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ahmfa\OneDrive\Desktop\_Outputs\Rakeeza_Website_20261103_v1\library\files\"/>
    </mc:Choice>
  </mc:AlternateContent>
  <xr:revisionPtr revIDLastSave="0" documentId="8_{5AB99CBA-8984-4112-98FF-404575D9649D}" xr6:coauthVersionLast="47" xr6:coauthVersionMax="47" xr10:uidLastSave="{00000000-0000-0000-0000-000000000000}"/>
  <bookViews>
    <workbookView xWindow="-108" yWindow="-108" windowWidth="23256" windowHeight="13896" xr2:uid="{00000000-000D-0000-FFFF-FFFF00000000}"/>
  </bookViews>
  <sheets>
    <sheet name="Dashboard" sheetId="1" r:id="rId1"/>
    <sheet name="Punch_List" sheetId="2" r:id="rId2"/>
    <sheet name="Library" sheetId="3" r:id="rId3"/>
    <sheet name="Settings" sheetId="4" r:id="rId4"/>
  </sheets>
  <definedNames>
    <definedName name="_xlnm._FilterDatabase" localSheetId="2" hidden="1">Library!$A$4:$M$499</definedName>
    <definedName name="_xlnm._FilterDatabase" localSheetId="1" hidden="1">Punch_List!$A$5:$W$505</definedName>
    <definedName name="_xlnm.Print_Area" localSheetId="0">Dashboard!$A$1:$Y$47</definedName>
    <definedName name="_xlnm.Print_Titles" localSheetId="0">Dashboard!$8:$8</definedName>
    <definedName name="_xlnm.Print_Titles" localSheetId="2">Library!$4:$4</definedName>
    <definedName name="_xlnm.Print_Titles" localSheetId="1">Punch_List!$5:$5</definedName>
    <definedName name="_xlnm.Print_Titles" localSheetId="3">Settings!$9:$9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1" i="4" l="1"/>
  <c r="H30" i="4"/>
  <c r="H29" i="4"/>
  <c r="H28" i="4"/>
  <c r="H27" i="4"/>
  <c r="H26" i="4"/>
  <c r="H25" i="4"/>
  <c r="H24" i="4"/>
  <c r="H23" i="4"/>
  <c r="H22" i="4"/>
  <c r="H21" i="4"/>
  <c r="H20" i="4"/>
  <c r="H19" i="4"/>
  <c r="H18" i="4"/>
  <c r="H17" i="4"/>
  <c r="H16" i="4"/>
  <c r="H15" i="4"/>
  <c r="H14" i="4"/>
  <c r="H13" i="4"/>
  <c r="H12" i="4"/>
  <c r="H11" i="4"/>
  <c r="H10" i="4"/>
  <c r="H32" i="4" s="1"/>
  <c r="H33" i="4" s="1"/>
  <c r="B6" i="4"/>
  <c r="U505" i="2"/>
  <c r="L505" i="2"/>
  <c r="N505" i="2" s="1"/>
  <c r="Q505" i="2" s="1"/>
  <c r="V505" i="2" s="1"/>
  <c r="K505" i="2"/>
  <c r="J505" i="2"/>
  <c r="I505" i="2"/>
  <c r="A505" i="2"/>
  <c r="U504" i="2"/>
  <c r="L504" i="2"/>
  <c r="N504" i="2" s="1"/>
  <c r="Q504" i="2" s="1"/>
  <c r="V504" i="2" s="1"/>
  <c r="K504" i="2"/>
  <c r="J504" i="2"/>
  <c r="I504" i="2"/>
  <c r="A504" i="2"/>
  <c r="U503" i="2"/>
  <c r="L503" i="2"/>
  <c r="N503" i="2" s="1"/>
  <c r="Q503" i="2" s="1"/>
  <c r="V503" i="2" s="1"/>
  <c r="K503" i="2"/>
  <c r="J503" i="2"/>
  <c r="I503" i="2"/>
  <c r="A503" i="2"/>
  <c r="U502" i="2"/>
  <c r="L502" i="2"/>
  <c r="N502" i="2" s="1"/>
  <c r="Q502" i="2" s="1"/>
  <c r="V502" i="2" s="1"/>
  <c r="K502" i="2"/>
  <c r="J502" i="2"/>
  <c r="I502" i="2"/>
  <c r="A502" i="2"/>
  <c r="U501" i="2"/>
  <c r="L501" i="2"/>
  <c r="N501" i="2" s="1"/>
  <c r="Q501" i="2" s="1"/>
  <c r="V501" i="2" s="1"/>
  <c r="K501" i="2"/>
  <c r="J501" i="2"/>
  <c r="I501" i="2"/>
  <c r="A501" i="2"/>
  <c r="U500" i="2"/>
  <c r="L500" i="2"/>
  <c r="N500" i="2" s="1"/>
  <c r="Q500" i="2" s="1"/>
  <c r="V500" i="2" s="1"/>
  <c r="K500" i="2"/>
  <c r="J500" i="2"/>
  <c r="I500" i="2"/>
  <c r="A500" i="2"/>
  <c r="U499" i="2"/>
  <c r="L499" i="2"/>
  <c r="N499" i="2" s="1"/>
  <c r="Q499" i="2" s="1"/>
  <c r="V499" i="2" s="1"/>
  <c r="K499" i="2"/>
  <c r="J499" i="2"/>
  <c r="I499" i="2"/>
  <c r="A499" i="2"/>
  <c r="U498" i="2"/>
  <c r="L498" i="2"/>
  <c r="N498" i="2" s="1"/>
  <c r="Q498" i="2" s="1"/>
  <c r="V498" i="2" s="1"/>
  <c r="K498" i="2"/>
  <c r="J498" i="2"/>
  <c r="I498" i="2"/>
  <c r="A498" i="2"/>
  <c r="U497" i="2"/>
  <c r="L497" i="2"/>
  <c r="N497" i="2" s="1"/>
  <c r="Q497" i="2" s="1"/>
  <c r="V497" i="2" s="1"/>
  <c r="K497" i="2"/>
  <c r="J497" i="2"/>
  <c r="I497" i="2"/>
  <c r="A497" i="2"/>
  <c r="U496" i="2"/>
  <c r="L496" i="2"/>
  <c r="N496" i="2" s="1"/>
  <c r="Q496" i="2" s="1"/>
  <c r="V496" i="2" s="1"/>
  <c r="K496" i="2"/>
  <c r="J496" i="2"/>
  <c r="I496" i="2"/>
  <c r="A496" i="2"/>
  <c r="U495" i="2"/>
  <c r="L495" i="2"/>
  <c r="N495" i="2" s="1"/>
  <c r="Q495" i="2" s="1"/>
  <c r="V495" i="2" s="1"/>
  <c r="K495" i="2"/>
  <c r="J495" i="2"/>
  <c r="I495" i="2"/>
  <c r="A495" i="2"/>
  <c r="U494" i="2"/>
  <c r="L494" i="2"/>
  <c r="N494" i="2" s="1"/>
  <c r="Q494" i="2" s="1"/>
  <c r="V494" i="2" s="1"/>
  <c r="K494" i="2"/>
  <c r="J494" i="2"/>
  <c r="I494" i="2"/>
  <c r="A494" i="2"/>
  <c r="U493" i="2"/>
  <c r="L493" i="2"/>
  <c r="N493" i="2" s="1"/>
  <c r="Q493" i="2" s="1"/>
  <c r="V493" i="2" s="1"/>
  <c r="K493" i="2"/>
  <c r="J493" i="2"/>
  <c r="I493" i="2"/>
  <c r="A493" i="2"/>
  <c r="U492" i="2"/>
  <c r="L492" i="2"/>
  <c r="N492" i="2" s="1"/>
  <c r="Q492" i="2" s="1"/>
  <c r="V492" i="2" s="1"/>
  <c r="K492" i="2"/>
  <c r="J492" i="2"/>
  <c r="I492" i="2"/>
  <c r="A492" i="2"/>
  <c r="U491" i="2"/>
  <c r="L491" i="2"/>
  <c r="N491" i="2" s="1"/>
  <c r="Q491" i="2" s="1"/>
  <c r="V491" i="2" s="1"/>
  <c r="K491" i="2"/>
  <c r="J491" i="2"/>
  <c r="I491" i="2"/>
  <c r="A491" i="2"/>
  <c r="U490" i="2"/>
  <c r="L490" i="2"/>
  <c r="N490" i="2" s="1"/>
  <c r="Q490" i="2" s="1"/>
  <c r="V490" i="2" s="1"/>
  <c r="K490" i="2"/>
  <c r="J490" i="2"/>
  <c r="I490" i="2"/>
  <c r="A490" i="2"/>
  <c r="U489" i="2"/>
  <c r="L489" i="2"/>
  <c r="N489" i="2" s="1"/>
  <c r="Q489" i="2" s="1"/>
  <c r="V489" i="2" s="1"/>
  <c r="K489" i="2"/>
  <c r="J489" i="2"/>
  <c r="I489" i="2"/>
  <c r="A489" i="2"/>
  <c r="U488" i="2"/>
  <c r="L488" i="2"/>
  <c r="N488" i="2" s="1"/>
  <c r="Q488" i="2" s="1"/>
  <c r="V488" i="2" s="1"/>
  <c r="K488" i="2"/>
  <c r="J488" i="2"/>
  <c r="I488" i="2"/>
  <c r="A488" i="2"/>
  <c r="U487" i="2"/>
  <c r="L487" i="2"/>
  <c r="N487" i="2" s="1"/>
  <c r="Q487" i="2" s="1"/>
  <c r="V487" i="2" s="1"/>
  <c r="K487" i="2"/>
  <c r="J487" i="2"/>
  <c r="I487" i="2"/>
  <c r="A487" i="2"/>
  <c r="U486" i="2"/>
  <c r="L486" i="2"/>
  <c r="N486" i="2" s="1"/>
  <c r="Q486" i="2" s="1"/>
  <c r="V486" i="2" s="1"/>
  <c r="K486" i="2"/>
  <c r="J486" i="2"/>
  <c r="I486" i="2"/>
  <c r="A486" i="2"/>
  <c r="U485" i="2"/>
  <c r="L485" i="2"/>
  <c r="N485" i="2" s="1"/>
  <c r="Q485" i="2" s="1"/>
  <c r="V485" i="2" s="1"/>
  <c r="K485" i="2"/>
  <c r="J485" i="2"/>
  <c r="I485" i="2"/>
  <c r="A485" i="2"/>
  <c r="U484" i="2"/>
  <c r="L484" i="2"/>
  <c r="N484" i="2" s="1"/>
  <c r="Q484" i="2" s="1"/>
  <c r="V484" i="2" s="1"/>
  <c r="K484" i="2"/>
  <c r="J484" i="2"/>
  <c r="I484" i="2"/>
  <c r="A484" i="2"/>
  <c r="U483" i="2"/>
  <c r="L483" i="2"/>
  <c r="N483" i="2" s="1"/>
  <c r="Q483" i="2" s="1"/>
  <c r="V483" i="2" s="1"/>
  <c r="K483" i="2"/>
  <c r="J483" i="2"/>
  <c r="I483" i="2"/>
  <c r="A483" i="2"/>
  <c r="U482" i="2"/>
  <c r="L482" i="2"/>
  <c r="N482" i="2" s="1"/>
  <c r="Q482" i="2" s="1"/>
  <c r="V482" i="2" s="1"/>
  <c r="K482" i="2"/>
  <c r="J482" i="2"/>
  <c r="I482" i="2"/>
  <c r="A482" i="2"/>
  <c r="U481" i="2"/>
  <c r="L481" i="2"/>
  <c r="N481" i="2" s="1"/>
  <c r="Q481" i="2" s="1"/>
  <c r="V481" i="2" s="1"/>
  <c r="K481" i="2"/>
  <c r="J481" i="2"/>
  <c r="I481" i="2"/>
  <c r="A481" i="2"/>
  <c r="U480" i="2"/>
  <c r="L480" i="2"/>
  <c r="N480" i="2" s="1"/>
  <c r="Q480" i="2" s="1"/>
  <c r="V480" i="2" s="1"/>
  <c r="K480" i="2"/>
  <c r="J480" i="2"/>
  <c r="I480" i="2"/>
  <c r="A480" i="2"/>
  <c r="U479" i="2"/>
  <c r="L479" i="2"/>
  <c r="N479" i="2" s="1"/>
  <c r="Q479" i="2" s="1"/>
  <c r="V479" i="2" s="1"/>
  <c r="K479" i="2"/>
  <c r="J479" i="2"/>
  <c r="I479" i="2"/>
  <c r="A479" i="2"/>
  <c r="U478" i="2"/>
  <c r="L478" i="2"/>
  <c r="N478" i="2" s="1"/>
  <c r="Q478" i="2" s="1"/>
  <c r="V478" i="2" s="1"/>
  <c r="K478" i="2"/>
  <c r="J478" i="2"/>
  <c r="I478" i="2"/>
  <c r="A478" i="2"/>
  <c r="U477" i="2"/>
  <c r="L477" i="2"/>
  <c r="N477" i="2" s="1"/>
  <c r="Q477" i="2" s="1"/>
  <c r="V477" i="2" s="1"/>
  <c r="K477" i="2"/>
  <c r="J477" i="2"/>
  <c r="I477" i="2"/>
  <c r="A477" i="2"/>
  <c r="U476" i="2"/>
  <c r="L476" i="2"/>
  <c r="N476" i="2" s="1"/>
  <c r="Q476" i="2" s="1"/>
  <c r="V476" i="2" s="1"/>
  <c r="K476" i="2"/>
  <c r="J476" i="2"/>
  <c r="I476" i="2"/>
  <c r="A476" i="2"/>
  <c r="U475" i="2"/>
  <c r="L475" i="2"/>
  <c r="N475" i="2" s="1"/>
  <c r="Q475" i="2" s="1"/>
  <c r="V475" i="2" s="1"/>
  <c r="K475" i="2"/>
  <c r="J475" i="2"/>
  <c r="I475" i="2"/>
  <c r="A475" i="2"/>
  <c r="U474" i="2"/>
  <c r="L474" i="2"/>
  <c r="N474" i="2" s="1"/>
  <c r="Q474" i="2" s="1"/>
  <c r="V474" i="2" s="1"/>
  <c r="K474" i="2"/>
  <c r="J474" i="2"/>
  <c r="I474" i="2"/>
  <c r="A474" i="2"/>
  <c r="U473" i="2"/>
  <c r="L473" i="2"/>
  <c r="N473" i="2" s="1"/>
  <c r="Q473" i="2" s="1"/>
  <c r="V473" i="2" s="1"/>
  <c r="K473" i="2"/>
  <c r="J473" i="2"/>
  <c r="I473" i="2"/>
  <c r="A473" i="2"/>
  <c r="U472" i="2"/>
  <c r="L472" i="2"/>
  <c r="N472" i="2" s="1"/>
  <c r="Q472" i="2" s="1"/>
  <c r="V472" i="2" s="1"/>
  <c r="K472" i="2"/>
  <c r="J472" i="2"/>
  <c r="I472" i="2"/>
  <c r="A472" i="2"/>
  <c r="U471" i="2"/>
  <c r="L471" i="2"/>
  <c r="N471" i="2" s="1"/>
  <c r="Q471" i="2" s="1"/>
  <c r="V471" i="2" s="1"/>
  <c r="K471" i="2"/>
  <c r="J471" i="2"/>
  <c r="I471" i="2"/>
  <c r="A471" i="2"/>
  <c r="U470" i="2"/>
  <c r="L470" i="2"/>
  <c r="N470" i="2" s="1"/>
  <c r="Q470" i="2" s="1"/>
  <c r="V470" i="2" s="1"/>
  <c r="K470" i="2"/>
  <c r="J470" i="2"/>
  <c r="I470" i="2"/>
  <c r="A470" i="2"/>
  <c r="U469" i="2"/>
  <c r="L469" i="2"/>
  <c r="N469" i="2" s="1"/>
  <c r="Q469" i="2" s="1"/>
  <c r="V469" i="2" s="1"/>
  <c r="K469" i="2"/>
  <c r="J469" i="2"/>
  <c r="I469" i="2"/>
  <c r="A469" i="2"/>
  <c r="U468" i="2"/>
  <c r="L468" i="2"/>
  <c r="N468" i="2" s="1"/>
  <c r="Q468" i="2" s="1"/>
  <c r="V468" i="2" s="1"/>
  <c r="K468" i="2"/>
  <c r="J468" i="2"/>
  <c r="I468" i="2"/>
  <c r="A468" i="2"/>
  <c r="U467" i="2"/>
  <c r="L467" i="2"/>
  <c r="N467" i="2" s="1"/>
  <c r="Q467" i="2" s="1"/>
  <c r="V467" i="2" s="1"/>
  <c r="K467" i="2"/>
  <c r="J467" i="2"/>
  <c r="I467" i="2"/>
  <c r="A467" i="2"/>
  <c r="U466" i="2"/>
  <c r="L466" i="2"/>
  <c r="N466" i="2" s="1"/>
  <c r="Q466" i="2" s="1"/>
  <c r="V466" i="2" s="1"/>
  <c r="K466" i="2"/>
  <c r="J466" i="2"/>
  <c r="I466" i="2"/>
  <c r="A466" i="2"/>
  <c r="U465" i="2"/>
  <c r="L465" i="2"/>
  <c r="N465" i="2" s="1"/>
  <c r="Q465" i="2" s="1"/>
  <c r="V465" i="2" s="1"/>
  <c r="K465" i="2"/>
  <c r="J465" i="2"/>
  <c r="I465" i="2"/>
  <c r="A465" i="2"/>
  <c r="U464" i="2"/>
  <c r="L464" i="2"/>
  <c r="N464" i="2" s="1"/>
  <c r="Q464" i="2" s="1"/>
  <c r="V464" i="2" s="1"/>
  <c r="K464" i="2"/>
  <c r="J464" i="2"/>
  <c r="I464" i="2"/>
  <c r="A464" i="2"/>
  <c r="U463" i="2"/>
  <c r="L463" i="2"/>
  <c r="N463" i="2" s="1"/>
  <c r="Q463" i="2" s="1"/>
  <c r="V463" i="2" s="1"/>
  <c r="K463" i="2"/>
  <c r="J463" i="2"/>
  <c r="I463" i="2"/>
  <c r="A463" i="2"/>
  <c r="U462" i="2"/>
  <c r="L462" i="2"/>
  <c r="N462" i="2" s="1"/>
  <c r="Q462" i="2" s="1"/>
  <c r="V462" i="2" s="1"/>
  <c r="K462" i="2"/>
  <c r="J462" i="2"/>
  <c r="I462" i="2"/>
  <c r="A462" i="2"/>
  <c r="U461" i="2"/>
  <c r="L461" i="2"/>
  <c r="N461" i="2" s="1"/>
  <c r="Q461" i="2" s="1"/>
  <c r="V461" i="2" s="1"/>
  <c r="K461" i="2"/>
  <c r="J461" i="2"/>
  <c r="I461" i="2"/>
  <c r="A461" i="2"/>
  <c r="U460" i="2"/>
  <c r="L460" i="2"/>
  <c r="N460" i="2" s="1"/>
  <c r="Q460" i="2" s="1"/>
  <c r="V460" i="2" s="1"/>
  <c r="K460" i="2"/>
  <c r="J460" i="2"/>
  <c r="I460" i="2"/>
  <c r="A460" i="2"/>
  <c r="U459" i="2"/>
  <c r="L459" i="2"/>
  <c r="N459" i="2" s="1"/>
  <c r="Q459" i="2" s="1"/>
  <c r="V459" i="2" s="1"/>
  <c r="K459" i="2"/>
  <c r="J459" i="2"/>
  <c r="I459" i="2"/>
  <c r="A459" i="2"/>
  <c r="U458" i="2"/>
  <c r="L458" i="2"/>
  <c r="N458" i="2" s="1"/>
  <c r="Q458" i="2" s="1"/>
  <c r="V458" i="2" s="1"/>
  <c r="K458" i="2"/>
  <c r="J458" i="2"/>
  <c r="I458" i="2"/>
  <c r="A458" i="2"/>
  <c r="U457" i="2"/>
  <c r="L457" i="2"/>
  <c r="N457" i="2" s="1"/>
  <c r="Q457" i="2" s="1"/>
  <c r="V457" i="2" s="1"/>
  <c r="K457" i="2"/>
  <c r="J457" i="2"/>
  <c r="I457" i="2"/>
  <c r="A457" i="2"/>
  <c r="U456" i="2"/>
  <c r="L456" i="2"/>
  <c r="N456" i="2" s="1"/>
  <c r="Q456" i="2" s="1"/>
  <c r="V456" i="2" s="1"/>
  <c r="K456" i="2"/>
  <c r="J456" i="2"/>
  <c r="I456" i="2"/>
  <c r="A456" i="2"/>
  <c r="U455" i="2"/>
  <c r="L455" i="2"/>
  <c r="N455" i="2" s="1"/>
  <c r="Q455" i="2" s="1"/>
  <c r="V455" i="2" s="1"/>
  <c r="K455" i="2"/>
  <c r="J455" i="2"/>
  <c r="I455" i="2"/>
  <c r="A455" i="2"/>
  <c r="U454" i="2"/>
  <c r="L454" i="2"/>
  <c r="N454" i="2" s="1"/>
  <c r="Q454" i="2" s="1"/>
  <c r="V454" i="2" s="1"/>
  <c r="K454" i="2"/>
  <c r="J454" i="2"/>
  <c r="I454" i="2"/>
  <c r="A454" i="2"/>
  <c r="U453" i="2"/>
  <c r="L453" i="2"/>
  <c r="N453" i="2" s="1"/>
  <c r="Q453" i="2" s="1"/>
  <c r="V453" i="2" s="1"/>
  <c r="K453" i="2"/>
  <c r="J453" i="2"/>
  <c r="I453" i="2"/>
  <c r="A453" i="2"/>
  <c r="U452" i="2"/>
  <c r="L452" i="2"/>
  <c r="N452" i="2" s="1"/>
  <c r="Q452" i="2" s="1"/>
  <c r="V452" i="2" s="1"/>
  <c r="K452" i="2"/>
  <c r="J452" i="2"/>
  <c r="I452" i="2"/>
  <c r="A452" i="2"/>
  <c r="U451" i="2"/>
  <c r="L451" i="2"/>
  <c r="N451" i="2" s="1"/>
  <c r="Q451" i="2" s="1"/>
  <c r="V451" i="2" s="1"/>
  <c r="K451" i="2"/>
  <c r="J451" i="2"/>
  <c r="I451" i="2"/>
  <c r="A451" i="2"/>
  <c r="U450" i="2"/>
  <c r="L450" i="2"/>
  <c r="N450" i="2" s="1"/>
  <c r="Q450" i="2" s="1"/>
  <c r="V450" i="2" s="1"/>
  <c r="K450" i="2"/>
  <c r="J450" i="2"/>
  <c r="I450" i="2"/>
  <c r="A450" i="2"/>
  <c r="U449" i="2"/>
  <c r="L449" i="2"/>
  <c r="N449" i="2" s="1"/>
  <c r="Q449" i="2" s="1"/>
  <c r="V449" i="2" s="1"/>
  <c r="K449" i="2"/>
  <c r="J449" i="2"/>
  <c r="I449" i="2"/>
  <c r="A449" i="2"/>
  <c r="U448" i="2"/>
  <c r="L448" i="2"/>
  <c r="N448" i="2" s="1"/>
  <c r="Q448" i="2" s="1"/>
  <c r="V448" i="2" s="1"/>
  <c r="K448" i="2"/>
  <c r="J448" i="2"/>
  <c r="I448" i="2"/>
  <c r="A448" i="2"/>
  <c r="U447" i="2"/>
  <c r="L447" i="2"/>
  <c r="N447" i="2" s="1"/>
  <c r="Q447" i="2" s="1"/>
  <c r="V447" i="2" s="1"/>
  <c r="K447" i="2"/>
  <c r="J447" i="2"/>
  <c r="I447" i="2"/>
  <c r="A447" i="2"/>
  <c r="U446" i="2"/>
  <c r="L446" i="2"/>
  <c r="N446" i="2" s="1"/>
  <c r="Q446" i="2" s="1"/>
  <c r="V446" i="2" s="1"/>
  <c r="K446" i="2"/>
  <c r="J446" i="2"/>
  <c r="I446" i="2"/>
  <c r="A446" i="2"/>
  <c r="U445" i="2"/>
  <c r="L445" i="2"/>
  <c r="N445" i="2" s="1"/>
  <c r="Q445" i="2" s="1"/>
  <c r="V445" i="2" s="1"/>
  <c r="K445" i="2"/>
  <c r="J445" i="2"/>
  <c r="I445" i="2"/>
  <c r="A445" i="2"/>
  <c r="U444" i="2"/>
  <c r="L444" i="2"/>
  <c r="N444" i="2" s="1"/>
  <c r="Q444" i="2" s="1"/>
  <c r="V444" i="2" s="1"/>
  <c r="K444" i="2"/>
  <c r="J444" i="2"/>
  <c r="I444" i="2"/>
  <c r="A444" i="2"/>
  <c r="U443" i="2"/>
  <c r="L443" i="2"/>
  <c r="N443" i="2" s="1"/>
  <c r="Q443" i="2" s="1"/>
  <c r="V443" i="2" s="1"/>
  <c r="K443" i="2"/>
  <c r="J443" i="2"/>
  <c r="I443" i="2"/>
  <c r="A443" i="2"/>
  <c r="U442" i="2"/>
  <c r="L442" i="2"/>
  <c r="N442" i="2" s="1"/>
  <c r="Q442" i="2" s="1"/>
  <c r="V442" i="2" s="1"/>
  <c r="K442" i="2"/>
  <c r="J442" i="2"/>
  <c r="I442" i="2"/>
  <c r="A442" i="2"/>
  <c r="U441" i="2"/>
  <c r="L441" i="2"/>
  <c r="N441" i="2" s="1"/>
  <c r="Q441" i="2" s="1"/>
  <c r="V441" i="2" s="1"/>
  <c r="K441" i="2"/>
  <c r="J441" i="2"/>
  <c r="I441" i="2"/>
  <c r="A441" i="2"/>
  <c r="U440" i="2"/>
  <c r="L440" i="2"/>
  <c r="N440" i="2" s="1"/>
  <c r="Q440" i="2" s="1"/>
  <c r="V440" i="2" s="1"/>
  <c r="K440" i="2"/>
  <c r="J440" i="2"/>
  <c r="I440" i="2"/>
  <c r="A440" i="2"/>
  <c r="U439" i="2"/>
  <c r="L439" i="2"/>
  <c r="N439" i="2" s="1"/>
  <c r="Q439" i="2" s="1"/>
  <c r="V439" i="2" s="1"/>
  <c r="K439" i="2"/>
  <c r="J439" i="2"/>
  <c r="I439" i="2"/>
  <c r="A439" i="2"/>
  <c r="U438" i="2"/>
  <c r="L438" i="2"/>
  <c r="N438" i="2" s="1"/>
  <c r="Q438" i="2" s="1"/>
  <c r="V438" i="2" s="1"/>
  <c r="K438" i="2"/>
  <c r="J438" i="2"/>
  <c r="I438" i="2"/>
  <c r="A438" i="2"/>
  <c r="U437" i="2"/>
  <c r="L437" i="2"/>
  <c r="N437" i="2" s="1"/>
  <c r="Q437" i="2" s="1"/>
  <c r="V437" i="2" s="1"/>
  <c r="K437" i="2"/>
  <c r="J437" i="2"/>
  <c r="I437" i="2"/>
  <c r="A437" i="2"/>
  <c r="U436" i="2"/>
  <c r="L436" i="2"/>
  <c r="N436" i="2" s="1"/>
  <c r="Q436" i="2" s="1"/>
  <c r="V436" i="2" s="1"/>
  <c r="K436" i="2"/>
  <c r="J436" i="2"/>
  <c r="I436" i="2"/>
  <c r="A436" i="2"/>
  <c r="U435" i="2"/>
  <c r="L435" i="2"/>
  <c r="N435" i="2" s="1"/>
  <c r="Q435" i="2" s="1"/>
  <c r="V435" i="2" s="1"/>
  <c r="K435" i="2"/>
  <c r="J435" i="2"/>
  <c r="I435" i="2"/>
  <c r="A435" i="2"/>
  <c r="U434" i="2"/>
  <c r="L434" i="2"/>
  <c r="N434" i="2" s="1"/>
  <c r="Q434" i="2" s="1"/>
  <c r="V434" i="2" s="1"/>
  <c r="K434" i="2"/>
  <c r="J434" i="2"/>
  <c r="I434" i="2"/>
  <c r="A434" i="2"/>
  <c r="U433" i="2"/>
  <c r="L433" i="2"/>
  <c r="N433" i="2" s="1"/>
  <c r="Q433" i="2" s="1"/>
  <c r="V433" i="2" s="1"/>
  <c r="K433" i="2"/>
  <c r="J433" i="2"/>
  <c r="I433" i="2"/>
  <c r="A433" i="2"/>
  <c r="U432" i="2"/>
  <c r="L432" i="2"/>
  <c r="N432" i="2" s="1"/>
  <c r="Q432" i="2" s="1"/>
  <c r="V432" i="2" s="1"/>
  <c r="K432" i="2"/>
  <c r="J432" i="2"/>
  <c r="I432" i="2"/>
  <c r="A432" i="2"/>
  <c r="U431" i="2"/>
  <c r="L431" i="2"/>
  <c r="N431" i="2" s="1"/>
  <c r="Q431" i="2" s="1"/>
  <c r="V431" i="2" s="1"/>
  <c r="K431" i="2"/>
  <c r="J431" i="2"/>
  <c r="I431" i="2"/>
  <c r="A431" i="2"/>
  <c r="U430" i="2"/>
  <c r="L430" i="2"/>
  <c r="N430" i="2" s="1"/>
  <c r="Q430" i="2" s="1"/>
  <c r="V430" i="2" s="1"/>
  <c r="K430" i="2"/>
  <c r="J430" i="2"/>
  <c r="I430" i="2"/>
  <c r="A430" i="2"/>
  <c r="U429" i="2"/>
  <c r="L429" i="2"/>
  <c r="N429" i="2" s="1"/>
  <c r="Q429" i="2" s="1"/>
  <c r="V429" i="2" s="1"/>
  <c r="K429" i="2"/>
  <c r="J429" i="2"/>
  <c r="I429" i="2"/>
  <c r="A429" i="2"/>
  <c r="U428" i="2"/>
  <c r="L428" i="2"/>
  <c r="N428" i="2" s="1"/>
  <c r="Q428" i="2" s="1"/>
  <c r="V428" i="2" s="1"/>
  <c r="K428" i="2"/>
  <c r="J428" i="2"/>
  <c r="I428" i="2"/>
  <c r="A428" i="2"/>
  <c r="U427" i="2"/>
  <c r="L427" i="2"/>
  <c r="N427" i="2" s="1"/>
  <c r="Q427" i="2" s="1"/>
  <c r="V427" i="2" s="1"/>
  <c r="K427" i="2"/>
  <c r="J427" i="2"/>
  <c r="I427" i="2"/>
  <c r="A427" i="2"/>
  <c r="U426" i="2"/>
  <c r="L426" i="2"/>
  <c r="N426" i="2" s="1"/>
  <c r="Q426" i="2" s="1"/>
  <c r="V426" i="2" s="1"/>
  <c r="K426" i="2"/>
  <c r="J426" i="2"/>
  <c r="I426" i="2"/>
  <c r="A426" i="2"/>
  <c r="U425" i="2"/>
  <c r="L425" i="2"/>
  <c r="N425" i="2" s="1"/>
  <c r="Q425" i="2" s="1"/>
  <c r="V425" i="2" s="1"/>
  <c r="K425" i="2"/>
  <c r="J425" i="2"/>
  <c r="I425" i="2"/>
  <c r="A425" i="2"/>
  <c r="U424" i="2"/>
  <c r="L424" i="2"/>
  <c r="N424" i="2" s="1"/>
  <c r="Q424" i="2" s="1"/>
  <c r="V424" i="2" s="1"/>
  <c r="K424" i="2"/>
  <c r="J424" i="2"/>
  <c r="I424" i="2"/>
  <c r="A424" i="2"/>
  <c r="U423" i="2"/>
  <c r="L423" i="2"/>
  <c r="N423" i="2" s="1"/>
  <c r="Q423" i="2" s="1"/>
  <c r="V423" i="2" s="1"/>
  <c r="K423" i="2"/>
  <c r="J423" i="2"/>
  <c r="I423" i="2"/>
  <c r="A423" i="2"/>
  <c r="U422" i="2"/>
  <c r="L422" i="2"/>
  <c r="N422" i="2" s="1"/>
  <c r="Q422" i="2" s="1"/>
  <c r="V422" i="2" s="1"/>
  <c r="K422" i="2"/>
  <c r="J422" i="2"/>
  <c r="I422" i="2"/>
  <c r="A422" i="2"/>
  <c r="U421" i="2"/>
  <c r="L421" i="2"/>
  <c r="N421" i="2" s="1"/>
  <c r="Q421" i="2" s="1"/>
  <c r="V421" i="2" s="1"/>
  <c r="K421" i="2"/>
  <c r="J421" i="2"/>
  <c r="I421" i="2"/>
  <c r="A421" i="2"/>
  <c r="U420" i="2"/>
  <c r="L420" i="2"/>
  <c r="N420" i="2" s="1"/>
  <c r="Q420" i="2" s="1"/>
  <c r="V420" i="2" s="1"/>
  <c r="K420" i="2"/>
  <c r="J420" i="2"/>
  <c r="I420" i="2"/>
  <c r="A420" i="2"/>
  <c r="U419" i="2"/>
  <c r="L419" i="2"/>
  <c r="N419" i="2" s="1"/>
  <c r="Q419" i="2" s="1"/>
  <c r="V419" i="2" s="1"/>
  <c r="K419" i="2"/>
  <c r="J419" i="2"/>
  <c r="I419" i="2"/>
  <c r="A419" i="2"/>
  <c r="U418" i="2"/>
  <c r="L418" i="2"/>
  <c r="N418" i="2" s="1"/>
  <c r="Q418" i="2" s="1"/>
  <c r="V418" i="2" s="1"/>
  <c r="K418" i="2"/>
  <c r="J418" i="2"/>
  <c r="I418" i="2"/>
  <c r="A418" i="2"/>
  <c r="U417" i="2"/>
  <c r="L417" i="2"/>
  <c r="N417" i="2" s="1"/>
  <c r="Q417" i="2" s="1"/>
  <c r="V417" i="2" s="1"/>
  <c r="K417" i="2"/>
  <c r="J417" i="2"/>
  <c r="I417" i="2"/>
  <c r="A417" i="2"/>
  <c r="U416" i="2"/>
  <c r="L416" i="2"/>
  <c r="N416" i="2" s="1"/>
  <c r="Q416" i="2" s="1"/>
  <c r="V416" i="2" s="1"/>
  <c r="K416" i="2"/>
  <c r="J416" i="2"/>
  <c r="I416" i="2"/>
  <c r="A416" i="2"/>
  <c r="U415" i="2"/>
  <c r="L415" i="2"/>
  <c r="N415" i="2" s="1"/>
  <c r="Q415" i="2" s="1"/>
  <c r="V415" i="2" s="1"/>
  <c r="K415" i="2"/>
  <c r="J415" i="2"/>
  <c r="I415" i="2"/>
  <c r="A415" i="2"/>
  <c r="U414" i="2"/>
  <c r="L414" i="2"/>
  <c r="N414" i="2" s="1"/>
  <c r="Q414" i="2" s="1"/>
  <c r="V414" i="2" s="1"/>
  <c r="K414" i="2"/>
  <c r="J414" i="2"/>
  <c r="I414" i="2"/>
  <c r="A414" i="2"/>
  <c r="U413" i="2"/>
  <c r="L413" i="2"/>
  <c r="N413" i="2" s="1"/>
  <c r="Q413" i="2" s="1"/>
  <c r="V413" i="2" s="1"/>
  <c r="K413" i="2"/>
  <c r="J413" i="2"/>
  <c r="I413" i="2"/>
  <c r="A413" i="2"/>
  <c r="U412" i="2"/>
  <c r="L412" i="2"/>
  <c r="N412" i="2" s="1"/>
  <c r="Q412" i="2" s="1"/>
  <c r="V412" i="2" s="1"/>
  <c r="K412" i="2"/>
  <c r="J412" i="2"/>
  <c r="I412" i="2"/>
  <c r="A412" i="2"/>
  <c r="U411" i="2"/>
  <c r="L411" i="2"/>
  <c r="N411" i="2" s="1"/>
  <c r="Q411" i="2" s="1"/>
  <c r="V411" i="2" s="1"/>
  <c r="K411" i="2"/>
  <c r="J411" i="2"/>
  <c r="I411" i="2"/>
  <c r="A411" i="2"/>
  <c r="U410" i="2"/>
  <c r="L410" i="2"/>
  <c r="N410" i="2" s="1"/>
  <c r="Q410" i="2" s="1"/>
  <c r="V410" i="2" s="1"/>
  <c r="K410" i="2"/>
  <c r="J410" i="2"/>
  <c r="I410" i="2"/>
  <c r="A410" i="2"/>
  <c r="U409" i="2"/>
  <c r="L409" i="2"/>
  <c r="N409" i="2" s="1"/>
  <c r="Q409" i="2" s="1"/>
  <c r="V409" i="2" s="1"/>
  <c r="K409" i="2"/>
  <c r="J409" i="2"/>
  <c r="I409" i="2"/>
  <c r="A409" i="2"/>
  <c r="U408" i="2"/>
  <c r="L408" i="2"/>
  <c r="N408" i="2" s="1"/>
  <c r="Q408" i="2" s="1"/>
  <c r="V408" i="2" s="1"/>
  <c r="K408" i="2"/>
  <c r="J408" i="2"/>
  <c r="I408" i="2"/>
  <c r="A408" i="2"/>
  <c r="U407" i="2"/>
  <c r="L407" i="2"/>
  <c r="N407" i="2" s="1"/>
  <c r="Q407" i="2" s="1"/>
  <c r="V407" i="2" s="1"/>
  <c r="K407" i="2"/>
  <c r="J407" i="2"/>
  <c r="I407" i="2"/>
  <c r="A407" i="2"/>
  <c r="U406" i="2"/>
  <c r="L406" i="2"/>
  <c r="N406" i="2" s="1"/>
  <c r="Q406" i="2" s="1"/>
  <c r="V406" i="2" s="1"/>
  <c r="K406" i="2"/>
  <c r="J406" i="2"/>
  <c r="I406" i="2"/>
  <c r="A406" i="2"/>
  <c r="U405" i="2"/>
  <c r="L405" i="2"/>
  <c r="N405" i="2" s="1"/>
  <c r="Q405" i="2" s="1"/>
  <c r="V405" i="2" s="1"/>
  <c r="K405" i="2"/>
  <c r="J405" i="2"/>
  <c r="I405" i="2"/>
  <c r="A405" i="2"/>
  <c r="U404" i="2"/>
  <c r="L404" i="2"/>
  <c r="N404" i="2" s="1"/>
  <c r="Q404" i="2" s="1"/>
  <c r="V404" i="2" s="1"/>
  <c r="K404" i="2"/>
  <c r="J404" i="2"/>
  <c r="I404" i="2"/>
  <c r="A404" i="2"/>
  <c r="U403" i="2"/>
  <c r="L403" i="2"/>
  <c r="N403" i="2" s="1"/>
  <c r="Q403" i="2" s="1"/>
  <c r="V403" i="2" s="1"/>
  <c r="K403" i="2"/>
  <c r="J403" i="2"/>
  <c r="I403" i="2"/>
  <c r="A403" i="2"/>
  <c r="U402" i="2"/>
  <c r="L402" i="2"/>
  <c r="N402" i="2" s="1"/>
  <c r="Q402" i="2" s="1"/>
  <c r="V402" i="2" s="1"/>
  <c r="K402" i="2"/>
  <c r="J402" i="2"/>
  <c r="I402" i="2"/>
  <c r="A402" i="2"/>
  <c r="U401" i="2"/>
  <c r="L401" i="2"/>
  <c r="N401" i="2" s="1"/>
  <c r="Q401" i="2" s="1"/>
  <c r="V401" i="2" s="1"/>
  <c r="K401" i="2"/>
  <c r="J401" i="2"/>
  <c r="I401" i="2"/>
  <c r="A401" i="2"/>
  <c r="U400" i="2"/>
  <c r="L400" i="2"/>
  <c r="N400" i="2" s="1"/>
  <c r="Q400" i="2" s="1"/>
  <c r="V400" i="2" s="1"/>
  <c r="K400" i="2"/>
  <c r="J400" i="2"/>
  <c r="I400" i="2"/>
  <c r="A400" i="2"/>
  <c r="U399" i="2"/>
  <c r="L399" i="2"/>
  <c r="N399" i="2" s="1"/>
  <c r="Q399" i="2" s="1"/>
  <c r="V399" i="2" s="1"/>
  <c r="K399" i="2"/>
  <c r="J399" i="2"/>
  <c r="I399" i="2"/>
  <c r="A399" i="2"/>
  <c r="U398" i="2"/>
  <c r="L398" i="2"/>
  <c r="N398" i="2" s="1"/>
  <c r="Q398" i="2" s="1"/>
  <c r="V398" i="2" s="1"/>
  <c r="K398" i="2"/>
  <c r="J398" i="2"/>
  <c r="I398" i="2"/>
  <c r="A398" i="2"/>
  <c r="U397" i="2"/>
  <c r="L397" i="2"/>
  <c r="N397" i="2" s="1"/>
  <c r="Q397" i="2" s="1"/>
  <c r="V397" i="2" s="1"/>
  <c r="K397" i="2"/>
  <c r="J397" i="2"/>
  <c r="I397" i="2"/>
  <c r="A397" i="2"/>
  <c r="U396" i="2"/>
  <c r="L396" i="2"/>
  <c r="N396" i="2" s="1"/>
  <c r="Q396" i="2" s="1"/>
  <c r="V396" i="2" s="1"/>
  <c r="K396" i="2"/>
  <c r="J396" i="2"/>
  <c r="I396" i="2"/>
  <c r="A396" i="2"/>
  <c r="U395" i="2"/>
  <c r="L395" i="2"/>
  <c r="N395" i="2" s="1"/>
  <c r="Q395" i="2" s="1"/>
  <c r="V395" i="2" s="1"/>
  <c r="K395" i="2"/>
  <c r="J395" i="2"/>
  <c r="I395" i="2"/>
  <c r="A395" i="2"/>
  <c r="U394" i="2"/>
  <c r="L394" i="2"/>
  <c r="N394" i="2" s="1"/>
  <c r="Q394" i="2" s="1"/>
  <c r="V394" i="2" s="1"/>
  <c r="K394" i="2"/>
  <c r="J394" i="2"/>
  <c r="I394" i="2"/>
  <c r="A394" i="2"/>
  <c r="U393" i="2"/>
  <c r="L393" i="2"/>
  <c r="N393" i="2" s="1"/>
  <c r="Q393" i="2" s="1"/>
  <c r="V393" i="2" s="1"/>
  <c r="K393" i="2"/>
  <c r="J393" i="2"/>
  <c r="I393" i="2"/>
  <c r="A393" i="2"/>
  <c r="U392" i="2"/>
  <c r="L392" i="2"/>
  <c r="N392" i="2" s="1"/>
  <c r="Q392" i="2" s="1"/>
  <c r="V392" i="2" s="1"/>
  <c r="K392" i="2"/>
  <c r="J392" i="2"/>
  <c r="I392" i="2"/>
  <c r="A392" i="2"/>
  <c r="U391" i="2"/>
  <c r="L391" i="2"/>
  <c r="N391" i="2" s="1"/>
  <c r="Q391" i="2" s="1"/>
  <c r="V391" i="2" s="1"/>
  <c r="K391" i="2"/>
  <c r="J391" i="2"/>
  <c r="I391" i="2"/>
  <c r="A391" i="2"/>
  <c r="U390" i="2"/>
  <c r="L390" i="2"/>
  <c r="N390" i="2" s="1"/>
  <c r="Q390" i="2" s="1"/>
  <c r="V390" i="2" s="1"/>
  <c r="K390" i="2"/>
  <c r="J390" i="2"/>
  <c r="I390" i="2"/>
  <c r="A390" i="2"/>
  <c r="U389" i="2"/>
  <c r="L389" i="2"/>
  <c r="N389" i="2" s="1"/>
  <c r="Q389" i="2" s="1"/>
  <c r="V389" i="2" s="1"/>
  <c r="K389" i="2"/>
  <c r="J389" i="2"/>
  <c r="I389" i="2"/>
  <c r="A389" i="2"/>
  <c r="U388" i="2"/>
  <c r="L388" i="2"/>
  <c r="N388" i="2" s="1"/>
  <c r="Q388" i="2" s="1"/>
  <c r="V388" i="2" s="1"/>
  <c r="K388" i="2"/>
  <c r="J388" i="2"/>
  <c r="I388" i="2"/>
  <c r="A388" i="2"/>
  <c r="U387" i="2"/>
  <c r="L387" i="2"/>
  <c r="N387" i="2" s="1"/>
  <c r="Q387" i="2" s="1"/>
  <c r="V387" i="2" s="1"/>
  <c r="K387" i="2"/>
  <c r="J387" i="2"/>
  <c r="I387" i="2"/>
  <c r="A387" i="2"/>
  <c r="U386" i="2"/>
  <c r="L386" i="2"/>
  <c r="N386" i="2" s="1"/>
  <c r="Q386" i="2" s="1"/>
  <c r="V386" i="2" s="1"/>
  <c r="K386" i="2"/>
  <c r="J386" i="2"/>
  <c r="I386" i="2"/>
  <c r="A386" i="2"/>
  <c r="U385" i="2"/>
  <c r="L385" i="2"/>
  <c r="N385" i="2" s="1"/>
  <c r="Q385" i="2" s="1"/>
  <c r="V385" i="2" s="1"/>
  <c r="K385" i="2"/>
  <c r="J385" i="2"/>
  <c r="I385" i="2"/>
  <c r="A385" i="2"/>
  <c r="U384" i="2"/>
  <c r="L384" i="2"/>
  <c r="N384" i="2" s="1"/>
  <c r="Q384" i="2" s="1"/>
  <c r="V384" i="2" s="1"/>
  <c r="K384" i="2"/>
  <c r="J384" i="2"/>
  <c r="I384" i="2"/>
  <c r="A384" i="2"/>
  <c r="U383" i="2"/>
  <c r="L383" i="2"/>
  <c r="N383" i="2" s="1"/>
  <c r="Q383" i="2" s="1"/>
  <c r="V383" i="2" s="1"/>
  <c r="K383" i="2"/>
  <c r="J383" i="2"/>
  <c r="I383" i="2"/>
  <c r="A383" i="2"/>
  <c r="U382" i="2"/>
  <c r="L382" i="2"/>
  <c r="N382" i="2" s="1"/>
  <c r="Q382" i="2" s="1"/>
  <c r="V382" i="2" s="1"/>
  <c r="K382" i="2"/>
  <c r="J382" i="2"/>
  <c r="I382" i="2"/>
  <c r="A382" i="2"/>
  <c r="U381" i="2"/>
  <c r="L381" i="2"/>
  <c r="N381" i="2" s="1"/>
  <c r="Q381" i="2" s="1"/>
  <c r="V381" i="2" s="1"/>
  <c r="K381" i="2"/>
  <c r="J381" i="2"/>
  <c r="I381" i="2"/>
  <c r="A381" i="2"/>
  <c r="U380" i="2"/>
  <c r="L380" i="2"/>
  <c r="N380" i="2" s="1"/>
  <c r="Q380" i="2" s="1"/>
  <c r="V380" i="2" s="1"/>
  <c r="K380" i="2"/>
  <c r="J380" i="2"/>
  <c r="I380" i="2"/>
  <c r="A380" i="2"/>
  <c r="U379" i="2"/>
  <c r="L379" i="2"/>
  <c r="N379" i="2" s="1"/>
  <c r="Q379" i="2" s="1"/>
  <c r="V379" i="2" s="1"/>
  <c r="K379" i="2"/>
  <c r="J379" i="2"/>
  <c r="I379" i="2"/>
  <c r="A379" i="2"/>
  <c r="U378" i="2"/>
  <c r="L378" i="2"/>
  <c r="N378" i="2" s="1"/>
  <c r="Q378" i="2" s="1"/>
  <c r="V378" i="2" s="1"/>
  <c r="K378" i="2"/>
  <c r="J378" i="2"/>
  <c r="I378" i="2"/>
  <c r="A378" i="2"/>
  <c r="U377" i="2"/>
  <c r="L377" i="2"/>
  <c r="N377" i="2" s="1"/>
  <c r="Q377" i="2" s="1"/>
  <c r="V377" i="2" s="1"/>
  <c r="K377" i="2"/>
  <c r="J377" i="2"/>
  <c r="I377" i="2"/>
  <c r="A377" i="2"/>
  <c r="U376" i="2"/>
  <c r="L376" i="2"/>
  <c r="N376" i="2" s="1"/>
  <c r="Q376" i="2" s="1"/>
  <c r="V376" i="2" s="1"/>
  <c r="K376" i="2"/>
  <c r="J376" i="2"/>
  <c r="I376" i="2"/>
  <c r="A376" i="2"/>
  <c r="U375" i="2"/>
  <c r="L375" i="2"/>
  <c r="N375" i="2" s="1"/>
  <c r="Q375" i="2" s="1"/>
  <c r="V375" i="2" s="1"/>
  <c r="K375" i="2"/>
  <c r="J375" i="2"/>
  <c r="I375" i="2"/>
  <c r="A375" i="2"/>
  <c r="U374" i="2"/>
  <c r="L374" i="2"/>
  <c r="N374" i="2" s="1"/>
  <c r="Q374" i="2" s="1"/>
  <c r="V374" i="2" s="1"/>
  <c r="K374" i="2"/>
  <c r="J374" i="2"/>
  <c r="I374" i="2"/>
  <c r="A374" i="2"/>
  <c r="U373" i="2"/>
  <c r="L373" i="2"/>
  <c r="N373" i="2" s="1"/>
  <c r="Q373" i="2" s="1"/>
  <c r="V373" i="2" s="1"/>
  <c r="K373" i="2"/>
  <c r="J373" i="2"/>
  <c r="I373" i="2"/>
  <c r="A373" i="2"/>
  <c r="U372" i="2"/>
  <c r="L372" i="2"/>
  <c r="N372" i="2" s="1"/>
  <c r="Q372" i="2" s="1"/>
  <c r="V372" i="2" s="1"/>
  <c r="K372" i="2"/>
  <c r="J372" i="2"/>
  <c r="I372" i="2"/>
  <c r="A372" i="2"/>
  <c r="U371" i="2"/>
  <c r="L371" i="2"/>
  <c r="N371" i="2" s="1"/>
  <c r="Q371" i="2" s="1"/>
  <c r="V371" i="2" s="1"/>
  <c r="K371" i="2"/>
  <c r="J371" i="2"/>
  <c r="I371" i="2"/>
  <c r="A371" i="2"/>
  <c r="U370" i="2"/>
  <c r="L370" i="2"/>
  <c r="N370" i="2" s="1"/>
  <c r="Q370" i="2" s="1"/>
  <c r="V370" i="2" s="1"/>
  <c r="K370" i="2"/>
  <c r="J370" i="2"/>
  <c r="I370" i="2"/>
  <c r="A370" i="2"/>
  <c r="U369" i="2"/>
  <c r="L369" i="2"/>
  <c r="N369" i="2" s="1"/>
  <c r="Q369" i="2" s="1"/>
  <c r="V369" i="2" s="1"/>
  <c r="K369" i="2"/>
  <c r="J369" i="2"/>
  <c r="I369" i="2"/>
  <c r="A369" i="2"/>
  <c r="U368" i="2"/>
  <c r="L368" i="2"/>
  <c r="N368" i="2" s="1"/>
  <c r="Q368" i="2" s="1"/>
  <c r="V368" i="2" s="1"/>
  <c r="K368" i="2"/>
  <c r="J368" i="2"/>
  <c r="I368" i="2"/>
  <c r="A368" i="2"/>
  <c r="U367" i="2"/>
  <c r="L367" i="2"/>
  <c r="N367" i="2" s="1"/>
  <c r="Q367" i="2" s="1"/>
  <c r="V367" i="2" s="1"/>
  <c r="K367" i="2"/>
  <c r="J367" i="2"/>
  <c r="I367" i="2"/>
  <c r="A367" i="2"/>
  <c r="U366" i="2"/>
  <c r="L366" i="2"/>
  <c r="N366" i="2" s="1"/>
  <c r="Q366" i="2" s="1"/>
  <c r="V366" i="2" s="1"/>
  <c r="K366" i="2"/>
  <c r="J366" i="2"/>
  <c r="I366" i="2"/>
  <c r="A366" i="2"/>
  <c r="U365" i="2"/>
  <c r="L365" i="2"/>
  <c r="N365" i="2" s="1"/>
  <c r="Q365" i="2" s="1"/>
  <c r="V365" i="2" s="1"/>
  <c r="K365" i="2"/>
  <c r="J365" i="2"/>
  <c r="I365" i="2"/>
  <c r="A365" i="2"/>
  <c r="U364" i="2"/>
  <c r="L364" i="2"/>
  <c r="N364" i="2" s="1"/>
  <c r="Q364" i="2" s="1"/>
  <c r="V364" i="2" s="1"/>
  <c r="K364" i="2"/>
  <c r="J364" i="2"/>
  <c r="I364" i="2"/>
  <c r="A364" i="2"/>
  <c r="U363" i="2"/>
  <c r="L363" i="2"/>
  <c r="N363" i="2" s="1"/>
  <c r="Q363" i="2" s="1"/>
  <c r="V363" i="2" s="1"/>
  <c r="K363" i="2"/>
  <c r="J363" i="2"/>
  <c r="I363" i="2"/>
  <c r="A363" i="2"/>
  <c r="U362" i="2"/>
  <c r="L362" i="2"/>
  <c r="N362" i="2" s="1"/>
  <c r="Q362" i="2" s="1"/>
  <c r="V362" i="2" s="1"/>
  <c r="K362" i="2"/>
  <c r="J362" i="2"/>
  <c r="I362" i="2"/>
  <c r="A362" i="2"/>
  <c r="U361" i="2"/>
  <c r="L361" i="2"/>
  <c r="N361" i="2" s="1"/>
  <c r="Q361" i="2" s="1"/>
  <c r="V361" i="2" s="1"/>
  <c r="K361" i="2"/>
  <c r="J361" i="2"/>
  <c r="I361" i="2"/>
  <c r="A361" i="2"/>
  <c r="U360" i="2"/>
  <c r="L360" i="2"/>
  <c r="N360" i="2" s="1"/>
  <c r="Q360" i="2" s="1"/>
  <c r="V360" i="2" s="1"/>
  <c r="K360" i="2"/>
  <c r="J360" i="2"/>
  <c r="I360" i="2"/>
  <c r="A360" i="2"/>
  <c r="U359" i="2"/>
  <c r="L359" i="2"/>
  <c r="N359" i="2" s="1"/>
  <c r="Q359" i="2" s="1"/>
  <c r="V359" i="2" s="1"/>
  <c r="K359" i="2"/>
  <c r="J359" i="2"/>
  <c r="I359" i="2"/>
  <c r="A359" i="2"/>
  <c r="U358" i="2"/>
  <c r="L358" i="2"/>
  <c r="N358" i="2" s="1"/>
  <c r="Q358" i="2" s="1"/>
  <c r="V358" i="2" s="1"/>
  <c r="K358" i="2"/>
  <c r="J358" i="2"/>
  <c r="I358" i="2"/>
  <c r="A358" i="2"/>
  <c r="U357" i="2"/>
  <c r="L357" i="2"/>
  <c r="N357" i="2" s="1"/>
  <c r="Q357" i="2" s="1"/>
  <c r="V357" i="2" s="1"/>
  <c r="K357" i="2"/>
  <c r="J357" i="2"/>
  <c r="I357" i="2"/>
  <c r="A357" i="2"/>
  <c r="U356" i="2"/>
  <c r="L356" i="2"/>
  <c r="N356" i="2" s="1"/>
  <c r="Q356" i="2" s="1"/>
  <c r="V356" i="2" s="1"/>
  <c r="K356" i="2"/>
  <c r="J356" i="2"/>
  <c r="I356" i="2"/>
  <c r="A356" i="2"/>
  <c r="U355" i="2"/>
  <c r="L355" i="2"/>
  <c r="N355" i="2" s="1"/>
  <c r="Q355" i="2" s="1"/>
  <c r="V355" i="2" s="1"/>
  <c r="K355" i="2"/>
  <c r="J355" i="2"/>
  <c r="I355" i="2"/>
  <c r="A355" i="2"/>
  <c r="U354" i="2"/>
  <c r="L354" i="2"/>
  <c r="N354" i="2" s="1"/>
  <c r="Q354" i="2" s="1"/>
  <c r="V354" i="2" s="1"/>
  <c r="K354" i="2"/>
  <c r="J354" i="2"/>
  <c r="I354" i="2"/>
  <c r="A354" i="2"/>
  <c r="U353" i="2"/>
  <c r="L353" i="2"/>
  <c r="N353" i="2" s="1"/>
  <c r="Q353" i="2" s="1"/>
  <c r="V353" i="2" s="1"/>
  <c r="K353" i="2"/>
  <c r="J353" i="2"/>
  <c r="I353" i="2"/>
  <c r="A353" i="2"/>
  <c r="U352" i="2"/>
  <c r="L352" i="2"/>
  <c r="N352" i="2" s="1"/>
  <c r="Q352" i="2" s="1"/>
  <c r="V352" i="2" s="1"/>
  <c r="K352" i="2"/>
  <c r="J352" i="2"/>
  <c r="I352" i="2"/>
  <c r="A352" i="2"/>
  <c r="U351" i="2"/>
  <c r="L351" i="2"/>
  <c r="N351" i="2" s="1"/>
  <c r="Q351" i="2" s="1"/>
  <c r="V351" i="2" s="1"/>
  <c r="K351" i="2"/>
  <c r="J351" i="2"/>
  <c r="I351" i="2"/>
  <c r="A351" i="2"/>
  <c r="U350" i="2"/>
  <c r="L350" i="2"/>
  <c r="N350" i="2" s="1"/>
  <c r="Q350" i="2" s="1"/>
  <c r="V350" i="2" s="1"/>
  <c r="K350" i="2"/>
  <c r="J350" i="2"/>
  <c r="I350" i="2"/>
  <c r="A350" i="2"/>
  <c r="U349" i="2"/>
  <c r="L349" i="2"/>
  <c r="N349" i="2" s="1"/>
  <c r="Q349" i="2" s="1"/>
  <c r="V349" i="2" s="1"/>
  <c r="K349" i="2"/>
  <c r="J349" i="2"/>
  <c r="I349" i="2"/>
  <c r="A349" i="2"/>
  <c r="U348" i="2"/>
  <c r="L348" i="2"/>
  <c r="N348" i="2" s="1"/>
  <c r="Q348" i="2" s="1"/>
  <c r="V348" i="2" s="1"/>
  <c r="K348" i="2"/>
  <c r="J348" i="2"/>
  <c r="I348" i="2"/>
  <c r="A348" i="2"/>
  <c r="U347" i="2"/>
  <c r="L347" i="2"/>
  <c r="N347" i="2" s="1"/>
  <c r="Q347" i="2" s="1"/>
  <c r="V347" i="2" s="1"/>
  <c r="K347" i="2"/>
  <c r="J347" i="2"/>
  <c r="I347" i="2"/>
  <c r="A347" i="2"/>
  <c r="U346" i="2"/>
  <c r="L346" i="2"/>
  <c r="N346" i="2" s="1"/>
  <c r="Q346" i="2" s="1"/>
  <c r="V346" i="2" s="1"/>
  <c r="K346" i="2"/>
  <c r="J346" i="2"/>
  <c r="I346" i="2"/>
  <c r="A346" i="2"/>
  <c r="U345" i="2"/>
  <c r="L345" i="2"/>
  <c r="N345" i="2" s="1"/>
  <c r="Q345" i="2" s="1"/>
  <c r="V345" i="2" s="1"/>
  <c r="K345" i="2"/>
  <c r="J345" i="2"/>
  <c r="I345" i="2"/>
  <c r="A345" i="2"/>
  <c r="U344" i="2"/>
  <c r="L344" i="2"/>
  <c r="N344" i="2" s="1"/>
  <c r="Q344" i="2" s="1"/>
  <c r="V344" i="2" s="1"/>
  <c r="K344" i="2"/>
  <c r="J344" i="2"/>
  <c r="I344" i="2"/>
  <c r="A344" i="2"/>
  <c r="U343" i="2"/>
  <c r="L343" i="2"/>
  <c r="N343" i="2" s="1"/>
  <c r="Q343" i="2" s="1"/>
  <c r="V343" i="2" s="1"/>
  <c r="K343" i="2"/>
  <c r="J343" i="2"/>
  <c r="I343" i="2"/>
  <c r="A343" i="2"/>
  <c r="U342" i="2"/>
  <c r="L342" i="2"/>
  <c r="N342" i="2" s="1"/>
  <c r="Q342" i="2" s="1"/>
  <c r="V342" i="2" s="1"/>
  <c r="K342" i="2"/>
  <c r="J342" i="2"/>
  <c r="I342" i="2"/>
  <c r="A342" i="2"/>
  <c r="U341" i="2"/>
  <c r="L341" i="2"/>
  <c r="N341" i="2" s="1"/>
  <c r="Q341" i="2" s="1"/>
  <c r="V341" i="2" s="1"/>
  <c r="K341" i="2"/>
  <c r="J341" i="2"/>
  <c r="I341" i="2"/>
  <c r="A341" i="2"/>
  <c r="U340" i="2"/>
  <c r="L340" i="2"/>
  <c r="N340" i="2" s="1"/>
  <c r="Q340" i="2" s="1"/>
  <c r="V340" i="2" s="1"/>
  <c r="K340" i="2"/>
  <c r="J340" i="2"/>
  <c r="I340" i="2"/>
  <c r="A340" i="2"/>
  <c r="U339" i="2"/>
  <c r="L339" i="2"/>
  <c r="N339" i="2" s="1"/>
  <c r="Q339" i="2" s="1"/>
  <c r="V339" i="2" s="1"/>
  <c r="K339" i="2"/>
  <c r="J339" i="2"/>
  <c r="I339" i="2"/>
  <c r="A339" i="2"/>
  <c r="U338" i="2"/>
  <c r="L338" i="2"/>
  <c r="N338" i="2" s="1"/>
  <c r="Q338" i="2" s="1"/>
  <c r="V338" i="2" s="1"/>
  <c r="K338" i="2"/>
  <c r="J338" i="2"/>
  <c r="I338" i="2"/>
  <c r="A338" i="2"/>
  <c r="U337" i="2"/>
  <c r="L337" i="2"/>
  <c r="N337" i="2" s="1"/>
  <c r="Q337" i="2" s="1"/>
  <c r="V337" i="2" s="1"/>
  <c r="K337" i="2"/>
  <c r="J337" i="2"/>
  <c r="I337" i="2"/>
  <c r="A337" i="2"/>
  <c r="U336" i="2"/>
  <c r="L336" i="2"/>
  <c r="N336" i="2" s="1"/>
  <c r="Q336" i="2" s="1"/>
  <c r="V336" i="2" s="1"/>
  <c r="K336" i="2"/>
  <c r="J336" i="2"/>
  <c r="I336" i="2"/>
  <c r="A336" i="2"/>
  <c r="U335" i="2"/>
  <c r="L335" i="2"/>
  <c r="N335" i="2" s="1"/>
  <c r="Q335" i="2" s="1"/>
  <c r="V335" i="2" s="1"/>
  <c r="K335" i="2"/>
  <c r="J335" i="2"/>
  <c r="I335" i="2"/>
  <c r="A335" i="2"/>
  <c r="U334" i="2"/>
  <c r="L334" i="2"/>
  <c r="N334" i="2" s="1"/>
  <c r="Q334" i="2" s="1"/>
  <c r="V334" i="2" s="1"/>
  <c r="K334" i="2"/>
  <c r="J334" i="2"/>
  <c r="I334" i="2"/>
  <c r="A334" i="2"/>
  <c r="U333" i="2"/>
  <c r="L333" i="2"/>
  <c r="N333" i="2" s="1"/>
  <c r="Q333" i="2" s="1"/>
  <c r="V333" i="2" s="1"/>
  <c r="K333" i="2"/>
  <c r="J333" i="2"/>
  <c r="I333" i="2"/>
  <c r="A333" i="2"/>
  <c r="U332" i="2"/>
  <c r="L332" i="2"/>
  <c r="N332" i="2" s="1"/>
  <c r="Q332" i="2" s="1"/>
  <c r="V332" i="2" s="1"/>
  <c r="K332" i="2"/>
  <c r="J332" i="2"/>
  <c r="I332" i="2"/>
  <c r="A332" i="2"/>
  <c r="U331" i="2"/>
  <c r="L331" i="2"/>
  <c r="N331" i="2" s="1"/>
  <c r="Q331" i="2" s="1"/>
  <c r="V331" i="2" s="1"/>
  <c r="K331" i="2"/>
  <c r="J331" i="2"/>
  <c r="I331" i="2"/>
  <c r="A331" i="2"/>
  <c r="U330" i="2"/>
  <c r="L330" i="2"/>
  <c r="N330" i="2" s="1"/>
  <c r="Q330" i="2" s="1"/>
  <c r="V330" i="2" s="1"/>
  <c r="K330" i="2"/>
  <c r="J330" i="2"/>
  <c r="I330" i="2"/>
  <c r="A330" i="2"/>
  <c r="U329" i="2"/>
  <c r="L329" i="2"/>
  <c r="N329" i="2" s="1"/>
  <c r="Q329" i="2" s="1"/>
  <c r="V329" i="2" s="1"/>
  <c r="K329" i="2"/>
  <c r="J329" i="2"/>
  <c r="I329" i="2"/>
  <c r="A329" i="2"/>
  <c r="U328" i="2"/>
  <c r="L328" i="2"/>
  <c r="N328" i="2" s="1"/>
  <c r="Q328" i="2" s="1"/>
  <c r="V328" i="2" s="1"/>
  <c r="K328" i="2"/>
  <c r="J328" i="2"/>
  <c r="I328" i="2"/>
  <c r="A328" i="2"/>
  <c r="U327" i="2"/>
  <c r="L327" i="2"/>
  <c r="N327" i="2" s="1"/>
  <c r="Q327" i="2" s="1"/>
  <c r="V327" i="2" s="1"/>
  <c r="K327" i="2"/>
  <c r="J327" i="2"/>
  <c r="I327" i="2"/>
  <c r="A327" i="2"/>
  <c r="U326" i="2"/>
  <c r="L326" i="2"/>
  <c r="N326" i="2" s="1"/>
  <c r="Q326" i="2" s="1"/>
  <c r="V326" i="2" s="1"/>
  <c r="K326" i="2"/>
  <c r="J326" i="2"/>
  <c r="I326" i="2"/>
  <c r="A326" i="2"/>
  <c r="U325" i="2"/>
  <c r="L325" i="2"/>
  <c r="N325" i="2" s="1"/>
  <c r="Q325" i="2" s="1"/>
  <c r="V325" i="2" s="1"/>
  <c r="K325" i="2"/>
  <c r="J325" i="2"/>
  <c r="I325" i="2"/>
  <c r="A325" i="2"/>
  <c r="U324" i="2"/>
  <c r="L324" i="2"/>
  <c r="N324" i="2" s="1"/>
  <c r="Q324" i="2" s="1"/>
  <c r="V324" i="2" s="1"/>
  <c r="K324" i="2"/>
  <c r="J324" i="2"/>
  <c r="I324" i="2"/>
  <c r="A324" i="2"/>
  <c r="U323" i="2"/>
  <c r="L323" i="2"/>
  <c r="N323" i="2" s="1"/>
  <c r="Q323" i="2" s="1"/>
  <c r="V323" i="2" s="1"/>
  <c r="K323" i="2"/>
  <c r="J323" i="2"/>
  <c r="I323" i="2"/>
  <c r="A323" i="2"/>
  <c r="U322" i="2"/>
  <c r="L322" i="2"/>
  <c r="N322" i="2" s="1"/>
  <c r="Q322" i="2" s="1"/>
  <c r="V322" i="2" s="1"/>
  <c r="K322" i="2"/>
  <c r="J322" i="2"/>
  <c r="I322" i="2"/>
  <c r="A322" i="2"/>
  <c r="U321" i="2"/>
  <c r="L321" i="2"/>
  <c r="N321" i="2" s="1"/>
  <c r="Q321" i="2" s="1"/>
  <c r="V321" i="2" s="1"/>
  <c r="K321" i="2"/>
  <c r="J321" i="2"/>
  <c r="I321" i="2"/>
  <c r="A321" i="2"/>
  <c r="U320" i="2"/>
  <c r="L320" i="2"/>
  <c r="N320" i="2" s="1"/>
  <c r="Q320" i="2" s="1"/>
  <c r="V320" i="2" s="1"/>
  <c r="K320" i="2"/>
  <c r="J320" i="2"/>
  <c r="I320" i="2"/>
  <c r="A320" i="2"/>
  <c r="U319" i="2"/>
  <c r="L319" i="2"/>
  <c r="N319" i="2" s="1"/>
  <c r="Q319" i="2" s="1"/>
  <c r="V319" i="2" s="1"/>
  <c r="K319" i="2"/>
  <c r="J319" i="2"/>
  <c r="I319" i="2"/>
  <c r="A319" i="2"/>
  <c r="U318" i="2"/>
  <c r="L318" i="2"/>
  <c r="N318" i="2" s="1"/>
  <c r="Q318" i="2" s="1"/>
  <c r="V318" i="2" s="1"/>
  <c r="K318" i="2"/>
  <c r="J318" i="2"/>
  <c r="I318" i="2"/>
  <c r="A318" i="2"/>
  <c r="U317" i="2"/>
  <c r="L317" i="2"/>
  <c r="N317" i="2" s="1"/>
  <c r="Q317" i="2" s="1"/>
  <c r="V317" i="2" s="1"/>
  <c r="K317" i="2"/>
  <c r="J317" i="2"/>
  <c r="I317" i="2"/>
  <c r="A317" i="2"/>
  <c r="U316" i="2"/>
  <c r="L316" i="2"/>
  <c r="N316" i="2" s="1"/>
  <c r="Q316" i="2" s="1"/>
  <c r="V316" i="2" s="1"/>
  <c r="K316" i="2"/>
  <c r="J316" i="2"/>
  <c r="I316" i="2"/>
  <c r="A316" i="2"/>
  <c r="U315" i="2"/>
  <c r="L315" i="2"/>
  <c r="N315" i="2" s="1"/>
  <c r="Q315" i="2" s="1"/>
  <c r="V315" i="2" s="1"/>
  <c r="K315" i="2"/>
  <c r="J315" i="2"/>
  <c r="I315" i="2"/>
  <c r="A315" i="2"/>
  <c r="U314" i="2"/>
  <c r="L314" i="2"/>
  <c r="N314" i="2" s="1"/>
  <c r="Q314" i="2" s="1"/>
  <c r="V314" i="2" s="1"/>
  <c r="K314" i="2"/>
  <c r="J314" i="2"/>
  <c r="I314" i="2"/>
  <c r="A314" i="2"/>
  <c r="U313" i="2"/>
  <c r="L313" i="2"/>
  <c r="N313" i="2" s="1"/>
  <c r="Q313" i="2" s="1"/>
  <c r="V313" i="2" s="1"/>
  <c r="K313" i="2"/>
  <c r="J313" i="2"/>
  <c r="I313" i="2"/>
  <c r="A313" i="2"/>
  <c r="U312" i="2"/>
  <c r="L312" i="2"/>
  <c r="N312" i="2" s="1"/>
  <c r="Q312" i="2" s="1"/>
  <c r="V312" i="2" s="1"/>
  <c r="K312" i="2"/>
  <c r="J312" i="2"/>
  <c r="I312" i="2"/>
  <c r="A312" i="2"/>
  <c r="U311" i="2"/>
  <c r="L311" i="2"/>
  <c r="N311" i="2" s="1"/>
  <c r="Q311" i="2" s="1"/>
  <c r="V311" i="2" s="1"/>
  <c r="K311" i="2"/>
  <c r="J311" i="2"/>
  <c r="I311" i="2"/>
  <c r="A311" i="2"/>
  <c r="U310" i="2"/>
  <c r="L310" i="2"/>
  <c r="N310" i="2" s="1"/>
  <c r="Q310" i="2" s="1"/>
  <c r="V310" i="2" s="1"/>
  <c r="K310" i="2"/>
  <c r="J310" i="2"/>
  <c r="I310" i="2"/>
  <c r="A310" i="2"/>
  <c r="U309" i="2"/>
  <c r="L309" i="2"/>
  <c r="N309" i="2" s="1"/>
  <c r="Q309" i="2" s="1"/>
  <c r="V309" i="2" s="1"/>
  <c r="K309" i="2"/>
  <c r="J309" i="2"/>
  <c r="I309" i="2"/>
  <c r="A309" i="2"/>
  <c r="U308" i="2"/>
  <c r="L308" i="2"/>
  <c r="N308" i="2" s="1"/>
  <c r="Q308" i="2" s="1"/>
  <c r="V308" i="2" s="1"/>
  <c r="K308" i="2"/>
  <c r="J308" i="2"/>
  <c r="I308" i="2"/>
  <c r="A308" i="2"/>
  <c r="U307" i="2"/>
  <c r="L307" i="2"/>
  <c r="N307" i="2" s="1"/>
  <c r="Q307" i="2" s="1"/>
  <c r="V307" i="2" s="1"/>
  <c r="K307" i="2"/>
  <c r="J307" i="2"/>
  <c r="I307" i="2"/>
  <c r="A307" i="2"/>
  <c r="U306" i="2"/>
  <c r="L306" i="2"/>
  <c r="N306" i="2" s="1"/>
  <c r="Q306" i="2" s="1"/>
  <c r="V306" i="2" s="1"/>
  <c r="K306" i="2"/>
  <c r="J306" i="2"/>
  <c r="I306" i="2"/>
  <c r="A306" i="2"/>
  <c r="U305" i="2"/>
  <c r="L305" i="2"/>
  <c r="N305" i="2" s="1"/>
  <c r="Q305" i="2" s="1"/>
  <c r="V305" i="2" s="1"/>
  <c r="K305" i="2"/>
  <c r="J305" i="2"/>
  <c r="I305" i="2"/>
  <c r="A305" i="2"/>
  <c r="U304" i="2"/>
  <c r="L304" i="2"/>
  <c r="N304" i="2" s="1"/>
  <c r="Q304" i="2" s="1"/>
  <c r="V304" i="2" s="1"/>
  <c r="K304" i="2"/>
  <c r="J304" i="2"/>
  <c r="I304" i="2"/>
  <c r="A304" i="2"/>
  <c r="U303" i="2"/>
  <c r="L303" i="2"/>
  <c r="N303" i="2" s="1"/>
  <c r="Q303" i="2" s="1"/>
  <c r="V303" i="2" s="1"/>
  <c r="K303" i="2"/>
  <c r="J303" i="2"/>
  <c r="I303" i="2"/>
  <c r="A303" i="2"/>
  <c r="U302" i="2"/>
  <c r="L302" i="2"/>
  <c r="N302" i="2" s="1"/>
  <c r="Q302" i="2" s="1"/>
  <c r="V302" i="2" s="1"/>
  <c r="K302" i="2"/>
  <c r="J302" i="2"/>
  <c r="I302" i="2"/>
  <c r="A302" i="2"/>
  <c r="U301" i="2"/>
  <c r="L301" i="2"/>
  <c r="N301" i="2" s="1"/>
  <c r="Q301" i="2" s="1"/>
  <c r="V301" i="2" s="1"/>
  <c r="K301" i="2"/>
  <c r="J301" i="2"/>
  <c r="I301" i="2"/>
  <c r="A301" i="2"/>
  <c r="U300" i="2"/>
  <c r="L300" i="2"/>
  <c r="N300" i="2" s="1"/>
  <c r="Q300" i="2" s="1"/>
  <c r="V300" i="2" s="1"/>
  <c r="K300" i="2"/>
  <c r="J300" i="2"/>
  <c r="I300" i="2"/>
  <c r="A300" i="2"/>
  <c r="U299" i="2"/>
  <c r="L299" i="2"/>
  <c r="N299" i="2" s="1"/>
  <c r="Q299" i="2" s="1"/>
  <c r="V299" i="2" s="1"/>
  <c r="K299" i="2"/>
  <c r="J299" i="2"/>
  <c r="I299" i="2"/>
  <c r="A299" i="2"/>
  <c r="U298" i="2"/>
  <c r="L298" i="2"/>
  <c r="N298" i="2" s="1"/>
  <c r="Q298" i="2" s="1"/>
  <c r="V298" i="2" s="1"/>
  <c r="K298" i="2"/>
  <c r="J298" i="2"/>
  <c r="I298" i="2"/>
  <c r="A298" i="2"/>
  <c r="U297" i="2"/>
  <c r="L297" i="2"/>
  <c r="N297" i="2" s="1"/>
  <c r="Q297" i="2" s="1"/>
  <c r="V297" i="2" s="1"/>
  <c r="K297" i="2"/>
  <c r="J297" i="2"/>
  <c r="I297" i="2"/>
  <c r="A297" i="2"/>
  <c r="U296" i="2"/>
  <c r="L296" i="2"/>
  <c r="N296" i="2" s="1"/>
  <c r="Q296" i="2" s="1"/>
  <c r="V296" i="2" s="1"/>
  <c r="K296" i="2"/>
  <c r="J296" i="2"/>
  <c r="I296" i="2"/>
  <c r="A296" i="2"/>
  <c r="U295" i="2"/>
  <c r="L295" i="2"/>
  <c r="N295" i="2" s="1"/>
  <c r="Q295" i="2" s="1"/>
  <c r="V295" i="2" s="1"/>
  <c r="K295" i="2"/>
  <c r="J295" i="2"/>
  <c r="I295" i="2"/>
  <c r="A295" i="2"/>
  <c r="U294" i="2"/>
  <c r="L294" i="2"/>
  <c r="N294" i="2" s="1"/>
  <c r="Q294" i="2" s="1"/>
  <c r="V294" i="2" s="1"/>
  <c r="K294" i="2"/>
  <c r="J294" i="2"/>
  <c r="I294" i="2"/>
  <c r="A294" i="2"/>
  <c r="U293" i="2"/>
  <c r="L293" i="2"/>
  <c r="N293" i="2" s="1"/>
  <c r="Q293" i="2" s="1"/>
  <c r="V293" i="2" s="1"/>
  <c r="K293" i="2"/>
  <c r="J293" i="2"/>
  <c r="I293" i="2"/>
  <c r="A293" i="2"/>
  <c r="U292" i="2"/>
  <c r="L292" i="2"/>
  <c r="N292" i="2" s="1"/>
  <c r="Q292" i="2" s="1"/>
  <c r="V292" i="2" s="1"/>
  <c r="K292" i="2"/>
  <c r="J292" i="2"/>
  <c r="I292" i="2"/>
  <c r="A292" i="2"/>
  <c r="U291" i="2"/>
  <c r="L291" i="2"/>
  <c r="N291" i="2" s="1"/>
  <c r="Q291" i="2" s="1"/>
  <c r="V291" i="2" s="1"/>
  <c r="K291" i="2"/>
  <c r="J291" i="2"/>
  <c r="I291" i="2"/>
  <c r="A291" i="2"/>
  <c r="U290" i="2"/>
  <c r="L290" i="2"/>
  <c r="N290" i="2" s="1"/>
  <c r="Q290" i="2" s="1"/>
  <c r="V290" i="2" s="1"/>
  <c r="K290" i="2"/>
  <c r="J290" i="2"/>
  <c r="I290" i="2"/>
  <c r="A290" i="2"/>
  <c r="U289" i="2"/>
  <c r="L289" i="2"/>
  <c r="N289" i="2" s="1"/>
  <c r="Q289" i="2" s="1"/>
  <c r="V289" i="2" s="1"/>
  <c r="K289" i="2"/>
  <c r="J289" i="2"/>
  <c r="I289" i="2"/>
  <c r="A289" i="2"/>
  <c r="U288" i="2"/>
  <c r="L288" i="2"/>
  <c r="N288" i="2" s="1"/>
  <c r="Q288" i="2" s="1"/>
  <c r="V288" i="2" s="1"/>
  <c r="K288" i="2"/>
  <c r="J288" i="2"/>
  <c r="I288" i="2"/>
  <c r="A288" i="2"/>
  <c r="U287" i="2"/>
  <c r="L287" i="2"/>
  <c r="N287" i="2" s="1"/>
  <c r="Q287" i="2" s="1"/>
  <c r="V287" i="2" s="1"/>
  <c r="K287" i="2"/>
  <c r="J287" i="2"/>
  <c r="I287" i="2"/>
  <c r="A287" i="2"/>
  <c r="U286" i="2"/>
  <c r="L286" i="2"/>
  <c r="N286" i="2" s="1"/>
  <c r="Q286" i="2" s="1"/>
  <c r="V286" i="2" s="1"/>
  <c r="K286" i="2"/>
  <c r="J286" i="2"/>
  <c r="I286" i="2"/>
  <c r="A286" i="2"/>
  <c r="U285" i="2"/>
  <c r="L285" i="2"/>
  <c r="N285" i="2" s="1"/>
  <c r="Q285" i="2" s="1"/>
  <c r="V285" i="2" s="1"/>
  <c r="K285" i="2"/>
  <c r="J285" i="2"/>
  <c r="I285" i="2"/>
  <c r="A285" i="2"/>
  <c r="U284" i="2"/>
  <c r="L284" i="2"/>
  <c r="N284" i="2" s="1"/>
  <c r="Q284" i="2" s="1"/>
  <c r="V284" i="2" s="1"/>
  <c r="K284" i="2"/>
  <c r="J284" i="2"/>
  <c r="I284" i="2"/>
  <c r="A284" i="2"/>
  <c r="U283" i="2"/>
  <c r="L283" i="2"/>
  <c r="N283" i="2" s="1"/>
  <c r="Q283" i="2" s="1"/>
  <c r="V283" i="2" s="1"/>
  <c r="K283" i="2"/>
  <c r="J283" i="2"/>
  <c r="I283" i="2"/>
  <c r="A283" i="2"/>
  <c r="U282" i="2"/>
  <c r="L282" i="2"/>
  <c r="N282" i="2" s="1"/>
  <c r="Q282" i="2" s="1"/>
  <c r="V282" i="2" s="1"/>
  <c r="K282" i="2"/>
  <c r="J282" i="2"/>
  <c r="I282" i="2"/>
  <c r="A282" i="2"/>
  <c r="U281" i="2"/>
  <c r="L281" i="2"/>
  <c r="N281" i="2" s="1"/>
  <c r="Q281" i="2" s="1"/>
  <c r="V281" i="2" s="1"/>
  <c r="K281" i="2"/>
  <c r="J281" i="2"/>
  <c r="I281" i="2"/>
  <c r="A281" i="2"/>
  <c r="U280" i="2"/>
  <c r="L280" i="2"/>
  <c r="N280" i="2" s="1"/>
  <c r="Q280" i="2" s="1"/>
  <c r="V280" i="2" s="1"/>
  <c r="K280" i="2"/>
  <c r="J280" i="2"/>
  <c r="I280" i="2"/>
  <c r="A280" i="2"/>
  <c r="U279" i="2"/>
  <c r="L279" i="2"/>
  <c r="N279" i="2" s="1"/>
  <c r="Q279" i="2" s="1"/>
  <c r="V279" i="2" s="1"/>
  <c r="K279" i="2"/>
  <c r="J279" i="2"/>
  <c r="I279" i="2"/>
  <c r="A279" i="2"/>
  <c r="U278" i="2"/>
  <c r="L278" i="2"/>
  <c r="N278" i="2" s="1"/>
  <c r="Q278" i="2" s="1"/>
  <c r="V278" i="2" s="1"/>
  <c r="K278" i="2"/>
  <c r="J278" i="2"/>
  <c r="I278" i="2"/>
  <c r="A278" i="2"/>
  <c r="U277" i="2"/>
  <c r="L277" i="2"/>
  <c r="N277" i="2" s="1"/>
  <c r="Q277" i="2" s="1"/>
  <c r="V277" i="2" s="1"/>
  <c r="K277" i="2"/>
  <c r="J277" i="2"/>
  <c r="I277" i="2"/>
  <c r="A277" i="2"/>
  <c r="U276" i="2"/>
  <c r="L276" i="2"/>
  <c r="N276" i="2" s="1"/>
  <c r="Q276" i="2" s="1"/>
  <c r="V276" i="2" s="1"/>
  <c r="K276" i="2"/>
  <c r="J276" i="2"/>
  <c r="I276" i="2"/>
  <c r="A276" i="2"/>
  <c r="U275" i="2"/>
  <c r="L275" i="2"/>
  <c r="N275" i="2" s="1"/>
  <c r="Q275" i="2" s="1"/>
  <c r="V275" i="2" s="1"/>
  <c r="K275" i="2"/>
  <c r="J275" i="2"/>
  <c r="I275" i="2"/>
  <c r="A275" i="2"/>
  <c r="U274" i="2"/>
  <c r="L274" i="2"/>
  <c r="N274" i="2" s="1"/>
  <c r="Q274" i="2" s="1"/>
  <c r="V274" i="2" s="1"/>
  <c r="K274" i="2"/>
  <c r="J274" i="2"/>
  <c r="I274" i="2"/>
  <c r="A274" i="2"/>
  <c r="U273" i="2"/>
  <c r="L273" i="2"/>
  <c r="N273" i="2" s="1"/>
  <c r="Q273" i="2" s="1"/>
  <c r="V273" i="2" s="1"/>
  <c r="K273" i="2"/>
  <c r="J273" i="2"/>
  <c r="I273" i="2"/>
  <c r="A273" i="2"/>
  <c r="U272" i="2"/>
  <c r="L272" i="2"/>
  <c r="N272" i="2" s="1"/>
  <c r="Q272" i="2" s="1"/>
  <c r="V272" i="2" s="1"/>
  <c r="K272" i="2"/>
  <c r="J272" i="2"/>
  <c r="I272" i="2"/>
  <c r="A272" i="2"/>
  <c r="U271" i="2"/>
  <c r="L271" i="2"/>
  <c r="N271" i="2" s="1"/>
  <c r="Q271" i="2" s="1"/>
  <c r="V271" i="2" s="1"/>
  <c r="K271" i="2"/>
  <c r="J271" i="2"/>
  <c r="I271" i="2"/>
  <c r="A271" i="2"/>
  <c r="U270" i="2"/>
  <c r="L270" i="2"/>
  <c r="N270" i="2" s="1"/>
  <c r="Q270" i="2" s="1"/>
  <c r="V270" i="2" s="1"/>
  <c r="K270" i="2"/>
  <c r="J270" i="2"/>
  <c r="I270" i="2"/>
  <c r="A270" i="2"/>
  <c r="U269" i="2"/>
  <c r="L269" i="2"/>
  <c r="N269" i="2" s="1"/>
  <c r="Q269" i="2" s="1"/>
  <c r="V269" i="2" s="1"/>
  <c r="K269" i="2"/>
  <c r="J269" i="2"/>
  <c r="I269" i="2"/>
  <c r="A269" i="2"/>
  <c r="U268" i="2"/>
  <c r="L268" i="2"/>
  <c r="N268" i="2" s="1"/>
  <c r="Q268" i="2" s="1"/>
  <c r="V268" i="2" s="1"/>
  <c r="K268" i="2"/>
  <c r="J268" i="2"/>
  <c r="I268" i="2"/>
  <c r="A268" i="2"/>
  <c r="U267" i="2"/>
  <c r="L267" i="2"/>
  <c r="N267" i="2" s="1"/>
  <c r="Q267" i="2" s="1"/>
  <c r="V267" i="2" s="1"/>
  <c r="K267" i="2"/>
  <c r="J267" i="2"/>
  <c r="I267" i="2"/>
  <c r="A267" i="2"/>
  <c r="U266" i="2"/>
  <c r="L266" i="2"/>
  <c r="N266" i="2" s="1"/>
  <c r="Q266" i="2" s="1"/>
  <c r="V266" i="2" s="1"/>
  <c r="K266" i="2"/>
  <c r="J266" i="2"/>
  <c r="I266" i="2"/>
  <c r="A266" i="2"/>
  <c r="U265" i="2"/>
  <c r="L265" i="2"/>
  <c r="N265" i="2" s="1"/>
  <c r="Q265" i="2" s="1"/>
  <c r="V265" i="2" s="1"/>
  <c r="K265" i="2"/>
  <c r="J265" i="2"/>
  <c r="I265" i="2"/>
  <c r="A265" i="2"/>
  <c r="U264" i="2"/>
  <c r="L264" i="2"/>
  <c r="N264" i="2" s="1"/>
  <c r="Q264" i="2" s="1"/>
  <c r="V264" i="2" s="1"/>
  <c r="K264" i="2"/>
  <c r="J264" i="2"/>
  <c r="I264" i="2"/>
  <c r="A264" i="2"/>
  <c r="U263" i="2"/>
  <c r="L263" i="2"/>
  <c r="N263" i="2" s="1"/>
  <c r="Q263" i="2" s="1"/>
  <c r="V263" i="2" s="1"/>
  <c r="K263" i="2"/>
  <c r="J263" i="2"/>
  <c r="I263" i="2"/>
  <c r="A263" i="2"/>
  <c r="U262" i="2"/>
  <c r="L262" i="2"/>
  <c r="N262" i="2" s="1"/>
  <c r="Q262" i="2" s="1"/>
  <c r="V262" i="2" s="1"/>
  <c r="K262" i="2"/>
  <c r="J262" i="2"/>
  <c r="I262" i="2"/>
  <c r="A262" i="2"/>
  <c r="U261" i="2"/>
  <c r="L261" i="2"/>
  <c r="N261" i="2" s="1"/>
  <c r="Q261" i="2" s="1"/>
  <c r="V261" i="2" s="1"/>
  <c r="K261" i="2"/>
  <c r="J261" i="2"/>
  <c r="I261" i="2"/>
  <c r="A261" i="2"/>
  <c r="U260" i="2"/>
  <c r="L260" i="2"/>
  <c r="N260" i="2" s="1"/>
  <c r="Q260" i="2" s="1"/>
  <c r="V260" i="2" s="1"/>
  <c r="K260" i="2"/>
  <c r="J260" i="2"/>
  <c r="I260" i="2"/>
  <c r="A260" i="2"/>
  <c r="U259" i="2"/>
  <c r="L259" i="2"/>
  <c r="N259" i="2" s="1"/>
  <c r="Q259" i="2" s="1"/>
  <c r="V259" i="2" s="1"/>
  <c r="K259" i="2"/>
  <c r="J259" i="2"/>
  <c r="I259" i="2"/>
  <c r="A259" i="2"/>
  <c r="U258" i="2"/>
  <c r="L258" i="2"/>
  <c r="N258" i="2" s="1"/>
  <c r="Q258" i="2" s="1"/>
  <c r="V258" i="2" s="1"/>
  <c r="K258" i="2"/>
  <c r="J258" i="2"/>
  <c r="I258" i="2"/>
  <c r="A258" i="2"/>
  <c r="U257" i="2"/>
  <c r="L257" i="2"/>
  <c r="N257" i="2" s="1"/>
  <c r="Q257" i="2" s="1"/>
  <c r="V257" i="2" s="1"/>
  <c r="K257" i="2"/>
  <c r="J257" i="2"/>
  <c r="I257" i="2"/>
  <c r="A257" i="2"/>
  <c r="U256" i="2"/>
  <c r="L256" i="2"/>
  <c r="N256" i="2" s="1"/>
  <c r="Q256" i="2" s="1"/>
  <c r="V256" i="2" s="1"/>
  <c r="K256" i="2"/>
  <c r="J256" i="2"/>
  <c r="I256" i="2"/>
  <c r="A256" i="2"/>
  <c r="U255" i="2"/>
  <c r="L255" i="2"/>
  <c r="N255" i="2" s="1"/>
  <c r="Q255" i="2" s="1"/>
  <c r="V255" i="2" s="1"/>
  <c r="K255" i="2"/>
  <c r="J255" i="2"/>
  <c r="I255" i="2"/>
  <c r="A255" i="2"/>
  <c r="U254" i="2"/>
  <c r="L254" i="2"/>
  <c r="N254" i="2" s="1"/>
  <c r="Q254" i="2" s="1"/>
  <c r="V254" i="2" s="1"/>
  <c r="K254" i="2"/>
  <c r="J254" i="2"/>
  <c r="I254" i="2"/>
  <c r="A254" i="2"/>
  <c r="U253" i="2"/>
  <c r="L253" i="2"/>
  <c r="N253" i="2" s="1"/>
  <c r="Q253" i="2" s="1"/>
  <c r="V253" i="2" s="1"/>
  <c r="K253" i="2"/>
  <c r="J253" i="2"/>
  <c r="I253" i="2"/>
  <c r="A253" i="2"/>
  <c r="U252" i="2"/>
  <c r="L252" i="2"/>
  <c r="N252" i="2" s="1"/>
  <c r="Q252" i="2" s="1"/>
  <c r="V252" i="2" s="1"/>
  <c r="K252" i="2"/>
  <c r="J252" i="2"/>
  <c r="I252" i="2"/>
  <c r="A252" i="2"/>
  <c r="U251" i="2"/>
  <c r="L251" i="2"/>
  <c r="N251" i="2" s="1"/>
  <c r="Q251" i="2" s="1"/>
  <c r="V251" i="2" s="1"/>
  <c r="K251" i="2"/>
  <c r="J251" i="2"/>
  <c r="I251" i="2"/>
  <c r="A251" i="2"/>
  <c r="U250" i="2"/>
  <c r="L250" i="2"/>
  <c r="N250" i="2" s="1"/>
  <c r="Q250" i="2" s="1"/>
  <c r="V250" i="2" s="1"/>
  <c r="K250" i="2"/>
  <c r="J250" i="2"/>
  <c r="I250" i="2"/>
  <c r="A250" i="2"/>
  <c r="U249" i="2"/>
  <c r="L249" i="2"/>
  <c r="N249" i="2" s="1"/>
  <c r="Q249" i="2" s="1"/>
  <c r="V249" i="2" s="1"/>
  <c r="K249" i="2"/>
  <c r="J249" i="2"/>
  <c r="I249" i="2"/>
  <c r="A249" i="2"/>
  <c r="U248" i="2"/>
  <c r="L248" i="2"/>
  <c r="N248" i="2" s="1"/>
  <c r="Q248" i="2" s="1"/>
  <c r="V248" i="2" s="1"/>
  <c r="K248" i="2"/>
  <c r="J248" i="2"/>
  <c r="I248" i="2"/>
  <c r="A248" i="2"/>
  <c r="U247" i="2"/>
  <c r="L247" i="2"/>
  <c r="N247" i="2" s="1"/>
  <c r="Q247" i="2" s="1"/>
  <c r="V247" i="2" s="1"/>
  <c r="K247" i="2"/>
  <c r="J247" i="2"/>
  <c r="I247" i="2"/>
  <c r="A247" i="2"/>
  <c r="U246" i="2"/>
  <c r="L246" i="2"/>
  <c r="N246" i="2" s="1"/>
  <c r="Q246" i="2" s="1"/>
  <c r="V246" i="2" s="1"/>
  <c r="K246" i="2"/>
  <c r="J246" i="2"/>
  <c r="I246" i="2"/>
  <c r="A246" i="2"/>
  <c r="U245" i="2"/>
  <c r="L245" i="2"/>
  <c r="N245" i="2" s="1"/>
  <c r="Q245" i="2" s="1"/>
  <c r="V245" i="2" s="1"/>
  <c r="K245" i="2"/>
  <c r="J245" i="2"/>
  <c r="I245" i="2"/>
  <c r="A245" i="2"/>
  <c r="U244" i="2"/>
  <c r="L244" i="2"/>
  <c r="N244" i="2" s="1"/>
  <c r="Q244" i="2" s="1"/>
  <c r="V244" i="2" s="1"/>
  <c r="K244" i="2"/>
  <c r="J244" i="2"/>
  <c r="I244" i="2"/>
  <c r="A244" i="2"/>
  <c r="U243" i="2"/>
  <c r="L243" i="2"/>
  <c r="N243" i="2" s="1"/>
  <c r="Q243" i="2" s="1"/>
  <c r="V243" i="2" s="1"/>
  <c r="K243" i="2"/>
  <c r="J243" i="2"/>
  <c r="I243" i="2"/>
  <c r="A243" i="2"/>
  <c r="U242" i="2"/>
  <c r="L242" i="2"/>
  <c r="N242" i="2" s="1"/>
  <c r="Q242" i="2" s="1"/>
  <c r="V242" i="2" s="1"/>
  <c r="K242" i="2"/>
  <c r="J242" i="2"/>
  <c r="I242" i="2"/>
  <c r="A242" i="2"/>
  <c r="U241" i="2"/>
  <c r="L241" i="2"/>
  <c r="N241" i="2" s="1"/>
  <c r="Q241" i="2" s="1"/>
  <c r="V241" i="2" s="1"/>
  <c r="K241" i="2"/>
  <c r="J241" i="2"/>
  <c r="I241" i="2"/>
  <c r="A241" i="2"/>
  <c r="U240" i="2"/>
  <c r="L240" i="2"/>
  <c r="N240" i="2" s="1"/>
  <c r="Q240" i="2" s="1"/>
  <c r="V240" i="2" s="1"/>
  <c r="K240" i="2"/>
  <c r="J240" i="2"/>
  <c r="I240" i="2"/>
  <c r="A240" i="2"/>
  <c r="U239" i="2"/>
  <c r="L239" i="2"/>
  <c r="N239" i="2" s="1"/>
  <c r="Q239" i="2" s="1"/>
  <c r="V239" i="2" s="1"/>
  <c r="K239" i="2"/>
  <c r="J239" i="2"/>
  <c r="I239" i="2"/>
  <c r="A239" i="2"/>
  <c r="U238" i="2"/>
  <c r="L238" i="2"/>
  <c r="N238" i="2" s="1"/>
  <c r="Q238" i="2" s="1"/>
  <c r="V238" i="2" s="1"/>
  <c r="K238" i="2"/>
  <c r="J238" i="2"/>
  <c r="I238" i="2"/>
  <c r="A238" i="2"/>
  <c r="U237" i="2"/>
  <c r="L237" i="2"/>
  <c r="N237" i="2" s="1"/>
  <c r="Q237" i="2" s="1"/>
  <c r="V237" i="2" s="1"/>
  <c r="K237" i="2"/>
  <c r="J237" i="2"/>
  <c r="I237" i="2"/>
  <c r="A237" i="2"/>
  <c r="U236" i="2"/>
  <c r="L236" i="2"/>
  <c r="N236" i="2" s="1"/>
  <c r="Q236" i="2" s="1"/>
  <c r="V236" i="2" s="1"/>
  <c r="K236" i="2"/>
  <c r="J236" i="2"/>
  <c r="I236" i="2"/>
  <c r="A236" i="2"/>
  <c r="U235" i="2"/>
  <c r="L235" i="2"/>
  <c r="N235" i="2" s="1"/>
  <c r="Q235" i="2" s="1"/>
  <c r="V235" i="2" s="1"/>
  <c r="K235" i="2"/>
  <c r="J235" i="2"/>
  <c r="I235" i="2"/>
  <c r="A235" i="2"/>
  <c r="U234" i="2"/>
  <c r="L234" i="2"/>
  <c r="N234" i="2" s="1"/>
  <c r="Q234" i="2" s="1"/>
  <c r="V234" i="2" s="1"/>
  <c r="K234" i="2"/>
  <c r="J234" i="2"/>
  <c r="I234" i="2"/>
  <c r="A234" i="2"/>
  <c r="U233" i="2"/>
  <c r="L233" i="2"/>
  <c r="N233" i="2" s="1"/>
  <c r="Q233" i="2" s="1"/>
  <c r="V233" i="2" s="1"/>
  <c r="K233" i="2"/>
  <c r="J233" i="2"/>
  <c r="I233" i="2"/>
  <c r="A233" i="2"/>
  <c r="U232" i="2"/>
  <c r="L232" i="2"/>
  <c r="N232" i="2" s="1"/>
  <c r="Q232" i="2" s="1"/>
  <c r="V232" i="2" s="1"/>
  <c r="K232" i="2"/>
  <c r="J232" i="2"/>
  <c r="I232" i="2"/>
  <c r="A232" i="2"/>
  <c r="U231" i="2"/>
  <c r="L231" i="2"/>
  <c r="N231" i="2" s="1"/>
  <c r="Q231" i="2" s="1"/>
  <c r="V231" i="2" s="1"/>
  <c r="K231" i="2"/>
  <c r="J231" i="2"/>
  <c r="I231" i="2"/>
  <c r="A231" i="2"/>
  <c r="U230" i="2"/>
  <c r="L230" i="2"/>
  <c r="N230" i="2" s="1"/>
  <c r="Q230" i="2" s="1"/>
  <c r="V230" i="2" s="1"/>
  <c r="K230" i="2"/>
  <c r="J230" i="2"/>
  <c r="I230" i="2"/>
  <c r="A230" i="2"/>
  <c r="U229" i="2"/>
  <c r="L229" i="2"/>
  <c r="N229" i="2" s="1"/>
  <c r="Q229" i="2" s="1"/>
  <c r="V229" i="2" s="1"/>
  <c r="K229" i="2"/>
  <c r="J229" i="2"/>
  <c r="I229" i="2"/>
  <c r="A229" i="2"/>
  <c r="U228" i="2"/>
  <c r="L228" i="2"/>
  <c r="N228" i="2" s="1"/>
  <c r="Q228" i="2" s="1"/>
  <c r="V228" i="2" s="1"/>
  <c r="K228" i="2"/>
  <c r="J228" i="2"/>
  <c r="I228" i="2"/>
  <c r="A228" i="2"/>
  <c r="U227" i="2"/>
  <c r="L227" i="2"/>
  <c r="N227" i="2" s="1"/>
  <c r="Q227" i="2" s="1"/>
  <c r="V227" i="2" s="1"/>
  <c r="K227" i="2"/>
  <c r="J227" i="2"/>
  <c r="I227" i="2"/>
  <c r="A227" i="2"/>
  <c r="U226" i="2"/>
  <c r="L226" i="2"/>
  <c r="N226" i="2" s="1"/>
  <c r="Q226" i="2" s="1"/>
  <c r="V226" i="2" s="1"/>
  <c r="K226" i="2"/>
  <c r="J226" i="2"/>
  <c r="I226" i="2"/>
  <c r="A226" i="2"/>
  <c r="U225" i="2"/>
  <c r="L225" i="2"/>
  <c r="N225" i="2" s="1"/>
  <c r="Q225" i="2" s="1"/>
  <c r="V225" i="2" s="1"/>
  <c r="K225" i="2"/>
  <c r="J225" i="2"/>
  <c r="I225" i="2"/>
  <c r="A225" i="2"/>
  <c r="U224" i="2"/>
  <c r="L224" i="2"/>
  <c r="N224" i="2" s="1"/>
  <c r="Q224" i="2" s="1"/>
  <c r="V224" i="2" s="1"/>
  <c r="K224" i="2"/>
  <c r="J224" i="2"/>
  <c r="I224" i="2"/>
  <c r="A224" i="2"/>
  <c r="U223" i="2"/>
  <c r="L223" i="2"/>
  <c r="N223" i="2" s="1"/>
  <c r="Q223" i="2" s="1"/>
  <c r="V223" i="2" s="1"/>
  <c r="K223" i="2"/>
  <c r="J223" i="2"/>
  <c r="I223" i="2"/>
  <c r="A223" i="2"/>
  <c r="U222" i="2"/>
  <c r="L222" i="2"/>
  <c r="N222" i="2" s="1"/>
  <c r="Q222" i="2" s="1"/>
  <c r="V222" i="2" s="1"/>
  <c r="K222" i="2"/>
  <c r="J222" i="2"/>
  <c r="I222" i="2"/>
  <c r="A222" i="2"/>
  <c r="U221" i="2"/>
  <c r="L221" i="2"/>
  <c r="N221" i="2" s="1"/>
  <c r="Q221" i="2" s="1"/>
  <c r="V221" i="2" s="1"/>
  <c r="K221" i="2"/>
  <c r="J221" i="2"/>
  <c r="I221" i="2"/>
  <c r="A221" i="2"/>
  <c r="U220" i="2"/>
  <c r="L220" i="2"/>
  <c r="N220" i="2" s="1"/>
  <c r="Q220" i="2" s="1"/>
  <c r="V220" i="2" s="1"/>
  <c r="K220" i="2"/>
  <c r="J220" i="2"/>
  <c r="I220" i="2"/>
  <c r="A220" i="2"/>
  <c r="U219" i="2"/>
  <c r="L219" i="2"/>
  <c r="N219" i="2" s="1"/>
  <c r="Q219" i="2" s="1"/>
  <c r="V219" i="2" s="1"/>
  <c r="K219" i="2"/>
  <c r="J219" i="2"/>
  <c r="I219" i="2"/>
  <c r="A219" i="2"/>
  <c r="U218" i="2"/>
  <c r="L218" i="2"/>
  <c r="N218" i="2" s="1"/>
  <c r="Q218" i="2" s="1"/>
  <c r="V218" i="2" s="1"/>
  <c r="K218" i="2"/>
  <c r="J218" i="2"/>
  <c r="I218" i="2"/>
  <c r="A218" i="2"/>
  <c r="U217" i="2"/>
  <c r="L217" i="2"/>
  <c r="N217" i="2" s="1"/>
  <c r="Q217" i="2" s="1"/>
  <c r="V217" i="2" s="1"/>
  <c r="K217" i="2"/>
  <c r="J217" i="2"/>
  <c r="I217" i="2"/>
  <c r="A217" i="2"/>
  <c r="U216" i="2"/>
  <c r="L216" i="2"/>
  <c r="N216" i="2" s="1"/>
  <c r="Q216" i="2" s="1"/>
  <c r="V216" i="2" s="1"/>
  <c r="K216" i="2"/>
  <c r="J216" i="2"/>
  <c r="I216" i="2"/>
  <c r="A216" i="2"/>
  <c r="U215" i="2"/>
  <c r="L215" i="2"/>
  <c r="N215" i="2" s="1"/>
  <c r="Q215" i="2" s="1"/>
  <c r="V215" i="2" s="1"/>
  <c r="K215" i="2"/>
  <c r="J215" i="2"/>
  <c r="I215" i="2"/>
  <c r="A215" i="2"/>
  <c r="U214" i="2"/>
  <c r="L214" i="2"/>
  <c r="N214" i="2" s="1"/>
  <c r="Q214" i="2" s="1"/>
  <c r="V214" i="2" s="1"/>
  <c r="K214" i="2"/>
  <c r="J214" i="2"/>
  <c r="I214" i="2"/>
  <c r="A214" i="2"/>
  <c r="U213" i="2"/>
  <c r="L213" i="2"/>
  <c r="N213" i="2" s="1"/>
  <c r="Q213" i="2" s="1"/>
  <c r="V213" i="2" s="1"/>
  <c r="K213" i="2"/>
  <c r="J213" i="2"/>
  <c r="I213" i="2"/>
  <c r="A213" i="2"/>
  <c r="U212" i="2"/>
  <c r="L212" i="2"/>
  <c r="N212" i="2" s="1"/>
  <c r="Q212" i="2" s="1"/>
  <c r="V212" i="2" s="1"/>
  <c r="K212" i="2"/>
  <c r="J212" i="2"/>
  <c r="I212" i="2"/>
  <c r="A212" i="2"/>
  <c r="U211" i="2"/>
  <c r="L211" i="2"/>
  <c r="N211" i="2" s="1"/>
  <c r="Q211" i="2" s="1"/>
  <c r="V211" i="2" s="1"/>
  <c r="K211" i="2"/>
  <c r="J211" i="2"/>
  <c r="I211" i="2"/>
  <c r="A211" i="2"/>
  <c r="U210" i="2"/>
  <c r="L210" i="2"/>
  <c r="N210" i="2" s="1"/>
  <c r="Q210" i="2" s="1"/>
  <c r="V210" i="2" s="1"/>
  <c r="K210" i="2"/>
  <c r="J210" i="2"/>
  <c r="I210" i="2"/>
  <c r="A210" i="2"/>
  <c r="U209" i="2"/>
  <c r="L209" i="2"/>
  <c r="N209" i="2" s="1"/>
  <c r="Q209" i="2" s="1"/>
  <c r="V209" i="2" s="1"/>
  <c r="K209" i="2"/>
  <c r="J209" i="2"/>
  <c r="I209" i="2"/>
  <c r="A209" i="2"/>
  <c r="U208" i="2"/>
  <c r="L208" i="2"/>
  <c r="N208" i="2" s="1"/>
  <c r="Q208" i="2" s="1"/>
  <c r="V208" i="2" s="1"/>
  <c r="K208" i="2"/>
  <c r="J208" i="2"/>
  <c r="I208" i="2"/>
  <c r="A208" i="2"/>
  <c r="U207" i="2"/>
  <c r="L207" i="2"/>
  <c r="N207" i="2" s="1"/>
  <c r="Q207" i="2" s="1"/>
  <c r="V207" i="2" s="1"/>
  <c r="K207" i="2"/>
  <c r="J207" i="2"/>
  <c r="I207" i="2"/>
  <c r="A207" i="2"/>
  <c r="U206" i="2"/>
  <c r="L206" i="2"/>
  <c r="N206" i="2" s="1"/>
  <c r="Q206" i="2" s="1"/>
  <c r="V206" i="2" s="1"/>
  <c r="K206" i="2"/>
  <c r="J206" i="2"/>
  <c r="I206" i="2"/>
  <c r="A206" i="2"/>
  <c r="U205" i="2"/>
  <c r="L205" i="2"/>
  <c r="N205" i="2" s="1"/>
  <c r="Q205" i="2" s="1"/>
  <c r="V205" i="2" s="1"/>
  <c r="K205" i="2"/>
  <c r="J205" i="2"/>
  <c r="I205" i="2"/>
  <c r="A205" i="2"/>
  <c r="U204" i="2"/>
  <c r="L204" i="2"/>
  <c r="N204" i="2" s="1"/>
  <c r="Q204" i="2" s="1"/>
  <c r="V204" i="2" s="1"/>
  <c r="K204" i="2"/>
  <c r="J204" i="2"/>
  <c r="I204" i="2"/>
  <c r="A204" i="2"/>
  <c r="U203" i="2"/>
  <c r="L203" i="2"/>
  <c r="N203" i="2" s="1"/>
  <c r="Q203" i="2" s="1"/>
  <c r="V203" i="2" s="1"/>
  <c r="K203" i="2"/>
  <c r="J203" i="2"/>
  <c r="I203" i="2"/>
  <c r="A203" i="2"/>
  <c r="U202" i="2"/>
  <c r="L202" i="2"/>
  <c r="N202" i="2" s="1"/>
  <c r="Q202" i="2" s="1"/>
  <c r="V202" i="2" s="1"/>
  <c r="K202" i="2"/>
  <c r="J202" i="2"/>
  <c r="I202" i="2"/>
  <c r="A202" i="2"/>
  <c r="U201" i="2"/>
  <c r="L201" i="2"/>
  <c r="N201" i="2" s="1"/>
  <c r="Q201" i="2" s="1"/>
  <c r="V201" i="2" s="1"/>
  <c r="K201" i="2"/>
  <c r="J201" i="2"/>
  <c r="I201" i="2"/>
  <c r="A201" i="2"/>
  <c r="U200" i="2"/>
  <c r="L200" i="2"/>
  <c r="N200" i="2" s="1"/>
  <c r="Q200" i="2" s="1"/>
  <c r="V200" i="2" s="1"/>
  <c r="K200" i="2"/>
  <c r="J200" i="2"/>
  <c r="I200" i="2"/>
  <c r="A200" i="2"/>
  <c r="U199" i="2"/>
  <c r="L199" i="2"/>
  <c r="N199" i="2" s="1"/>
  <c r="Q199" i="2" s="1"/>
  <c r="V199" i="2" s="1"/>
  <c r="K199" i="2"/>
  <c r="J199" i="2"/>
  <c r="I199" i="2"/>
  <c r="A199" i="2"/>
  <c r="U198" i="2"/>
  <c r="L198" i="2"/>
  <c r="N198" i="2" s="1"/>
  <c r="Q198" i="2" s="1"/>
  <c r="V198" i="2" s="1"/>
  <c r="K198" i="2"/>
  <c r="J198" i="2"/>
  <c r="I198" i="2"/>
  <c r="A198" i="2"/>
  <c r="U197" i="2"/>
  <c r="L197" i="2"/>
  <c r="N197" i="2" s="1"/>
  <c r="Q197" i="2" s="1"/>
  <c r="V197" i="2" s="1"/>
  <c r="K197" i="2"/>
  <c r="J197" i="2"/>
  <c r="I197" i="2"/>
  <c r="A197" i="2"/>
  <c r="U196" i="2"/>
  <c r="L196" i="2"/>
  <c r="N196" i="2" s="1"/>
  <c r="Q196" i="2" s="1"/>
  <c r="V196" i="2" s="1"/>
  <c r="K196" i="2"/>
  <c r="J196" i="2"/>
  <c r="I196" i="2"/>
  <c r="A196" i="2"/>
  <c r="U195" i="2"/>
  <c r="L195" i="2"/>
  <c r="N195" i="2" s="1"/>
  <c r="Q195" i="2" s="1"/>
  <c r="V195" i="2" s="1"/>
  <c r="K195" i="2"/>
  <c r="J195" i="2"/>
  <c r="I195" i="2"/>
  <c r="A195" i="2"/>
  <c r="U194" i="2"/>
  <c r="L194" i="2"/>
  <c r="N194" i="2" s="1"/>
  <c r="Q194" i="2" s="1"/>
  <c r="V194" i="2" s="1"/>
  <c r="K194" i="2"/>
  <c r="J194" i="2"/>
  <c r="I194" i="2"/>
  <c r="A194" i="2"/>
  <c r="U193" i="2"/>
  <c r="L193" i="2"/>
  <c r="N193" i="2" s="1"/>
  <c r="Q193" i="2" s="1"/>
  <c r="V193" i="2" s="1"/>
  <c r="K193" i="2"/>
  <c r="J193" i="2"/>
  <c r="I193" i="2"/>
  <c r="A193" i="2"/>
  <c r="U192" i="2"/>
  <c r="L192" i="2"/>
  <c r="N192" i="2" s="1"/>
  <c r="Q192" i="2" s="1"/>
  <c r="V192" i="2" s="1"/>
  <c r="K192" i="2"/>
  <c r="J192" i="2"/>
  <c r="I192" i="2"/>
  <c r="A192" i="2"/>
  <c r="U191" i="2"/>
  <c r="L191" i="2"/>
  <c r="N191" i="2" s="1"/>
  <c r="Q191" i="2" s="1"/>
  <c r="V191" i="2" s="1"/>
  <c r="K191" i="2"/>
  <c r="J191" i="2"/>
  <c r="I191" i="2"/>
  <c r="A191" i="2"/>
  <c r="U190" i="2"/>
  <c r="L190" i="2"/>
  <c r="N190" i="2" s="1"/>
  <c r="Q190" i="2" s="1"/>
  <c r="V190" i="2" s="1"/>
  <c r="K190" i="2"/>
  <c r="J190" i="2"/>
  <c r="I190" i="2"/>
  <c r="A190" i="2"/>
  <c r="U189" i="2"/>
  <c r="L189" i="2"/>
  <c r="N189" i="2" s="1"/>
  <c r="Q189" i="2" s="1"/>
  <c r="V189" i="2" s="1"/>
  <c r="K189" i="2"/>
  <c r="J189" i="2"/>
  <c r="I189" i="2"/>
  <c r="A189" i="2"/>
  <c r="U188" i="2"/>
  <c r="L188" i="2"/>
  <c r="N188" i="2" s="1"/>
  <c r="Q188" i="2" s="1"/>
  <c r="V188" i="2" s="1"/>
  <c r="K188" i="2"/>
  <c r="J188" i="2"/>
  <c r="I188" i="2"/>
  <c r="A188" i="2"/>
  <c r="U187" i="2"/>
  <c r="L187" i="2"/>
  <c r="N187" i="2" s="1"/>
  <c r="Q187" i="2" s="1"/>
  <c r="V187" i="2" s="1"/>
  <c r="K187" i="2"/>
  <c r="J187" i="2"/>
  <c r="I187" i="2"/>
  <c r="A187" i="2"/>
  <c r="U186" i="2"/>
  <c r="L186" i="2"/>
  <c r="N186" i="2" s="1"/>
  <c r="Q186" i="2" s="1"/>
  <c r="V186" i="2" s="1"/>
  <c r="K186" i="2"/>
  <c r="J186" i="2"/>
  <c r="I186" i="2"/>
  <c r="A186" i="2"/>
  <c r="U185" i="2"/>
  <c r="L185" i="2"/>
  <c r="N185" i="2" s="1"/>
  <c r="Q185" i="2" s="1"/>
  <c r="V185" i="2" s="1"/>
  <c r="K185" i="2"/>
  <c r="J185" i="2"/>
  <c r="I185" i="2"/>
  <c r="A185" i="2"/>
  <c r="U184" i="2"/>
  <c r="L184" i="2"/>
  <c r="N184" i="2" s="1"/>
  <c r="Q184" i="2" s="1"/>
  <c r="V184" i="2" s="1"/>
  <c r="K184" i="2"/>
  <c r="J184" i="2"/>
  <c r="I184" i="2"/>
  <c r="A184" i="2"/>
  <c r="U183" i="2"/>
  <c r="L183" i="2"/>
  <c r="N183" i="2" s="1"/>
  <c r="Q183" i="2" s="1"/>
  <c r="V183" i="2" s="1"/>
  <c r="K183" i="2"/>
  <c r="J183" i="2"/>
  <c r="I183" i="2"/>
  <c r="A183" i="2"/>
  <c r="U182" i="2"/>
  <c r="L182" i="2"/>
  <c r="N182" i="2" s="1"/>
  <c r="Q182" i="2" s="1"/>
  <c r="V182" i="2" s="1"/>
  <c r="K182" i="2"/>
  <c r="J182" i="2"/>
  <c r="I182" i="2"/>
  <c r="A182" i="2"/>
  <c r="U181" i="2"/>
  <c r="L181" i="2"/>
  <c r="N181" i="2" s="1"/>
  <c r="Q181" i="2" s="1"/>
  <c r="V181" i="2" s="1"/>
  <c r="K181" i="2"/>
  <c r="J181" i="2"/>
  <c r="I181" i="2"/>
  <c r="A181" i="2"/>
  <c r="U180" i="2"/>
  <c r="L180" i="2"/>
  <c r="N180" i="2" s="1"/>
  <c r="Q180" i="2" s="1"/>
  <c r="V180" i="2" s="1"/>
  <c r="K180" i="2"/>
  <c r="J180" i="2"/>
  <c r="I180" i="2"/>
  <c r="A180" i="2"/>
  <c r="U179" i="2"/>
  <c r="L179" i="2"/>
  <c r="N179" i="2" s="1"/>
  <c r="Q179" i="2" s="1"/>
  <c r="V179" i="2" s="1"/>
  <c r="K179" i="2"/>
  <c r="J179" i="2"/>
  <c r="I179" i="2"/>
  <c r="A179" i="2"/>
  <c r="U178" i="2"/>
  <c r="L178" i="2"/>
  <c r="N178" i="2" s="1"/>
  <c r="Q178" i="2" s="1"/>
  <c r="V178" i="2" s="1"/>
  <c r="K178" i="2"/>
  <c r="J178" i="2"/>
  <c r="I178" i="2"/>
  <c r="A178" i="2"/>
  <c r="U177" i="2"/>
  <c r="L177" i="2"/>
  <c r="N177" i="2" s="1"/>
  <c r="Q177" i="2" s="1"/>
  <c r="V177" i="2" s="1"/>
  <c r="K177" i="2"/>
  <c r="J177" i="2"/>
  <c r="I177" i="2"/>
  <c r="A177" i="2"/>
  <c r="U176" i="2"/>
  <c r="L176" i="2"/>
  <c r="N176" i="2" s="1"/>
  <c r="Q176" i="2" s="1"/>
  <c r="V176" i="2" s="1"/>
  <c r="K176" i="2"/>
  <c r="J176" i="2"/>
  <c r="I176" i="2"/>
  <c r="A176" i="2"/>
  <c r="U175" i="2"/>
  <c r="L175" i="2"/>
  <c r="N175" i="2" s="1"/>
  <c r="Q175" i="2" s="1"/>
  <c r="V175" i="2" s="1"/>
  <c r="K175" i="2"/>
  <c r="J175" i="2"/>
  <c r="I175" i="2"/>
  <c r="A175" i="2"/>
  <c r="U174" i="2"/>
  <c r="L174" i="2"/>
  <c r="N174" i="2" s="1"/>
  <c r="Q174" i="2" s="1"/>
  <c r="V174" i="2" s="1"/>
  <c r="K174" i="2"/>
  <c r="J174" i="2"/>
  <c r="I174" i="2"/>
  <c r="A174" i="2"/>
  <c r="U173" i="2"/>
  <c r="L173" i="2"/>
  <c r="N173" i="2" s="1"/>
  <c r="Q173" i="2" s="1"/>
  <c r="V173" i="2" s="1"/>
  <c r="K173" i="2"/>
  <c r="J173" i="2"/>
  <c r="I173" i="2"/>
  <c r="A173" i="2"/>
  <c r="U172" i="2"/>
  <c r="L172" i="2"/>
  <c r="N172" i="2" s="1"/>
  <c r="Q172" i="2" s="1"/>
  <c r="V172" i="2" s="1"/>
  <c r="K172" i="2"/>
  <c r="J172" i="2"/>
  <c r="I172" i="2"/>
  <c r="A172" i="2"/>
  <c r="U171" i="2"/>
  <c r="L171" i="2"/>
  <c r="N171" i="2" s="1"/>
  <c r="Q171" i="2" s="1"/>
  <c r="V171" i="2" s="1"/>
  <c r="K171" i="2"/>
  <c r="J171" i="2"/>
  <c r="I171" i="2"/>
  <c r="A171" i="2"/>
  <c r="U170" i="2"/>
  <c r="L170" i="2"/>
  <c r="N170" i="2" s="1"/>
  <c r="Q170" i="2" s="1"/>
  <c r="V170" i="2" s="1"/>
  <c r="K170" i="2"/>
  <c r="J170" i="2"/>
  <c r="I170" i="2"/>
  <c r="A170" i="2"/>
  <c r="U169" i="2"/>
  <c r="L169" i="2"/>
  <c r="N169" i="2" s="1"/>
  <c r="Q169" i="2" s="1"/>
  <c r="V169" i="2" s="1"/>
  <c r="K169" i="2"/>
  <c r="J169" i="2"/>
  <c r="I169" i="2"/>
  <c r="A169" i="2"/>
  <c r="U168" i="2"/>
  <c r="L168" i="2"/>
  <c r="N168" i="2" s="1"/>
  <c r="Q168" i="2" s="1"/>
  <c r="V168" i="2" s="1"/>
  <c r="K168" i="2"/>
  <c r="J168" i="2"/>
  <c r="I168" i="2"/>
  <c r="A168" i="2"/>
  <c r="U167" i="2"/>
  <c r="L167" i="2"/>
  <c r="N167" i="2" s="1"/>
  <c r="Q167" i="2" s="1"/>
  <c r="V167" i="2" s="1"/>
  <c r="K167" i="2"/>
  <c r="J167" i="2"/>
  <c r="I167" i="2"/>
  <c r="A167" i="2"/>
  <c r="U166" i="2"/>
  <c r="L166" i="2"/>
  <c r="N166" i="2" s="1"/>
  <c r="Q166" i="2" s="1"/>
  <c r="V166" i="2" s="1"/>
  <c r="K166" i="2"/>
  <c r="J166" i="2"/>
  <c r="I166" i="2"/>
  <c r="A166" i="2"/>
  <c r="U165" i="2"/>
  <c r="L165" i="2"/>
  <c r="N165" i="2" s="1"/>
  <c r="Q165" i="2" s="1"/>
  <c r="V165" i="2" s="1"/>
  <c r="K165" i="2"/>
  <c r="J165" i="2"/>
  <c r="I165" i="2"/>
  <c r="A165" i="2"/>
  <c r="U164" i="2"/>
  <c r="L164" i="2"/>
  <c r="N164" i="2" s="1"/>
  <c r="Q164" i="2" s="1"/>
  <c r="V164" i="2" s="1"/>
  <c r="K164" i="2"/>
  <c r="J164" i="2"/>
  <c r="I164" i="2"/>
  <c r="A164" i="2"/>
  <c r="U163" i="2"/>
  <c r="L163" i="2"/>
  <c r="N163" i="2" s="1"/>
  <c r="Q163" i="2" s="1"/>
  <c r="V163" i="2" s="1"/>
  <c r="K163" i="2"/>
  <c r="J163" i="2"/>
  <c r="I163" i="2"/>
  <c r="A163" i="2"/>
  <c r="U162" i="2"/>
  <c r="L162" i="2"/>
  <c r="N162" i="2" s="1"/>
  <c r="Q162" i="2" s="1"/>
  <c r="V162" i="2" s="1"/>
  <c r="K162" i="2"/>
  <c r="J162" i="2"/>
  <c r="I162" i="2"/>
  <c r="A162" i="2"/>
  <c r="U161" i="2"/>
  <c r="L161" i="2"/>
  <c r="N161" i="2" s="1"/>
  <c r="Q161" i="2" s="1"/>
  <c r="V161" i="2" s="1"/>
  <c r="K161" i="2"/>
  <c r="J161" i="2"/>
  <c r="I161" i="2"/>
  <c r="A161" i="2"/>
  <c r="U160" i="2"/>
  <c r="L160" i="2"/>
  <c r="N160" i="2" s="1"/>
  <c r="Q160" i="2" s="1"/>
  <c r="V160" i="2" s="1"/>
  <c r="K160" i="2"/>
  <c r="J160" i="2"/>
  <c r="I160" i="2"/>
  <c r="A160" i="2"/>
  <c r="U159" i="2"/>
  <c r="L159" i="2"/>
  <c r="N159" i="2" s="1"/>
  <c r="Q159" i="2" s="1"/>
  <c r="V159" i="2" s="1"/>
  <c r="K159" i="2"/>
  <c r="J159" i="2"/>
  <c r="I159" i="2"/>
  <c r="A159" i="2"/>
  <c r="U158" i="2"/>
  <c r="L158" i="2"/>
  <c r="N158" i="2" s="1"/>
  <c r="Q158" i="2" s="1"/>
  <c r="V158" i="2" s="1"/>
  <c r="K158" i="2"/>
  <c r="J158" i="2"/>
  <c r="I158" i="2"/>
  <c r="A158" i="2"/>
  <c r="U157" i="2"/>
  <c r="L157" i="2"/>
  <c r="N157" i="2" s="1"/>
  <c r="Q157" i="2" s="1"/>
  <c r="V157" i="2" s="1"/>
  <c r="K157" i="2"/>
  <c r="J157" i="2"/>
  <c r="I157" i="2"/>
  <c r="A157" i="2"/>
  <c r="U156" i="2"/>
  <c r="L156" i="2"/>
  <c r="N156" i="2" s="1"/>
  <c r="Q156" i="2" s="1"/>
  <c r="V156" i="2" s="1"/>
  <c r="K156" i="2"/>
  <c r="J156" i="2"/>
  <c r="I156" i="2"/>
  <c r="A156" i="2"/>
  <c r="U155" i="2"/>
  <c r="L155" i="2"/>
  <c r="N155" i="2" s="1"/>
  <c r="Q155" i="2" s="1"/>
  <c r="V155" i="2" s="1"/>
  <c r="K155" i="2"/>
  <c r="J155" i="2"/>
  <c r="I155" i="2"/>
  <c r="A155" i="2"/>
  <c r="U154" i="2"/>
  <c r="L154" i="2"/>
  <c r="N154" i="2" s="1"/>
  <c r="Q154" i="2" s="1"/>
  <c r="V154" i="2" s="1"/>
  <c r="K154" i="2"/>
  <c r="J154" i="2"/>
  <c r="I154" i="2"/>
  <c r="A154" i="2"/>
  <c r="U153" i="2"/>
  <c r="L153" i="2"/>
  <c r="N153" i="2" s="1"/>
  <c r="Q153" i="2" s="1"/>
  <c r="V153" i="2" s="1"/>
  <c r="K153" i="2"/>
  <c r="J153" i="2"/>
  <c r="I153" i="2"/>
  <c r="A153" i="2"/>
  <c r="U152" i="2"/>
  <c r="L152" i="2"/>
  <c r="N152" i="2" s="1"/>
  <c r="Q152" i="2" s="1"/>
  <c r="V152" i="2" s="1"/>
  <c r="K152" i="2"/>
  <c r="J152" i="2"/>
  <c r="I152" i="2"/>
  <c r="A152" i="2"/>
  <c r="U151" i="2"/>
  <c r="L151" i="2"/>
  <c r="N151" i="2" s="1"/>
  <c r="Q151" i="2" s="1"/>
  <c r="V151" i="2" s="1"/>
  <c r="K151" i="2"/>
  <c r="J151" i="2"/>
  <c r="I151" i="2"/>
  <c r="A151" i="2"/>
  <c r="U150" i="2"/>
  <c r="L150" i="2"/>
  <c r="N150" i="2" s="1"/>
  <c r="Q150" i="2" s="1"/>
  <c r="V150" i="2" s="1"/>
  <c r="K150" i="2"/>
  <c r="J150" i="2"/>
  <c r="I150" i="2"/>
  <c r="A150" i="2"/>
  <c r="U149" i="2"/>
  <c r="L149" i="2"/>
  <c r="N149" i="2" s="1"/>
  <c r="Q149" i="2" s="1"/>
  <c r="V149" i="2" s="1"/>
  <c r="K149" i="2"/>
  <c r="J149" i="2"/>
  <c r="I149" i="2"/>
  <c r="A149" i="2"/>
  <c r="U148" i="2"/>
  <c r="L148" i="2"/>
  <c r="N148" i="2" s="1"/>
  <c r="Q148" i="2" s="1"/>
  <c r="V148" i="2" s="1"/>
  <c r="K148" i="2"/>
  <c r="J148" i="2"/>
  <c r="I148" i="2"/>
  <c r="A148" i="2"/>
  <c r="U147" i="2"/>
  <c r="L147" i="2"/>
  <c r="N147" i="2" s="1"/>
  <c r="Q147" i="2" s="1"/>
  <c r="V147" i="2" s="1"/>
  <c r="K147" i="2"/>
  <c r="J147" i="2"/>
  <c r="I147" i="2"/>
  <c r="A147" i="2"/>
  <c r="U146" i="2"/>
  <c r="L146" i="2"/>
  <c r="N146" i="2" s="1"/>
  <c r="Q146" i="2" s="1"/>
  <c r="V146" i="2" s="1"/>
  <c r="K146" i="2"/>
  <c r="J146" i="2"/>
  <c r="I146" i="2"/>
  <c r="A146" i="2"/>
  <c r="U145" i="2"/>
  <c r="L145" i="2"/>
  <c r="N145" i="2" s="1"/>
  <c r="Q145" i="2" s="1"/>
  <c r="V145" i="2" s="1"/>
  <c r="K145" i="2"/>
  <c r="J145" i="2"/>
  <c r="I145" i="2"/>
  <c r="A145" i="2"/>
  <c r="U144" i="2"/>
  <c r="L144" i="2"/>
  <c r="N144" i="2" s="1"/>
  <c r="Q144" i="2" s="1"/>
  <c r="V144" i="2" s="1"/>
  <c r="K144" i="2"/>
  <c r="J144" i="2"/>
  <c r="I144" i="2"/>
  <c r="A144" i="2"/>
  <c r="U143" i="2"/>
  <c r="L143" i="2"/>
  <c r="N143" i="2" s="1"/>
  <c r="Q143" i="2" s="1"/>
  <c r="V143" i="2" s="1"/>
  <c r="K143" i="2"/>
  <c r="J143" i="2"/>
  <c r="I143" i="2"/>
  <c r="A143" i="2"/>
  <c r="U142" i="2"/>
  <c r="L142" i="2"/>
  <c r="N142" i="2" s="1"/>
  <c r="Q142" i="2" s="1"/>
  <c r="V142" i="2" s="1"/>
  <c r="K142" i="2"/>
  <c r="J142" i="2"/>
  <c r="I142" i="2"/>
  <c r="A142" i="2"/>
  <c r="U141" i="2"/>
  <c r="L141" i="2"/>
  <c r="N141" i="2" s="1"/>
  <c r="Q141" i="2" s="1"/>
  <c r="V141" i="2" s="1"/>
  <c r="K141" i="2"/>
  <c r="J141" i="2"/>
  <c r="I141" i="2"/>
  <c r="A141" i="2"/>
  <c r="U140" i="2"/>
  <c r="L140" i="2"/>
  <c r="N140" i="2" s="1"/>
  <c r="Q140" i="2" s="1"/>
  <c r="V140" i="2" s="1"/>
  <c r="K140" i="2"/>
  <c r="J140" i="2"/>
  <c r="I140" i="2"/>
  <c r="A140" i="2"/>
  <c r="U139" i="2"/>
  <c r="L139" i="2"/>
  <c r="N139" i="2" s="1"/>
  <c r="Q139" i="2" s="1"/>
  <c r="V139" i="2" s="1"/>
  <c r="K139" i="2"/>
  <c r="J139" i="2"/>
  <c r="I139" i="2"/>
  <c r="A139" i="2"/>
  <c r="U138" i="2"/>
  <c r="L138" i="2"/>
  <c r="N138" i="2" s="1"/>
  <c r="Q138" i="2" s="1"/>
  <c r="V138" i="2" s="1"/>
  <c r="K138" i="2"/>
  <c r="J138" i="2"/>
  <c r="I138" i="2"/>
  <c r="A138" i="2"/>
  <c r="U137" i="2"/>
  <c r="L137" i="2"/>
  <c r="N137" i="2" s="1"/>
  <c r="Q137" i="2" s="1"/>
  <c r="V137" i="2" s="1"/>
  <c r="K137" i="2"/>
  <c r="J137" i="2"/>
  <c r="I137" i="2"/>
  <c r="A137" i="2"/>
  <c r="U136" i="2"/>
  <c r="L136" i="2"/>
  <c r="N136" i="2" s="1"/>
  <c r="Q136" i="2" s="1"/>
  <c r="V136" i="2" s="1"/>
  <c r="K136" i="2"/>
  <c r="J136" i="2"/>
  <c r="I136" i="2"/>
  <c r="A136" i="2"/>
  <c r="U135" i="2"/>
  <c r="L135" i="2"/>
  <c r="N135" i="2" s="1"/>
  <c r="Q135" i="2" s="1"/>
  <c r="V135" i="2" s="1"/>
  <c r="K135" i="2"/>
  <c r="J135" i="2"/>
  <c r="I135" i="2"/>
  <c r="A135" i="2"/>
  <c r="U134" i="2"/>
  <c r="L134" i="2"/>
  <c r="N134" i="2" s="1"/>
  <c r="Q134" i="2" s="1"/>
  <c r="V134" i="2" s="1"/>
  <c r="K134" i="2"/>
  <c r="J134" i="2"/>
  <c r="I134" i="2"/>
  <c r="A134" i="2"/>
  <c r="U133" i="2"/>
  <c r="L133" i="2"/>
  <c r="N133" i="2" s="1"/>
  <c r="Q133" i="2" s="1"/>
  <c r="V133" i="2" s="1"/>
  <c r="K133" i="2"/>
  <c r="J133" i="2"/>
  <c r="I133" i="2"/>
  <c r="A133" i="2"/>
  <c r="U132" i="2"/>
  <c r="L132" i="2"/>
  <c r="N132" i="2" s="1"/>
  <c r="Q132" i="2" s="1"/>
  <c r="V132" i="2" s="1"/>
  <c r="K132" i="2"/>
  <c r="J132" i="2"/>
  <c r="I132" i="2"/>
  <c r="A132" i="2"/>
  <c r="U131" i="2"/>
  <c r="L131" i="2"/>
  <c r="N131" i="2" s="1"/>
  <c r="Q131" i="2" s="1"/>
  <c r="V131" i="2" s="1"/>
  <c r="K131" i="2"/>
  <c r="J131" i="2"/>
  <c r="I131" i="2"/>
  <c r="A131" i="2"/>
  <c r="U130" i="2"/>
  <c r="L130" i="2"/>
  <c r="N130" i="2" s="1"/>
  <c r="Q130" i="2" s="1"/>
  <c r="V130" i="2" s="1"/>
  <c r="K130" i="2"/>
  <c r="J130" i="2"/>
  <c r="I130" i="2"/>
  <c r="A130" i="2"/>
  <c r="U129" i="2"/>
  <c r="L129" i="2"/>
  <c r="N129" i="2" s="1"/>
  <c r="Q129" i="2" s="1"/>
  <c r="V129" i="2" s="1"/>
  <c r="K129" i="2"/>
  <c r="J129" i="2"/>
  <c r="I129" i="2"/>
  <c r="A129" i="2"/>
  <c r="U128" i="2"/>
  <c r="L128" i="2"/>
  <c r="N128" i="2" s="1"/>
  <c r="Q128" i="2" s="1"/>
  <c r="V128" i="2" s="1"/>
  <c r="K128" i="2"/>
  <c r="J128" i="2"/>
  <c r="I128" i="2"/>
  <c r="A128" i="2"/>
  <c r="U127" i="2"/>
  <c r="L127" i="2"/>
  <c r="N127" i="2" s="1"/>
  <c r="Q127" i="2" s="1"/>
  <c r="V127" i="2" s="1"/>
  <c r="K127" i="2"/>
  <c r="J127" i="2"/>
  <c r="I127" i="2"/>
  <c r="A127" i="2"/>
  <c r="U126" i="2"/>
  <c r="L126" i="2"/>
  <c r="N126" i="2" s="1"/>
  <c r="Q126" i="2" s="1"/>
  <c r="V126" i="2" s="1"/>
  <c r="K126" i="2"/>
  <c r="J126" i="2"/>
  <c r="I126" i="2"/>
  <c r="A126" i="2"/>
  <c r="U125" i="2"/>
  <c r="L125" i="2"/>
  <c r="N125" i="2" s="1"/>
  <c r="Q125" i="2" s="1"/>
  <c r="V125" i="2" s="1"/>
  <c r="K125" i="2"/>
  <c r="J125" i="2"/>
  <c r="I125" i="2"/>
  <c r="A125" i="2"/>
  <c r="U124" i="2"/>
  <c r="L124" i="2"/>
  <c r="N124" i="2" s="1"/>
  <c r="Q124" i="2" s="1"/>
  <c r="V124" i="2" s="1"/>
  <c r="K124" i="2"/>
  <c r="J124" i="2"/>
  <c r="I124" i="2"/>
  <c r="A124" i="2"/>
  <c r="U123" i="2"/>
  <c r="L123" i="2"/>
  <c r="N123" i="2" s="1"/>
  <c r="Q123" i="2" s="1"/>
  <c r="V123" i="2" s="1"/>
  <c r="K123" i="2"/>
  <c r="J123" i="2"/>
  <c r="I123" i="2"/>
  <c r="A123" i="2"/>
  <c r="U122" i="2"/>
  <c r="L122" i="2"/>
  <c r="N122" i="2" s="1"/>
  <c r="Q122" i="2" s="1"/>
  <c r="V122" i="2" s="1"/>
  <c r="K122" i="2"/>
  <c r="J122" i="2"/>
  <c r="I122" i="2"/>
  <c r="A122" i="2"/>
  <c r="U121" i="2"/>
  <c r="L121" i="2"/>
  <c r="N121" i="2" s="1"/>
  <c r="Q121" i="2" s="1"/>
  <c r="V121" i="2" s="1"/>
  <c r="K121" i="2"/>
  <c r="J121" i="2"/>
  <c r="I121" i="2"/>
  <c r="A121" i="2"/>
  <c r="U120" i="2"/>
  <c r="L120" i="2"/>
  <c r="N120" i="2" s="1"/>
  <c r="Q120" i="2" s="1"/>
  <c r="V120" i="2" s="1"/>
  <c r="K120" i="2"/>
  <c r="J120" i="2"/>
  <c r="I120" i="2"/>
  <c r="A120" i="2"/>
  <c r="U119" i="2"/>
  <c r="L119" i="2"/>
  <c r="N119" i="2" s="1"/>
  <c r="Q119" i="2" s="1"/>
  <c r="V119" i="2" s="1"/>
  <c r="K119" i="2"/>
  <c r="J119" i="2"/>
  <c r="I119" i="2"/>
  <c r="A119" i="2"/>
  <c r="U118" i="2"/>
  <c r="L118" i="2"/>
  <c r="N118" i="2" s="1"/>
  <c r="Q118" i="2" s="1"/>
  <c r="V118" i="2" s="1"/>
  <c r="K118" i="2"/>
  <c r="J118" i="2"/>
  <c r="I118" i="2"/>
  <c r="A118" i="2"/>
  <c r="U117" i="2"/>
  <c r="L117" i="2"/>
  <c r="N117" i="2" s="1"/>
  <c r="Q117" i="2" s="1"/>
  <c r="V117" i="2" s="1"/>
  <c r="K117" i="2"/>
  <c r="J117" i="2"/>
  <c r="I117" i="2"/>
  <c r="A117" i="2"/>
  <c r="U116" i="2"/>
  <c r="L116" i="2"/>
  <c r="N116" i="2" s="1"/>
  <c r="Q116" i="2" s="1"/>
  <c r="V116" i="2" s="1"/>
  <c r="K116" i="2"/>
  <c r="J116" i="2"/>
  <c r="I116" i="2"/>
  <c r="A116" i="2"/>
  <c r="U115" i="2"/>
  <c r="L115" i="2"/>
  <c r="N115" i="2" s="1"/>
  <c r="Q115" i="2" s="1"/>
  <c r="V115" i="2" s="1"/>
  <c r="K115" i="2"/>
  <c r="J115" i="2"/>
  <c r="I115" i="2"/>
  <c r="A115" i="2"/>
  <c r="U114" i="2"/>
  <c r="L114" i="2"/>
  <c r="N114" i="2" s="1"/>
  <c r="Q114" i="2" s="1"/>
  <c r="V114" i="2" s="1"/>
  <c r="K114" i="2"/>
  <c r="J114" i="2"/>
  <c r="I114" i="2"/>
  <c r="A114" i="2"/>
  <c r="U113" i="2"/>
  <c r="L113" i="2"/>
  <c r="N113" i="2" s="1"/>
  <c r="Q113" i="2" s="1"/>
  <c r="V113" i="2" s="1"/>
  <c r="K113" i="2"/>
  <c r="J113" i="2"/>
  <c r="I113" i="2"/>
  <c r="A113" i="2"/>
  <c r="U112" i="2"/>
  <c r="L112" i="2"/>
  <c r="N112" i="2" s="1"/>
  <c r="Q112" i="2" s="1"/>
  <c r="V112" i="2" s="1"/>
  <c r="K112" i="2"/>
  <c r="J112" i="2"/>
  <c r="I112" i="2"/>
  <c r="A112" i="2"/>
  <c r="U111" i="2"/>
  <c r="L111" i="2"/>
  <c r="N111" i="2" s="1"/>
  <c r="Q111" i="2" s="1"/>
  <c r="V111" i="2" s="1"/>
  <c r="K111" i="2"/>
  <c r="J111" i="2"/>
  <c r="I111" i="2"/>
  <c r="A111" i="2"/>
  <c r="U110" i="2"/>
  <c r="L110" i="2"/>
  <c r="N110" i="2" s="1"/>
  <c r="Q110" i="2" s="1"/>
  <c r="V110" i="2" s="1"/>
  <c r="K110" i="2"/>
  <c r="J110" i="2"/>
  <c r="I110" i="2"/>
  <c r="A110" i="2"/>
  <c r="U109" i="2"/>
  <c r="L109" i="2"/>
  <c r="N109" i="2" s="1"/>
  <c r="Q109" i="2" s="1"/>
  <c r="V109" i="2" s="1"/>
  <c r="K109" i="2"/>
  <c r="J109" i="2"/>
  <c r="I109" i="2"/>
  <c r="A109" i="2"/>
  <c r="U108" i="2"/>
  <c r="L108" i="2"/>
  <c r="N108" i="2" s="1"/>
  <c r="Q108" i="2" s="1"/>
  <c r="V108" i="2" s="1"/>
  <c r="K108" i="2"/>
  <c r="J108" i="2"/>
  <c r="I108" i="2"/>
  <c r="A108" i="2"/>
  <c r="U107" i="2"/>
  <c r="L107" i="2"/>
  <c r="N107" i="2" s="1"/>
  <c r="Q107" i="2" s="1"/>
  <c r="V107" i="2" s="1"/>
  <c r="K107" i="2"/>
  <c r="J107" i="2"/>
  <c r="I107" i="2"/>
  <c r="A107" i="2"/>
  <c r="U106" i="2"/>
  <c r="L106" i="2"/>
  <c r="N106" i="2" s="1"/>
  <c r="Q106" i="2" s="1"/>
  <c r="V106" i="2" s="1"/>
  <c r="K106" i="2"/>
  <c r="J106" i="2"/>
  <c r="I106" i="2"/>
  <c r="A106" i="2"/>
  <c r="U105" i="2"/>
  <c r="L105" i="2"/>
  <c r="N105" i="2" s="1"/>
  <c r="Q105" i="2" s="1"/>
  <c r="V105" i="2" s="1"/>
  <c r="K105" i="2"/>
  <c r="J105" i="2"/>
  <c r="I105" i="2"/>
  <c r="A105" i="2"/>
  <c r="U104" i="2"/>
  <c r="L104" i="2"/>
  <c r="N104" i="2" s="1"/>
  <c r="Q104" i="2" s="1"/>
  <c r="V104" i="2" s="1"/>
  <c r="K104" i="2"/>
  <c r="J104" i="2"/>
  <c r="I104" i="2"/>
  <c r="A104" i="2"/>
  <c r="U103" i="2"/>
  <c r="L103" i="2"/>
  <c r="N103" i="2" s="1"/>
  <c r="Q103" i="2" s="1"/>
  <c r="V103" i="2" s="1"/>
  <c r="K103" i="2"/>
  <c r="J103" i="2"/>
  <c r="I103" i="2"/>
  <c r="A103" i="2"/>
  <c r="U102" i="2"/>
  <c r="L102" i="2"/>
  <c r="N102" i="2" s="1"/>
  <c r="Q102" i="2" s="1"/>
  <c r="V102" i="2" s="1"/>
  <c r="K102" i="2"/>
  <c r="J102" i="2"/>
  <c r="I102" i="2"/>
  <c r="A102" i="2"/>
  <c r="U101" i="2"/>
  <c r="L101" i="2"/>
  <c r="N101" i="2" s="1"/>
  <c r="Q101" i="2" s="1"/>
  <c r="V101" i="2" s="1"/>
  <c r="K101" i="2"/>
  <c r="J101" i="2"/>
  <c r="I101" i="2"/>
  <c r="A101" i="2"/>
  <c r="U100" i="2"/>
  <c r="L100" i="2"/>
  <c r="N100" i="2" s="1"/>
  <c r="Q100" i="2" s="1"/>
  <c r="V100" i="2" s="1"/>
  <c r="K100" i="2"/>
  <c r="J100" i="2"/>
  <c r="I100" i="2"/>
  <c r="A100" i="2"/>
  <c r="U99" i="2"/>
  <c r="L99" i="2"/>
  <c r="N99" i="2" s="1"/>
  <c r="Q99" i="2" s="1"/>
  <c r="V99" i="2" s="1"/>
  <c r="K99" i="2"/>
  <c r="J99" i="2"/>
  <c r="I99" i="2"/>
  <c r="A99" i="2"/>
  <c r="U98" i="2"/>
  <c r="L98" i="2"/>
  <c r="N98" i="2" s="1"/>
  <c r="Q98" i="2" s="1"/>
  <c r="V98" i="2" s="1"/>
  <c r="K98" i="2"/>
  <c r="J98" i="2"/>
  <c r="I98" i="2"/>
  <c r="A98" i="2"/>
  <c r="U97" i="2"/>
  <c r="L97" i="2"/>
  <c r="N97" i="2" s="1"/>
  <c r="Q97" i="2" s="1"/>
  <c r="V97" i="2" s="1"/>
  <c r="K97" i="2"/>
  <c r="J97" i="2"/>
  <c r="I97" i="2"/>
  <c r="A97" i="2"/>
  <c r="U96" i="2"/>
  <c r="L96" i="2"/>
  <c r="N96" i="2" s="1"/>
  <c r="Q96" i="2" s="1"/>
  <c r="V96" i="2" s="1"/>
  <c r="K96" i="2"/>
  <c r="J96" i="2"/>
  <c r="I96" i="2"/>
  <c r="A96" i="2"/>
  <c r="U95" i="2"/>
  <c r="L95" i="2"/>
  <c r="N95" i="2" s="1"/>
  <c r="Q95" i="2" s="1"/>
  <c r="V95" i="2" s="1"/>
  <c r="K95" i="2"/>
  <c r="J95" i="2"/>
  <c r="I95" i="2"/>
  <c r="A95" i="2"/>
  <c r="U94" i="2"/>
  <c r="L94" i="2"/>
  <c r="N94" i="2" s="1"/>
  <c r="Q94" i="2" s="1"/>
  <c r="V94" i="2" s="1"/>
  <c r="K94" i="2"/>
  <c r="J94" i="2"/>
  <c r="I94" i="2"/>
  <c r="A94" i="2"/>
  <c r="U93" i="2"/>
  <c r="L93" i="2"/>
  <c r="N93" i="2" s="1"/>
  <c r="Q93" i="2" s="1"/>
  <c r="V93" i="2" s="1"/>
  <c r="K93" i="2"/>
  <c r="J93" i="2"/>
  <c r="I93" i="2"/>
  <c r="A93" i="2"/>
  <c r="U92" i="2"/>
  <c r="L92" i="2"/>
  <c r="N92" i="2" s="1"/>
  <c r="Q92" i="2" s="1"/>
  <c r="V92" i="2" s="1"/>
  <c r="K92" i="2"/>
  <c r="J92" i="2"/>
  <c r="I92" i="2"/>
  <c r="A92" i="2"/>
  <c r="U91" i="2"/>
  <c r="L91" i="2"/>
  <c r="N91" i="2" s="1"/>
  <c r="Q91" i="2" s="1"/>
  <c r="V91" i="2" s="1"/>
  <c r="K91" i="2"/>
  <c r="J91" i="2"/>
  <c r="I91" i="2"/>
  <c r="A91" i="2"/>
  <c r="U90" i="2"/>
  <c r="L90" i="2"/>
  <c r="N90" i="2" s="1"/>
  <c r="Q90" i="2" s="1"/>
  <c r="V90" i="2" s="1"/>
  <c r="K90" i="2"/>
  <c r="J90" i="2"/>
  <c r="I90" i="2"/>
  <c r="A90" i="2"/>
  <c r="U89" i="2"/>
  <c r="L89" i="2"/>
  <c r="N89" i="2" s="1"/>
  <c r="Q89" i="2" s="1"/>
  <c r="V89" i="2" s="1"/>
  <c r="K89" i="2"/>
  <c r="J89" i="2"/>
  <c r="I89" i="2"/>
  <c r="A89" i="2"/>
  <c r="U88" i="2"/>
  <c r="L88" i="2"/>
  <c r="N88" i="2" s="1"/>
  <c r="Q88" i="2" s="1"/>
  <c r="V88" i="2" s="1"/>
  <c r="K88" i="2"/>
  <c r="J88" i="2"/>
  <c r="I88" i="2"/>
  <c r="A88" i="2"/>
  <c r="U87" i="2"/>
  <c r="L87" i="2"/>
  <c r="N87" i="2" s="1"/>
  <c r="Q87" i="2" s="1"/>
  <c r="V87" i="2" s="1"/>
  <c r="K87" i="2"/>
  <c r="J87" i="2"/>
  <c r="I87" i="2"/>
  <c r="A87" i="2"/>
  <c r="U86" i="2"/>
  <c r="L86" i="2"/>
  <c r="N86" i="2" s="1"/>
  <c r="Q86" i="2" s="1"/>
  <c r="V86" i="2" s="1"/>
  <c r="K86" i="2"/>
  <c r="J86" i="2"/>
  <c r="I86" i="2"/>
  <c r="A86" i="2"/>
  <c r="U85" i="2"/>
  <c r="L85" i="2"/>
  <c r="N85" i="2" s="1"/>
  <c r="Q85" i="2" s="1"/>
  <c r="V85" i="2" s="1"/>
  <c r="K85" i="2"/>
  <c r="J85" i="2"/>
  <c r="I85" i="2"/>
  <c r="A85" i="2"/>
  <c r="U84" i="2"/>
  <c r="L84" i="2"/>
  <c r="N84" i="2" s="1"/>
  <c r="Q84" i="2" s="1"/>
  <c r="V84" i="2" s="1"/>
  <c r="K84" i="2"/>
  <c r="J84" i="2"/>
  <c r="I84" i="2"/>
  <c r="A84" i="2"/>
  <c r="U83" i="2"/>
  <c r="L83" i="2"/>
  <c r="N83" i="2" s="1"/>
  <c r="Q83" i="2" s="1"/>
  <c r="V83" i="2" s="1"/>
  <c r="K83" i="2"/>
  <c r="J83" i="2"/>
  <c r="I83" i="2"/>
  <c r="A83" i="2"/>
  <c r="U82" i="2"/>
  <c r="L82" i="2"/>
  <c r="N82" i="2" s="1"/>
  <c r="Q82" i="2" s="1"/>
  <c r="V82" i="2" s="1"/>
  <c r="K82" i="2"/>
  <c r="J82" i="2"/>
  <c r="I82" i="2"/>
  <c r="A82" i="2"/>
  <c r="U81" i="2"/>
  <c r="L81" i="2"/>
  <c r="N81" i="2" s="1"/>
  <c r="Q81" i="2" s="1"/>
  <c r="V81" i="2" s="1"/>
  <c r="K81" i="2"/>
  <c r="J81" i="2"/>
  <c r="I81" i="2"/>
  <c r="A81" i="2"/>
  <c r="U80" i="2"/>
  <c r="L80" i="2"/>
  <c r="N80" i="2" s="1"/>
  <c r="Q80" i="2" s="1"/>
  <c r="V80" i="2" s="1"/>
  <c r="K80" i="2"/>
  <c r="J80" i="2"/>
  <c r="I80" i="2"/>
  <c r="A80" i="2"/>
  <c r="U79" i="2"/>
  <c r="L79" i="2"/>
  <c r="N79" i="2" s="1"/>
  <c r="Q79" i="2" s="1"/>
  <c r="V79" i="2" s="1"/>
  <c r="K79" i="2"/>
  <c r="J79" i="2"/>
  <c r="I79" i="2"/>
  <c r="A79" i="2"/>
  <c r="U78" i="2"/>
  <c r="L78" i="2"/>
  <c r="N78" i="2" s="1"/>
  <c r="Q78" i="2" s="1"/>
  <c r="V78" i="2" s="1"/>
  <c r="K78" i="2"/>
  <c r="J78" i="2"/>
  <c r="I78" i="2"/>
  <c r="A78" i="2"/>
  <c r="U77" i="2"/>
  <c r="L77" i="2"/>
  <c r="N77" i="2" s="1"/>
  <c r="Q77" i="2" s="1"/>
  <c r="V77" i="2" s="1"/>
  <c r="K77" i="2"/>
  <c r="J77" i="2"/>
  <c r="I77" i="2"/>
  <c r="A77" i="2"/>
  <c r="U76" i="2"/>
  <c r="L76" i="2"/>
  <c r="N76" i="2" s="1"/>
  <c r="Q76" i="2" s="1"/>
  <c r="V76" i="2" s="1"/>
  <c r="K76" i="2"/>
  <c r="J76" i="2"/>
  <c r="I76" i="2"/>
  <c r="A76" i="2"/>
  <c r="U75" i="2"/>
  <c r="L75" i="2"/>
  <c r="N75" i="2" s="1"/>
  <c r="Q75" i="2" s="1"/>
  <c r="V75" i="2" s="1"/>
  <c r="K75" i="2"/>
  <c r="J75" i="2"/>
  <c r="I75" i="2"/>
  <c r="A75" i="2"/>
  <c r="U74" i="2"/>
  <c r="L74" i="2"/>
  <c r="N74" i="2" s="1"/>
  <c r="Q74" i="2" s="1"/>
  <c r="V74" i="2" s="1"/>
  <c r="K74" i="2"/>
  <c r="J74" i="2"/>
  <c r="I74" i="2"/>
  <c r="A74" i="2"/>
  <c r="U73" i="2"/>
  <c r="L73" i="2"/>
  <c r="N73" i="2" s="1"/>
  <c r="Q73" i="2" s="1"/>
  <c r="V73" i="2" s="1"/>
  <c r="K73" i="2"/>
  <c r="J73" i="2"/>
  <c r="I73" i="2"/>
  <c r="A73" i="2"/>
  <c r="U72" i="2"/>
  <c r="L72" i="2"/>
  <c r="N72" i="2" s="1"/>
  <c r="Q72" i="2" s="1"/>
  <c r="V72" i="2" s="1"/>
  <c r="K72" i="2"/>
  <c r="J72" i="2"/>
  <c r="I72" i="2"/>
  <c r="A72" i="2"/>
  <c r="U71" i="2"/>
  <c r="L71" i="2"/>
  <c r="N71" i="2" s="1"/>
  <c r="Q71" i="2" s="1"/>
  <c r="V71" i="2" s="1"/>
  <c r="K71" i="2"/>
  <c r="J71" i="2"/>
  <c r="I71" i="2"/>
  <c r="A71" i="2"/>
  <c r="U70" i="2"/>
  <c r="L70" i="2"/>
  <c r="N70" i="2" s="1"/>
  <c r="Q70" i="2" s="1"/>
  <c r="V70" i="2" s="1"/>
  <c r="K70" i="2"/>
  <c r="J70" i="2"/>
  <c r="I70" i="2"/>
  <c r="A70" i="2"/>
  <c r="U69" i="2"/>
  <c r="L69" i="2"/>
  <c r="N69" i="2" s="1"/>
  <c r="Q69" i="2" s="1"/>
  <c r="V69" i="2" s="1"/>
  <c r="K69" i="2"/>
  <c r="J69" i="2"/>
  <c r="I69" i="2"/>
  <c r="A69" i="2"/>
  <c r="U68" i="2"/>
  <c r="L68" i="2"/>
  <c r="N68" i="2" s="1"/>
  <c r="Q68" i="2" s="1"/>
  <c r="V68" i="2" s="1"/>
  <c r="K68" i="2"/>
  <c r="J68" i="2"/>
  <c r="I68" i="2"/>
  <c r="A68" i="2"/>
  <c r="U67" i="2"/>
  <c r="L67" i="2"/>
  <c r="N67" i="2" s="1"/>
  <c r="Q67" i="2" s="1"/>
  <c r="V67" i="2" s="1"/>
  <c r="K67" i="2"/>
  <c r="J67" i="2"/>
  <c r="I67" i="2"/>
  <c r="A67" i="2"/>
  <c r="U66" i="2"/>
  <c r="L66" i="2"/>
  <c r="N66" i="2" s="1"/>
  <c r="Q66" i="2" s="1"/>
  <c r="V66" i="2" s="1"/>
  <c r="K66" i="2"/>
  <c r="J66" i="2"/>
  <c r="I66" i="2"/>
  <c r="A66" i="2"/>
  <c r="U65" i="2"/>
  <c r="L65" i="2"/>
  <c r="N65" i="2" s="1"/>
  <c r="Q65" i="2" s="1"/>
  <c r="V65" i="2" s="1"/>
  <c r="K65" i="2"/>
  <c r="J65" i="2"/>
  <c r="I65" i="2"/>
  <c r="A65" i="2"/>
  <c r="U64" i="2"/>
  <c r="L64" i="2"/>
  <c r="N64" i="2" s="1"/>
  <c r="Q64" i="2" s="1"/>
  <c r="V64" i="2" s="1"/>
  <c r="K64" i="2"/>
  <c r="J64" i="2"/>
  <c r="I64" i="2"/>
  <c r="A64" i="2"/>
  <c r="U63" i="2"/>
  <c r="L63" i="2"/>
  <c r="N63" i="2" s="1"/>
  <c r="Q63" i="2" s="1"/>
  <c r="V63" i="2" s="1"/>
  <c r="K63" i="2"/>
  <c r="J63" i="2"/>
  <c r="I63" i="2"/>
  <c r="A63" i="2"/>
  <c r="U62" i="2"/>
  <c r="L62" i="2"/>
  <c r="N62" i="2" s="1"/>
  <c r="Q62" i="2" s="1"/>
  <c r="V62" i="2" s="1"/>
  <c r="K62" i="2"/>
  <c r="J62" i="2"/>
  <c r="I62" i="2"/>
  <c r="A62" i="2"/>
  <c r="U61" i="2"/>
  <c r="L61" i="2"/>
  <c r="N61" i="2" s="1"/>
  <c r="Q61" i="2" s="1"/>
  <c r="V61" i="2" s="1"/>
  <c r="K61" i="2"/>
  <c r="J61" i="2"/>
  <c r="I61" i="2"/>
  <c r="A61" i="2"/>
  <c r="U60" i="2"/>
  <c r="L60" i="2"/>
  <c r="N60" i="2" s="1"/>
  <c r="Q60" i="2" s="1"/>
  <c r="V60" i="2" s="1"/>
  <c r="K60" i="2"/>
  <c r="J60" i="2"/>
  <c r="I60" i="2"/>
  <c r="A60" i="2"/>
  <c r="U59" i="2"/>
  <c r="L59" i="2"/>
  <c r="N59" i="2" s="1"/>
  <c r="Q59" i="2" s="1"/>
  <c r="V59" i="2" s="1"/>
  <c r="K59" i="2"/>
  <c r="J59" i="2"/>
  <c r="I59" i="2"/>
  <c r="A59" i="2"/>
  <c r="U58" i="2"/>
  <c r="L58" i="2"/>
  <c r="N58" i="2" s="1"/>
  <c r="Q58" i="2" s="1"/>
  <c r="V58" i="2" s="1"/>
  <c r="K58" i="2"/>
  <c r="J58" i="2"/>
  <c r="I58" i="2"/>
  <c r="A58" i="2"/>
  <c r="U57" i="2"/>
  <c r="L57" i="2"/>
  <c r="N57" i="2" s="1"/>
  <c r="Q57" i="2" s="1"/>
  <c r="V57" i="2" s="1"/>
  <c r="K57" i="2"/>
  <c r="J57" i="2"/>
  <c r="I57" i="2"/>
  <c r="A57" i="2"/>
  <c r="U56" i="2"/>
  <c r="L56" i="2"/>
  <c r="N56" i="2" s="1"/>
  <c r="Q56" i="2" s="1"/>
  <c r="V56" i="2" s="1"/>
  <c r="K56" i="2"/>
  <c r="J56" i="2"/>
  <c r="I56" i="2"/>
  <c r="A56" i="2"/>
  <c r="U55" i="2"/>
  <c r="L55" i="2"/>
  <c r="N55" i="2" s="1"/>
  <c r="Q55" i="2" s="1"/>
  <c r="V55" i="2" s="1"/>
  <c r="K55" i="2"/>
  <c r="J55" i="2"/>
  <c r="I55" i="2"/>
  <c r="A55" i="2"/>
  <c r="U54" i="2"/>
  <c r="L54" i="2"/>
  <c r="N54" i="2" s="1"/>
  <c r="Q54" i="2" s="1"/>
  <c r="V54" i="2" s="1"/>
  <c r="K54" i="2"/>
  <c r="J54" i="2"/>
  <c r="I54" i="2"/>
  <c r="A54" i="2"/>
  <c r="U53" i="2"/>
  <c r="L53" i="2"/>
  <c r="N53" i="2" s="1"/>
  <c r="Q53" i="2" s="1"/>
  <c r="V53" i="2" s="1"/>
  <c r="K53" i="2"/>
  <c r="J53" i="2"/>
  <c r="I53" i="2"/>
  <c r="A53" i="2"/>
  <c r="U52" i="2"/>
  <c r="L52" i="2"/>
  <c r="N52" i="2" s="1"/>
  <c r="Q52" i="2" s="1"/>
  <c r="V52" i="2" s="1"/>
  <c r="K52" i="2"/>
  <c r="J52" i="2"/>
  <c r="I52" i="2"/>
  <c r="A52" i="2"/>
  <c r="U51" i="2"/>
  <c r="L51" i="2"/>
  <c r="N51" i="2" s="1"/>
  <c r="Q51" i="2" s="1"/>
  <c r="V51" i="2" s="1"/>
  <c r="K51" i="2"/>
  <c r="J51" i="2"/>
  <c r="I51" i="2"/>
  <c r="A51" i="2"/>
  <c r="U50" i="2"/>
  <c r="L50" i="2"/>
  <c r="N50" i="2" s="1"/>
  <c r="Q50" i="2" s="1"/>
  <c r="V50" i="2" s="1"/>
  <c r="K50" i="2"/>
  <c r="J50" i="2"/>
  <c r="I50" i="2"/>
  <c r="A50" i="2"/>
  <c r="U49" i="2"/>
  <c r="L49" i="2"/>
  <c r="N49" i="2" s="1"/>
  <c r="Q49" i="2" s="1"/>
  <c r="V49" i="2" s="1"/>
  <c r="K49" i="2"/>
  <c r="J49" i="2"/>
  <c r="I49" i="2"/>
  <c r="A49" i="2"/>
  <c r="U48" i="2"/>
  <c r="L48" i="2"/>
  <c r="N48" i="2" s="1"/>
  <c r="Q48" i="2" s="1"/>
  <c r="V48" i="2" s="1"/>
  <c r="K48" i="2"/>
  <c r="J48" i="2"/>
  <c r="I48" i="2"/>
  <c r="A48" i="2"/>
  <c r="U47" i="2"/>
  <c r="L47" i="2"/>
  <c r="N47" i="2" s="1"/>
  <c r="Q47" i="2" s="1"/>
  <c r="V47" i="2" s="1"/>
  <c r="K47" i="2"/>
  <c r="J47" i="2"/>
  <c r="I47" i="2"/>
  <c r="A47" i="2"/>
  <c r="U46" i="2"/>
  <c r="L46" i="2"/>
  <c r="N46" i="2" s="1"/>
  <c r="Q46" i="2" s="1"/>
  <c r="V46" i="2" s="1"/>
  <c r="K46" i="2"/>
  <c r="J46" i="2"/>
  <c r="I46" i="2"/>
  <c r="A46" i="2"/>
  <c r="U45" i="2"/>
  <c r="L45" i="2"/>
  <c r="N45" i="2" s="1"/>
  <c r="Q45" i="2" s="1"/>
  <c r="V45" i="2" s="1"/>
  <c r="K45" i="2"/>
  <c r="J45" i="2"/>
  <c r="I45" i="2"/>
  <c r="A45" i="2"/>
  <c r="U44" i="2"/>
  <c r="L44" i="2"/>
  <c r="N44" i="2" s="1"/>
  <c r="Q44" i="2" s="1"/>
  <c r="V44" i="2" s="1"/>
  <c r="K44" i="2"/>
  <c r="J44" i="2"/>
  <c r="I44" i="2"/>
  <c r="A44" i="2"/>
  <c r="U43" i="2"/>
  <c r="L43" i="2"/>
  <c r="N43" i="2" s="1"/>
  <c r="Q43" i="2" s="1"/>
  <c r="V43" i="2" s="1"/>
  <c r="K43" i="2"/>
  <c r="J43" i="2"/>
  <c r="I43" i="2"/>
  <c r="A43" i="2"/>
  <c r="U42" i="2"/>
  <c r="L42" i="2"/>
  <c r="N42" i="2" s="1"/>
  <c r="Q42" i="2" s="1"/>
  <c r="V42" i="2" s="1"/>
  <c r="K42" i="2"/>
  <c r="J42" i="2"/>
  <c r="I42" i="2"/>
  <c r="A42" i="2"/>
  <c r="U41" i="2"/>
  <c r="L41" i="2"/>
  <c r="N41" i="2" s="1"/>
  <c r="Q41" i="2" s="1"/>
  <c r="V41" i="2" s="1"/>
  <c r="K41" i="2"/>
  <c r="J41" i="2"/>
  <c r="I41" i="2"/>
  <c r="A41" i="2"/>
  <c r="U40" i="2"/>
  <c r="L40" i="2"/>
  <c r="N40" i="2" s="1"/>
  <c r="Q40" i="2" s="1"/>
  <c r="V40" i="2" s="1"/>
  <c r="K40" i="2"/>
  <c r="J40" i="2"/>
  <c r="I40" i="2"/>
  <c r="A40" i="2"/>
  <c r="U39" i="2"/>
  <c r="L39" i="2"/>
  <c r="N39" i="2" s="1"/>
  <c r="Q39" i="2" s="1"/>
  <c r="V39" i="2" s="1"/>
  <c r="K39" i="2"/>
  <c r="J39" i="2"/>
  <c r="I39" i="2"/>
  <c r="A39" i="2"/>
  <c r="U38" i="2"/>
  <c r="L38" i="2"/>
  <c r="N38" i="2" s="1"/>
  <c r="Q38" i="2" s="1"/>
  <c r="V38" i="2" s="1"/>
  <c r="K38" i="2"/>
  <c r="J38" i="2"/>
  <c r="I38" i="2"/>
  <c r="A38" i="2"/>
  <c r="U37" i="2"/>
  <c r="L37" i="2"/>
  <c r="N37" i="2" s="1"/>
  <c r="Q37" i="2" s="1"/>
  <c r="V37" i="2" s="1"/>
  <c r="K37" i="2"/>
  <c r="J37" i="2"/>
  <c r="I37" i="2"/>
  <c r="A37" i="2"/>
  <c r="U36" i="2"/>
  <c r="L36" i="2"/>
  <c r="N36" i="2" s="1"/>
  <c r="Q36" i="2" s="1"/>
  <c r="V36" i="2" s="1"/>
  <c r="K36" i="2"/>
  <c r="J36" i="2"/>
  <c r="I36" i="2"/>
  <c r="A36" i="2"/>
  <c r="U35" i="2"/>
  <c r="L35" i="2"/>
  <c r="N35" i="2" s="1"/>
  <c r="Q35" i="2" s="1"/>
  <c r="V35" i="2" s="1"/>
  <c r="K35" i="2"/>
  <c r="J35" i="2"/>
  <c r="I35" i="2"/>
  <c r="A35" i="2"/>
  <c r="U34" i="2"/>
  <c r="L34" i="2"/>
  <c r="N34" i="2" s="1"/>
  <c r="Q34" i="2" s="1"/>
  <c r="V34" i="2" s="1"/>
  <c r="K34" i="2"/>
  <c r="J34" i="2"/>
  <c r="I34" i="2"/>
  <c r="A34" i="2"/>
  <c r="U33" i="2"/>
  <c r="L33" i="2"/>
  <c r="N33" i="2" s="1"/>
  <c r="Q33" i="2" s="1"/>
  <c r="V33" i="2" s="1"/>
  <c r="K33" i="2"/>
  <c r="J33" i="2"/>
  <c r="I33" i="2"/>
  <c r="A33" i="2"/>
  <c r="U32" i="2"/>
  <c r="L32" i="2"/>
  <c r="N32" i="2" s="1"/>
  <c r="Q32" i="2" s="1"/>
  <c r="V32" i="2" s="1"/>
  <c r="K32" i="2"/>
  <c r="J32" i="2"/>
  <c r="I32" i="2"/>
  <c r="A32" i="2"/>
  <c r="U31" i="2"/>
  <c r="L31" i="2"/>
  <c r="N31" i="2" s="1"/>
  <c r="Q31" i="2" s="1"/>
  <c r="V31" i="2" s="1"/>
  <c r="K31" i="2"/>
  <c r="J31" i="2"/>
  <c r="I31" i="2"/>
  <c r="A31" i="2"/>
  <c r="U30" i="2"/>
  <c r="L30" i="2"/>
  <c r="N30" i="2" s="1"/>
  <c r="Q30" i="2" s="1"/>
  <c r="V30" i="2" s="1"/>
  <c r="K30" i="2"/>
  <c r="J30" i="2"/>
  <c r="I30" i="2"/>
  <c r="A30" i="2"/>
  <c r="U29" i="2"/>
  <c r="L29" i="2"/>
  <c r="N29" i="2" s="1"/>
  <c r="Q29" i="2" s="1"/>
  <c r="V29" i="2" s="1"/>
  <c r="K29" i="2"/>
  <c r="J29" i="2"/>
  <c r="I29" i="2"/>
  <c r="A29" i="2"/>
  <c r="U28" i="2"/>
  <c r="L28" i="2"/>
  <c r="N28" i="2" s="1"/>
  <c r="Q28" i="2" s="1"/>
  <c r="V28" i="2" s="1"/>
  <c r="K28" i="2"/>
  <c r="J28" i="2"/>
  <c r="I28" i="2"/>
  <c r="A28" i="2"/>
  <c r="U27" i="2"/>
  <c r="L27" i="2"/>
  <c r="N27" i="2" s="1"/>
  <c r="Q27" i="2" s="1"/>
  <c r="V27" i="2" s="1"/>
  <c r="K27" i="2"/>
  <c r="J27" i="2"/>
  <c r="I27" i="2"/>
  <c r="A27" i="2"/>
  <c r="U26" i="2"/>
  <c r="L26" i="2"/>
  <c r="N26" i="2" s="1"/>
  <c r="Q26" i="2" s="1"/>
  <c r="V26" i="2" s="1"/>
  <c r="K26" i="2"/>
  <c r="J26" i="2"/>
  <c r="I26" i="2"/>
  <c r="A26" i="2"/>
  <c r="U25" i="2"/>
  <c r="L25" i="2"/>
  <c r="N25" i="2" s="1"/>
  <c r="Q25" i="2" s="1"/>
  <c r="V25" i="2" s="1"/>
  <c r="K25" i="2"/>
  <c r="J25" i="2"/>
  <c r="I25" i="2"/>
  <c r="A25" i="2"/>
  <c r="U24" i="2"/>
  <c r="L24" i="2"/>
  <c r="N24" i="2" s="1"/>
  <c r="Q24" i="2" s="1"/>
  <c r="V24" i="2" s="1"/>
  <c r="K24" i="2"/>
  <c r="J24" i="2"/>
  <c r="I24" i="2"/>
  <c r="A24" i="2"/>
  <c r="U23" i="2"/>
  <c r="L23" i="2"/>
  <c r="N23" i="2" s="1"/>
  <c r="Q23" i="2" s="1"/>
  <c r="V23" i="2" s="1"/>
  <c r="K23" i="2"/>
  <c r="J23" i="2"/>
  <c r="I23" i="2"/>
  <c r="A23" i="2"/>
  <c r="U22" i="2"/>
  <c r="L22" i="2"/>
  <c r="N22" i="2" s="1"/>
  <c r="Q22" i="2" s="1"/>
  <c r="V22" i="2" s="1"/>
  <c r="K22" i="2"/>
  <c r="J22" i="2"/>
  <c r="I22" i="2"/>
  <c r="A22" i="2"/>
  <c r="U21" i="2"/>
  <c r="L21" i="2"/>
  <c r="N21" i="2" s="1"/>
  <c r="Q21" i="2" s="1"/>
  <c r="V21" i="2" s="1"/>
  <c r="K21" i="2"/>
  <c r="J21" i="2"/>
  <c r="I21" i="2"/>
  <c r="A21" i="2"/>
  <c r="U20" i="2"/>
  <c r="L20" i="2"/>
  <c r="N20" i="2" s="1"/>
  <c r="Q20" i="2" s="1"/>
  <c r="V20" i="2" s="1"/>
  <c r="K20" i="2"/>
  <c r="J20" i="2"/>
  <c r="I20" i="2"/>
  <c r="A20" i="2"/>
  <c r="U19" i="2"/>
  <c r="L19" i="2"/>
  <c r="N19" i="2" s="1"/>
  <c r="Q19" i="2" s="1"/>
  <c r="V19" i="2" s="1"/>
  <c r="K19" i="2"/>
  <c r="J19" i="2"/>
  <c r="I19" i="2"/>
  <c r="A19" i="2"/>
  <c r="U18" i="2"/>
  <c r="L18" i="2"/>
  <c r="N18" i="2" s="1"/>
  <c r="Q18" i="2" s="1"/>
  <c r="V18" i="2" s="1"/>
  <c r="K18" i="2"/>
  <c r="J18" i="2"/>
  <c r="I18" i="2"/>
  <c r="A18" i="2"/>
  <c r="U17" i="2"/>
  <c r="L17" i="2"/>
  <c r="N17" i="2" s="1"/>
  <c r="Q17" i="2" s="1"/>
  <c r="V17" i="2" s="1"/>
  <c r="K17" i="2"/>
  <c r="J17" i="2"/>
  <c r="I17" i="2"/>
  <c r="A17" i="2"/>
  <c r="U16" i="2"/>
  <c r="L16" i="2"/>
  <c r="N16" i="2" s="1"/>
  <c r="Q16" i="2" s="1"/>
  <c r="V16" i="2" s="1"/>
  <c r="K16" i="2"/>
  <c r="J16" i="2"/>
  <c r="I16" i="2"/>
  <c r="A16" i="2"/>
  <c r="U15" i="2"/>
  <c r="L15" i="2"/>
  <c r="N15" i="2" s="1"/>
  <c r="Q15" i="2" s="1"/>
  <c r="V15" i="2" s="1"/>
  <c r="K15" i="2"/>
  <c r="J15" i="2"/>
  <c r="I15" i="2"/>
  <c r="A15" i="2"/>
  <c r="U14" i="2"/>
  <c r="L14" i="2"/>
  <c r="N14" i="2" s="1"/>
  <c r="Q14" i="2" s="1"/>
  <c r="V14" i="2" s="1"/>
  <c r="K14" i="2"/>
  <c r="J14" i="2"/>
  <c r="I14" i="2"/>
  <c r="A14" i="2"/>
  <c r="U13" i="2"/>
  <c r="L13" i="2"/>
  <c r="N13" i="2" s="1"/>
  <c r="Q13" i="2" s="1"/>
  <c r="V13" i="2" s="1"/>
  <c r="K13" i="2"/>
  <c r="J13" i="2"/>
  <c r="I13" i="2"/>
  <c r="A13" i="2"/>
  <c r="U12" i="2"/>
  <c r="L12" i="2"/>
  <c r="N12" i="2" s="1"/>
  <c r="Q12" i="2" s="1"/>
  <c r="V12" i="2" s="1"/>
  <c r="K12" i="2"/>
  <c r="J12" i="2"/>
  <c r="I12" i="2"/>
  <c r="A12" i="2"/>
  <c r="U11" i="2"/>
  <c r="L11" i="2"/>
  <c r="N11" i="2" s="1"/>
  <c r="Q11" i="2" s="1"/>
  <c r="V11" i="2" s="1"/>
  <c r="K11" i="2"/>
  <c r="J11" i="2"/>
  <c r="I11" i="2"/>
  <c r="A11" i="2"/>
  <c r="U10" i="2"/>
  <c r="L10" i="2"/>
  <c r="N10" i="2" s="1"/>
  <c r="Q10" i="2" s="1"/>
  <c r="V10" i="2" s="1"/>
  <c r="K10" i="2"/>
  <c r="J10" i="2"/>
  <c r="I10" i="2"/>
  <c r="A10" i="2"/>
  <c r="U9" i="2"/>
  <c r="L9" i="2"/>
  <c r="N9" i="2" s="1"/>
  <c r="Q9" i="2" s="1"/>
  <c r="V9" i="2" s="1"/>
  <c r="K9" i="2"/>
  <c r="J9" i="2"/>
  <c r="I9" i="2"/>
  <c r="A9" i="2"/>
  <c r="L8" i="2"/>
  <c r="N8" i="2" s="1"/>
  <c r="Q8" i="2" s="1"/>
  <c r="V8" i="2" s="1"/>
  <c r="K8" i="2"/>
  <c r="J8" i="2"/>
  <c r="I8" i="2"/>
  <c r="A8" i="2"/>
  <c r="L7" i="2"/>
  <c r="N7" i="2" s="1"/>
  <c r="Q7" i="2" s="1"/>
  <c r="V7" i="2" s="1"/>
  <c r="K7" i="2"/>
  <c r="J7" i="2"/>
  <c r="I7" i="2"/>
  <c r="A7" i="2"/>
  <c r="L6" i="2"/>
  <c r="N6" i="2" s="1"/>
  <c r="K6" i="2"/>
  <c r="J6" i="2"/>
  <c r="I6" i="2"/>
  <c r="A6" i="2"/>
  <c r="G3" i="2"/>
  <c r="C3" i="2"/>
  <c r="A45" i="1"/>
  <c r="B45" i="1" s="1"/>
  <c r="A44" i="1"/>
  <c r="B44" i="1" s="1"/>
  <c r="A43" i="1"/>
  <c r="B43" i="1" s="1"/>
  <c r="A42" i="1"/>
  <c r="B42" i="1" s="1"/>
  <c r="A37" i="1"/>
  <c r="A36" i="1"/>
  <c r="A35" i="1"/>
  <c r="A30" i="1"/>
  <c r="A29" i="1"/>
  <c r="A28" i="1"/>
  <c r="A27" i="1"/>
  <c r="A26" i="1"/>
  <c r="A25" i="1"/>
  <c r="A24" i="1"/>
  <c r="A23" i="1"/>
  <c r="A22" i="1"/>
  <c r="A21" i="1"/>
  <c r="A20" i="1"/>
  <c r="A19" i="1"/>
  <c r="A18" i="1"/>
  <c r="A17" i="1"/>
  <c r="A16" i="1"/>
  <c r="A15" i="1"/>
  <c r="A14" i="1"/>
  <c r="A13" i="1"/>
  <c r="A12" i="1"/>
  <c r="A11" i="1"/>
  <c r="A10" i="1"/>
  <c r="A9" i="1"/>
  <c r="B6" i="1"/>
  <c r="A6" i="1"/>
  <c r="B3" i="1"/>
  <c r="U6" i="2" l="1"/>
  <c r="U8" i="2"/>
  <c r="U7" i="2"/>
  <c r="K3" i="2"/>
  <c r="E3" i="1"/>
  <c r="Q6" i="2"/>
  <c r="V6" i="2" s="1"/>
  <c r="F6" i="1"/>
  <c r="B37" i="1"/>
  <c r="D37" i="1"/>
  <c r="F37" i="1"/>
  <c r="D36" i="1"/>
  <c r="B36" i="1"/>
  <c r="F35" i="1"/>
  <c r="D35" i="1"/>
  <c r="B35" i="1"/>
  <c r="H30" i="1"/>
  <c r="G30" i="1"/>
  <c r="F30" i="1"/>
  <c r="D30" i="1"/>
  <c r="B30" i="1"/>
  <c r="I30" i="1"/>
  <c r="F29" i="1"/>
  <c r="D29" i="1"/>
  <c r="B29" i="1"/>
  <c r="I29" i="1"/>
  <c r="H29" i="1"/>
  <c r="G29" i="1"/>
  <c r="F28" i="1"/>
  <c r="D28" i="1"/>
  <c r="B28" i="1"/>
  <c r="I28" i="1"/>
  <c r="G28" i="1"/>
  <c r="H28" i="1"/>
  <c r="I27" i="1"/>
  <c r="H27" i="1"/>
  <c r="G27" i="1"/>
  <c r="F27" i="1"/>
  <c r="D27" i="1"/>
  <c r="B27" i="1"/>
  <c r="I26" i="1"/>
  <c r="H26" i="1"/>
  <c r="G26" i="1"/>
  <c r="F26" i="1"/>
  <c r="D26" i="1"/>
  <c r="B26" i="1"/>
  <c r="I25" i="1"/>
  <c r="H25" i="1"/>
  <c r="G25" i="1"/>
  <c r="F25" i="1"/>
  <c r="D25" i="1"/>
  <c r="B25" i="1"/>
  <c r="I24" i="1"/>
  <c r="H24" i="1"/>
  <c r="G24" i="1"/>
  <c r="F24" i="1"/>
  <c r="D24" i="1"/>
  <c r="B24" i="1"/>
  <c r="F23" i="1"/>
  <c r="D23" i="1"/>
  <c r="B23" i="1"/>
  <c r="I23" i="1"/>
  <c r="H23" i="1"/>
  <c r="G23" i="1"/>
  <c r="F22" i="1"/>
  <c r="D22" i="1"/>
  <c r="B22" i="1"/>
  <c r="I22" i="1"/>
  <c r="H22" i="1"/>
  <c r="G22" i="1"/>
  <c r="I21" i="1"/>
  <c r="H21" i="1"/>
  <c r="F21" i="1"/>
  <c r="D21" i="1"/>
  <c r="B21" i="1"/>
  <c r="G21" i="1"/>
  <c r="H20" i="1"/>
  <c r="G20" i="1"/>
  <c r="F20" i="1"/>
  <c r="D20" i="1"/>
  <c r="B20" i="1"/>
  <c r="I20" i="1"/>
  <c r="I19" i="1"/>
  <c r="G19" i="1"/>
  <c r="F19" i="1"/>
  <c r="D19" i="1"/>
  <c r="B19" i="1"/>
  <c r="H19" i="1"/>
  <c r="F18" i="1"/>
  <c r="D18" i="1"/>
  <c r="B18" i="1"/>
  <c r="H18" i="1"/>
  <c r="I18" i="1"/>
  <c r="G18" i="1"/>
  <c r="F17" i="1"/>
  <c r="D17" i="1"/>
  <c r="B17" i="1"/>
  <c r="I17" i="1"/>
  <c r="H17" i="1"/>
  <c r="G17" i="1"/>
  <c r="I16" i="1"/>
  <c r="H16" i="1"/>
  <c r="G16" i="1"/>
  <c r="F16" i="1"/>
  <c r="D16" i="1"/>
  <c r="B16" i="1"/>
  <c r="I15" i="1"/>
  <c r="H15" i="1"/>
  <c r="G15" i="1"/>
  <c r="F15" i="1"/>
  <c r="D15" i="1"/>
  <c r="B15" i="1"/>
  <c r="I14" i="1"/>
  <c r="H14" i="1"/>
  <c r="G14" i="1"/>
  <c r="F14" i="1"/>
  <c r="D14" i="1"/>
  <c r="B14" i="1"/>
  <c r="I13" i="1"/>
  <c r="H13" i="1"/>
  <c r="G13" i="1"/>
  <c r="D13" i="1"/>
  <c r="B13" i="1"/>
  <c r="F13" i="1"/>
  <c r="F12" i="1"/>
  <c r="D12" i="1"/>
  <c r="B12" i="1"/>
  <c r="I12" i="1"/>
  <c r="H12" i="1"/>
  <c r="G12" i="1"/>
  <c r="F11" i="1"/>
  <c r="D11" i="1"/>
  <c r="B11" i="1"/>
  <c r="I11" i="1"/>
  <c r="H11" i="1"/>
  <c r="G11" i="1"/>
  <c r="I10" i="1"/>
  <c r="H10" i="1"/>
  <c r="F10" i="1"/>
  <c r="D10" i="1"/>
  <c r="B10" i="1"/>
  <c r="G10" i="1"/>
  <c r="I9" i="1"/>
  <c r="H9" i="1"/>
  <c r="G9" i="1"/>
  <c r="B9" i="1"/>
  <c r="D9" i="1"/>
  <c r="C6" i="1"/>
  <c r="D6" i="1"/>
  <c r="B46" i="1"/>
  <c r="E6" i="1" l="1"/>
  <c r="F36" i="1"/>
  <c r="F38" i="1" s="1"/>
  <c r="F9" i="1"/>
  <c r="F31" i="1" s="1"/>
  <c r="D38" i="1"/>
  <c r="C37" i="1"/>
  <c r="E37" i="1"/>
  <c r="C36" i="1"/>
  <c r="E36" i="1"/>
  <c r="C35" i="1"/>
  <c r="E35" i="1"/>
  <c r="B38" i="1"/>
  <c r="C30" i="1"/>
  <c r="E30" i="1"/>
  <c r="C29" i="1"/>
  <c r="E29" i="1"/>
  <c r="C28" i="1"/>
  <c r="E28" i="1"/>
  <c r="C27" i="1"/>
  <c r="E27" i="1"/>
  <c r="C26" i="1"/>
  <c r="E26" i="1"/>
  <c r="C25" i="1"/>
  <c r="E25" i="1"/>
  <c r="C24" i="1"/>
  <c r="E24" i="1"/>
  <c r="C23" i="1"/>
  <c r="E23" i="1"/>
  <c r="C22" i="1"/>
  <c r="E22" i="1"/>
  <c r="C21" i="1"/>
  <c r="E21" i="1"/>
  <c r="C20" i="1"/>
  <c r="E20" i="1"/>
  <c r="C19" i="1"/>
  <c r="E19" i="1"/>
  <c r="C18" i="1"/>
  <c r="E18" i="1"/>
  <c r="C17" i="1"/>
  <c r="E17" i="1"/>
  <c r="C16" i="1"/>
  <c r="E16" i="1"/>
  <c r="C15" i="1"/>
  <c r="E15" i="1"/>
  <c r="C14" i="1"/>
  <c r="E14" i="1"/>
  <c r="C13" i="1"/>
  <c r="E13" i="1"/>
  <c r="C12" i="1"/>
  <c r="E12" i="1"/>
  <c r="C11" i="1"/>
  <c r="E11" i="1"/>
  <c r="C10" i="1"/>
  <c r="E10" i="1"/>
  <c r="C9" i="1"/>
  <c r="E9" i="1"/>
  <c r="B31" i="1"/>
  <c r="I31" i="1"/>
  <c r="H31" i="1"/>
  <c r="G31" i="1"/>
  <c r="D31" i="1"/>
  <c r="E38" i="1" l="1"/>
  <c r="C38" i="1"/>
  <c r="E31" i="1"/>
  <c r="B32" i="1"/>
  <c r="C31" i="1"/>
</calcChain>
</file>

<file path=xl/sharedStrings.xml><?xml version="1.0" encoding="utf-8"?>
<sst xmlns="http://schemas.openxmlformats.org/spreadsheetml/2006/main" count="6579" uniqueCount="3679">
  <si>
    <t>لوحة متابعة قائمة الملاحظات</t>
  </si>
  <si>
    <t>معادلات COUNTIFS حية من ورقة Punch_List، تتحدث تلقائيا مع كل إدخال.</t>
  </si>
  <si>
    <t>المشروع:</t>
  </si>
  <si>
    <t>تاريخ التقرير:</t>
  </si>
  <si>
    <t>إجمالي الملاحظات</t>
  </si>
  <si>
    <t>مغلق</t>
  </si>
  <si>
    <t>مفتوح</t>
  </si>
  <si>
    <t>نسبة الإغلاق</t>
  </si>
  <si>
    <t>متأخر</t>
  </si>
  <si>
    <t>حرج مفتوح</t>
  </si>
  <si>
    <t>البند</t>
  </si>
  <si>
    <t>الإجمالي</t>
  </si>
  <si>
    <t>% الإغلاق</t>
  </si>
  <si>
    <t>رئيسي مفتوح</t>
  </si>
  <si>
    <t>ثانوي مفتوح</t>
  </si>
  <si>
    <t>تحقق: إجمالي البنود يساوي إجمالي الملاحظات</t>
  </si>
  <si>
    <t>الخطورة</t>
  </si>
  <si>
    <t>الحالة</t>
  </si>
  <si>
    <t>العدد</t>
  </si>
  <si>
    <t>بدون حالة</t>
  </si>
  <si>
    <t>سجل قائمة الملاحظات Punch List</t>
  </si>
  <si>
    <t>اختر البند ثم العيب من القائمة المنسدلة فيمتلئ الإصلاح والمعيار والخطورة والمسؤول تلقائيا من المكتبة. الأعمدة الزرقاء مدخلات.</t>
  </si>
  <si>
    <t>المقاول:</t>
  </si>
  <si>
    <t>الرقم</t>
  </si>
  <si>
    <t>المبنى</t>
  </si>
  <si>
    <t>الدور</t>
  </si>
  <si>
    <t>الوحدة</t>
  </si>
  <si>
    <t>الغرفة / الفراغ</t>
  </si>
  <si>
    <t>نوع الموقع</t>
  </si>
  <si>
    <t>العيب (من المكتبة)</t>
  </si>
  <si>
    <t>رقم العيب</t>
  </si>
  <si>
    <t>الإصلاح المطلوب</t>
  </si>
  <si>
    <t>معيار القبول</t>
  </si>
  <si>
    <t>خطورة المكتبة</t>
  </si>
  <si>
    <t>تعديل الخطورة</t>
  </si>
  <si>
    <t>الخطورة المعتمدة</t>
  </si>
  <si>
    <t>مرجع الصورة</t>
  </si>
  <si>
    <t>تاريخ الرصد</t>
  </si>
  <si>
    <t>التاريخ المستهدف</t>
  </si>
  <si>
    <t>المسؤول</t>
  </si>
  <si>
    <t>تاريخ الإغلاق</t>
  </si>
  <si>
    <t>أيام مفتوح</t>
  </si>
  <si>
    <t>ملاحظات</t>
  </si>
  <si>
    <t>مكتبة عيوب الاستلام Snag Library</t>
  </si>
  <si>
    <t>مكتبة عيوب مشتقة من الأخطاء الشائعة وقوائم الاستلام الابتدائي والنهائي وبنود الفحص بعد التنفيذ في كتاب الإشراف الهندسي وأصول التنفيذ لمشروعات المباني (م. يسري أحمد عبد الرحيم)، بصياغة ملخصة، والمرجع برقم صفحة الكتاب. المرجع الملزم مواصفات العقد والكود السعودي SBC.</t>
  </si>
  <si>
    <t>الكود</t>
  </si>
  <si>
    <t>العنصر</t>
  </si>
  <si>
    <t>وصف العيب</t>
  </si>
  <si>
    <t>السبب المعتاد</t>
  </si>
  <si>
    <t>معيار القبول بعد الإصلاح</t>
  </si>
  <si>
    <t>صفحة الكتاب</t>
  </si>
  <si>
    <t>مصدر الاشتقاق</t>
  </si>
  <si>
    <t>SN-SOIL-001</t>
  </si>
  <si>
    <t>SOIL</t>
  </si>
  <si>
    <t>حفر وردم ومكافحة نمل</t>
  </si>
  <si>
    <t>غرف ومعيشة</t>
  </si>
  <si>
    <t>أخشاب الأبواب والشبابيك</t>
  </si>
  <si>
    <t>أخشاب أبواب أو شبابيك أو أثاث مثبت غير معالجة ضد النمل الأبيض في منطقة مصابة</t>
  </si>
  <si>
    <t>إغفال معالجة الأخشاب في المواقع المعروفة بالإصابة</t>
  </si>
  <si>
    <t>معالجة الأخشاب بمادة معتمدة ضد النمل الأبيض أو استبدال المصاب منها</t>
  </si>
  <si>
    <t>جميع الأخشاب في المنطقة المصابة معالجة وخالية من آثار الإصابة</t>
  </si>
  <si>
    <t>رئيسي</t>
  </si>
  <si>
    <t>مقاول الحفر والردم</t>
  </si>
  <si>
    <t>ص 103</t>
  </si>
  <si>
    <t>CHE00358</t>
  </si>
  <si>
    <t>SN-SOIL-002</t>
  </si>
  <si>
    <t>أعمال خارجية</t>
  </si>
  <si>
    <t>مبنى مجاور</t>
  </si>
  <si>
    <t>هبوط وشروخ في أسوار أو قواعد المبنى المجاور بعد الحفر بجواره</t>
  </si>
  <si>
    <t>الحفر بجوار المبنى المجاور دون اعتبار طبقة الإحلال أسفل قواعده فهربت التربة من تحتها</t>
  </si>
  <si>
    <t>إيقاف الحفر وتنفيذ سند جانبي أو قصة مباني بكامل ارتفاع إحلال الجار ومعالجة الشروخ بعد استقرارها</t>
  </si>
  <si>
    <t>ثبات قراءات رصد الهبوط وعدم تقدم الشروخ المعلمة بعد المعالجة</t>
  </si>
  <si>
    <t>حرج</t>
  </si>
  <si>
    <t>ص 57</t>
  </si>
  <si>
    <t>SN-SOIL-003</t>
  </si>
  <si>
    <t>خدمات مدفونة</t>
  </si>
  <si>
    <t>كابلات أو مواسير مدفونة متضررة أو مقطوعة في مسار الحفر</t>
  </si>
  <si>
    <t>الحفر دون إفادات الجهات المختصة واستكشاف المسارات</t>
  </si>
  <si>
    <t>إيقاف الحفر وإبلاغ الجهة المالكة وإصلاح الخط واستكشاف المسارات يدويا قبل الاستكمال</t>
  </si>
  <si>
    <t>إعادة الخط للخدمة بتقرير الجهة المختصة وتحديد كل المسارات قبل الحفر</t>
  </si>
  <si>
    <t>ص 55</t>
  </si>
  <si>
    <t>MIS06456</t>
  </si>
  <si>
    <t>SN-SOIL-004</t>
  </si>
  <si>
    <t>ردم حول الأساسات</t>
  </si>
  <si>
    <t>هبوط وتخلخل سطح الردم حول الأساسات مع ظهور فراغات وتربة مشبعة بالماء</t>
  </si>
  <si>
    <t>إغراق طبقات الردم بالماء وتجاوز المحتوى المائي الأمثل فضعف الدمك</t>
  </si>
  <si>
    <t>إزالة الطبقة المتأثرة وإعادة فردها بطبقات مع رش تدريجي يضبط الرطوبة حسب Modified Proctor ثم الدمك</t>
  </si>
  <si>
    <t>سمك الطبقة 20 إلى 25 سم، دمك لا يقل عن 95%، عينة لكل 100 م2</t>
  </si>
  <si>
    <t>ص 96</t>
  </si>
  <si>
    <t>MIS06457</t>
  </si>
  <si>
    <t>SN-SOIL-005</t>
  </si>
  <si>
    <t>طبقات الردم</t>
  </si>
  <si>
    <t>تفاوت صلابة سطح الردم وغوص القدم في مواقع متفرقة لوجود طبقة سفلية غير مقبولة الدمك</t>
  </si>
  <si>
    <t>فرد الطبقة التالية قبل ظهور نتيجة اختبار دمك الطبقة السابقة</t>
  </si>
  <si>
    <t>كشف الطبقات حتى الطبقة الضعيفة وإعادة دمكها واختبار كل طبقة قبل فرد ما يليها</t>
  </si>
  <si>
    <t>نتيجة دمك ناجحة لا تقل عن 95% لكل طبقة قبل فرد الطبقة التالية</t>
  </si>
  <si>
    <t>MIS06458، CHE00380</t>
  </si>
  <si>
    <t>SN-SOIL-006</t>
  </si>
  <si>
    <t>سطح طبقة الردم</t>
  </si>
  <si>
    <t>آثار سير المعدات وتخدد ظاهر على سطح طبقة الردم قبل فرد الطبقة التالية</t>
  </si>
  <si>
    <t>مرور المعدات على طبقة رطبة أو ضعيفة الدمك وعدم معاينتها قبل الاستلام</t>
  </si>
  <si>
    <t>تسوية الأخاديد وإعادة ترطيب الطبقة ودمكها ثم إعادة اختبار الدمك</t>
  </si>
  <si>
    <t>سطح مستو خال من آثار الإطارات ونتيجة دمك لا تقل عن 95%</t>
  </si>
  <si>
    <t>ملحق مصور ص 14</t>
  </si>
  <si>
    <t>CHE00379</t>
  </si>
  <si>
    <t>SN-SOIL-007</t>
  </si>
  <si>
    <t>قاع الحفر</t>
  </si>
  <si>
    <t>قاع الحفر غير أفقي ومتفاوت المنسوب مع وجود تربة مفككة وبقايا مخلفات</t>
  </si>
  <si>
    <t>عدم تطهير القاع وتسويته ومراجعة الميول قبل الاستلام</t>
  </si>
  <si>
    <t>تطهير القاع والجوانب من المفكك والمخلفات وتسويته بميزان القامة ثم الدمك</t>
  </si>
  <si>
    <t>قاع أفقي تماما بميزان القامة، تربة متجانسة، دمك لا يقل عن 95% بعينة لكل 100 م2</t>
  </si>
  <si>
    <t>ص 56</t>
  </si>
  <si>
    <t>CHE00270، CHE00283، CHE00280</t>
  </si>
  <si>
    <t>SN-SOIL-008</t>
  </si>
  <si>
    <t>رفرفة الإحلال</t>
  </si>
  <si>
    <t>طبقة الإحلال أسفل القاعدة لا تمتد أفقيا خارج حدودها بالرفرفة الكافية</t>
  </si>
  <si>
    <t>عدم ترك رفرفة في الحفر عند وجود طبقة إحلال فلا تنتشر الأحمال</t>
  </si>
  <si>
    <t>توسيع الحفر واستكمال الإحلال بالتربة الإنشائية المصنفة ودمكه بطبقات</t>
  </si>
  <si>
    <t>عرض الرفرفة لا يقل عن سمك طبقة الإحلال</t>
  </si>
  <si>
    <t>MIS06455، CHE00306، CHE00271، CHE00308</t>
  </si>
  <si>
    <t>SN-SOIL-009</t>
  </si>
  <si>
    <t>قاع التأسيس</t>
  </si>
  <si>
    <t>قاع تأسيس مختلط جزء منه ردم وجزء تربة طبيعية بدرجات دمك متفاوتة</t>
  </si>
  <si>
    <t>ترك القاع المختلط دون كشط ومعالجة موحدة</t>
  </si>
  <si>
    <t>كشط القاع بعمق 300 مم وإعادة دمكه بنفس مواصفات أعمال الردم المجاورة</t>
  </si>
  <si>
    <t>كشط 300 مم وإعادة الدمك بنتيجة لا تقل عن 95% بروكتر</t>
  </si>
  <si>
    <t>CHE00278</t>
  </si>
  <si>
    <t>SN-SOIL-010</t>
  </si>
  <si>
    <t>حفر زائد أسفل منسوب التأسيس أعيد ردمه بتربة غير مصنفة دون اختبارات</t>
  </si>
  <si>
    <t>تجاوز منسوب الحفر التصميمي ثم ردمه بمواد عشوائية</t>
  </si>
  <si>
    <t>إزالة الردم غير المصنف واستبداله بتربة إنشائية مصنفة مختبرة أو خرسانة عادية على حساب المقاول</t>
  </si>
  <si>
    <t>الزيادة فوق 30 سم تردم بتربة إنشائية مصنفة بنتائج اختبار مقبولة أو بخرسانة عادية</t>
  </si>
  <si>
    <t>CHE00284</t>
  </si>
  <si>
    <t>SN-SOIL-011</t>
  </si>
  <si>
    <t>طبقة صخرية رقيقة متبقية تحت جزء من مسطح التأسيس</t>
  </si>
  <si>
    <t>عدم الكشف بالتخريم على كامل مسطح المبنى عند ظهور الصخر</t>
  </si>
  <si>
    <t>الكشف بالتخريم على كامل المسطح وإزالة الطبقة الصخرية الرقيقة كليا حسب توصية استشاري التربة</t>
  </si>
  <si>
    <t>إزالة كلية لأي طبقة صخرية يقل سمكها عن 40 سم</t>
  </si>
  <si>
    <t>CHE00279</t>
  </si>
  <si>
    <t>SN-SOIL-012</t>
  </si>
  <si>
    <t>أسفل القواعد على صخر</t>
  </si>
  <si>
    <t>ميل قاع القواعد المؤسسة على صخر أو فرق منسوب متجاورتين يتجاوز المسموح دون تدرج</t>
  </si>
  <si>
    <t>التأسيس على سطح صخري مائل أو بمناسيب مختلفة دون تسوية أو تدريج</t>
  </si>
  <si>
    <t>تسوية القاع أو تنفيذه بدرجات أفقية أو تدرج بخرسانة عادية باعتماد المصمم</t>
  </si>
  <si>
    <t>ميل أسفل القاعدة لا يزيد عن 10%، وفرق منسوب المتجاورتين لا يزيد عن نصف المسافة الأفقية بينهما</t>
  </si>
  <si>
    <t>ص 58</t>
  </si>
  <si>
    <t>CHE00295، CHE00296</t>
  </si>
  <si>
    <t>SN-SOIL-013</t>
  </si>
  <si>
    <t>ليونة أو تفكك سطح تربة التأسيس الطبيعية وانغراس القدم فيها لانخفاض كثافتها</t>
  </si>
  <si>
    <t>عدم دمك الأرض الطبيعية عند غياب الإحلال أو إغفال غمر القاع الرملي الجاف والتربة الانهيارية</t>
  </si>
  <si>
    <t>غمر القاع الرملي أو الانهياري بالماء، أو حرث السطح وتفتيته ورشه حتى المحتوى الأمثل، ثم الدمك</t>
  </si>
  <si>
    <t>غمر 24 ساعة ما لم يحدد تقرير التربة خلافه، ودمك 95% لسمك 30 سم و90% للطبقات السفلية</t>
  </si>
  <si>
    <t>CHE00277، CHE00287، CHE00274، CHE00275، CHE00282</t>
  </si>
  <si>
    <t>SN-SOIL-014</t>
  </si>
  <si>
    <t>تربة القاع</t>
  </si>
  <si>
    <t>نوع تربة القاع وتسلسل طبقاتها مخالف لما ورد في تقرير التربة</t>
  </si>
  <si>
    <t>عدم مطابقة القاع مع تقرير الجسات قبل الاستلام</t>
  </si>
  <si>
    <t>إيقاف الأعمال ومخاطبة معد تقرير التربة لإعادة تقييم منسوب وطريقة التأسيس</t>
  </si>
  <si>
    <t>مطابقة التربة للتقرير أو اعتماد مكتوب من استشاري التربة لمعالجة الاختلاف</t>
  </si>
  <si>
    <t>CHE00272</t>
  </si>
  <si>
    <t>SN-SOIL-015</t>
  </si>
  <si>
    <t>تربة معالجة ضد النمل الأبيض</t>
  </si>
  <si>
    <t>تربة معالجة بمبيد النمل الأبيض متروكة مكشوفة دون مشمع أو صب</t>
  </si>
  <si>
    <t>تأخير التغطية والصب بعد الرش فتطايرت المادة</t>
  </si>
  <si>
    <t>إعادة الرش ثم التغطية بمشمع بولي إيثيلين فورا وصب الأرضية مباشرة</t>
  </si>
  <si>
    <t>تغطية وصب خلال 24 ساعة من الرش</t>
  </si>
  <si>
    <t>ص 102</t>
  </si>
  <si>
    <t>CHE00351، CHE00356</t>
  </si>
  <si>
    <t>SN-SOIL-016</t>
  </si>
  <si>
    <t>حفر أو تقليب في تربة سبق رشها بمبيد النمل الأبيض</t>
  </si>
  <si>
    <t>تنفيذ أعمال حفر لاحقة في المنطقة المعالجة</t>
  </si>
  <si>
    <t>إعادة رش المنطقة المقلبة بنفس المادة والتركيز ثم تغطيتها فورا</t>
  </si>
  <si>
    <t>استمرارية الحاجز الكيميائي في كامل المنطقة دون مناطق مقلبة غير معاد رشها</t>
  </si>
  <si>
    <t>CHE00355</t>
  </si>
  <si>
    <t>SN-SOIL-017</t>
  </si>
  <si>
    <t>ردم حول الخزان الأرضي</t>
  </si>
  <si>
    <t>ردم حول الخزان الأرضي منفذ مبكرا أو بطبقات سميكة من تربة غير نظيفة دون دك كاف</t>
  </si>
  <si>
    <t>الردم قبل اكتمال عمر الخرسانة واختبار الامتلاء وفرده دفعة واحدة بتربة تحتوي مخلفات</t>
  </si>
  <si>
    <t>كشف الجدران لإجراء اختبار الامتلاء ثم إعادة الردم برمال نظيفة على طبقات مع الدك</t>
  </si>
  <si>
    <t>لا ردم قبل 28 يوما من صب آخر جزء، ورمال نظيفة بطبقات لا تزيد عن 25 سم مدكوكة</t>
  </si>
  <si>
    <t>ص 146</t>
  </si>
  <si>
    <t>CHE00359، CHE00360</t>
  </si>
  <si>
    <t>SN-SOIL-018</t>
  </si>
  <si>
    <t>التربة الانتفاشية حول المبنى</t>
  </si>
  <si>
    <t>تجمع رطوبة وانتفاش في التربة حول المبنى لغياب الحواجز والصرف</t>
  </si>
  <si>
    <t>عدم التحكم في رطوبة التربة الانتفاشية المحيطة</t>
  </si>
  <si>
    <t>تنفيذ حواجز رطوبة وصرف سطحي وميول بعيدا عن المبنى</t>
  </si>
  <si>
    <t>خلو محيط المبنى من تجمع المياه وتصريف الأمطار بعيدا عن الأساسات</t>
  </si>
  <si>
    <t>ص 61</t>
  </si>
  <si>
    <t>CHE00310</t>
  </si>
  <si>
    <t>SN-SOIL-019</t>
  </si>
  <si>
    <t>خطوط الخدمات</t>
  </si>
  <si>
    <t>خطوط خدمات ممررة أسفل منسوب الأساسات دون خنادق أو حماية</t>
  </si>
  <si>
    <t>تمرير الخدمات تحت منسوب الأساسات فتتعارض معها وتتعذر صيانتها</t>
  </si>
  <si>
    <t>إعادة تمرير الخطوط فوق منسوب الأساسات داخل خنادق قابلة للصيانة</t>
  </si>
  <si>
    <t>جميع الخدمات فوق منسوب الأساسات داخل خنادق دون تعارض</t>
  </si>
  <si>
    <t>ص 11</t>
  </si>
  <si>
    <t>MIS06450</t>
  </si>
  <si>
    <t>SN-SOIL-020</t>
  </si>
  <si>
    <t>مناسيب الموقع العام</t>
  </si>
  <si>
    <t>تفاوت مناسيب تبليطات الموقع العام عن مناسيب مداخل المباني مع حوائط ساندة إضافية</t>
  </si>
  <si>
    <t>اختلاف مناسيب المباني والتبليطات وعدم توحيدها</t>
  </si>
  <si>
    <t>تعديل مناسيب التبليط لتتوافق مع المداخل بأقل حفر وردم</t>
  </si>
  <si>
    <t>انتقال منتظم بين التبليط والمداخل وفق المناسيب المعتمدة دون تجمع مياه</t>
  </si>
  <si>
    <t>ص 10</t>
  </si>
  <si>
    <t>MIS06451</t>
  </si>
  <si>
    <t>SN-SOIL-021</t>
  </si>
  <si>
    <t>هيكل إنشائي (جميع المواقع)</t>
  </si>
  <si>
    <t>حائط البدروم</t>
  </si>
  <si>
    <t>انبعاج أو شروخ أفقية في حائط البدروم الخرساني بعد تنفيذ الردم الخارجي</t>
  </si>
  <si>
    <t>الردم حول حائط البدروم قبل صب سقفه فتعرض لضغط جانبي وهو غير مسنود</t>
  </si>
  <si>
    <t>إزالة الردم وتقييم الحائط إنشائيا ومعالجة الشروخ بالحقن ثم إعادة الردم بعد صب السقف</t>
  </si>
  <si>
    <t>خلو الحائط من الانبعاج والشروخ الظاهرة واعتماد التقييم الإنشائي قبل إعادة الردم</t>
  </si>
  <si>
    <t>ص 95</t>
  </si>
  <si>
    <t>MIS06459</t>
  </si>
  <si>
    <t>SN-SOIL-022</t>
  </si>
  <si>
    <t>الميدات وبلاطة الأرضي</t>
  </si>
  <si>
    <t>هبوط وتشقق بلاطة الأرضي أو الميدات بعد حفر مجاور فرغ الردم من أسفلها</t>
  </si>
  <si>
    <t>الحفر أسفل منسوب الميدات بعد صبها فتفرغ الردم الحامل</t>
  </si>
  <si>
    <t>إعادة ملء الفراغ بخرسانة أو حقن مناسب وتقييم الشروخ ومعالجتها</t>
  </si>
  <si>
    <t>عدم وجود فراغات أسفل الميدات والبلاطة وخلوها من الشروخ الظاهرة</t>
  </si>
  <si>
    <t>ص 98</t>
  </si>
  <si>
    <t>MIS06524، CHE00866</t>
  </si>
  <si>
    <t>SN-PILE-001</t>
  </si>
  <si>
    <t>PILE</t>
  </si>
  <si>
    <t>خوازيق</t>
  </si>
  <si>
    <t>رأس الخازوق</t>
  </si>
  <si>
    <t>تلف أو تشوه في خازوق مجاور صب بالتتابع قبل تصلب الخازوق السابق</t>
  </si>
  <si>
    <t>صب خوازيق متجاورة على مسافة أقل من 5D دون انتظار التصلب</t>
  </si>
  <si>
    <t>فحص الخازوق المتضرر باختبار الاستمرارية وإعادة تنفيذه أو تدعيمه حسب المصمم</t>
  </si>
  <si>
    <t>نجاح اختبار الاستمرارية للخازوق المتضرر، والتنفيذ اللاحق بعد تصلب الخازوق المجاور</t>
  </si>
  <si>
    <t>مقاول الخوازيق</t>
  </si>
  <si>
    <t>ص 72</t>
  </si>
  <si>
    <t>MIS06460</t>
  </si>
  <si>
    <t>SN-PILE-002</t>
  </si>
  <si>
    <t>جسم الخازوق</t>
  </si>
  <si>
    <t>اختلاط التربة بخرسانة الخازوق وظهور تربة عند رأسه بعد التكسير</t>
  </si>
  <si>
    <t>إنزال القفص بالعمالة أو مائلا فطعن جوانب الحفر</t>
  </si>
  <si>
    <t>تقييم الخازوق باختبار الاستمرارية أو القلب واستبداله إن ثبت العيب، وإنزال الأقفاص رأسيا بالهزاز</t>
  </si>
  <si>
    <t>خلو الخازوق من التربة والفراغات في اختبار الاستمرارية</t>
  </si>
  <si>
    <t>MIS06461</t>
  </si>
  <si>
    <t>SN-PILE-003</t>
  </si>
  <si>
    <t>خازوق CFA</t>
  </si>
  <si>
    <t>فراغات واختناق في مقطع خازوق CFA تظهر في اختبار الاستمرارية</t>
  </si>
  <si>
    <t>سحب البريمة قبل انتهاء الصب أو إسقاط الخرسانة من ارتفاع</t>
  </si>
  <si>
    <t>إعادة تنفيذ الخازوق أو خازوق بديل باعتماد المصمم مع إبقاء الماسورة مغمورة</t>
  </si>
  <si>
    <t>ماسورة الصب مغمورة 2 م على الأقل، هبوط الخرسانة 175 ±25 مم، واختبار استمرارية ناجح</t>
  </si>
  <si>
    <t>MIS06462</t>
  </si>
  <si>
    <t>SN-PILE-004</t>
  </si>
  <si>
    <t>خازوق عامل</t>
  </si>
  <si>
    <t>خازوق عامل من خوازيق المبنى استخدم للاختبار التجريبي حتى الانهيار</t>
  </si>
  <si>
    <t>تنفيذ الخازوق التجريبي مكان خازوق عامل</t>
  </si>
  <si>
    <t>استبعاد الخازوق المختبر وتنفيذ بديل باعتماد المصمم، والتجريبي في موقع مستقل</t>
  </si>
  <si>
    <t>لا خازوق عامل محمل حتى الانهيار، والبديل معتمد ومختبر</t>
  </si>
  <si>
    <t>ص 70</t>
  </si>
  <si>
    <t>MIS06463</t>
  </si>
  <si>
    <t>SN-PILE-005</t>
  </si>
  <si>
    <t>موقع الخازوق</t>
  </si>
  <si>
    <t>ترحيل الخازوق عن موقعه التصميمي بأكثر من المسموح</t>
  </si>
  <si>
    <t>ضعف التوقيع المساحي أو تحرك الماكينة أثناء الحفر</t>
  </si>
  <si>
    <t>رفع مواقع الخوازيق مساحيا وإعادة تصميم الهامة للترحيل الزائد</t>
  </si>
  <si>
    <t>الترحيل لا يزيد عن 5 سم أو D/10، وإلا إعادة التصميم</t>
  </si>
  <si>
    <t>ص 71</t>
  </si>
  <si>
    <t>CHE00403</t>
  </si>
  <si>
    <t>SN-PILE-006</t>
  </si>
  <si>
    <t>استمرارية الخازوق</t>
  </si>
  <si>
    <t>خازوق يظهر عدم استمرارية أو تربة في الخرسانة في اختبار الموجات فوق الصوتية</t>
  </si>
  <si>
    <t>عيوب صب أو انهيار جوانب الحفر أثناء التنفيذ</t>
  </si>
  <si>
    <t>اختبار قلب للخازوق المشكوك فيه وإصلاحه أو استبداله باعتماد المصمم</t>
  </si>
  <si>
    <t>نجاح اختبار Ultrasonic على 25% من الخوازيق على الأقل دون عيوب</t>
  </si>
  <si>
    <t>ص 73</t>
  </si>
  <si>
    <t>CHE00427، CHE00428</t>
  </si>
  <si>
    <t>SN-PILE-007</t>
  </si>
  <si>
    <t>هبوط زائد لخازوق عامل تحت حمل اختبار التحميل</t>
  </si>
  <si>
    <t>قصور في تحمل الخازوق أو اختباره قبل اكتمال المقاومة</t>
  </si>
  <si>
    <t>مراجعة المصمم وإضافة خوازيق أو إعادة تصميم الهامة بعد الاختبار في العمر الصحيح</t>
  </si>
  <si>
    <t>اختبار بعد 28 يوما بحمل أعلى من التصميمي بنسبة 50% إلى 100% ضمن الهبوط المسموح</t>
  </si>
  <si>
    <t>CHE00425، CHE00422، MIS06464، CHE00424، CHE00426</t>
  </si>
  <si>
    <t>SN-PILE-008</t>
  </si>
  <si>
    <t>هامة خازوق</t>
  </si>
  <si>
    <t>هامة على خازوق واحد غير مربوطة بميدات في اتجاهين</t>
  </si>
  <si>
    <t>إغفال ميدات الربط للهامات المفردة أو على خط واحد</t>
  </si>
  <si>
    <t>تنفيذ ميدات ربط في الاتجاهين حسب المصمم</t>
  </si>
  <si>
    <t>الهامة المفردة مربوطة بميدات في اتجاهين على الأقل</t>
  </si>
  <si>
    <t>ص 73 إلى 74</t>
  </si>
  <si>
    <t>CHE00429</t>
  </si>
  <si>
    <t>SN-PILE-009</t>
  </si>
  <si>
    <t>منسوب تكسير الخازوق</t>
  </si>
  <si>
    <t>تكسير رأس الخازوق أعلى أو أسفل منسوب القطع المحدد</t>
  </si>
  <si>
    <t>عدم استلام منسوب التكسير بعلامة مميزة قبل التكسير</t>
  </si>
  <si>
    <t>استكمال التكسير حتى المنسوب أو تعلية الرأس بخرسانة وأشاير حسب المصمم</t>
  </si>
  <si>
    <t>منسوب رأس الخازوق مطابق للعلامة المعتمدة قبل صب الهامة</t>
  </si>
  <si>
    <t>CHE00423</t>
  </si>
  <si>
    <t>SN-PILE-010</t>
  </si>
  <si>
    <t>رأس خازوق مكسور بشكل غير منتظم مع أشاير حديد مثنية أو تالفة</t>
  </si>
  <si>
    <t>تكسير رؤوس الخوازيق بأدوات عنيفة دون حماية الأشاير</t>
  </si>
  <si>
    <t>تنظيف الرأس من الخرسانة المفككة واستعدال الأشاير السليمة أو زرع بديلة</t>
  </si>
  <si>
    <t>رأس مستو نظيف وأشاير كاملة الطول مستقيمة جاهزة للربط بالهامة</t>
  </si>
  <si>
    <t>ملحق مصور ص 5 إلى 6</t>
  </si>
  <si>
    <t>CHE00452، CHE00451</t>
  </si>
  <si>
    <t>SN-PILE-011</t>
  </si>
  <si>
    <t>تسليح الهامة</t>
  </si>
  <si>
    <t>تسليح هامة خوازيق ناقص الشبكة العلوية أو الحديد الجانبي أو رجل أشاير الأعمدة</t>
  </si>
  <si>
    <t>إغفال شبكة الشد العلوية والحديد الجانبي وتنفيذ رجل أشاير قصيرة</t>
  </si>
  <si>
    <t>استكمال الشبكة العلوية والحديد الجانبي واستبدال الأشاير القصيرة قبل صب الهامة</t>
  </si>
  <si>
    <t>حديد جانبي لا يقل عن Ø12 كل 25 سم، شبكة علوية حسب المخطط، ورجل أشاير قائمة لا تقل عن 45 سم</t>
  </si>
  <si>
    <t>ص 74</t>
  </si>
  <si>
    <t>CHE00433، CHE00434، CHE00431، CHE00430</t>
  </si>
  <si>
    <t>SN-PILE-012</t>
  </si>
  <si>
    <t>حديد مطلي بالإيبوكسي</t>
  </si>
  <si>
    <t>خدوش في طلاء حديد الإيبوكسي وأطراف مقطوعة غير مطلية</t>
  </si>
  <si>
    <t>استخدام معدات ثني غير مبطنة وكراسي وسلك غير مطلي</t>
  </si>
  <si>
    <t>طلاء الأطراف والخدوش بمادة الترقيع المعتمدة واستبدال الكراسي والسلك بالمطلي</t>
  </si>
  <si>
    <t>طلاء متصل دون خدوش ظاهرة وجميع الأطراف المقطوعة مطلية</t>
  </si>
  <si>
    <t>CHE00432</t>
  </si>
  <si>
    <t>SN-PILE-013</t>
  </si>
  <si>
    <t>قفص الخازوق</t>
  </si>
  <si>
    <t>وصلات لحام الحديد الرأسي لقفص الخازوق قصيرة أو متقطعة</t>
  </si>
  <si>
    <t>لحام غير كاف عند وصل أقفاص الخوازيق الطويلة</t>
  </si>
  <si>
    <t>استكمال اللحام بالطول المطلوب أو استبدال الوصلة</t>
  </si>
  <si>
    <t>لحام مستمر 20 سم أو 20Ø بلحام 10 سم لكل 20 سم للخوازيق الأطول من 12 م</t>
  </si>
  <si>
    <t>SN-CONC-001</t>
  </si>
  <si>
    <t>CONC</t>
  </si>
  <si>
    <t>خرسانة</t>
  </si>
  <si>
    <t>الأبواب والشبابيك</t>
  </si>
  <si>
    <t>صعوبة فتح الأبواب والشبابيك واحتكاكها بالحلوق نتيجة هبوط أو ترخيم</t>
  </si>
  <si>
    <t>هبوط الأساسات أو ترخيم الكمرات والبلاطات أعلى الفتحات</t>
  </si>
  <si>
    <t>تحديد مصدر الهبوط أو الترخيم ومعالجته إنشائيا ثم ضبط الفتحات</t>
  </si>
  <si>
    <t>فتح وغلق الأبواب والشبابيك بسهولة دون احتكاك</t>
  </si>
  <si>
    <t>مقاول الأعمال الإنشائية</t>
  </si>
  <si>
    <t>ص 154</t>
  </si>
  <si>
    <t>CHE00680</t>
  </si>
  <si>
    <t>SN-CONC-002</t>
  </si>
  <si>
    <t>حمامات</t>
  </si>
  <si>
    <t>أسقف وكمرات دورات المياه</t>
  </si>
  <si>
    <t>نشع مياه وبقع رطوبة في أسقف وكمرات دورات المياه بالأدوار</t>
  </si>
  <si>
    <t>تسرب من مواسير التغذية أو الصرف أو فشل العزل</t>
  </si>
  <si>
    <t>إصلاح مصدر التسرب وإعادة العزل وكشف الحديد ومعالجته من الصدأ وترميم الغطاء</t>
  </si>
  <si>
    <t>سقف جاف خال من النشع بعد اختبار التسرب، وحديد معالج مغطى بالغطاء المطلوب</t>
  </si>
  <si>
    <t>CHE00673، CHE00681، CHE00685</t>
  </si>
  <si>
    <t>SN-CONC-003</t>
  </si>
  <si>
    <t>واجهات</t>
  </si>
  <si>
    <t>بلاطات كابولية</t>
  </si>
  <si>
    <t>ترخيم ظاهر في بلاطة كابولية أو بلكونة</t>
  </si>
  <si>
    <t>ضعف التسليح العلوي أو فك الشدة مبكرا أو زيادة الأحمال</t>
  </si>
  <si>
    <t>تدعيم مؤقت فوري وتقييم إنشائي ثم تقوية معتمدة</t>
  </si>
  <si>
    <t>عدم وجود ترخيم ظاهر بالعين المجردة واعتماد التقييم الإنشائي</t>
  </si>
  <si>
    <t>ص 153</t>
  </si>
  <si>
    <t>CHE00672</t>
  </si>
  <si>
    <t>SN-CONC-004</t>
  </si>
  <si>
    <t>أسفل الحوائط الخارجية</t>
  </si>
  <si>
    <t>نشع مياه أرضية وأملاح أسفل الحوائط الخارجية للمبنى</t>
  </si>
  <si>
    <t>ارتفاع المياه الأرضية مع ضعف عزل الأساسات</t>
  </si>
  <si>
    <t>معالجة مصدر المياه وإعادة عزل الأجزاء المدفونة وإزالة الأملاح</t>
  </si>
  <si>
    <t>حوائط جافة خالية من النشع والأملاح</t>
  </si>
  <si>
    <t>CHE00674</t>
  </si>
  <si>
    <t>SN-CONC-005</t>
  </si>
  <si>
    <t>حوائط خارجية</t>
  </si>
  <si>
    <t>شروخ في الحوائط الخارجية عند أركان الفتحات والأعتاب</t>
  </si>
  <si>
    <t>هبوط أو ترخيم أو قصور في تسليح الأعتاب</t>
  </si>
  <si>
    <t>تحديد سبب الشرخ ورصده ثم معالجته بالحقن وتقوية العتب إن لزم</t>
  </si>
  <si>
    <t>شروخ مغلقة وغير نشطة بعد الرصد واللياسة سليمة</t>
  </si>
  <si>
    <t>CHE00676</t>
  </si>
  <si>
    <t>SN-CONC-006</t>
  </si>
  <si>
    <t>أعمدة وكمرات خارجية</t>
  </si>
  <si>
    <t>شروخ وتنميلات في الأعمدة والكمرات الخارجية للمبنى</t>
  </si>
  <si>
    <t>انكماش أو صدأ تسليح أو نقص الغطاء في العناصر المكشوفة</t>
  </si>
  <si>
    <t>إزالة اللياسة وتشخيص الشرخ في العنصر ومعالجته بالحقن أو الترميم</t>
  </si>
  <si>
    <t>عناصر خالية من الشروخ المفتوحة بعد المعالجة</t>
  </si>
  <si>
    <t>CHE00677، CHE00686، MIS06495</t>
  </si>
  <si>
    <t>SN-CONC-007</t>
  </si>
  <si>
    <t>أسطح</t>
  </si>
  <si>
    <t>بلاطة السطح الأخير</t>
  </si>
  <si>
    <t>شروخ انكماش على سطح بلاطة السطح الأخير قبل تنفيذ طبقات العزل</t>
  </si>
  <si>
    <t>إهمال معالجة البلاطة المكشوفة للشمس والرياح</t>
  </si>
  <si>
    <t>سقي الشروخ بلباني أسمنتي أو مادة حقن مناسبة قبل العزل، ومعالجة البلاطة بالغمر</t>
  </si>
  <si>
    <t>سطح مغلق الشروخ قبل العزل، ومعالجة بالغمر 7 أيام على الأقل</t>
  </si>
  <si>
    <t>ملحق مصور ص 26</t>
  </si>
  <si>
    <t>CHE00743، CHE00744</t>
  </si>
  <si>
    <t>SN-CONC-008</t>
  </si>
  <si>
    <t>ممرات وسلالم</t>
  </si>
  <si>
    <t>منحدر أو شاحط سلم</t>
  </si>
  <si>
    <t>انفصال الركام وتجمعه في الجزء السفلي من سطح خرساني مائل</t>
  </si>
  <si>
    <t>بدء الصب من أعلى الميل وتفريغ المزراب من طرف حر</t>
  </si>
  <si>
    <t>ترميم المناطق المنفصلة بمواد معتمدة، والصب لاحقا من أسفل الميل مع حاجز وأنبوب إسقاط</t>
  </si>
  <si>
    <t>سطح مائل متجانس دون تجمع ركام أو تعشيش</t>
  </si>
  <si>
    <t>ص 430</t>
  </si>
  <si>
    <t>MIS06504، MIS06507</t>
  </si>
  <si>
    <t>SN-CONC-009</t>
  </si>
  <si>
    <t>شبكة المجاري المحيطة</t>
  </si>
  <si>
    <t>تسرب من شبكة المجاري المحيطة بالمبنى وتشبع التربة بجوار الأساسات</t>
  </si>
  <si>
    <t>تلف المواسير أو غرف التفتيش القريبة من المبنى</t>
  </si>
  <si>
    <t>إصلاح الخطوط وغرف التفتيش واختبارها وتجفيف التربة المتأثرة</t>
  </si>
  <si>
    <t>شبكة محكمة دون تسرب عند الاختبار وتربة جافة حول الأساسات</t>
  </si>
  <si>
    <t>CHE00675</t>
  </si>
  <si>
    <t>SN-CONC-010</t>
  </si>
  <si>
    <t>فواصل السور</t>
  </si>
  <si>
    <t>فواصل السور الرأسية مفتوحة دون Back rod ومانع تسرب وغطاء ألومنيوم</t>
  </si>
  <si>
    <t>عدم استكمال تشطيب الفواصل بعد البناء</t>
  </si>
  <si>
    <t>تنظيف الفاصل وتركيب Back rod وملؤه بـ Sealant وتغطيته بشرائح ألومنيوم</t>
  </si>
  <si>
    <t>فواصل مكتملة على مسافات لا تزيد عن 12 م للطوب الطفلي و9 م للأسمنتي</t>
  </si>
  <si>
    <t>ص 148</t>
  </si>
  <si>
    <t>CHE01557</t>
  </si>
  <si>
    <t>SN-CONC-011</t>
  </si>
  <si>
    <t>أعمدة وكمرات</t>
  </si>
  <si>
    <t>تعشيش عميق يكشف حديد التسليح في عمود أو كمرة ويؤثر على سلامة العنصر</t>
  </si>
  <si>
    <t>سوء الدمك وتزاحم الحديد وتسرب اللباني من الشدة</t>
  </si>
  <si>
    <t>استدعاء شركة ترميم متخصصة بتقرير لطريقة المعالجة وضمان، مع تقييم إنشائي للعنصر</t>
  </si>
  <si>
    <t>اعتماد تقرير الترميم والضمان، وسطح مصمت يغطي الحديد بالغطاء المطلوب</t>
  </si>
  <si>
    <t>ص 111</t>
  </si>
  <si>
    <t>CHE00630، CHE00657</t>
  </si>
  <si>
    <t>SN-CONC-012</t>
  </si>
  <si>
    <t>فتحات الأسقف والحوائط</t>
  </si>
  <si>
    <t>تكسير خرسانة سقف أو حائط بعد الصب لعمل فتحات مع قطع حديد التسليح</t>
  </si>
  <si>
    <t>عدم تحديد الفتحات والفجوات بالشدة قبل الصب</t>
  </si>
  <si>
    <t>تقييم إنشائي وتدعيم الفتحة بحديد إضافي أو تقوية معتمدة، وتنفيذ الفتحات لاحقا بالشدة</t>
  </si>
  <si>
    <t>اعتماد المصمم للتدعيم وخلو حواف الفتحة من الشروخ</t>
  </si>
  <si>
    <t>ص 119</t>
  </si>
  <si>
    <t>MIS06493</t>
  </si>
  <si>
    <t>SN-CONC-013</t>
  </si>
  <si>
    <t>عناصر خرسانية</t>
  </si>
  <si>
    <t>خرسانة ضعيفة المقاومة في عنصر مصبوب تظهر بنتائج المكعبات أو القلوب</t>
  </si>
  <si>
    <t>إضافة الماء للخرسانة في الموقع أو خلطها بالحجوم أو تحميلها قبل ظهور النتائج</t>
  </si>
  <si>
    <t>إيقاف التحميل وأخذ قلوب خرسانية ثم اختبار تحميل عند الفشل وتدعيم العنصر أو إزالته حسب المصمم</t>
  </si>
  <si>
    <t>3 قلوب على الأقل مقبولة، ونتيجة 7 أيام 70% إلى 75% من مقاومة 28 يوما، واختبار تحميل بعد 6 أسابيع عند الفشل</t>
  </si>
  <si>
    <t>ص 47</t>
  </si>
  <si>
    <t>MIS06479، MIS06494، MIS06470، MIS06465، MIS06467، MIS06468، MIS06480، MIS06481، CHE00495، CHE00497، CHE00498، CHE00509</t>
  </si>
  <si>
    <t>SN-CONC-014</t>
  </si>
  <si>
    <t>أعمدة ورقاب وحوائط قص</t>
  </si>
  <si>
    <t>ميل عمود أو رقبة عمود أو حائط قص عن الرأسي يتجاوز المسموح بعد فك الشدة</t>
  </si>
  <si>
    <t>فك تقويات الشدة أثناء الصب أو بعده مباشرة وتحركها</t>
  </si>
  <si>
    <t>قياس الميل وإعادة حساب المقاومة للعزوم الإضافية وتدعيم العنصر أو إزالته حسب المصمم</t>
  </si>
  <si>
    <t>ميل لا يزيد عن 5 مم لكل 6 م ارتفاع</t>
  </si>
  <si>
    <t>CHE00627، CHE00628، CHE00735، MIS06488، CHE00829</t>
  </si>
  <si>
    <t>SN-CONC-015</t>
  </si>
  <si>
    <t>المنشأ ككل</t>
  </si>
  <si>
    <t>ميل ظاهر في المنشأ رأسيا أو أفقيا عند فحصه من الخارج</t>
  </si>
  <si>
    <t>هبوط غير متساو في الأساسات أو تراكم انحرافات الأعمدة</t>
  </si>
  <si>
    <t>رصد الميل وتحديد قيمته واتجاهه ودراسة إنشائية للتدعيم</t>
  </si>
  <si>
    <t>انحراف الأعمدة لكامل المبنى لا يزيد عن 25 مم وثبات قراءات الرصد</t>
  </si>
  <si>
    <t>CHE00671</t>
  </si>
  <si>
    <t>SN-CONC-016</t>
  </si>
  <si>
    <t>أسقف وكمرات داخلية</t>
  </si>
  <si>
    <t>شروخ نافذة ومستمرة في الأسقف والكمرات الداخلية</t>
  </si>
  <si>
    <t>زيادة الأحمال أو نقص التسليح أو هبوط الركائز</t>
  </si>
  <si>
    <t>إزالة البياض للتأكد من امتداد الشرخ في الخرسانة وقياس اتساعه ورصده ثم دراسة إنشائية للتدعيم</t>
  </si>
  <si>
    <t>اعتماد التقييم الإنشائي وخلو العنصر من شروخ نشطة بعد المعالجة</t>
  </si>
  <si>
    <t>CHE00679، CHE00686</t>
  </si>
  <si>
    <t>SN-CONC-017</t>
  </si>
  <si>
    <t>بلاطات وكمرات وأعمدة</t>
  </si>
  <si>
    <t>تطبيل وانفصال الغطاء الخرساني في بلاطة أو عمود أو كمرة عند الطرق</t>
  </si>
  <si>
    <t>صدأ حديد التسليح وتمدده تحت الغطاء</t>
  </si>
  <si>
    <t>إزالة الغطاء المنفصل وتنظيف الحديد ومعالجته وتعويض الفاقد ثم ترميم الغطاء بمونة معتمدة</t>
  </si>
  <si>
    <t>غطاء ملتصق دون صوت أجوف عند الطرق</t>
  </si>
  <si>
    <t>CHE00682</t>
  </si>
  <si>
    <t>SN-CONC-018</t>
  </si>
  <si>
    <t>حديد التسليح المكشوف</t>
  </si>
  <si>
    <t>صدأ ظاهر وتآكل في حديد تسليح مكشوف بعنصر خرساني</t>
  </si>
  <si>
    <t>نقص الغطاء أو تسرب الرطوبة إلى الحديد</t>
  </si>
  <si>
    <t>قياس مقدار التآكل وامتداده، وتنظيف الحديد وإضافة حديد تعويضي عند الفقد ثم الترميم</t>
  </si>
  <si>
    <t>حديد نظيف معالج بقطاع فعال كاف ومغطى بالغطاء المطلوب</t>
  </si>
  <si>
    <t>CHE00683</t>
  </si>
  <si>
    <t>SN-CONC-019</t>
  </si>
  <si>
    <t>أرضيات الأرضي والبدروم</t>
  </si>
  <si>
    <t>هبوط في أرضيات الدور الأرضي أو البدروم وانفصالها عن الحوائط</t>
  </si>
  <si>
    <t>ضعف دمك الدكة أسفل البلاطة أو تسرب مياه إليها</t>
  </si>
  <si>
    <t>تحديد مقدار الهبوط ومعالجة التربة بالحقن أو إعادة تنفيذ البلاطة</t>
  </si>
  <si>
    <t>أرضية مستوية دون فراغات أسفلها وثبات قراءات الرصد</t>
  </si>
  <si>
    <t>CHE00684</t>
  </si>
  <si>
    <t>SN-CONC-020</t>
  </si>
  <si>
    <t>أعمدة خرسانية</t>
  </si>
  <si>
    <t>شروخ رأسية في عمود موازية لأسياخ التسليح</t>
  </si>
  <si>
    <t>صدأ حديد التسليح الرأسي وتمدده</t>
  </si>
  <si>
    <t>كشف الحديد ومعالجته من الصدأ وتعويض الفاقد وترميم الغطاء</t>
  </si>
  <si>
    <t>خلو العمود من الشروخ الطولية بعد المعالجة وحديد بقطاع فعال كاف</t>
  </si>
  <si>
    <t>CHE00687</t>
  </si>
  <si>
    <t>SN-CONC-021</t>
  </si>
  <si>
    <t>شرخ أفقي أو كسر في عمود عند اتصاله بالكمرة</t>
  </si>
  <si>
    <t>عدم كفاية العمود أو الكانات لمقاومة الأحمال الأفقية</t>
  </si>
  <si>
    <t>تدعيم مؤقت فوري ودراسة إنشائية وتقوية العمود بالتغليف أو بطريقة معتمدة</t>
  </si>
  <si>
    <t>اعتماد التقوية من المصمم وخلو العقدة من الشروخ</t>
  </si>
  <si>
    <t>SN-CONC-022</t>
  </si>
  <si>
    <t>كمرات خرسانية</t>
  </si>
  <si>
    <t>شروخ أفقية في بطنية كمرة على امتداد حديد التسليح</t>
  </si>
  <si>
    <t>صدأ الحديد السفلي للكمرة</t>
  </si>
  <si>
    <t>كشف الحديد ومعالجته وتعويض الفاقد ثم ترميم الغطاء بمونة معتمدة</t>
  </si>
  <si>
    <t>بطنية سليمة دون شروخ وحديد معالج مغطى بالغطاء المطلوب</t>
  </si>
  <si>
    <t>CHE00688</t>
  </si>
  <si>
    <t>SN-CONC-023</t>
  </si>
  <si>
    <t>شروخ مائلة في كمرة قرب الركائز</t>
  </si>
  <si>
    <t>نقص مقاومة القص أو الكانات</t>
  </si>
  <si>
    <t>تدعيم مؤقت ودراسة إنشائية وتقوية القص بطريقة معتمدة</t>
  </si>
  <si>
    <t>اعتماد التقوية من المصمم وعدم تقدم الشروخ بعد الرصد</t>
  </si>
  <si>
    <t>SN-CONC-024</t>
  </si>
  <si>
    <t>شروخ رأسية في منتصف بحر كمرة خرسانية</t>
  </si>
  <si>
    <t>زيادة عزوم الانحناء على قدرة الكمرة</t>
  </si>
  <si>
    <t>تدعيم مؤقت ودراسة إنشائية وتقوية الانحناء بطريقة معتمدة</t>
  </si>
  <si>
    <t>SN-CONC-025</t>
  </si>
  <si>
    <t>بلاطات وكمرات</t>
  </si>
  <si>
    <t>شروخ قطرية في بلاطة أو حول رأس عمود نتيجة نظام تحميل خاطئ بكابولي على كابولي أو عمود دون كمرة</t>
  </si>
  <si>
    <t>تحميل كابولي على كابولي أو كمرات في حلقة مغلقة أو عمود حر يحمل البلاطة مباشرة</t>
  </si>
  <si>
    <t>دراسة إنشائية وتقوية بكمرة رئيسية مستمرة إلى الركيزة أو كمرة تربط العمود وتنقل حمل البلاطة إليه</t>
  </si>
  <si>
    <t>اعتماد المصمم للتقوية وخلو البلاطة ومنطقة الارتكاز من الشروخ</t>
  </si>
  <si>
    <t>ص 433</t>
  </si>
  <si>
    <t>MIS06444، MIS06445، MIS06446، MIS06447</t>
  </si>
  <si>
    <t>SN-CONC-026</t>
  </si>
  <si>
    <t>أعمدة مزروعة</t>
  </si>
  <si>
    <t>عمود مزروع لا مركزي يخرج قطاعه عن حدود العمود السفلي</t>
  </si>
  <si>
    <t>زرع عمود مستطيل على عمود دائري خارج حدوده أو تدوير العمود متعامدا على السابق</t>
  </si>
  <si>
    <t>دراسة إنشائية وتعديل القطاع ليقع داخل العمود السفلي بنفس الاتجاه مع تطابق المحورين</t>
  </si>
  <si>
    <t>تطابق محوري العمودين ووقوع القطاع العلوي بالكامل داخل السفلي</t>
  </si>
  <si>
    <t>ص 434</t>
  </si>
  <si>
    <t>MIS06448، MIS06449</t>
  </si>
  <si>
    <t>SN-CONC-027</t>
  </si>
  <si>
    <t>حوائط البدروم</t>
  </si>
  <si>
    <t>تسرب مياه أو رطوبة عند فواصل حوائط البدروم أو الجدران الاستنادية</t>
  </si>
  <si>
    <t>تنفيذ الفواصل دون Waterstop في منتصف السمك ودون غشاء خارجي</t>
  </si>
  <si>
    <t>حقن الفاصل بمادة معتمدة من الداخل وتنفيذ غشاء ولوح حماية خارجي حيث أمكن</t>
  </si>
  <si>
    <t>فاصل جاف دون تسرب، وWaterstop عرض 300 مم في T/2 مع غشاء خارجي</t>
  </si>
  <si>
    <t>ص 353</t>
  </si>
  <si>
    <t>MIS06708</t>
  </si>
  <si>
    <t>SN-CONC-028</t>
  </si>
  <si>
    <t>قاعدة خرسانية</t>
  </si>
  <si>
    <t>تعشيش وظهور الركام في وجه قاعدة خرسانية مسلحة بعد فك الشدة</t>
  </si>
  <si>
    <t>إمالة الهزاز وسحب الخرسانة به فحدث انفصال حبيبي</t>
  </si>
  <si>
    <t>تكسير الخرسانة الهشة وتنظيفها وطرطشة إيبوكسية ثم ملء بجراوت أو مركب ترميم معتمد، لا بالمونة العادية</t>
  </si>
  <si>
    <t>سطح مصمت متجانس خال من التعشيش وظهور الركام بعد الترميم</t>
  </si>
  <si>
    <t>ص 85</t>
  </si>
  <si>
    <t>MIS06482، CHE00584، CHE00585</t>
  </si>
  <si>
    <t>SN-CONC-029</t>
  </si>
  <si>
    <t>عمود خرساني</t>
  </si>
  <si>
    <t>تعشيش وظهور الركام في أسفل عمود خرساني بعد فك الشدة</t>
  </si>
  <si>
    <t>صب العمود الطويل دفعة واحدة وسقوط الخرسانة وارتطامها بالحديد والشدة</t>
  </si>
  <si>
    <t>تكسير الخرسانة الهشة وتنظيفها وطرطشة إيبوكسية ثم ملء بجراوت أو مركب ترميم معتمد، لا بالمونة العادية، والصب لاحقا على مرحلتين بباب على 2.5 م</t>
  </si>
  <si>
    <t>خلو العمود من التعشيش بعد الترميم، والأعمدة الأعلى من 3 م تصب على مرحلتين</t>
  </si>
  <si>
    <t>ص 106</t>
  </si>
  <si>
    <t>MIS06525، MIS06510، CHE00629، CHE00736، MIS06512، CHE00828</t>
  </si>
  <si>
    <t>SN-CONC-030</t>
  </si>
  <si>
    <t>اتصال الأعمدة بالكمرات</t>
  </si>
  <si>
    <t>تعشيش في منطقة اتصال الأعمدة بالكمرات يظهر بعد فك شدة السقف</t>
  </si>
  <si>
    <t>تزاحم الحديد في العقدة وعدم كفاية الهز</t>
  </si>
  <si>
    <t>تكسير الخرسانة الهشة وتنظيفها وطرطشة إيبوكسية ثم ملء بجراوت أو مركب ترميم معتمد، لا بالمونة العادية فور الفك</t>
  </si>
  <si>
    <t>عقدة مصمتة دون تعشيش أو فراغات ظاهرة بعد الترميم</t>
  </si>
  <si>
    <t>ص 135</t>
  </si>
  <si>
    <t>CHE00667، CHE00737، CHE01000</t>
  </si>
  <si>
    <t>SN-CONC-031</t>
  </si>
  <si>
    <t>ترميم التعشيش</t>
  </si>
  <si>
    <t>ترميم تعشيش منفذ بمونة أسمنتية عادية منفصلة أو متشققة عن الخرسانة الأصلية</t>
  </si>
  <si>
    <t>استخدام مونة عادية ضعيفة الالتصاق بدل مواد الترميم المعتمدة</t>
  </si>
  <si>
    <t>إزالة المونة العادية وإعادة الترميم بطرطشة إيبوكسية وجراوت أو Patching compound</t>
  </si>
  <si>
    <t>رقعة ترميم ملتصقة دون تطبيل أو شروخ عند الطرق بالمطرقة</t>
  </si>
  <si>
    <t>ص 86</t>
  </si>
  <si>
    <t>MIS06483، MIS06491</t>
  </si>
  <si>
    <t>SN-CONC-032</t>
  </si>
  <si>
    <t>حوائط خرسانية</t>
  </si>
  <si>
    <t>انفصال حبيبي وتجمع الركام الخشن في جوانب وأسفل حائط خرساني</t>
  </si>
  <si>
    <t>ارتطام الخرسانة بالشدة والحديد وإسقاطها من أعلى الفرم العميقة دون خرطوم أو مزراب إسقاط</t>
  </si>
  <si>
    <t>تكسير الخرسانة الهشة وتنظيفها وطرطشة إيبوكسية ثم ملء بجراوت أو مركب ترميم معتمد، لا بالمونة العادية، والصب لاحقا بخرطوم ممتد قرب سطح الصب</t>
  </si>
  <si>
    <t>سطح متجانس دون تجمع ركام، وإسقاط حر لا يزيد عن 1.5 م</t>
  </si>
  <si>
    <t>ص 428</t>
  </si>
  <si>
    <t>MIS06502، MIS06505، MIS06508، MIS06511</t>
  </si>
  <si>
    <t>SN-CONC-033</t>
  </si>
  <si>
    <t>بلاطة خرسانية</t>
  </si>
  <si>
    <t>تجمع ركام خشن وبقع منفصلة على سطح بلاطة نتيجة تكويم الخرسانة وتحريكها بالهزاز</t>
  </si>
  <si>
    <t>صب الخرسانة أكواما ثم سحبها بالهزاز وتفريغ العربات بعيدا عن الخرسانة السابقة</t>
  </si>
  <si>
    <t>إزالة الطبقة السطحية المنفصلة ومعالجتها بمونة ترميم معتمدة، والصب لاحقا في وجه الخرسانة السابقة</t>
  </si>
  <si>
    <t>سطح متجانس خال من بقع الركام المنفصل</t>
  </si>
  <si>
    <t>ص 134</t>
  </si>
  <si>
    <t>MIS06490، MIS06503، MIS06484</t>
  </si>
  <si>
    <t>SN-CONC-034</t>
  </si>
  <si>
    <t>حوائط وأعمدة عميقة</t>
  </si>
  <si>
    <t>تغير لون وضعف وطبقة مائية في الجزء العلوي من حائط أو عمود عميق</t>
  </si>
  <si>
    <t>استخدام نفس الهبوط من أسفل لأعلى في الفرم العميقة الضيقة فتجمع الماء أعلاه</t>
  </si>
  <si>
    <t>إزالة الطبقة العلوية الضعيفة حتى الخرسانة السليمة وترميمها بمواد معتمدة</t>
  </si>
  <si>
    <t>خرسانة علوية سليمة بلون متجانس ومقاومة مقبولة باختبار القلب عند الشك</t>
  </si>
  <si>
    <t>ص 431</t>
  </si>
  <si>
    <t>MIS06509</t>
  </si>
  <si>
    <t>SN-CONC-035</t>
  </si>
  <si>
    <t>حوائط وأعمدة</t>
  </si>
  <si>
    <t>خطوط فواصل ظاهرة بين طبقات الصب في حائط أو عمود لعدم اتحاد الطبقات</t>
  </si>
  <si>
    <t>غرس الهزاز مائلا أو بعمق لا يخترق الطبقة السابقة أو تأخر الطبقة التالية</t>
  </si>
  <si>
    <t>تقييم الفاصل ومعالجته بالحقن أو الترميم، والصب لاحقا بطبقات منتظمة مع اختراق الهزاز للطبقة السابقة</t>
  </si>
  <si>
    <t>طبقات صب نحو 300 مم، فاصل بين الطبقات لا يزيد عن 20 دقيقة حارا و30 دقيقة باردا</t>
  </si>
  <si>
    <t>ص 429</t>
  </si>
  <si>
    <t>MIS06506</t>
  </si>
  <si>
    <t>SN-CONC-036</t>
  </si>
  <si>
    <t>وصلة صب القواعد والميدات</t>
  </si>
  <si>
    <t>فاصل صب ظاهر مع رشح رطوبة عند وصلة صب في قاعدة أو ميدة</t>
  </si>
  <si>
    <t>الصب فوق سطح ناعم أو متسخ أو جاف دون تجهيز</t>
  </si>
  <si>
    <t>حقن الفاصل بمادة معتمدة لمنع التسرب، وتخشين وتنظيف وترطيب الوصلات قبل الصب</t>
  </si>
  <si>
    <t>فاصل مغلق دون رشح أو رطوبة ظاهرة</t>
  </si>
  <si>
    <t>ص 364</t>
  </si>
  <si>
    <t>MIS06497</t>
  </si>
  <si>
    <t>SN-CONC-037</t>
  </si>
  <si>
    <t>قطاع العمود عند الأرضي</t>
  </si>
  <si>
    <t>خرسانة بلاطة الأرضي ومشمع البولي إيثيلين داخلان ضمن قطاع العمود</t>
  </si>
  <si>
    <t>عدم إيقاف البلاطة والمشمع عند وجه العمود فاختلفت الخلطة في القطاع</t>
  </si>
  <si>
    <t>تقييم إنشائي وفصل البلاطة عن العمود بفاصل عزل وإزالة المشمع من القطاع</t>
  </si>
  <si>
    <t>قطاع العمود بخرسانته الأصلية كاملا والبلاطة متوقفة عند وجهه بفاصل عزل</t>
  </si>
  <si>
    <t>ص 105</t>
  </si>
  <si>
    <t>MIS06485</t>
  </si>
  <si>
    <t>SN-CONC-038</t>
  </si>
  <si>
    <t>بئر المصعد</t>
  </si>
  <si>
    <t>عمق بئر المصعد أو أبعاده لا تطابق متطلبات كتالوج المصعد المعتمد</t>
  </si>
  <si>
    <t>صب أرضية البئر قبل اعتماد كتالوج المصاعد</t>
  </si>
  <si>
    <t>تعديل الأرضية بالتكسير أو التعلية حسب كتالوج المورد المعتمد</t>
  </si>
  <si>
    <t>عمق وأبعاد البئر مطابقة لكتالوج المصعد المعتمد</t>
  </si>
  <si>
    <t>MIS06486</t>
  </si>
  <si>
    <t>SN-CONC-039</t>
  </si>
  <si>
    <t>بلاطة الأرضي عند الميدات</t>
  </si>
  <si>
    <t>شروخ في بلاطة الأرضي على امتداد الميدات لاختلاف الهبوط</t>
  </si>
  <si>
    <t>تحميل البلاطة مباشرة على ميدات منخفضة 10 سم عن التشطيب دون مدماك وفواصل</t>
  </si>
  <si>
    <t>قطع فاصل على امتداد الميدة ومعالجة الشروخ بمادة مرنة، وبناء مدماك بفواصل رأسية في الأعمال اللاحقة</t>
  </si>
  <si>
    <t>ظهر الميدات 10 سم أسفل التشطيب مع مدماك وفواصل رأسية، وخلو البلاطة من شروخ نشطة</t>
  </si>
  <si>
    <t>ص 104</t>
  </si>
  <si>
    <t>MIS06487</t>
  </si>
  <si>
    <t>SN-CONC-040</t>
  </si>
  <si>
    <t>تاج العمود Drop panel</t>
  </si>
  <si>
    <t>فاصل صب أفقي أسفل Drop panel أو تاج العمود</t>
  </si>
  <si>
    <t>صب التيجان مع الأعمدة بدل صبها مع السقف</t>
  </si>
  <si>
    <t>تقييم إنشائي للفاصل ومعالجته بالحقن، والتيجان تصب مع السقف في نفس اليوم</t>
  </si>
  <si>
    <t>لا فاصل صب داخل التاج، والتاج متصل بالسقف دون انفصال</t>
  </si>
  <si>
    <t>ص 110 إلى 111</t>
  </si>
  <si>
    <t>MIS06492</t>
  </si>
  <si>
    <t>SN-CONC-041</t>
  </si>
  <si>
    <t>أسطح خرسانية ظاهرة</t>
  </si>
  <si>
    <t>بقع باهتة وتباين ملحوظ في لون الخرسانة بعد فك الشدة</t>
  </si>
  <si>
    <t>تفاوت محتوى الأسمنت أو تغير الخلطة بين الحمولات</t>
  </si>
  <si>
    <t>فحص سبب الاختلاف وإجراء قلب أو اختبار للمناطق الباهتة ومعالجة الضعيف منها</t>
  </si>
  <si>
    <t>لون متجانس أو ثبوت مقاومة المناطق الباهتة بالاختبار</t>
  </si>
  <si>
    <t>MIS06496، CHE00668</t>
  </si>
  <si>
    <t>SN-CONC-042</t>
  </si>
  <si>
    <t>أماكن القلوب الخرسانية</t>
  </si>
  <si>
    <t>فتحات أخذ القلوب الخرسانية متروكة أو مرممة بمونة متشققة منفصلة</t>
  </si>
  <si>
    <t>إهمال معالجة أماكن القلوب بعد الاختبار</t>
  </si>
  <si>
    <t>تنظيف الفتحة بالهواء المضغوط ومادة رابطة ثم حقن جراوت قليل الانكماش بمكبس</t>
  </si>
  <si>
    <t>فتحة ممتلئة تماما دون شروخ أو تطبيل حولها</t>
  </si>
  <si>
    <t>ملحق مصور ص 25</t>
  </si>
  <si>
    <t>CHE00508، CHE00741</t>
  </si>
  <si>
    <t>SN-CONC-043</t>
  </si>
  <si>
    <t>قواعد حديثة الصب</t>
  </si>
  <si>
    <t>تآكل وحفر في سطح قاعدة حديثة الصب بفعل الأمطار</t>
  </si>
  <si>
    <t>عدم تغطية القواعد بمشمع عند هطول الأمطار</t>
  </si>
  <si>
    <t>إزالة السطح المتضرر ومعالجته بمونة ترميم معتمدة</t>
  </si>
  <si>
    <t>سطح سليم مستو خال من آثار التآكل</t>
  </si>
  <si>
    <t>CHE00576</t>
  </si>
  <si>
    <t>SN-CONC-044</t>
  </si>
  <si>
    <t>بلاطات الأسقف</t>
  </si>
  <si>
    <t>تنميلات وشروخ انكماش لدن سطحية على سطح بلاطة خرسانية بعد الصب</t>
  </si>
  <si>
    <t>التبخر السريع ونحافة البلاطة وعدم الحماية فور الصب</t>
  </si>
  <si>
    <t>عمل لباني أسمنتي وسقية للتنميلات لحماية الحديد، والوقاية لاحقا بمشمع أو خيش مبلل أو مركب معالجة</t>
  </si>
  <si>
    <t>تنميلات مغلقة تماما وسطح دون شروخ مفتوحة</t>
  </si>
  <si>
    <t>CHE00663، CHE00665</t>
  </si>
  <si>
    <t>SN-CONC-045</t>
  </si>
  <si>
    <t>أسطح عناصر خرسانية جافة مبيضة مع شروخ شعرية لغياب المعالجة بالماء</t>
  </si>
  <si>
    <t>تقصير المقاول في المعالجة خلال الأيام الأولى</t>
  </si>
  <si>
    <t>استئناف المعالجة فورا وعمل عينات حقلية بجوار العنصر لتقييم المقاومة</t>
  </si>
  <si>
    <t>معالجة 7 أيام والأعمدة ملفوفة بخيش نحو 290 جم/م2 تحت مشمع، وعينات الحقل لا تقل عن 85% من عينات المعمل</t>
  </si>
  <si>
    <t>CHE00586، CHE00587، CHE00612، CHE00664، CHE00733، CHE00549، CHE00631، CHE00732، CHE00830، CHE00734</t>
  </si>
  <si>
    <t>SN-CONC-046</t>
  </si>
  <si>
    <t>عناصر كتلية</t>
  </si>
  <si>
    <t>شروخ حرارية وانكماش في عناصر خرسانية كتلية بخلطة عالية الأسمنت</t>
  </si>
  <si>
    <t>زيادة محتوى الأسمنت عن 450 كجم/م3 دون احتياطات حرارية</t>
  </si>
  <si>
    <t>حقن الشروخ بمادة معتمدة وتقييم أثرها، والالتزام لاحقا بحد الأسمنت أو احتياطات خاصة</t>
  </si>
  <si>
    <t>خلو العنصر من شروخ مفتوحة بعد الحقن، ومحتوى الأسمنت ضمن 450 كجم/م3</t>
  </si>
  <si>
    <t>ص 43</t>
  </si>
  <si>
    <t>MIS06469</t>
  </si>
  <si>
    <t>SN-CONC-047</t>
  </si>
  <si>
    <t>بلاطة أرضية S.O.G</t>
  </si>
  <si>
    <t>تشرخ عشوائي في بلاطة أرضية صبت كتلة واحدة دون فواصل</t>
  </si>
  <si>
    <t>صب البلاطة كتلة واحدة أو صب الألواح المتجاورة دون فاصل زمني</t>
  </si>
  <si>
    <t>قطع فواصل تحكم وحقن الشروخ بمادة مرنة، والصب لاحقا شطرنجيا</t>
  </si>
  <si>
    <t>ألواح لا يزيد ضلعها عن 4 م، وفاصل 7 أيام على الأقل بين الألواح المتجاورة</t>
  </si>
  <si>
    <t>ص 365</t>
  </si>
  <si>
    <t>MIS06498، CHE00698</t>
  </si>
  <si>
    <t>SN-CONC-048</t>
  </si>
  <si>
    <t>فاصل تمدد البلاطة الأرضية</t>
  </si>
  <si>
    <t>شروخ في البلاطة الأرضية بجوار فاصل التمدد لتقييد حركة الأسياخ الملساء</t>
  </si>
  <si>
    <t>تثبيت الـ dowels مائلة أو تشحيم نصفيها</t>
  </si>
  <si>
    <t>قطع المنطقة المتشققة وإعادة صبها بـ dowels أفقية عمودية على الفاصل بنصف واحد مشحم</t>
  </si>
  <si>
    <t>Dowels Ø20 كل 150 مم بطول 600 مم أفقية ونصفها فقط مشحم داخل غطاء</t>
  </si>
  <si>
    <t>ص 366</t>
  </si>
  <si>
    <t>MIS06499</t>
  </si>
  <si>
    <t>SN-CONC-049</t>
  </si>
  <si>
    <t>فواصل التحكم</t>
  </si>
  <si>
    <t>شروخ عشوائية بجوار فواصل التحكم في البلاطة الأرضية لتأخر قطعها</t>
  </si>
  <si>
    <t>تأخير قطع فواصل التحكم بعد صب البلاطة</t>
  </si>
  <si>
    <t>حقن الشروخ العشوائية بمادة مرنة، والقطع لاحقا مبكرا بالمنشار بالعمق المطلوب</t>
  </si>
  <si>
    <t>قطع بعرض 6 مم وعمق T/4، وتباعد لا يزيد عن 4 م</t>
  </si>
  <si>
    <t>ص 367</t>
  </si>
  <si>
    <t>MIS06500، CHE00602، CHE00610، CHE00730</t>
  </si>
  <si>
    <t>SN-CONC-050</t>
  </si>
  <si>
    <t>فواصل بلاطة الجراج</t>
  </si>
  <si>
    <t>تكسر حواف فواصل البلاطة الأرضية في الجراج ومسارات السيارات</t>
  </si>
  <si>
    <t>استخدام قطع جاهزة بدل الـ dowels في مناطق القيادة</t>
  </si>
  <si>
    <t>إصلاح الحواف بمونة إيبوكسية وتركيب dowels لنقل الأحمال عبر الفاصل</t>
  </si>
  <si>
    <t>حواف سليمة ونقل حمل عبر الفاصل دون فرق منسوب بين جانبيه</t>
  </si>
  <si>
    <t>MIS06501</t>
  </si>
  <si>
    <t>SN-CONC-051</t>
  </si>
  <si>
    <t>انبعاج وتكريش في وجه عمود خرساني بعد فك الشدة</t>
  </si>
  <si>
    <t>ضعف تقوية الشدة أو فكها قبل الأوان فانتفخت أثناء الصب</t>
  </si>
  <si>
    <t>تقييم الأبعاد ونحت البروز أو تدعيم القطاع حسب المصمم</t>
  </si>
  <si>
    <t>أبعاد العمود ضمن +10 مم و-5 مم وسطح مستو دون انبعاج</t>
  </si>
  <si>
    <t>CHE00627، MIS06488</t>
  </si>
  <si>
    <t>SN-CONC-052</t>
  </si>
  <si>
    <t>خرسانة القواعد العادية</t>
  </si>
  <si>
    <t>تسويس وتنميلات على سطح الخرسانة العادية أسفل القواعد</t>
  </si>
  <si>
    <t>عدم الحماية من التبخر وإهمال المعالجة بعد الصب</t>
  </si>
  <si>
    <t>تنظيف السطح وسقي التنميلات بلباني أسمنتي ثم معالجته بالماء</t>
  </si>
  <si>
    <t>سطح متماسك دون تسويس، ومعالجة صباحا ومساء 7 أيام على الأقل</t>
  </si>
  <si>
    <t>ثانوي</t>
  </si>
  <si>
    <t>ص 76</t>
  </si>
  <si>
    <t>CHE00582، CHE00772، CHE00773، CHE00774</t>
  </si>
  <si>
    <t>SN-CONC-053</t>
  </si>
  <si>
    <t>فواصل البلاطة الأرضية</t>
  </si>
  <si>
    <t>فواصل البلاطة الأرضية مفتوحة غير مملوءة بمانع التسرب</t>
  </si>
  <si>
    <t>عدم استكمال ملء الفواصل بعد القطع</t>
  </si>
  <si>
    <t>تنظيف الفواصل وملؤها بـ Mastic sealant أو مادة بيتومينية حسب الموصف</t>
  </si>
  <si>
    <t>جميع الفواصل مملوءة بمانع تسرب متصل دون فراغات</t>
  </si>
  <si>
    <t>CHE00611</t>
  </si>
  <si>
    <t>SN-FORM-001</t>
  </si>
  <si>
    <t>FORM</t>
  </si>
  <si>
    <t>شدات ونجارة مسلحة</t>
  </si>
  <si>
    <t>بلاطة السلم</t>
  </si>
  <si>
    <t>سمك بلاطة السلم المنفذ أقل من التصميمي عند قياسه عموديا على الشريحة</t>
  </si>
  <si>
    <t>قياس السمك رأسيا أثناء النجارة</t>
  </si>
  <si>
    <t>تقييم إنشائي وتدعيم البلاطة أو إعادة تنفيذها حسب المصمم</t>
  </si>
  <si>
    <t>السمك المقاس عموديا على الشريحة ضمن زيادة 10 مم أو نقص 5 مم</t>
  </si>
  <si>
    <t>ص 114</t>
  </si>
  <si>
    <t>MIS06531</t>
  </si>
  <si>
    <t>SN-FORM-002</t>
  </si>
  <si>
    <t>قطاعات الأعمدة والقواعد</t>
  </si>
  <si>
    <t>أبعاد قطاعات منفذة مخالفة لجداول الأعمدة أو القواعد المعتمدة</t>
  </si>
  <si>
    <t>تضارب أبعاد القطاعات بين الجداول والمسقط الأفقي دون مراجعة</t>
  </si>
  <si>
    <t>تقييم إنشائي للعنصر وتعديله أو إزالته حسب المصمم، ومراجعة الجداول مع المساقط قبل الاستلام</t>
  </si>
  <si>
    <t>أبعاد مطابقة للمعتمد ضمن +10 مم و-5 مم</t>
  </si>
  <si>
    <t>MIS06515، MIS06519، MIS06436</t>
  </si>
  <si>
    <t>SN-FORM-003</t>
  </si>
  <si>
    <t>محاور الأعمدة والقواعد</t>
  </si>
  <si>
    <t>انحراف محاور الأعمدة أو ترحيل القواعد ورقاب الأعمدة عن الإحداثيات التصميمية</t>
  </si>
  <si>
    <t>فك الخنزيرة قبل صب أعمدة الدور الأرضي وعدم الرفع المساحي بعد الصب</t>
  </si>
  <si>
    <t>رفع مساحي للأركان ومقارنتها بالإحداثيات وإعادة حساب اللامركزية وتدعيم المنحرف حسب المصمم</t>
  </si>
  <si>
    <t>انحراف لا يزيد عن 5 مم لكل باكية أو 6 م و25 مم لكامل المبنى</t>
  </si>
  <si>
    <t>ملحق مصور ص 17</t>
  </si>
  <si>
    <t>MIS06454، CHE01008، CHE00778</t>
  </si>
  <si>
    <t>SN-FORM-004</t>
  </si>
  <si>
    <t>فاصل التمدد</t>
  </si>
  <si>
    <t>فاصل تمدد مسدود بالخرسانة بين عمودين أو رقبتين على جانبي الفاصل</t>
  </si>
  <si>
    <t>صب جانبي فاصل التمدد معا صبة واحدة</t>
  </si>
  <si>
    <t>قطع الخرسانة في الفاصل لتحريره كاملا بالعرض المطلوب، وصب كل جهة على حدة</t>
  </si>
  <si>
    <t>فاصل حر مفتوح على كامل الارتفاع دون أي اتصال خرساني</t>
  </si>
  <si>
    <t>ص 88</t>
  </si>
  <si>
    <t>MIS06520، MIS06526</t>
  </si>
  <si>
    <t>SN-FORM-005</t>
  </si>
  <si>
    <t>قوائم الشدة</t>
  </si>
  <si>
    <t>قوائم شدة السقف مرتكزة على بلوك مفرغ أو تربة غير مدموكة</t>
  </si>
  <si>
    <t>استخدام بلوك مفرغ أسفل الشدات بدل النعلات</t>
  </si>
  <si>
    <t>إيقاف الصب وإعادة ارتكاز القوائم على نعلات فوق أرض مدموكة</t>
  </si>
  <si>
    <t>جميع القوائم على نعلات أو أرض مدموكة دون بلوك مفرغ</t>
  </si>
  <si>
    <t>ص 116</t>
  </si>
  <si>
    <t>MIS06527</t>
  </si>
  <si>
    <t>SN-FORM-006</t>
  </si>
  <si>
    <t>سقف حامل لشدة سقف تال</t>
  </si>
  <si>
    <t>ترخيم أو شروخ في سقف فكت شدته وهو حامل لشدة السقف التالي</t>
  </si>
  <si>
    <t>فك السقف المحمل بشدة السقف المتكرر قبل 28 يوما</t>
  </si>
  <si>
    <t>إعادة التدعيم فورا وتقييم إنشائي ومعالجة الشروخ</t>
  </si>
  <si>
    <t>لا فك قبل 28 يوما مع الاسترشاد بعينات 7 أيام، وخلو السقف من الترخيم</t>
  </si>
  <si>
    <t>ص 120</t>
  </si>
  <si>
    <t>MIS06532، CHE00993، CHE00998</t>
  </si>
  <si>
    <t>SN-FORM-007</t>
  </si>
  <si>
    <t>بطنيات الأسقف والكمرات</t>
  </si>
  <si>
    <t>ترخيم ملحوظ في بطنية كمرة أو بلاطة بعد فك الشدة مبكرا</t>
  </si>
  <si>
    <t>فك البطنيات قبل المدة أو قبل بلوغ المقاومة المطلوبة</t>
  </si>
  <si>
    <t>إعادة التدعيم وتقييم إنشائي، والفك لاحقا وفق المدد ونتائج العينات</t>
  </si>
  <si>
    <t>الفك بعد ضعف البحر الصغير بالأمتار أياما زائد يومين ولا يقل عن أسبوع، أو 70% من مقاومة 28 يوما</t>
  </si>
  <si>
    <t>CHE00992، CHE00995، CHE00996، CHE00999، CHE00994، CHE00666</t>
  </si>
  <si>
    <t>SN-FORM-008</t>
  </si>
  <si>
    <t>مناسيب العناصر</t>
  </si>
  <si>
    <t>مناسيب عناصر خرسانية منفذة مخالفة للمناسيب المعتمدة</t>
  </si>
  <si>
    <t>تناقض المناسيب بين القطاعات والواجهات أو الخلط بين T.O.G.S و FGL</t>
  </si>
  <si>
    <t>رفع مساحي ومقارنة بالمعتمد ومعالجة الفرق بالتكسير أو التعلية حسب المصمم</t>
  </si>
  <si>
    <t>مناسيب مطابقة للمعتمد، وظهر الميدات أقل من تشطيب الأرضي بـ 10 سم</t>
  </si>
  <si>
    <t>ص 97</t>
  </si>
  <si>
    <t>MIS06523، MIS06433</t>
  </si>
  <si>
    <t>SN-FORM-009</t>
  </si>
  <si>
    <t>قواعد وميدات</t>
  </si>
  <si>
    <t>تحرك جوانب قاعدة أو ميدة وانحراف حوافها بعد الصب</t>
  </si>
  <si>
    <t>تثبيت النهايز المائلة بأثقال بدل الأوتاد</t>
  </si>
  <si>
    <t>نحت البروزات وتقييم الأبعاد الناقصة ومعالجتها، والتثبيت لاحقا بأوتاد في الأرض</t>
  </si>
  <si>
    <t>حواف مستقيمة وأبعاد مطابقة ضمن +10 مم و-5 مم</t>
  </si>
  <si>
    <t>ص 78</t>
  </si>
  <si>
    <t>MIS06518</t>
  </si>
  <si>
    <t>SN-FORM-010</t>
  </si>
  <si>
    <t>كمرات</t>
  </si>
  <si>
    <t>أبعاد كمرة منفذة في العرض أو الارتفاع خارج التفاوت المسموح</t>
  </si>
  <si>
    <t>عدم استلام أبعاد شدة الكمرات عند البداية والمنتصف والنهاية</t>
  </si>
  <si>
    <t>تقييم إنشائي ونحت البروز أو تدعيم القطاع الناقص حسب المصمم</t>
  </si>
  <si>
    <t>العرض ضمن +10 مم و-5 مم، والارتفاع ضمن +15 مم و-10 مم، ومواقع الكمرات ضمن ±5 مم لكل باكية</t>
  </si>
  <si>
    <t>ملحق مصور ص 20</t>
  </si>
  <si>
    <t>SN-FORM-011</t>
  </si>
  <si>
    <t>أسطح الخرسانة</t>
  </si>
  <si>
    <t>بقع زيتية وتلوث على سطح الخرسانة يمنع التصاق العزل أو اللياسة</t>
  </si>
  <si>
    <t>دهان الشدات بزيت محركات مستعمل</t>
  </si>
  <si>
    <t>تنظيف السطح بالمنظفات أو الصنفرة حتى إزالة التلوث، واستخدام زيت شدات معتمد</t>
  </si>
  <si>
    <t>سطح نظيف خال من البقع الزيتية يحقق التصاق العزل واللياسة</t>
  </si>
  <si>
    <t>ص 77</t>
  </si>
  <si>
    <t>MIS06517، MIS06529</t>
  </si>
  <si>
    <t>SN-FORM-012</t>
  </si>
  <si>
    <t>ميدات</t>
  </si>
  <si>
    <t>ميدة مرتكزة على بلوك بدل فرشة خرسانة عادية مع ارتكاز غير منتظم</t>
  </si>
  <si>
    <t>استبدال فرشة النظافة ببلوك أسفل الميدات</t>
  </si>
  <si>
    <t>تقييم الميدة وحقن الفراغات أسفلها أو إعادة تنفيذها على فرشة خرسانة عادية</t>
  </si>
  <si>
    <t>ارتكاز كامل على خرسانة عادية برفرفة لا تقل عن سمكها</t>
  </si>
  <si>
    <t>MIS06522</t>
  </si>
  <si>
    <t>SN-FORM-013</t>
  </si>
  <si>
    <t>عزل القواعد</t>
  </si>
  <si>
    <t>سطح الخرسانة العادية للقواعد بدون العزل الأفقي المنصوص عليه قبل صب المسلحة</t>
  </si>
  <si>
    <t>إغفال طبقة العزل بالبيتومين أو اللفائف</t>
  </si>
  <si>
    <t>تنفيذ العزل الأفقي حسب المواصفات قبل صب الخرسانة المسلحة</t>
  </si>
  <si>
    <t>طبقة عزل متصلة على كامل السطح حسب المواصفات</t>
  </si>
  <si>
    <t>CHE00771</t>
  </si>
  <si>
    <t>SN-FORM-014</t>
  </si>
  <si>
    <t>زوائد خرسانية ونتوءات عند حواف وفواصل ألواح الشدة</t>
  </si>
  <si>
    <t>التسديد بشكائر الأسمنت أو الأبلاكاش فتسرب اللباني</t>
  </si>
  <si>
    <t>نحت الزوائد وتسوية السطح ومعالجة أي تعشيش ناتج</t>
  </si>
  <si>
    <t>سطح مستو دون نتوءات عند الحواف</t>
  </si>
  <si>
    <t>MIS06528</t>
  </si>
  <si>
    <t>SN-FORM-015</t>
  </si>
  <si>
    <t>خرسانة ظاهرة</t>
  </si>
  <si>
    <t>تباين لون وملمس سطح الخرسانة الظاهرة بين ألواح الشدة</t>
  </si>
  <si>
    <t>خلط قوالب جديدة وقديمة أو مواد متنوعة في نفس الشدة</t>
  </si>
  <si>
    <t>معالجة السطح بطبقة تسوية متجانسة حسب التشطيب المعتمد</t>
  </si>
  <si>
    <t>سطح متجانس اللون والملمس</t>
  </si>
  <si>
    <t>ص 118</t>
  </si>
  <si>
    <t>MIS06530</t>
  </si>
  <si>
    <t>SN-FORM-016</t>
  </si>
  <si>
    <t>حواف الكمرات والأعمدة</t>
  </si>
  <si>
    <t>تكسر حواف وأركان الكمرات والأعمدة بعد فك الجوانب</t>
  </si>
  <si>
    <t>فك الجوانب مبكرا قبل تماسك الخرسانة وغياب الشطف</t>
  </si>
  <si>
    <t>ترميم الحواف بمونة إيبوكسية وعمل شطف للأركان الظاهرة</t>
  </si>
  <si>
    <t>حواف سليمة بشطف 20×20 أو 25×25 مم، وفك الجوانب بعد 24 إلى 72 ساعة</t>
  </si>
  <si>
    <t>CHE00991، CHE00626، CHE00869، CHE00583</t>
  </si>
  <si>
    <t>SN-REBAR-001</t>
  </si>
  <si>
    <t>REBAR</t>
  </si>
  <si>
    <t>حديد تسليح</t>
  </si>
  <si>
    <t>سلالم خرسانية</t>
  </si>
  <si>
    <t>تقشر الغطاء أو شروخ عند الركن الداخلي لاتصال شاحط السلم بالبسطة أو في السلم الحلزوني</t>
  </si>
  <si>
    <t>استمرار السيخ السفلي حول الركن الداخلي أو عمل وصلات في الحديد الطولي للسلم الحلزوني</t>
  </si>
  <si>
    <t>تدعيم مؤقت عند الحاجة ودراسة إنشائية ثم حقن الشروخ بالإيبوكسي وتقوية العنصر بطريقة يعتمدها المصمم مع أسياخ متقاطعة ممتدة في العنصر المقابل</t>
  </si>
  <si>
    <t>اعتماد التقوية وخلو الركن والشاحط من التقشر والشروخ</t>
  </si>
  <si>
    <t>ص 427</t>
  </si>
  <si>
    <t>MIS06563، MIS06705، MIS06706</t>
  </si>
  <si>
    <t>SN-REBAR-002</t>
  </si>
  <si>
    <t>كانات الأعمدة</t>
  </si>
  <si>
    <t>كانات أعمدة غير مستمرة داخل منطقة الاتصال بالكمرات أو أقفالها مجمعة في جانب واحد</t>
  </si>
  <si>
    <t>إغفال كانات العقدة وعدم تبادل الأقفال ووصل الأسياخ كلها في مقطع واحد</t>
  </si>
  <si>
    <t>استكمال كانات العقدة وتوزيع الأقفال بالتبادل ووصل الأسياخ بالتبادل قبل الصب</t>
  </si>
  <si>
    <t>كانات مستمرة في العقدة، تقسيط لا يزيد عن الأصغر من 15Ø أو الضلع الأصغر أو 20 سم، ووصلات بالتبادل</t>
  </si>
  <si>
    <t>ص 124</t>
  </si>
  <si>
    <t>MIS06540، MIS06538، MIS06539</t>
  </si>
  <si>
    <t>SN-REBAR-003</t>
  </si>
  <si>
    <t>أركان الإطارات</t>
  </si>
  <si>
    <t>تقشر وتساقط الغطاء الخرساني عند الركن الداخلي لاتصال كمرة بعمود في إطار</t>
  </si>
  <si>
    <t>ثني سيخ الشد مستمرا حول الركن الداخلي فيتجه للخارج</t>
  </si>
  <si>
    <t>تدعيم مؤقت عند الحاجة ودراسة إنشائية ثم حقن الشروخ بالإيبوكسي وتقوية العنصر بطريقة يعتمدها المصمم مع أسياخ متقاطعة مرساة بطول التماسك وكانات تحتوي القوة الشعاعية</t>
  </si>
  <si>
    <t>اعتماد التقوية وغطاء سليم ملتصق دون تقشر أو شروخ عند الركن</t>
  </si>
  <si>
    <t>ص 359</t>
  </si>
  <si>
    <t>MIS06542، MIS06543، MIS06551، MIS06709</t>
  </si>
  <si>
    <t>SN-REBAR-004</t>
  </si>
  <si>
    <t>ركائز الكمرات والكوابيل</t>
  </si>
  <si>
    <t>شروخ عند ركائز الكمرات أو جذر الكابولي من أعلى أو من أسفل</t>
  </si>
  <si>
    <t>عدم وصول التسليح السفلي للركيزة أو قصر امتداد الحديد العلوي أو دخول السيخ المكسح داخل العمود</t>
  </si>
  <si>
    <t>تدعيم مؤقت عند الحاجة ودراسة إنشائية ثم حقن الشروخ بالإيبوكسي وتقوية العنصر بطريقة يعتمدها المصمم</t>
  </si>
  <si>
    <t>اعتماد التقوية وعدم تقدم الشروخ بعد الرصد، وامتداد حديد الكابولي 1.5 طوله داخل البحر المجاور</t>
  </si>
  <si>
    <t>ص 423</t>
  </si>
  <si>
    <t>MIS06546، MIS06547، MIS06548، MIS06549، MIS06558</t>
  </si>
  <si>
    <t>SN-REBAR-005</t>
  </si>
  <si>
    <t>فتحات البلاطات والكمرات</t>
  </si>
  <si>
    <t>شروخ قطرية تنطلق من أركان فتحة في بلاطة أو جذع كمرة أو قناة</t>
  </si>
  <si>
    <t>غياب التسليح القطري والإضافي حول الفتحة أو استمرار الأسياخ بزاوية حادة</t>
  </si>
  <si>
    <t>اعتماد التقوية وخلو أركان الفتحة من الشروخ، والفتحة في الكمرة لا تقل عن 600 مم أو D من العمود</t>
  </si>
  <si>
    <t>ص 424</t>
  </si>
  <si>
    <t>MIS06550، MIS06561، MIS06562، MIS06711</t>
  </si>
  <si>
    <t>SN-REBAR-006</t>
  </si>
  <si>
    <t>حوائط ساندة وأعمدة مستطيلة طويلة</t>
  </si>
  <si>
    <t>شروخ وانبعاج بين الأسياخ وتساقط الغطاء في حائط ساند أو عمود مستطيل طويل</t>
  </si>
  <si>
    <t>عدم وجود كلبسات أو كانات داخلية تربط الأسياخ مع تباعدها</t>
  </si>
  <si>
    <t>اعتماد التقوية، والكانات الداخلية كل 30 سم وتباعد الأسياخ لا يزيد عن 15 سم في الأعمال المماثلة</t>
  </si>
  <si>
    <t>ص 425</t>
  </si>
  <si>
    <t>MIS06552، MIS06554</t>
  </si>
  <si>
    <t>SN-REBAR-007</t>
  </si>
  <si>
    <t>اتصال العمود بالقاعدة</t>
  </si>
  <si>
    <t>شروخ عند اتصال العمود بالقاعدة أو في الكمرة الرابطة لقاعدة الجار</t>
  </si>
  <si>
    <t>قصر طول ربط حديد العمود في القاعدة أو وضع حديد الكمرة الرابطة الرئيسي في الوجه السفلي</t>
  </si>
  <si>
    <t>اعتماد التقوية وعدم تقدم الشروخ بعد الرصد</t>
  </si>
  <si>
    <t>MIS06553، MIS06545</t>
  </si>
  <si>
    <t>SN-REBAR-008</t>
  </si>
  <si>
    <t>كمرات عميقة</t>
  </si>
  <si>
    <t>شروخ طولية على جوانب كمرة عميقة</t>
  </si>
  <si>
    <t>تركيز أقطار كبيرة متباعدة أسفل الكمرة دون حديد جانبي</t>
  </si>
  <si>
    <t>اعتماد التقوية، وحديد جانبي كل 30 سم بحد أقصى في الكمرات المماثلة</t>
  </si>
  <si>
    <t>MIS06556</t>
  </si>
  <si>
    <t>SN-REBAR-009</t>
  </si>
  <si>
    <t>كمرات متغيرة العمق</t>
  </si>
  <si>
    <t>شرخ عند الركن الداخلي لتغير منسوب أو عمق الكمرة أو عند انكسار الحنية</t>
  </si>
  <si>
    <t>استمرار الأسياخ بالانحناء مع تغير القطاع وغياب الكانات المقفلة عند التغير</t>
  </si>
  <si>
    <t>اعتماد التقوية وخلو نقطة التغير من الشروخ</t>
  </si>
  <si>
    <t>ص 426</t>
  </si>
  <si>
    <t>MIS06557، MIS06559، MIS06560</t>
  </si>
  <si>
    <t>SN-REBAR-010</t>
  </si>
  <si>
    <t>تقاطع الكمرات</t>
  </si>
  <si>
    <t>شروخ مائلة في الكمرة الحاملة عند ارتكاز كمرة ثانوية أو في كمرة حافة معرضة للالتواء</t>
  </si>
  <si>
    <t>عدم وجود حديد تعليق وكانات مكثفة أو استخدام كانات مفتوحة في كمرة عليها لي</t>
  </si>
  <si>
    <t>اعتماد التقوية، وتكثيف الكانات بعرض 1.5d على كل جانب في الأعمال المماثلة</t>
  </si>
  <si>
    <t>MIS06564، MIS06565</t>
  </si>
  <si>
    <t>SN-REBAR-011</t>
  </si>
  <si>
    <t>أعمدة مزروعة ومرحلة</t>
  </si>
  <si>
    <t>شروخ أو تهشم موضعي في كمرة يرتكز عليها عمود مزروع أو عند عمود مرحل بين الأدوار</t>
  </si>
  <si>
    <t>عدم تكثيف الكانات حول العمود المزروع أو ترحيل العمود أكثر من 75 مم بثني الحديد</t>
  </si>
  <si>
    <t>اعتماد التقوية، وأشاير مستقلة بوصلة Class B عند الترحيل</t>
  </si>
  <si>
    <t>ص 317</t>
  </si>
  <si>
    <t>MIS06710، MIS06712</t>
  </si>
  <si>
    <t>SN-REBAR-012</t>
  </si>
  <si>
    <t>بقع صدأ وظهور أطراف سلك رباط أو حديد على وجه قاعدة أو ميدة لنقص الغطاء الخرساني</t>
  </si>
  <si>
    <t>رفع الحديد بأوتار أو بسكوت من فضل الحديد أو طوب فخاري وترك أطراف السلك متجهة للخارج</t>
  </si>
  <si>
    <t>تكسير الغطاء حول الحديد الظاهر وقص الأطراف ومعالجة الصدأ ثم ترميم الغطاء بمونة معتمدة، واستخدام بسكوت خرساني</t>
  </si>
  <si>
    <t>غطاء لا يقل عن 5 سم للأساسات والعناصر المدفونة، وسطح خال من بقع الصدأ</t>
  </si>
  <si>
    <t>ص 83</t>
  </si>
  <si>
    <t>MIS06516، MIS06533، MIS06535</t>
  </si>
  <si>
    <t>SN-REBAR-013</t>
  </si>
  <si>
    <t>ظهور آثار حديد التسليح أو الكانات على وجه عمود أو بطنية كمرة لنقص الغطاء</t>
  </si>
  <si>
    <t>تثبيت البسكوت في الحديد الرأسي بدل الكانة أو ترك الكانات ساقطة على خشب القاع</t>
  </si>
  <si>
    <t>كشف المنطقة ومعالجة الحديد وترميم الغطاء بمونة معتمدة، أو طبقة حماية إضافية حسب المصمم</t>
  </si>
  <si>
    <t>غطاء الأعمدة 40 مم حسب ACI أو 2.5 سم على الأقل، والكمرات 4 سم حسب ACI أو 2.5 إلى 3 سم</t>
  </si>
  <si>
    <t>ص 109</t>
  </si>
  <si>
    <t>MIS06537، MIS06541</t>
  </si>
  <si>
    <t>SN-REBAR-014</t>
  </si>
  <si>
    <t>أسياخ التسليح</t>
  </si>
  <si>
    <t>أسياخ حديد معدولة بعد ثنيها تظهر تشققات أو تشوهات عند منطقة الثني</t>
  </si>
  <si>
    <t>ثني الحديد ثم إعادة عدله خاصة الحديد عالي المقاومة</t>
  </si>
  <si>
    <t>استبدال الأسياخ المعدولة بأسياخ جديدة قبل الصب</t>
  </si>
  <si>
    <t>لا أسياخ معاد عدلها في أي عنصر</t>
  </si>
  <si>
    <t>MIS06534</t>
  </si>
  <si>
    <t>SN-REBAR-015</t>
  </si>
  <si>
    <t>أشاير الأعمدة</t>
  </si>
  <si>
    <t>أشاير أعمدة منحرفة عن مواقعها أو متباعدة عن الحديد الأساسي بعد الصب</t>
  </si>
  <si>
    <t>هز أسياخ الحديد بالهزاز أثناء الصب وترك مسافات بين حديد الوصلات</t>
  </si>
  <si>
    <t>استعدال الأشاير بالثني البارد المسموح أو زرع أشاير بديلة حسب المصمم</t>
  </si>
  <si>
    <t>أشاير في مواقعها التصميمية ملاصقة للحديد الأساسي داخل القطاع دون تعدي الغطاء</t>
  </si>
  <si>
    <t>MIS06536، MIS06489، MIS06521</t>
  </si>
  <si>
    <t>SN-REBAR-016</t>
  </si>
  <si>
    <t>بلاطات سميكة</t>
  </si>
  <si>
    <t>شروخ انكماش وحرارة على السطح العلوي لبلاطة سميكة دون شبكة علوية</t>
  </si>
  <si>
    <t>عدم عمل شبكة علوية لبلاطة سمكها 16 سم فأكثر</t>
  </si>
  <si>
    <t>حقن الشروخ بمادة معتمدة وتقييم أثرها مع حماية السطح، والشبكة العلوية في الأعمال اللاحقة</t>
  </si>
  <si>
    <t>خلو السطح من الشروخ المفتوحة، وشبكة علوية لا تقل عن 5Ø8 في المتر للبلاطات المماثلة</t>
  </si>
  <si>
    <t>MIS06555</t>
  </si>
  <si>
    <t>SN-REBAR-017</t>
  </si>
  <si>
    <t>بطنية الكمرات</t>
  </si>
  <si>
    <t>تعشيش في بطنية كمرة بين صفوف الحديد لتزاحم الأسياخ</t>
  </si>
  <si>
    <t>أسياخ الصف الثاني غير مرصوصة فوق الأول أو أكثر عددا منه أو سيخ وحيد في صف</t>
  </si>
  <si>
    <t>تكسير الهش وتنظيفه وطرطشة إيبوكسية ثم ملء بجراوت أو مركب ترميم معتمد</t>
  </si>
  <si>
    <t>بطنية مصمتة بعد الترميم، ومسافة صافية بين الأسياخ لا تقل عن 25 مم</t>
  </si>
  <si>
    <t>ص 322</t>
  </si>
  <si>
    <t>MIS06701، MIS06702، MIS06699، MIS06703، MIS06700</t>
  </si>
  <si>
    <t>SN-SLAB-001</t>
  </si>
  <si>
    <t>SLAB</t>
  </si>
  <si>
    <t>أسقف خاصة</t>
  </si>
  <si>
    <t>كابلات الشد اللاحق</t>
  </si>
  <si>
    <t>أجربة كابلات غير محقونة أو دخلها ماء ونهايات كابلات حية مكشوفة دون حماية</t>
  </si>
  <si>
    <t>تأخير الحقن بعد الشد ودخول ماء المعالجة وعدم تغطية النهايات المقطوعة</t>
  </si>
  <si>
    <t>حقن الأجربة حتى خروج المادة من الطرف الآخر وتغطية النهايات بمونة أو Grease cap أو دهان مانع للصدأ</t>
  </si>
  <si>
    <t>نسبة ماء إلى أسمنت لا تزيد عن 0.44، ومقاومة الحقن 30 ن/مم2 على الأقل عند 28 يوما، ونهايات مغطاة تماما</t>
  </si>
  <si>
    <t>ص 139</t>
  </si>
  <si>
    <t>CHE01411، CHE01432، CHE01434، CHE01435، CHE01436، CHE01437</t>
  </si>
  <si>
    <t>SN-SLAB-002</t>
  </si>
  <si>
    <t>بلاطة شد لاحق PT</t>
  </si>
  <si>
    <t>ترخيم أو شروخ في بلاطة شد لاحق فكت شدتها قبل نجاح الشد</t>
  </si>
  <si>
    <t>فك الشدات قبل الشد النهائي أو مع تحميلها بشدة السقف التالي</t>
  </si>
  <si>
    <t>إعادة التدعيم فورا وتقييم إنشائي واستكمال الشد ثم معالجة الشروخ</t>
  </si>
  <si>
    <t>لا فك قبل نجاح الشد ولا قبل 28 يوما عند التحميل بشدة السقف التالي، وقلوب لا يقل متوسطها عن 80%</t>
  </si>
  <si>
    <t>CHE01433، CHE01438</t>
  </si>
  <si>
    <t>SN-SLAB-003</t>
  </si>
  <si>
    <t>بلاطات Hollow Core</t>
  </si>
  <si>
    <t>فتحات Core holes في ألواح HCS قطعت الكابلات أو الأعصاب</t>
  </si>
  <si>
    <t>الفتح العشوائي بالتكسير دون ماكينة Coring وتحديد مواقع الأعصاب</t>
  </si>
  <si>
    <t>تقييم من مورد الألواح والمصمم وتدعيم أو استبدال اللوح المتضرر</t>
  </si>
  <si>
    <t>قطر الفتحة 12 سم للبلاطات أقل من 22 سم و16 سم للبلاطات 30 إلى 40 سم دون قطع كابلات</t>
  </si>
  <si>
    <t>ص 142</t>
  </si>
  <si>
    <t>CHE01476</t>
  </si>
  <si>
    <t>SN-SLAB-004</t>
  </si>
  <si>
    <t>شروخ في ألواح HCS أو عند نقاط تعليق أحمال ثقيلة منها</t>
  </si>
  <si>
    <t>تعليق أحمال ثقيلة بمسامير تمدد أو Toggle bolt أو قصور التحمل</t>
  </si>
  <si>
    <t>استبدال التثبيت بـ Hanger thru bolt وإجراء اختبار تحميل للألواح المتشققة</t>
  </si>
  <si>
    <t>نجاح اختبار التحميل وقلوب بمتوسط 80% ولا تقل أي عينة عن 75%</t>
  </si>
  <si>
    <t>ص 143</t>
  </si>
  <si>
    <t>CHE01477، CHE01478، MIS06704</t>
  </si>
  <si>
    <t>SN-SLAB-005</t>
  </si>
  <si>
    <t>بلاطة هوردي</t>
  </si>
  <si>
    <t>شروخ قص في مخدات أو أعصاب بلاطة الهوردي قرب الركائز</t>
  </si>
  <si>
    <t>تنفيذ كانة المخدات بفرعين بدل أربعة</t>
  </si>
  <si>
    <t>اعتماد التقوية، وكانة المخدات بأربعة أفرع على الأقل في الأعمال المماثلة</t>
  </si>
  <si>
    <t>ص 128</t>
  </si>
  <si>
    <t>MIS06566</t>
  </si>
  <si>
    <t>SN-SLAB-006</t>
  </si>
  <si>
    <t>مسار كابلات الشد اللاحق منخفض ومرتكز على الشدة بدل الشبكة السفلية</t>
  </si>
  <si>
    <t>وضع كراسي الكابلات على الشدة الخشبية</t>
  </si>
  <si>
    <t>إعادة تثبيت الكراسي على الشبكة السفلية وضبط منحنى الكابلات قبل الصب</t>
  </si>
  <si>
    <t>مسار الكابلات مطابق للمنحنى المعتمد، وغطاء المجاري 50 مم على الأقل</t>
  </si>
  <si>
    <t>ص 137</t>
  </si>
  <si>
    <t>MIS06567</t>
  </si>
  <si>
    <t>SN-SLAB-007</t>
  </si>
  <si>
    <t>استطالة كابلات أو تحدب بلاطة الشد اللاحق خارج الحدود المحسوبة</t>
  </si>
  <si>
    <t>احتكاك زائد أو انزلاق في الخوابير أو خطأ في الشد</t>
  </si>
  <si>
    <t>الرجوع للمصمم وإعادة الشد بما لا يزيد عن 80% من إجهاد الكابلات</t>
  </si>
  <si>
    <t>الفرق بين القوة المحسوبة من الاستطالة وقراءة الجهاز لا يزيد عن 6%، وانحراف الانفعال ضمن 5%</t>
  </si>
  <si>
    <t>ص 138</t>
  </si>
  <si>
    <t>CHE01425، CHE01426، CHE01427، CHE01428، CHE01429، CHE01430</t>
  </si>
  <si>
    <t>SN-SLAB-008</t>
  </si>
  <si>
    <t>شروخ في طبقة Topping أو في مونة فواصل Keyway لبلاطات HCS</t>
  </si>
  <si>
    <t>تأخير قص فواصل التحكم وعدم ترطيب الطبقة والتحميل والمرور قبل تصلب الحقن</t>
  </si>
  <si>
    <t>حقن الشروخ وقص فواصل التحكم وترطيب الطبقة ومنع المرور والتحميل المدة المطلوبة</t>
  </si>
  <si>
    <t>قص بعد 18 ساعة كل 6 م، ترطيب 4 أيام، ومنع التحميل 3 أيام بعد الحقن</t>
  </si>
  <si>
    <t>CHE01467، CHE01474، CHE01475</t>
  </si>
  <si>
    <t>SN-TANK-001</t>
  </si>
  <si>
    <t>TANK</t>
  </si>
  <si>
    <t>خزانات وبيارات</t>
  </si>
  <si>
    <t>فائض الخزان العلوي</t>
  </si>
  <si>
    <t>ماسورة فائض الخزان العلوي متصلة بقوائم الصرف الصحي</t>
  </si>
  <si>
    <t>توصيل الفائض على قوائم الصرف بدل عمود مستقل</t>
  </si>
  <si>
    <t>فصل الفائض وتنفيذ عمود مستقل حتى الدور الأرضي</t>
  </si>
  <si>
    <t>فائض مستقل ينتهي بفتحة حرة، ومنسوبه 10 سم أعلى المنسوب التصميمي</t>
  </si>
  <si>
    <t>ص 232</t>
  </si>
  <si>
    <t>MIS06570</t>
  </si>
  <si>
    <t>SN-TANK-002</t>
  </si>
  <si>
    <t>خزان علوي معدني</t>
  </si>
  <si>
    <t>صدأ داخلي أو خارجي في الخزان العلوي المعدني وغطاء فتحته غير محكم</t>
  </si>
  <si>
    <t>إغفال الدهان المانع للصدأ أو تنفيذ غطاء من صاج أرق بلا زوايا</t>
  </si>
  <si>
    <t>تنظيف الصدأ ودهان الداخل ببوية غير سامة ووجهين مانع صدأ والخارج بوجهين زيت مع الكمرات الحاملة، واستبدال الغطاء</t>
  </si>
  <si>
    <t>غطاء 80×80 سم بنفس سمك الصاج على زوايا 40×40×5 مم، ودهان متصل دون صدأ</t>
  </si>
  <si>
    <t>ص 233</t>
  </si>
  <si>
    <t>CHE01525، CHE01526</t>
  </si>
  <si>
    <t>SN-TANK-003</t>
  </si>
  <si>
    <t>خزان أرضي</t>
  </si>
  <si>
    <t>تسرب أو رشح من جدران أو أرضية الخزان الأرضي وانخفاض المنسوب في اختبار الامتلاء</t>
  </si>
  <si>
    <t>ضعف الصب عند فواصل الصب أو غياب Waterstop أو الاختبار بعد العزل الخارجي</t>
  </si>
  <si>
    <t>تفريغ الخزان وتحديد مواقع الرشح وحقنها ومعالجة الفواصل ثم إعادة الاختبار قبل العزل الخارجي</t>
  </si>
  <si>
    <t>ثبات المنسوب أسبوعا بعد 28 يوما من الصب مع احتساب التبخر، وWaterstop عرض 230 مم بفواصل الصب</t>
  </si>
  <si>
    <t>ص 145</t>
  </si>
  <si>
    <t>CHE01506، MIS06568</t>
  </si>
  <si>
    <t>SN-TANK-004</t>
  </si>
  <si>
    <t>جدران الخزان</t>
  </si>
  <si>
    <t>رشح مياه حول ثقوب زراجين الشدة في جدران الخزان</t>
  </si>
  <si>
    <t>استخدام زراجين عادية أو دكم خشب بدل زراجين المنشآت المائية</t>
  </si>
  <si>
    <t>تكسير حول الثقوب وحشوها بمونة غير قابلة للانكماش مع مادة عزل ثم إعادة اختبار الامتلاء</t>
  </si>
  <si>
    <t>لا رشح عند الثقوب بعد اختبار الامتلاء</t>
  </si>
  <si>
    <t>MIS06569</t>
  </si>
  <si>
    <t>SN-TANK-005</t>
  </si>
  <si>
    <t>مواسير تخترق الخزان</t>
  </si>
  <si>
    <t>تسرب مياه حول ماسورة تخترق حائط الخزان</t>
  </si>
  <si>
    <t>تمرير الماسورة دون Puddle flange وعزل</t>
  </si>
  <si>
    <t>تركيب جراب بـ Puddle flange وعزل الوصلة بالماستيك والمواد المعتمدة</t>
  </si>
  <si>
    <t>لا رشح حول الماسورة في اختبار الامتلاء</t>
  </si>
  <si>
    <t>ص 352</t>
  </si>
  <si>
    <t>MIS06707</t>
  </si>
  <si>
    <t>SN-TANK-006</t>
  </si>
  <si>
    <t>خزان أرضي من الداخل</t>
  </si>
  <si>
    <t>أرضية خزان دون ميول نحو حفرة التجميع مع زوايا داخلية حادة وبقايا مخلفات</t>
  </si>
  <si>
    <t>إغفال تجهيز الخزان قبل العزل الداخلي</t>
  </si>
  <si>
    <t>تنظيف الخزان بالهواء المضغوط وغسيله وتدوير الزوايا وتنفيذ Screed بميول نحو Sump pit ثم العزل</t>
  </si>
  <si>
    <t>خزان نظيف، زوايا مدورة، وتصريف كامل للمياه نحو حفرة التجميع</t>
  </si>
  <si>
    <t>CHE01503، CHE01504، CHE01505</t>
  </si>
  <si>
    <t>SN-TANK-007</t>
  </si>
  <si>
    <t>فتحة الخزان الأرضي</t>
  </si>
  <si>
    <t>فتحة خزان أو غرفة تفتيش ضيقة أو دون شبك حماية وتهوية مع سلم حديدي صدئ</t>
  </si>
  <si>
    <t>تنفيذ فتحة بمقاس أصغر وسلم من حديد غير مجلفن</t>
  </si>
  <si>
    <t>توسيع الفتحة وتركيب غطاء بشبك ومصيدة أتربة واستبدال السلم بحديد مجلفن أو ألومنيوم</t>
  </si>
  <si>
    <t>قطر صاف لا يقل عن 60 سم، غطاء بشبك وفتحات تهوية، وسلم مجلفن أو ألومنيوم</t>
  </si>
  <si>
    <t>CHE01507، CHE01508</t>
  </si>
  <si>
    <t>SN-STEEL-001</t>
  </si>
  <si>
    <t>STEEL</t>
  </si>
  <si>
    <t>منشآت معدنية ودرابزين</t>
  </si>
  <si>
    <t>سقف منشأ معدني</t>
  </si>
  <si>
    <t>تسرب مياه من سقف المنشأ المعدني عند البراغي أو وصلات الألواح مع عزل ناقص</t>
  </si>
  <si>
    <t>قصور تثبيت الألواح والبراغي أو نقص طبقة العزل</t>
  </si>
  <si>
    <t>إحكام البراغي واستبدال الناقص بحلقات مانعة للتسرب وإكمال العزل ثم الفحص بالماء</t>
  </si>
  <si>
    <t>لا تسريب عند الفحص بالماء، وسماكة ومقطع الألواح والعزل مطابقة للمعتمد</t>
  </si>
  <si>
    <t>مقاول المنشآت المعدنية</t>
  </si>
  <si>
    <t>ص 149</t>
  </si>
  <si>
    <t>CHE01579</t>
  </si>
  <si>
    <t>SN-STEEL-002</t>
  </si>
  <si>
    <t>درابزين وسلالم حديدية</t>
  </si>
  <si>
    <t>صدأ وتقشر دهان على درابزين أو سلم حديدي</t>
  </si>
  <si>
    <t>عدم كفاية الدهان المانع للصدأ أو خدشه أثناء التركيب</t>
  </si>
  <si>
    <t>إزالة الصدأ والدهان المتقشر وإعادة الدهان بنظام الوقاية المعتمد</t>
  </si>
  <si>
    <t>سطح متصل الدهان دون صدأ أو تقشر</t>
  </si>
  <si>
    <t>ص 150</t>
  </si>
  <si>
    <t>CHE01586</t>
  </si>
  <si>
    <t>SN-STEEL-003</t>
  </si>
  <si>
    <t>عناصر المنشأ المعدني</t>
  </si>
  <si>
    <t>صدأ ظاهر وتقشر أو نقص في طبقات الدهان على عناصر المنشأ المعدني</t>
  </si>
  <si>
    <t>تطبيق ناقص لنظام الوقاية من الصدأ أو تلفه أثناء النقل والتركيب</t>
  </si>
  <si>
    <t>تنظيف الصدأ حتى المعدن السليم وإعادة الدهان بالنظام المعتمد</t>
  </si>
  <si>
    <t>نظام دهان من طبقة أساس بالورشة وثلاث طبقات بالموقع، دون صدأ أو مناطق مكشوفة</t>
  </si>
  <si>
    <t>SN-STEEL-004</t>
  </si>
  <si>
    <t>وصلات لحام المنشأ المعدني</t>
  </si>
  <si>
    <t>لحامات غير مكتملة أو متقطعة أو بها مسامية ورذاذ في وصلات المنشأ المعدني</t>
  </si>
  <si>
    <t>ضعف مهارة اللحام أو عدم تنظيف الوصلة وإهمال دهان مناطق اللحام</t>
  </si>
  <si>
    <t>إزالة اللحام المعيب وإعادة اللحام ثم تنظيف الرذاذ ودهان منطقة اللحام بنظام الوقاية</t>
  </si>
  <si>
    <t>لحام متصل بالطول والمقاس المعتمد دون مسامية أو شقوق ظاهرة، ومنطقة اللحام مدهونة</t>
  </si>
  <si>
    <t>SN-MAS-001</t>
  </si>
  <si>
    <t>MAS</t>
  </si>
  <si>
    <t>مباني بلوك وطوب</t>
  </si>
  <si>
    <t>جدران الدور الأرضي</t>
  </si>
  <si>
    <t>رطوبة صاعدة وتبقع وتزهير بأسفل جدران الدور الأرضي حتى ارتفاع ملحوظ</t>
  </si>
  <si>
    <t>انقطاع العزل الأفقي أعلى قصة الردم أو ترك أماكن غير معزولة</t>
  </si>
  <si>
    <t>إزالة البياض المتأثر، واستكمال حاجز رطوبة أفقي بكامل عرض الحائط بالحقن أو الإحلال، ثم إعادة البياض بعد الجفاف</t>
  </si>
  <si>
    <t>عزل أفقي مستمر بكامل عرض الحائط مع تفريغ 1.5 سم من الجانبين، وخلو البياض من الرطوبة والتزهير</t>
  </si>
  <si>
    <t>مقاول المباني</t>
  </si>
  <si>
    <t>ص 91</t>
  </si>
  <si>
    <t>MIS06575، CHE01708، CHE01712</t>
  </si>
  <si>
    <t>SN-MAS-002</t>
  </si>
  <si>
    <t>اتصال الجدار بالسقف</t>
  </si>
  <si>
    <t>شرخ أفقي مستمر بين أعلى الجدار غير الحامل وبطن الكمرة أو البلاطة</t>
  </si>
  <si>
    <t>رص البلوك صلبا حتى البطنية دون فاصل مرن فانتقلت أحمال الترخيم للجدار</t>
  </si>
  <si>
    <t>فتح فاصل علوي وملؤه بحشو قابل للانضغاط (compressible filler) وإحكامه بـ sealant</t>
  </si>
  <si>
    <t>فاصل علوي مستمر بعرض 12 إلى 25 مم مملوء ومحكم بمادة مرنة دون شروخ</t>
  </si>
  <si>
    <t>ص 379</t>
  </si>
  <si>
    <t>MIS06580، MIS06581، CHE01838</t>
  </si>
  <si>
    <t>SN-MAS-003</t>
  </si>
  <si>
    <t>رأسية الجدران</t>
  </si>
  <si>
    <t>جدار مائل عن الرأسية بانحراف ظاهر عند القياس بميزان الخيط</t>
  </si>
  <si>
    <t>عدم مراجعة الرأسية كل ثلاثة مداميك أثناء البناء</t>
  </si>
  <si>
    <t>فك وإعادة بناء الجزء المنحرف، أو المعالجة بسمك البياض إن كان الانحراف ضمن حدود البؤج</t>
  </si>
  <si>
    <t>انحراف الرأسية لا يتجاوز ±5 مم لكل 6 م ارتفاع</t>
  </si>
  <si>
    <t>ص 167</t>
  </si>
  <si>
    <t>CHE01816</t>
  </si>
  <si>
    <t>SN-MAS-004</t>
  </si>
  <si>
    <t>استقامة الجدران</t>
  </si>
  <si>
    <t>سطح الجدار غير مستقيم ويظهر ضوء بين القدة والمباني</t>
  </si>
  <si>
    <t>عدم شد الخيط وضبط المداميك أثناء البناء</t>
  </si>
  <si>
    <t>معالجة البروزات بالقطع وإعادة بناء الأجزاء الشاذة قبل البياض</t>
  </si>
  <si>
    <t>استقامة الجدار بقدة ألومنيوم 3 م بدون تنوير</t>
  </si>
  <si>
    <t>ملحق مصور ص 31</t>
  </si>
  <si>
    <t>CHE01853</t>
  </si>
  <si>
    <t>SN-MAS-005</t>
  </si>
  <si>
    <t>تربيع الغرف</t>
  </si>
  <si>
    <t>غرفة غير مربعة بفرق ظاهر بين قطريها ينعكس على البلاط والأسقف</t>
  </si>
  <si>
    <t>عدم تربيع خيوط الجدران قبل البناء</t>
  </si>
  <si>
    <t>تصحيح التربيع بالبؤج والبياض أو إعادة بناء الجدار المنحرف</t>
  </si>
  <si>
    <t>تساوي القطرين وتربيع الزوايا بطريقة 3، 4، 5</t>
  </si>
  <si>
    <t>ملحق مصور ص 29</t>
  </si>
  <si>
    <t>CHE01848</t>
  </si>
  <si>
    <t>SN-MAS-006</t>
  </si>
  <si>
    <t>فتحات الأبواب والشبابيك</t>
  </si>
  <si>
    <t>ارتفاع صافي فتحة الباب أو الجلسة بعد التشطيب أقل من المطلوب</t>
  </si>
  <si>
    <t>عدم حساب سماكة التشطيب عند ضبط مناسيب الفتحات</t>
  </si>
  <si>
    <t>تعديل منسوب العتب أو الجلسة بالقطع وإعادة البناء</t>
  </si>
  <si>
    <t>مراعاة 10 سم سماكة تشطيب وتحقيق الصافي حسب المخططات</t>
  </si>
  <si>
    <t>ص 168</t>
  </si>
  <si>
    <t>CHE01824</t>
  </si>
  <si>
    <t>SN-MAS-007</t>
  </si>
  <si>
    <t>جدران الحمامات</t>
  </si>
  <si>
    <t>تلف وتفتت أسفل جدران الحمامات مع تبقع البياض بالرطوبة</t>
  </si>
  <si>
    <t>استخدام طوب رملي في المداميك السفلية بالمناطق الرطبة</t>
  </si>
  <si>
    <t>إحلال المداميك السفلية بمداميك مصمتة أسمنتية أو طفلية وإعادة العزل والتكسية</t>
  </si>
  <si>
    <t>مداميك مصمتة بارتفاع لا يقل عن 60 سم والمعتاد 100 سم</t>
  </si>
  <si>
    <t>ملحق مصور ص 28</t>
  </si>
  <si>
    <t>MIS06584</t>
  </si>
  <si>
    <t>SN-MAS-008</t>
  </si>
  <si>
    <t>قواطيع الحمامات</t>
  </si>
  <si>
    <t>قاطع حمام غير ممتد للسقف ينتهي بقطع جزئي في صف السيراميك العلوي</t>
  </si>
  <si>
    <t>عدم ضبط ارتفاع القاطع بعدد صحيح من وحدات السيراميك</t>
  </si>
  <si>
    <t>تعديل ارتفاع القاطع بالبناء أو القطع قبل التكسية</t>
  </si>
  <si>
    <t>ارتفاع القاطع يساوي عددا صحيحا من وحدات التكسية بعد بلاط الأرضيات</t>
  </si>
  <si>
    <t>CHE01825</t>
  </si>
  <si>
    <t>SN-MAS-009</t>
  </si>
  <si>
    <t>فتحات شبابيك الواجهة</t>
  </si>
  <si>
    <t>جلسات شبابيك الواجهة بمناسيب متفاوتة وغير واقعة على رأسية واحدة</t>
  </si>
  <si>
    <t>عدم توحيد مناسيب الفتحات مع أعتاب الأبواب والرجوع للمصمم</t>
  </si>
  <si>
    <t>تعديل مناسيب الجلسات والأعتاب بالبناء أو القطع قبل التشطيب</t>
  </si>
  <si>
    <t>منسوب موحد للجلسات والأعتاب، وشبابيك الواجهة على رأسية واحدة حسب المخططات</t>
  </si>
  <si>
    <t>CHE01823</t>
  </si>
  <si>
    <t>SN-MAS-010</t>
  </si>
  <si>
    <t>دروة السطح</t>
  </si>
  <si>
    <t>ارتفاع دروة السطح أقل من الحد الأدنى للحماية من السقوط</t>
  </si>
  <si>
    <t>عدم مراجعة ارتفاع الدروة بعد طبقات العزل والبلاط</t>
  </si>
  <si>
    <t>رفع الدروة بالبناء أو تركيب درابزين معدني مثبت حتى الارتفاع المطلوب</t>
  </si>
  <si>
    <t>ارتفاع الحاجز 120 سم خارجيا كحد أدنى مقاسا من منسوب التشطيب</t>
  </si>
  <si>
    <t>SN-MAS-011</t>
  </si>
  <si>
    <t>غطاء الدروة</t>
  </si>
  <si>
    <t>غطاء الدروة أفقي بدون مصرف تقطير مع خطوط تبقع على الواجهة أسفله</t>
  </si>
  <si>
    <t>تنفيذ الطبان بدون ميل للداخل وبدون مجرى تقطير</t>
  </si>
  <si>
    <t>إعادة تنفيذ الطبان بميل للداخل وبروز مع drip mould</t>
  </si>
  <si>
    <t>طبان مائل للداخل ببروز 5 سم ومجرى تقطير، وميل 0.03 م على عرض 0.30 م</t>
  </si>
  <si>
    <t>SN-MAS-012</t>
  </si>
  <si>
    <t>جدران مرتفعة</t>
  </si>
  <si>
    <t>اهتزاز أو تشرخ جدار مباني مرتفع ببئر السلم أو الردهات لغياب التسليح</t>
  </si>
  <si>
    <t>إغفال التسليح الرأسي والأفقي للحوائط المرتفعة بالمناطق الزلزالية</t>
  </si>
  <si>
    <t>تدعيم الجدار بتسليح رأسي في الخلايا وladder أفقي حسب الارتفاع، أو إعادة البناء</t>
  </si>
  <si>
    <t>تسليح رأسي كل 800 أو 600 أو 400 مم حسب الارتفاع، وladder أفقي 2Ø5 كل مدماكين لحوائط 150 مم و3Ø5 كل مدماك لحوائط 200 مم</t>
  </si>
  <si>
    <t>ص 380</t>
  </si>
  <si>
    <t>MIS06582</t>
  </si>
  <si>
    <t>SN-MAS-013</t>
  </si>
  <si>
    <t>جدران سبل الهروب</t>
  </si>
  <si>
    <t>جدران بئر السلم ومخارج الطوارئ مبنية بمواد لا تحقق مقاومة الحريق المطلوبة</t>
  </si>
  <si>
    <t>استخدام وحدات بناء غير مصنفة للحريق في سبل الهروب</t>
  </si>
  <si>
    <t>إحلال الجدار أو تكسيته بنظام معتمد يحقق التصنيف المطلوب</t>
  </si>
  <si>
    <t>مقاومة حريق ساعة واحدة للمباني حتى 3 أدوار وساعتان لما يزيد</t>
  </si>
  <si>
    <t>SN-MAS-014</t>
  </si>
  <si>
    <t>أسوار المباني</t>
  </si>
  <si>
    <t>شروخ رأسية متكررة في سور مباني طويل لغياب فواصل التمدد</t>
  </si>
  <si>
    <t>بناء سور طويل متصل دون فواصل حركة</t>
  </si>
  <si>
    <t>قطع فواصل تمدد في السور وملؤها بمادة مرنة، ومعالجة الشروخ وإعادة البياض</t>
  </si>
  <si>
    <t>فاصل تمدد عند زيادة الطول عن 7.6 م، وخلو السور من الشروخ</t>
  </si>
  <si>
    <t>ص 166</t>
  </si>
  <si>
    <t>SN-MAS-015</t>
  </si>
  <si>
    <t>عام (جميع المواقع)</t>
  </si>
  <si>
    <t>جدران مباني</t>
  </si>
  <si>
    <t>تشققات مائلة أو أفقية ظاهرة بالجدران الداخلية أو الخارجية</t>
  </si>
  <si>
    <t>هبوط أو غياب فواصل التمدد في الجدران الطويلة أو ضعف الربط بالهيكل</t>
  </si>
  <si>
    <t>تحديد سبب الشرخ ومعالجته، ثم تثبيت شبك على الشرخ وإعادة البياض، وعمل فواصل تمدد حيث يلزم</t>
  </si>
  <si>
    <t>خلو الجدران من الشروخ، وفواصل تمدد للجدران الأطول من 7.6 م أو 6.1 م للجدران ذات الفتحات</t>
  </si>
  <si>
    <t>ص 306</t>
  </si>
  <si>
    <t>CHE03745</t>
  </si>
  <si>
    <t>SN-MAS-016</t>
  </si>
  <si>
    <t>شروخ رأسية مستمرة عند التقاء جدارين متقاطعين لعدم تعشيق المداميك بينهما</t>
  </si>
  <si>
    <t>بناء الجدارين المتقاطعين كل على حدة دون رباط متداخل</t>
  </si>
  <si>
    <t>فك منطقة الالتقاء وإعادة البناء بتعشيق متداخل، أو تثبيت كانات ربط وشبك مجلفن على الوصلة قبل البياض</t>
  </si>
  <si>
    <t>تعشيق كامل بإزاحة لحام لا تقل عن ربع طول الوحدة، وخلو خط الالتقاء من الشروخ</t>
  </si>
  <si>
    <t>ص 90</t>
  </si>
  <si>
    <t>MIS06573</t>
  </si>
  <si>
    <t>SN-MAS-017</t>
  </si>
  <si>
    <t>عراميس رأسية متطابقة على خط واحد في مدماكين متتاليين أو أكثر بالجدار</t>
  </si>
  <si>
    <t>عدم إزاحة اللحامات الرأسية بين المداميك أثناء البناء</t>
  </si>
  <si>
    <t>فك الجزء المخالف وإعادة بنائه بإزاحة منتظمة للحامات</t>
  </si>
  <si>
    <t>إزاحة اللحام ربع طول الوحدة ولا تقل عن 50 مم للطوب و75 مم للبلوك، ولا عرموس رأسي متطابق على مدماكين</t>
  </si>
  <si>
    <t>MIS06574، CHE01819</t>
  </si>
  <si>
    <t>SN-MAS-018</t>
  </si>
  <si>
    <t>جدران بلوك</t>
  </si>
  <si>
    <t>وحدات بلوك مكسورة الأطراف وفراغات غير مملوءة بالمونة داخل الجدار</t>
  </si>
  <si>
    <t>تقطيع البلوك بالشاكوش وترك الفراغات دون ملء</t>
  </si>
  <si>
    <t>استبدال الوحدات المكسورة وملء الفراغات بالمونة، والتقطيع بماكينة القطع الدوارة</t>
  </si>
  <si>
    <t>خلو الجدار من الوحدات المكسورة والفراغات، واستقامة السطح بقدة 3 م بدون تنوير</t>
  </si>
  <si>
    <t>ص 164</t>
  </si>
  <si>
    <t>MIS06576</t>
  </si>
  <si>
    <t>SN-MAS-019</t>
  </si>
  <si>
    <t>مونة المباني</t>
  </si>
  <si>
    <t>مونة عراميس ضعيفة متفتتة تتساقط عند الحك بالمسمار</t>
  </si>
  <si>
    <t>استخدام مونة بدأ شكها أو تجاوزت مدة صلاحيتها بعد الخلط</t>
  </si>
  <si>
    <t>تفريغ العراميس الضعيفة بعمق وإعادة ملئها بمونة طازجة، أو إعادة بناء الجزء المتأثر</t>
  </si>
  <si>
    <t>عراميس متماسكة ممتلئة لا يزيد سمكها عن 12 مم، ومونة مستخدمة خلال ساعة من خلطها</t>
  </si>
  <si>
    <t>ص 163</t>
  </si>
  <si>
    <t>MIS06577</t>
  </si>
  <si>
    <t>SN-MAS-020</t>
  </si>
  <si>
    <t>عراميس الجدران</t>
  </si>
  <si>
    <t>عراميس مفرغة غير مكحلة في أحد وجهي الجدار قبل البياض</t>
  </si>
  <si>
    <t>تكحيل العراميس من جانب واحد فقط</t>
  </si>
  <si>
    <t>تفريغ العراميس وتكحيلها من الوجهين قبل بدء الطرطشة</t>
  </si>
  <si>
    <t>عراميس ممتلئة ومكحلة بالوجهين بكامل مسطح الجدار</t>
  </si>
  <si>
    <t>MIS06578، CHE01822، CHE01852</t>
  </si>
  <si>
    <t>SN-MAS-021</t>
  </si>
  <si>
    <t>مجاري التمديدات</t>
  </si>
  <si>
    <t>شروخ وخلخلة في الطوب حول مجاري التمديدات الكهربائية والصحية بالجدران</t>
  </si>
  <si>
    <t>فتح المجاري بالأزمة والشاكوش بدل ماكينة القطع</t>
  </si>
  <si>
    <t>إزالة الجزء المخلخل وإعادة بنائه، وإعادة فتح المجاري بماكينة قطع دوارة وتغطيتها بشبك قبل البياض</t>
  </si>
  <si>
    <t>عمق المجرى الرأسي لا يتجاوز ثلث سمك الطوب المصمت والأفقي سدسه، ولا تكسير في البلوك المفرغ</t>
  </si>
  <si>
    <t>MIS06579، CHE01826</t>
  </si>
  <si>
    <t>SN-MAS-022</t>
  </si>
  <si>
    <t>اتصال الجدار بالعمود</t>
  </si>
  <si>
    <t>شرخ رأسي مستمر على خط اتصال الجدار بالعمود أو الحائط الخرساني</t>
  </si>
  <si>
    <t>عدم تركيب أسياخ أو كانات ربط بين المباني والعنصر الخرساني</t>
  </si>
  <si>
    <t>تثبيت كانات dovetail أو أسياخ ربط مثبتة كيميائيا، وتغطية الوصلة بشبك مجلفن قبل إعادة البياض</t>
  </si>
  <si>
    <t>أسياخ ربط تبرز 15 سم بالجدار و10 سم بالعمود كل 50 سم ارتفاع، وخلو الوصلة من الشروخ</t>
  </si>
  <si>
    <t>ص 165</t>
  </si>
  <si>
    <t>CHE03751</t>
  </si>
  <si>
    <t>SN-MAS-023</t>
  </si>
  <si>
    <t>فتحات الأبواب</t>
  </si>
  <si>
    <t>أكتاف ومحكيات فتحات الأبواب غير رأسية ومقاسات الفتحة متفاوتة</t>
  </si>
  <si>
    <t>عدم ضبط المحكيات بالشاغول ومراجعة مقاسات الفتحات</t>
  </si>
  <si>
    <t>تصحيح المحكيات بالفك وإعادة البناء أو بالبؤج قبل تركيب الحلوق</t>
  </si>
  <si>
    <t>محكيات رأسية بالشاغول وعرض الفتحة متساو أعلى ووسط وأسفل</t>
  </si>
  <si>
    <t>CHE01817، CHE01816</t>
  </si>
  <si>
    <t>SN-PLAS-001</t>
  </si>
  <si>
    <t>PLAS</t>
  </si>
  <si>
    <t>لياسة وبياض</t>
  </si>
  <si>
    <t>بياض الحوائط الداخلية</t>
  </si>
  <si>
    <t>صوت أجوف عند الطرق على لياسة الحوائط الداخلية يدل على انفصالها</t>
  </si>
  <si>
    <t>ضعف الطرطشة أو المعالجة أو التسوية بالدرع مباشرة بعد الفرد أو زيادة السمك</t>
  </si>
  <si>
    <t>تكسير المناطق المطبلة حتى الطرطشة السليمة وإعادة البياض مع المعالجة بالرش</t>
  </si>
  <si>
    <t>لا صوت أجوف عند الطرق بكامل المسطح</t>
  </si>
  <si>
    <t>مقاول اللياسة</t>
  </si>
  <si>
    <t>ص 176</t>
  </si>
  <si>
    <t>MIS06588، MIS06591، CHE01951</t>
  </si>
  <si>
    <t>SN-PLAS-002</t>
  </si>
  <si>
    <t>استواء البياض</t>
  </si>
  <si>
    <t>فراغ ظاهر بين القدة المائلة وسطح البياض يتجاوز الحد المسموح</t>
  </si>
  <si>
    <t>تباعد الأوتار أو عدم ضبط البؤج</t>
  </si>
  <si>
    <t>إعادة الضهارة للمنطقة المخالفة على أوتار مضبوطة</t>
  </si>
  <si>
    <t>انحراف لا يتجاوز 3 مم لكل 3000 مم بقدة 3 م بأي موضع</t>
  </si>
  <si>
    <t>CHE01947</t>
  </si>
  <si>
    <t>SN-PLAS-003</t>
  </si>
  <si>
    <t>رأسية البياض</t>
  </si>
  <si>
    <t>بياض حوائط غير رأسي عند الفحص بالقدة والميزان</t>
  </si>
  <si>
    <t>بؤج غير مضبوطة الرأسية</t>
  </si>
  <si>
    <t>إزالة الضهارة المخالفة وإعادتها على بؤج رأسية مضبوطة</t>
  </si>
  <si>
    <t>رأسية السطح بالقدة والميزان وانحراف لا يتجاوز 3 مم لكل 3 م</t>
  </si>
  <si>
    <t>CHE01945</t>
  </si>
  <si>
    <t>SN-PLAS-004</t>
  </si>
  <si>
    <t>جلسات الشبابيك</t>
  </si>
  <si>
    <t>جلسات شبابيك مطبلة وفتحات غير مربعة بعد البياض</t>
  </si>
  <si>
    <t>إهمال ضبط الفتحات والطرطشة بالجلسات</t>
  </si>
  <si>
    <t>تكسير الجلسات المطبلة وإعادتها وتصحيح تربيع الفتحة</t>
  </si>
  <si>
    <t>لا صوت أجوف بالجلسات، وتساوي قطري الفتحة ومقاساتها حسب المخططات</t>
  </si>
  <si>
    <t>CHE01950</t>
  </si>
  <si>
    <t>SN-PLAS-005</t>
  </si>
  <si>
    <t>التقاء السقف بالجدار</t>
  </si>
  <si>
    <t>انتفاخات وتقشر على خطوط التقاء السقف بالجدار</t>
  </si>
  <si>
    <t>رطوبة متسربة أو حركة بين البلاطة والجدار دون فاصل</t>
  </si>
  <si>
    <t>إزالة الجزء المنتفخ ومعالجة سبب الرطوبة أو الحركة ثم إعادة البياض</t>
  </si>
  <si>
    <t>خلو خطوط التقاء السقف بالجدار من أي انتفاخ أو تقشر</t>
  </si>
  <si>
    <t>CHE03746</t>
  </si>
  <si>
    <t>SN-PLAS-006</t>
  </si>
  <si>
    <t>شروخ شعرية منتشرة (تنميل) على سطح البياض الداخلي</t>
  </si>
  <si>
    <t>زيادة نسبة الأسمنت أو ضعف المعالجة بالرش</t>
  </si>
  <si>
    <t>توسيع الشروخ وملؤها بمعجون مناسب، أو إعادة الضهارة للمساحات الكبيرة</t>
  </si>
  <si>
    <t>خلو السطح من الشروخ الشعرية الظاهرة بالعين المجردة قبل الدهان</t>
  </si>
  <si>
    <t>MIS06589، CHE01952</t>
  </si>
  <si>
    <t>SN-PLAS-007</t>
  </si>
  <si>
    <t>تموجات في سطح البياض تظهر بوضوح عند النظر بزاوية عكس الضوء</t>
  </si>
  <si>
    <t>ضعف التسوية بالقدة وعدم الالتزام بالأوتار</t>
  </si>
  <si>
    <t>معالجة التموجات بالكشط والضهارة وإعادة التسوية</t>
  </si>
  <si>
    <t>انحراف السطح لا يتجاوز 3 مم تحت قدة 3 م في أي موضع</t>
  </si>
  <si>
    <t>CHE01946</t>
  </si>
  <si>
    <t>SN-PLAS-008</t>
  </si>
  <si>
    <t>الزوايا والأحرف</t>
  </si>
  <si>
    <t>زوايا داخلية غير مستقيمة وأحرف بياض متعرجة بين الحوائط والأسقف</t>
  </si>
  <si>
    <t>عدم استخدام قدة ومساطر لضبط الزوايا</t>
  </si>
  <si>
    <t>إعادة تشكيل الزوايا والأحرف بالقدة وأسمنت التصليح</t>
  </si>
  <si>
    <t>زوايا مستقيمة بقدة أفقية ومائلة، وأفقية الزوايا الأفقية للغرف</t>
  </si>
  <si>
    <t>CHE01948</t>
  </si>
  <si>
    <t>SN-PLAS-009</t>
  </si>
  <si>
    <t>حول علب الكهرباء</t>
  </si>
  <si>
    <t>تقفيل غير منتظم للبياض حول علب الكهرباء مع فراغات وبروزات</t>
  </si>
  <si>
    <t>تنفيذ البياض دون ضبط منسوب العلب</t>
  </si>
  <si>
    <t>تقفيل البياض حول العلب بمونة مناسبة وتسوية الحواف</t>
  </si>
  <si>
    <t>تقفيل نظيف مستو مع وجه العلبة دون فراغات</t>
  </si>
  <si>
    <t>CHE01949</t>
  </si>
  <si>
    <t>SN-PLAS-010</t>
  </si>
  <si>
    <t>كورنيشة السقف</t>
  </si>
  <si>
    <t>كورنيشة سقف متعرجة غير مستقيمة وعليها بقايا مونة</t>
  </si>
  <si>
    <t>عدم شد الخيط والمساطر أثناء التنفيذ</t>
  </si>
  <si>
    <t>تصحيح الاستقامة بالمساطر وتنظيف الكورنيشة</t>
  </si>
  <si>
    <t>كورنيشة مستقيمة على خيط مشدود ونظيفة بكامل الامتداد</t>
  </si>
  <si>
    <t>ص 190</t>
  </si>
  <si>
    <t>CHE01960</t>
  </si>
  <si>
    <t>SN-PLAS-011</t>
  </si>
  <si>
    <t>حول الحلوق</t>
  </si>
  <si>
    <t>عيوب وفراغات في التقاء البياض بحلوق الأبواب والشبابيك</t>
  </si>
  <si>
    <t>تركيب الحلوق قبل انتهاء الطرطشة والبؤج</t>
  </si>
  <si>
    <t>تقفيل الالتقاء بمونة وتشطيبه، أو إعادة البياض المجاور للحلق</t>
  </si>
  <si>
    <t>التقاء منتظم دون فراغات أو شروخ بين البياض والحلق</t>
  </si>
  <si>
    <t>ص 170</t>
  </si>
  <si>
    <t>MIS06587</t>
  </si>
  <si>
    <t>SN-PLAS-012</t>
  </si>
  <si>
    <t>بياض الواجهات</t>
  </si>
  <si>
    <t>تطبيل وانفصال أجزاء من بياض الواجهة مع خطر سقوطها</t>
  </si>
  <si>
    <t>طرطشة ضعيفة أو سمك زائد للطبقة الواحدة دون شبك</t>
  </si>
  <si>
    <t>تكسير المناطق المنفصلة وإعادة الطرطشة والبياض على طبقات مع شبك عند السمك الكبير</t>
  </si>
  <si>
    <t>لا صوت أجوف، وسمك لياسة الواجهة 2.5 سم على الأقل وشبك كامل عند تجاوز 3 سم</t>
  </si>
  <si>
    <t>MIS06588، CHE03567</t>
  </si>
  <si>
    <t>SN-PLAS-013</t>
  </si>
  <si>
    <t>شروخ شعرية متشابكة في بياض الواجهات على مسطحات كبيرة دون فواصل</t>
  </si>
  <si>
    <t>تنفيذ مسطحات كبيرة بلا فواصل حركة مع ضعف المعالجة</t>
  </si>
  <si>
    <t>قطع فواصل حركة وإعادة الضهارة للأجزاء المتشرخة وملء الفواصل بمادة مرنة</t>
  </si>
  <si>
    <t>مسطح البياض بدون فواصل لا يتجاوز 25 م2، وخلو السطح من الشروخ</t>
  </si>
  <si>
    <t>MIS06589</t>
  </si>
  <si>
    <t>SN-PLAS-014</t>
  </si>
  <si>
    <t>ملح أبيض وبقع تزهير على سطح بياض الواجهة</t>
  </si>
  <si>
    <t>استخدام ماء أو رمل محتو على أملاح أو تشرب الجدار بالرطوبة</t>
  </si>
  <si>
    <t>إزالة الأملاح بالفرشاة والغسيل المتكرر، ومعالجة مصدر الرطوبة، وإعادة البياض إن تكرر</t>
  </si>
  <si>
    <t>خلو السطح من التزهير بعد الجفاف التام</t>
  </si>
  <si>
    <t>MIS06590، CHE01953</t>
  </si>
  <si>
    <t>SN-PLAS-015</t>
  </si>
  <si>
    <t>نهاية البياض الخارجي</t>
  </si>
  <si>
    <t>رطوبة وتقشر في نهاية بياض الواجهة عند ملاقاة الأرض أو الرصيف</t>
  </si>
  <si>
    <t>إنهاء البياض ملامسا للتربة دون weep screed أو دون امتداده أسفل بلاط الرصيف</t>
  </si>
  <si>
    <t>إزالة الجزء التالف وتركيب weep screed وإعادة البياض بالمناسيب الصحيحة</t>
  </si>
  <si>
    <t>weep screed أعلى الأرض المرصوفة 50 مم وأعلى التربة 100 مم، وامتداد اللياسة أسفل بلاط الرصيف 10 سم</t>
  </si>
  <si>
    <t>ص 382</t>
  </si>
  <si>
    <t>SN-PLAS-016</t>
  </si>
  <si>
    <t>لياسة الأسقف</t>
  </si>
  <si>
    <t>صوت أجوف وتشققات في لياسة سقف بئر السلم أو الممرات</t>
  </si>
  <si>
    <t>ضعف الالتصاق بالخرسانة الملساء أو عدم الطرطشة الكافية</t>
  </si>
  <si>
    <t>إزالة اللياسة المنفصلة وإعادة الطرطشة واللياسة بالسمك الصحيح</t>
  </si>
  <si>
    <t>لا صوت أجوف، وسمك لياسة السقف 10 مم على الأقل</t>
  </si>
  <si>
    <t>SN-PLAS-017</t>
  </si>
  <si>
    <t>تصدع وشروخ في لياسة الأسقف الداخلية والأسطح السفلية للبلاطات</t>
  </si>
  <si>
    <t>ترخيم البلاطة أو ضعف التصاق اللياسة</t>
  </si>
  <si>
    <t>تقييم إنشائي للشروخ، ثم إزالة اللياسة المتصدعة وإعادتها بعد المعالجة</t>
  </si>
  <si>
    <t>خلو أسطح الأسقف من التصدع، ولا صوت أجوف عند الطرق</t>
  </si>
  <si>
    <t>CHE03747</t>
  </si>
  <si>
    <t>SN-PLAS-018</t>
  </si>
  <si>
    <t>اتصال الخرسانة بالمباني</t>
  </si>
  <si>
    <t>شروخ في البياض على امتداد خطوط التقاء العناصر الخرسانية بالمباني</t>
  </si>
  <si>
    <t>عدم تثبيت شريط شبك مجلفن على خط الالتقاء قبل البياض</t>
  </si>
  <si>
    <t>إزالة البياض على جانبي الخط وتثبيت شبك مجلفن ثم إعادة البياض</t>
  </si>
  <si>
    <t>شبك ممتد على الوصلة مثبت بمسامير ووردة كل 20 إلى 25 سم، وخلو الخط من الشروخ</t>
  </si>
  <si>
    <t>ص 295</t>
  </si>
  <si>
    <t>CHE03567، CHE03751</t>
  </si>
  <si>
    <t>SN-PLAS-019</t>
  </si>
  <si>
    <t>بياض الحوائط</t>
  </si>
  <si>
    <t>طبقة بياض ضعيفة يتفتت سطحها ويتساقط رملها عند الحك</t>
  </si>
  <si>
    <t>استخدام مونة تجاوزت 30 دقيقة من الخلط أو طرطشة بمونة متغيرة القوام</t>
  </si>
  <si>
    <t>إزالة الطبقة الضعيفة وإعادة البياض بمونة طازجة ومعالجتها بالرش</t>
  </si>
  <si>
    <t>سطح متماسك لا يتفتت بالحك، ومونة مستخدمة خلال 30 دقيقة من الخلط</t>
  </si>
  <si>
    <t>ص 175</t>
  </si>
  <si>
    <t>MIS06592، MIS06585</t>
  </si>
  <si>
    <t>SN-WP-001</t>
  </si>
  <si>
    <t>WP</t>
  </si>
  <si>
    <t>عزل مائي وحراري</t>
  </si>
  <si>
    <t>مدماك باب الحمام</t>
  </si>
  <si>
    <t>رطوبة بأرضية وجدار الغرفة المجاورة لباب الحمام</t>
  </si>
  <si>
    <t>عدم عمل مدماك باب الحمام أو عدم استمرار وزرة العزل عند العتبة</t>
  </si>
  <si>
    <t>فك العتبة وتنفيذ المدماك واستكمال العزل والوزرة واختباره</t>
  </si>
  <si>
    <t>مدماك باب بارتفاع 7 سم ووزرة عزل 10 إلى 25 سم أعلى التشطيب</t>
  </si>
  <si>
    <t>مقاول العزل</t>
  </si>
  <si>
    <t>ص 177</t>
  </si>
  <si>
    <t>SN-WP-002</t>
  </si>
  <si>
    <t>عزل أرضية الحمام</t>
  </si>
  <si>
    <t>رشح وبقع رطوبة بسقف الدور الأسفل أسفل أرضية الحمام</t>
  </si>
  <si>
    <t>قطع العزل أو ضعف وزراته أو عدم إجراء اختبار الغمر بعد السباكة</t>
  </si>
  <si>
    <t>فك التشطيب بالمنطقة المتسربة وإصلاح العزل وإعادة اختبار الغمر قبل التبليط</t>
  </si>
  <si>
    <t>غمر 10 إلى 15 سم لمدة 48 ساعة ثم 48 ساعة ملاحظة بعد التفريغ دون رشح</t>
  </si>
  <si>
    <t>ص 178</t>
  </si>
  <si>
    <t>CHE02037، CHE02038، CHE02039، CHE03743</t>
  </si>
  <si>
    <t>SN-WP-003</t>
  </si>
  <si>
    <t>عزل حول المواسير</t>
  </si>
  <si>
    <t>تسرب مياه حول مواسير الصرف المخترقة لأرضية الحمام</t>
  </si>
  <si>
    <t>اختبار العزل قبل تمديد المواسير ثم قطعه أثناء أعمال السباكة</t>
  </si>
  <si>
    <t>إصلاح العزل حول كل ماسورة بإدخاله داخلها وتقوية بشريحة إضافية، ثم اختبار الغمر</t>
  </si>
  <si>
    <t>دخول العزل 5 سم داخل الماسورة، ولا تسرب بعد اختبار الغمر</t>
  </si>
  <si>
    <t>MIS06597</t>
  </si>
  <si>
    <t>SN-WP-004</t>
  </si>
  <si>
    <t>وزرة عزل الحمام</t>
  </si>
  <si>
    <t>رطوبة صاعدة في جدران الحمام فوق منسوب الأرضية</t>
  </si>
  <si>
    <t>وزرة عزل منخفضة أو أركان غير مقواة</t>
  </si>
  <si>
    <t>رفع وزرة العزل وتقوية الأركان بشريحة إضافية</t>
  </si>
  <si>
    <t>وزرة 10 إلى 25 سم أعلى التشطيب، وتقوية أركان بعرض 20 سم</t>
  </si>
  <si>
    <t>SN-WP-005</t>
  </si>
  <si>
    <t>مطابخ</t>
  </si>
  <si>
    <t>عزل أرضية المطبخ</t>
  </si>
  <si>
    <t>بقع رطوبة وتقشر دهان بسقف الدور الأسفل تحت أرضية المطبخ</t>
  </si>
  <si>
    <t>عدم عزل أرضية المطبخ أو اختبارها كمنطقة رطبة</t>
  </si>
  <si>
    <t>إصلاح أو استكمال العزل وإعادة اختبار الغمر قبل التشطيب</t>
  </si>
  <si>
    <t>اختبار غمر 48 ساعة بارتفاع 10 إلى 15 سم دون أي رشح بالسقف السفلي</t>
  </si>
  <si>
    <t>CHE02037، CHE02039</t>
  </si>
  <si>
    <t>SN-WP-006</t>
  </si>
  <si>
    <t>عزل السطح</t>
  </si>
  <si>
    <t>رشح ونقط مياه بسقف الدور الأخير بعد اختبار غمر السطح</t>
  </si>
  <si>
    <t>عيوب في لحامات أو وزرات أو جراجير عزل السطح</t>
  </si>
  <si>
    <t>تحديد مواضع التسرب وإصلاح العزل وإعادة اختبار الغمر</t>
  </si>
  <si>
    <t>غمر السطح 48 إلى 72 ساعة بارتفاع 10 إلى 15 سم دون رشح عند الفحص بالكشاف من أسفل</t>
  </si>
  <si>
    <t>ص 179</t>
  </si>
  <si>
    <t>CHE02067، CHE02068، CHE03579، CHE03743</t>
  </si>
  <si>
    <t>SN-WP-007</t>
  </si>
  <si>
    <t>وصلات اللفائف</t>
  </si>
  <si>
    <t>تسرب مياه من وصلات لفائف العزل الموازية أو المعاكسة لاتجاه السريان</t>
  </si>
  <si>
    <t>تنفيذ الركوب في اتجاه خاطئ بالنسبة لسريان المياه</t>
  </si>
  <si>
    <t>إضافة شرائح تقوية فوق الوصلات المخالفة وإعادة اللحام، ثم اختبار الغمر</t>
  </si>
  <si>
    <t>تراكب طولي 10 سم وعرضي 15 سم على الأقل بالاتجاه الصحيح، ولا تسرب بالغمر</t>
  </si>
  <si>
    <t>MIS06599</t>
  </si>
  <si>
    <t>SN-WP-008</t>
  </si>
  <si>
    <t>جراجير المطر</t>
  </si>
  <si>
    <t>تسرب مياه حول جراجير المطر بالسطح</t>
  </si>
  <si>
    <t>تركيب الجراجير بعد العزل وقطع اللفائف لإدخالها</t>
  </si>
  <si>
    <t>إعادة تركيب الجرجور مع حلقة عزل وشريحة تقوية ملحومة حوله</t>
  </si>
  <si>
    <t>جرجور ملحوم بالعزل دون فجوات ولا تسرب بعد اختبار الغمر</t>
  </si>
  <si>
    <t>MIS06600</t>
  </si>
  <si>
    <t>SN-WP-009</t>
  </si>
  <si>
    <t>وزرة العزل عند الدروة</t>
  </si>
  <si>
    <t>تسرب مياه عند ركن التقاء السطح بالدروة</t>
  </si>
  <si>
    <t>إنهاء العزل عند منسوب السطح دون رفعه على الدروة</t>
  </si>
  <si>
    <t>عمل وزرة مائلة ورفع العزل على الدروة مع metal flashing وsealant</t>
  </si>
  <si>
    <t>رفع العزل 400 مم ووزرة 100 × 100 مم مع flashing محكم</t>
  </si>
  <si>
    <t>ص 378</t>
  </si>
  <si>
    <t>MIS06601</t>
  </si>
  <si>
    <t>SN-WP-010</t>
  </si>
  <si>
    <t>فاصل التمدد بالسطح</t>
  </si>
  <si>
    <t>تمزق غطاء فاصل التمدد بالسطح وتسرب المياه منه</t>
  </si>
  <si>
    <t>تثبيت الغطاء من الجهتين فتقيدت الحركة</t>
  </si>
  <si>
    <t>استبدال الغطاء وتثبيته من جهة واحدة فقط وإصلاح العزل أسفله</t>
  </si>
  <si>
    <t>غطاء صاج 2 مم مثبت من جهة واحدة على رقبة ارتفاعها 0.45 م</t>
  </si>
  <si>
    <t>ص 388</t>
  </si>
  <si>
    <t>MIS06602</t>
  </si>
  <si>
    <t>SN-WP-011</t>
  </si>
  <si>
    <t>المواسير المخترقة للسطح</t>
  </si>
  <si>
    <t>تسرب مياه حول مواسير التهوية والخدمات المخترقة لبلاطة السطح</t>
  </si>
  <si>
    <t>عدم رفع العزل حول الماسورة وتقويته</t>
  </si>
  <si>
    <t>تقوية العزل حول الماسورة ورفعه عليها مع طوق محكم</t>
  </si>
  <si>
    <t>رفع العزل 300 مم على الأقل حول الماسورة، ولا تسرب بالغمر</t>
  </si>
  <si>
    <t>ص 389</t>
  </si>
  <si>
    <t>SN-WP-012</t>
  </si>
  <si>
    <t>لفائف العزل</t>
  </si>
  <si>
    <t>انتفاخات وجيوب هوائية أسفل لفائف عزل السطح</t>
  </si>
  <si>
    <t>حبس الهواء أثناء اللحام أو العزل على سطح رطب</t>
  </si>
  <si>
    <t>ثقب الجيب وإخراج الهواء وإعادة لحامه بشريحة تقوية</t>
  </si>
  <si>
    <t>خلو اللفائف من الجيوب، والتصاق كامل بالسطح</t>
  </si>
  <si>
    <t>MIS06598</t>
  </si>
  <si>
    <t>SN-WP-013</t>
  </si>
  <si>
    <t>ميول السطح</t>
  </si>
  <si>
    <t>تجمع مياه بمناطق من السطح بعد الأمطار أو الغسيل</t>
  </si>
  <si>
    <t>ميول غير كافية أو عكسية بخرسانة الميول</t>
  </si>
  <si>
    <t>إعادة تشكيل الميول بالمنطقة المتأثرة وإعادة العزل والتشطيب</t>
  </si>
  <si>
    <t>ميول لا تقل عن 3 مم لكل متر والمعتاد 5 إلى 10 مم، دون أي تجمع</t>
  </si>
  <si>
    <t>ملحق مصور ص 39</t>
  </si>
  <si>
    <t>CHE02093</t>
  </si>
  <si>
    <t>SN-WP-014</t>
  </si>
  <si>
    <t>العزل الحراري للسطح</t>
  </si>
  <si>
    <t>عزل حراري مفقود أو بسمك أقل من المطلوب أسفل بلاط السطح</t>
  </si>
  <si>
    <t>إغفال طبقة العزل الحراري أو توريد ألواح غير مطابقة</t>
  </si>
  <si>
    <t>فك التشطيب وتوريد وتركيب ألواح العزل الحراري المطابقة</t>
  </si>
  <si>
    <t>ألواح XPS بسمك 5 سم وكثافة 35 كجم/م3، أو 80 مم في نظام Inverted roof</t>
  </si>
  <si>
    <t>SN-WP-015</t>
  </si>
  <si>
    <t>الخزان الأرضي</t>
  </si>
  <si>
    <t>رطوبة أو رشح بالجهة الداخلية للخزان الأرضي بعد اختبار الردم والغمر</t>
  </si>
  <si>
    <t>ضعف لحامات اللفائف أو عدم تقوية الأركان</t>
  </si>
  <si>
    <t>إعادة العزل الخارجي بالمواضع المعيبة وإعادة الاختبار</t>
  </si>
  <si>
    <t>ردم لنصف الارتفاع وغمر حتى التشبع أسبوعا كاملا دون رطوبة بالداخل</t>
  </si>
  <si>
    <t>CHE02013، CHE02012، CHE02014</t>
  </si>
  <si>
    <t>SN-WP-016</t>
  </si>
  <si>
    <t>تقشر أو فقاعات في طبقة الإيبوكسي الداخلية للخزان الأرضي</t>
  </si>
  <si>
    <t>تنفيذ العزل الداخلي بجهة غير متخصصة أو على سطح غير مجهز</t>
  </si>
  <si>
    <t>إزالة الطبقة المعيبة وإعادة العزل الإيبوكسي غير السام بجهة معتمدة مع ضمان</t>
  </si>
  <si>
    <t>طبقة إيبوكسي متصلة غير سامة دون تقشر أو فقاعات</t>
  </si>
  <si>
    <t>CHE02011</t>
  </si>
  <si>
    <t>SN-WP-017</t>
  </si>
  <si>
    <t>عزل حوائط البدروم</t>
  </si>
  <si>
    <t>رشح مياه وبقع رطوبة على الوجه الداخلي لحوائط البدروم</t>
  </si>
  <si>
    <t>عزل سائل لا يناسب وجود مياه جوفية أو أماكن غير معزولة</t>
  </si>
  <si>
    <t>إعادة العزل الخارجي بلفائف بيتومينية مع حماية، أو حقن العزل من الداخل حسب الحالة</t>
  </si>
  <si>
    <t>لا رطوبة أو رشح بعد ردم لنصف الارتفاع وغمر بالماء أسبوعا، وامتداد العزل 300 مم فوق منسوب المياه الجوفية</t>
  </si>
  <si>
    <t>ص 92</t>
  </si>
  <si>
    <t>MIS06596، CHE02006، CHE02007</t>
  </si>
  <si>
    <t>SN-WP-018</t>
  </si>
  <si>
    <t>عزل الأساسات</t>
  </si>
  <si>
    <t>أماكن غير معزولة وسمك عزل غير منتظم بأوجه الأساسات والرقاب قبل الردم</t>
  </si>
  <si>
    <t>تنفيذ وجه واحد أو عدم استلام كل وجه</t>
  </si>
  <si>
    <t>استكمال العزل بوجهين متعامدين واستلام كل وجه قبل الردم</t>
  </si>
  <si>
    <t>طبقة متصلة بالسمك المطلوب دون أي مناطق مكشوفة</t>
  </si>
  <si>
    <t>MIS06595، CHE02000</t>
  </si>
  <si>
    <t>SN-WP-019</t>
  </si>
  <si>
    <t>تقشر وانفصال طبقة العزل البيتوميني عن أسطح الخرسانة</t>
  </si>
  <si>
    <t>العزل قبل جفاف السطح أو تخفيف البيتومين بالكيروسين أو الماء</t>
  </si>
  <si>
    <t>إزالة العزل المنفصل وإعادته بعد الجفاف بالمادة كما وردت دون تخفيف</t>
  </si>
  <si>
    <t>عزل ملتصق بالكامل، وبدء العزل بعد 7 أيام من صب آخر عنصر وتمام الجفاف</t>
  </si>
  <si>
    <t>MIS06594، MIS06593</t>
  </si>
  <si>
    <t>SN-WP-020</t>
  </si>
  <si>
    <t>حماية العزل</t>
  </si>
  <si>
    <t>عزل خارجي للأساسات أو حوائط البدروم مكشوف ومخدوش دون طبقة حماية</t>
  </si>
  <si>
    <t>إغفال طبقة الحماية قبل الردم</t>
  </si>
  <si>
    <t>إصلاح الخدوش وتنفيذ طبقة حماية من طوب مصمت أو ألواح حماية قبل الردم</t>
  </si>
  <si>
    <t>طبقة حماية مستمرة تغطي كامل العزل قبل الردم</t>
  </si>
  <si>
    <t>CHE02008، CHE02005</t>
  </si>
  <si>
    <t>SN-TILE-001</t>
  </si>
  <si>
    <t>TILE</t>
  </si>
  <si>
    <t>بلاط ورخام وتكسيات</t>
  </si>
  <si>
    <t>بلاط الأرضيات</t>
  </si>
  <si>
    <t>صوت أجوف عند طرق بلاط أرضيات الغرف بعصا خشبية</t>
  </si>
  <si>
    <t>فراغات في المونة أسفل البلاطة أو فرد المونة على مساحة كبيرة فتصلبت قبل التركيب</t>
  </si>
  <si>
    <t>فك البلاطات المطبلة وإعادة تركيبها مع ملء كامل لظهر البلاطة بالمونة</t>
  </si>
  <si>
    <t>مقاول البلاط والتكسيات</t>
  </si>
  <si>
    <t>ملحق مصور ص 37</t>
  </si>
  <si>
    <t>MIS06618، MIS06604، CHE02134، CHE02322</t>
  </si>
  <si>
    <t>SN-TILE-002</t>
  </si>
  <si>
    <t>تكسير زوايا وأطراف بلاط الأرضيات بعد الاستعمال</t>
  </si>
  <si>
    <t>عدم ملء كامل مسطح ظهر البلاطة بالمونة</t>
  </si>
  <si>
    <t>استبدال البلاطات المكسورة وتركيبها بملء كامل للظهر</t>
  </si>
  <si>
    <t>خلو البلاط من الزوايا المكسورة، ولا صوت أجوف</t>
  </si>
  <si>
    <t>MIS06613، CHE03744</t>
  </si>
  <si>
    <t>SN-TILE-003</t>
  </si>
  <si>
    <t>هبوط موضعي في أرضيات الغرف والصالات</t>
  </si>
  <si>
    <t>دفان رملي زائد أو غير مدموك أسفل البلاط</t>
  </si>
  <si>
    <t>فك البلاط بالمنطقة الهابطة ودمك الدفان أو إحلاله بخلطة مفلفلة وإعادة التركيب</t>
  </si>
  <si>
    <t>أفقية البلاط بالقدة والميزان دون هبوط، ودفان رملي لا يزيد عن 10 سم</t>
  </si>
  <si>
    <t>CHE03742</t>
  </si>
  <si>
    <t>SN-TILE-004</t>
  </si>
  <si>
    <t>بروز وتسنين بين حواف البلاطات المتجاورة (Lippage) يحس بالقدم</t>
  </si>
  <si>
    <t>عدم استلام الأفقية بالقدة والميزان أثناء التركيب</t>
  </si>
  <si>
    <t>فك البلاطات البارزة وإعادة تركيبها على منسوب موحد</t>
  </si>
  <si>
    <t>سطح مستو تحت القدة دون تسنين بين البلاطات</t>
  </si>
  <si>
    <t>MIS06617، CHE02138</t>
  </si>
  <si>
    <t>SN-TILE-005</t>
  </si>
  <si>
    <t>فواصل الحركة</t>
  </si>
  <si>
    <t>تقبب وانفصال البلاط في المساحات الكبيرة لغياب فواصل الحركة</t>
  </si>
  <si>
    <t>عدم تنفيذ فواصل حركة في المسطحات الكبيرة</t>
  </si>
  <si>
    <t>فك البلاط المتقبب وإعادة تركيبه مع عمل فواصل حركة مملوءة بمادة مرنة</t>
  </si>
  <si>
    <t>فواصل حركة بعرض 5 مم على الأقل وعمق sealant لا يقل عن 6 مم، لمسافات لا تزيد عن 10 م</t>
  </si>
  <si>
    <t>ص 182</t>
  </si>
  <si>
    <t>SN-TILE-006</t>
  </si>
  <si>
    <t>الأرضيات الفينيل</t>
  </si>
  <si>
    <t>أرضية فينيل غير مستوية تظهر فيها تموجات ونتوءات</t>
  </si>
  <si>
    <t>عدم استواء طبقة الـ screed أسفل الفينيل</t>
  </si>
  <si>
    <t>إزالة الفينيل وتسوية الـ screed وإعادة التركيب</t>
  </si>
  <si>
    <t>فرق ارتفاع لا يتجاوز 5 مم بين أي نقطتين</t>
  </si>
  <si>
    <t>ص 189</t>
  </si>
  <si>
    <t>SN-TILE-007</t>
  </si>
  <si>
    <t>خطوط لحامات بلاط متعرجة غير مستمرة وغير متعامدة</t>
  </si>
  <si>
    <t>عدم شد الخيط واستخدام صلايب موحدة</t>
  </si>
  <si>
    <t>فك وإعادة تركيب الصفوف المنحرفة بالخيط والصلايب</t>
  </si>
  <si>
    <t>لحامات مستقيمة متعامدة موحدة العرض ومطابقة لنمط التبليط المعتمد</t>
  </si>
  <si>
    <t>MIS06615، CHE02133، CHE02138</t>
  </si>
  <si>
    <t>SN-TILE-008</t>
  </si>
  <si>
    <t>تفاوت ظاهر في درجة اللون والتون بين البلاطات المتجاورة</t>
  </si>
  <si>
    <t>عدم فرز البلاط حسب رقم التشغيلة واللون قبل التركيب</t>
  </si>
  <si>
    <t>استبدال البلاطات الشاذة من نفس التشغيلة</t>
  </si>
  <si>
    <t>لون وتون موحد في الفراغ الواحد ومطابق للعينة المعتمدة</t>
  </si>
  <si>
    <t>MIS06616</t>
  </si>
  <si>
    <t>SN-TILE-009</t>
  </si>
  <si>
    <t>تقسيط البلاط</t>
  </si>
  <si>
    <t>قطع بلاط (غلقات) أقل من نصف بلاطة وغير متماثلة على الجانبين المتقابلين</t>
  </si>
  <si>
    <t>بدء التبليط من جدار بدلا من محاور الفراغ</t>
  </si>
  <si>
    <t>إعادة تقسيط الصفوف الطرفية من محاور الفراغ</t>
  </si>
  <si>
    <t>غلقات متساوية على الجانبين المتقابلين وأكبر من نصف بلاطة</t>
  </si>
  <si>
    <t>ملحق مصور ص 42</t>
  </si>
  <si>
    <t>MIS06605، CHE02324</t>
  </si>
  <si>
    <t>SN-TILE-010</t>
  </si>
  <si>
    <t>سقية البلاط</t>
  </si>
  <si>
    <t>سقية لحامات ضعيفة متفتتة أو ناقصة بين بلاطات الأرضيات</t>
  </si>
  <si>
    <t>السقية بأسمنت جاف أو قبل تصلب المونة</t>
  </si>
  <si>
    <t>تفريغ اللحامات وإعادة السقية بلباني أسمنت أو مادة سقية معتمدة بعد 24 ساعة من التركيب</t>
  </si>
  <si>
    <t>لحامات ممتلئة متماسكة بعمق كاف ومستوية مع سطح البلاط</t>
  </si>
  <si>
    <t>ص 183</t>
  </si>
  <si>
    <t>MIS06603، CHE03558</t>
  </si>
  <si>
    <t>SN-TILE-011</t>
  </si>
  <si>
    <t>حواف البلاط</t>
  </si>
  <si>
    <t>أحرف بلاط غير مشطوفة عند الزوايا القائمة والأعمدة مع فواصل عريضة</t>
  </si>
  <si>
    <t>قص البلاط بزاوية قائمة دون شطف</t>
  </si>
  <si>
    <t>استبدال القطع بقطع مشطوفة 45 درجة</t>
  </si>
  <si>
    <t>تقابل الأحرف بشطف 45 درجة دون فواصل مفتوحة</t>
  </si>
  <si>
    <t>CHE02136</t>
  </si>
  <si>
    <t>SN-TILE-012</t>
  </si>
  <si>
    <t>الوزرة</t>
  </si>
  <si>
    <t>وزرة غير مستقيمة وغير مكتملة في بعض الحوائط</t>
  </si>
  <si>
    <t>إهمال استلام استقامة الوزرة واستكمالها</t>
  </si>
  <si>
    <t>استكمال الوزرات الناقصة وإعادة تركيب المنحرف منها</t>
  </si>
  <si>
    <t>وزرة مستقيمة مستكملة بكل الحوائط ومطابقة للنوع المعتمد</t>
  </si>
  <si>
    <t>ملحق مصور ص 36</t>
  </si>
  <si>
    <t>CHE02321، CHE03558</t>
  </si>
  <si>
    <t>SN-TILE-013</t>
  </si>
  <si>
    <t>البيبة الأرضية</t>
  </si>
  <si>
    <t>تسرب مياه حول جسم البيبة وتبقع السقف السفلي</t>
  </si>
  <si>
    <t>ملء الفرق بين البيبة ومنسوب السيراميك بالمونة</t>
  </si>
  <si>
    <t>رفع البيبة لمنسوب السيراميك أو تركيب زور واصل ملحوم، وإصلاح العزل حولها</t>
  </si>
  <si>
    <t>البيبة على منسوب السيراميك بوصلة محكمة ولا تسرب بعد اختبار الغمر</t>
  </si>
  <si>
    <t>ص 187</t>
  </si>
  <si>
    <t>MIS06606</t>
  </si>
  <si>
    <t>SN-TILE-014</t>
  </si>
  <si>
    <t>سيراميك حوائط الحمامات</t>
  </si>
  <si>
    <t>صوت أجوف عند طرق سيراميك حوائط الحمام خاصة عند الأركان</t>
  </si>
  <si>
    <t>تغطية جزئية لظهر البلاطة بالمونة أو اللاصق</t>
  </si>
  <si>
    <t>فك البلاطات المطبلة وإعادة لصقها بتغطية كاملة للظهر</t>
  </si>
  <si>
    <t>لا صوت أجوف، وتغطية ظهر البلاطة 100% بالمناطق الرطبة</t>
  </si>
  <si>
    <t>ص 186</t>
  </si>
  <si>
    <t>CHE02188، CHE03566</t>
  </si>
  <si>
    <t>SN-TILE-015</t>
  </si>
  <si>
    <t>سقية السيراميك</t>
  </si>
  <si>
    <t>لحامات سيراميك الحمام غير ممتلئة بكامل عمق البلاطة</t>
  </si>
  <si>
    <t>سقية سطحية دون كي اللحامات</t>
  </si>
  <si>
    <t>تفريغ اللحامات وإعادة السقية بعمق كامل وكيها بمادة مقاومة للمياه</t>
  </si>
  <si>
    <t>لحامات ممتلئة بعمق سمك البلاطة ومكوية دون فجوات</t>
  </si>
  <si>
    <t>ص 185</t>
  </si>
  <si>
    <t>CHE02184</t>
  </si>
  <si>
    <t>SN-TILE-016</t>
  </si>
  <si>
    <t>ميول أرضية الحمام</t>
  </si>
  <si>
    <t>تجمع مياه على أرضية الحمام وعدم تصفيتها نحو البيبة بعد سكب الماء</t>
  </si>
  <si>
    <t>عدم تشكيل الميول نحو البيبة أثناء التبليط</t>
  </si>
  <si>
    <t>فك البلاط وإعادة تشكيل الميول نحو البيبة</t>
  </si>
  <si>
    <t>تصفية كاملة نحو البيبة بدون تجمع عند اختبار سكب الماء</t>
  </si>
  <si>
    <t>CHE03572، CHE02135</t>
  </si>
  <si>
    <t>SN-TILE-017</t>
  </si>
  <si>
    <t>سيراميك حوائط غير رأسي وأركان غير متعامدة</t>
  </si>
  <si>
    <t>عدم ضبط الرأسية بالقدة والميزان وتربيع الأركان</t>
  </si>
  <si>
    <t>فك الصفوف المنحرفة وإعادة تركيبها على خيط رأسي</t>
  </si>
  <si>
    <t>رأسية بالقدة وميزان المياه وتعامد الأركان بالزاوية</t>
  </si>
  <si>
    <t>CHE02181</t>
  </si>
  <si>
    <t>SN-TILE-018</t>
  </si>
  <si>
    <t>فتحات المواسير</t>
  </si>
  <si>
    <t>فتحات المواسير المخترقة لسيراميك الحمام دون مادة مانعة للتسرب</t>
  </si>
  <si>
    <t>إغفال إحكام الفتحات بعد التركيب</t>
  </si>
  <si>
    <t>تنظيف الفتحات وحقنها بمادة sealant مقاومة للرطوبة</t>
  </si>
  <si>
    <t>كل الفتحات محكمة بمادة مانعة للتسرب دون فجوات</t>
  </si>
  <si>
    <t>CHE02178</t>
  </si>
  <si>
    <t>SN-TILE-019</t>
  </si>
  <si>
    <t>أرضيات الحمامات</t>
  </si>
  <si>
    <t>سيراميك أرضيات الحمام أملس يسبب الانزلاق عند البلل</t>
  </si>
  <si>
    <t>توريد بلاط غير مانع للانزلاق</t>
  </si>
  <si>
    <t>استبدال البلاط بنوع مانع للانزلاق مطابق للمواصفات</t>
  </si>
  <si>
    <t>سيراميك أرضيات سمك 8 مم على الأقل ومانع للانزلاق (non-slip)</t>
  </si>
  <si>
    <t>SN-TILE-020</t>
  </si>
  <si>
    <t>قواطيع الفينوليك</t>
  </si>
  <si>
    <t>أبواب كبائن فينوليك بلا قفل أو مؤشر إشغال أو مصد مطاطي</t>
  </si>
  <si>
    <t>توريد إكسسوارات ناقصة</t>
  </si>
  <si>
    <t>استكمال الأقفال وindicator bolt والمفصلات وrubber stop</t>
  </si>
  <si>
    <t>كل باب مزود بقفل ومؤشر ومفصلات ومصد تعمل بسهولة</t>
  </si>
  <si>
    <t>ص 383</t>
  </si>
  <si>
    <t>CHE02303</t>
  </si>
  <si>
    <t>SN-TILE-021</t>
  </si>
  <si>
    <t>كابينة ذوي الإعاقة</t>
  </si>
  <si>
    <t>كابينة ذوي الإعاقة بباب أضيق من المطلوب وبدون لافتة</t>
  </si>
  <si>
    <t>عدم مطابقة مقاسات الكابينة للمخططات</t>
  </si>
  <si>
    <t>تعديل الكابينة وتركيب باب بالعرض المطلوب ولافتة</t>
  </si>
  <si>
    <t>عرض الباب 850 مم مع لافتة ذوي الإعاقة</t>
  </si>
  <si>
    <t>CHE02304</t>
  </si>
  <si>
    <t>SN-TILE-022</t>
  </si>
  <si>
    <t>قواطيع الحمامات الجاهزة</t>
  </si>
  <si>
    <t>قواطيع حمامات جاهزة مهتزة غير محكمة التثبيت</t>
  </si>
  <si>
    <t>ضعف التثبيت بالأرضية والجدار</t>
  </si>
  <si>
    <t>إعادة تثبيت القواطيع بمثبتات مناسبة</t>
  </si>
  <si>
    <t>قواطيع ثابتة لا تهتز ومطابقة للمعتمد</t>
  </si>
  <si>
    <t>ص 296</t>
  </si>
  <si>
    <t>CHE03576</t>
  </si>
  <si>
    <t>SN-TILE-023</t>
  </si>
  <si>
    <t>اللحامات الأرضية والحائطية</t>
  </si>
  <si>
    <t>خطوط لحامات الحوائط لا تتصل بخطوط لحامات الأرضيات</t>
  </si>
  <si>
    <t>عدم توزيع السيراميك على محاور موحدة</t>
  </si>
  <si>
    <t>إعادة تركيب الصف الطرفي لتحقيق الاستمرارية حيث يمكن</t>
  </si>
  <si>
    <t>استمرار خطوط اللحام بين الحوائط والأرضيات</t>
  </si>
  <si>
    <t>CHE02323، CHE03566</t>
  </si>
  <si>
    <t>SN-TILE-024</t>
  </si>
  <si>
    <t>سيراميك حوائط المطبخ</t>
  </si>
  <si>
    <t>صوت أجوف وانفصال في سيراميك حائط المطبخ خلف الكاونتر وفوق الحوض</t>
  </si>
  <si>
    <t>تركيب على طرطشة غير معالجة أو بتغطية ناقصة للظهر</t>
  </si>
  <si>
    <t>فك البلاطات المنفصلة وإعادة تركيبها بلاصق مناسب وتغطية كاملة</t>
  </si>
  <si>
    <t>لا صوت أجوف، وتغطية ظهر 100% في المناطق المعرضة للمياه</t>
  </si>
  <si>
    <t>SN-TILE-025</t>
  </si>
  <si>
    <t>ميول أرضية المطبخ</t>
  </si>
  <si>
    <t>تجمع مياه الغسيل في أركان أرضية المطبخ بعيدا عن نقطة الصرف</t>
  </si>
  <si>
    <t>تبليط أفقي دون ميول حسب المخططات</t>
  </si>
  <si>
    <t>إعادة تبليط المنطقة بميول نحو البيبة</t>
  </si>
  <si>
    <t>تصفية كاملة دون تجمع، والميول حسب المخططات</t>
  </si>
  <si>
    <t>CHE02135</t>
  </si>
  <si>
    <t>SN-TILE-026</t>
  </si>
  <si>
    <t>فتحات الخدمات بالسيراميك</t>
  </si>
  <si>
    <t>فتحات المواسير وعلب الكهرباء بسيراميك المطبخ مقطوعة بشكل غير منتظم وغير محكمة</t>
  </si>
  <si>
    <t>تقطيع يدوي غير دقيق وعدم إحكام الفتحات</t>
  </si>
  <si>
    <t>استبدال البلاطات المعيبة وتقطيعها بدقة وإحكام الفتحات بمادة مانعة للتسرب</t>
  </si>
  <si>
    <t>فتحات دقيقة بحواف نظيفة محكمة بمادة مانعة للتسرب</t>
  </si>
  <si>
    <t>CHE02178، CHE02185</t>
  </si>
  <si>
    <t>SN-TILE-027</t>
  </si>
  <si>
    <t>نظافة سيراميك المطبخ</t>
  </si>
  <si>
    <t>بقايا لباني وغراء متصلب على وجه سيراميك حوائط المطبخ وفي اللحامات</t>
  </si>
  <si>
    <t>عدم الغسيل بالإسفنج قبل التصلب</t>
  </si>
  <si>
    <t>التنظيف بالماء والإسفنج ومنظف مناسب ثم التلميع بقماش جاف</t>
  </si>
  <si>
    <t>سطح نظيف لامع خال من البقايا</t>
  </si>
  <si>
    <t>CHE02177</t>
  </si>
  <si>
    <t>SN-TILE-028</t>
  </si>
  <si>
    <t>تكسيات الواجهة</t>
  </si>
  <si>
    <t>ألواح رخام أو جرانيت بالواجهة تتحرك باليد أو مثبتة بالمونة فقط</t>
  </si>
  <si>
    <t>الاعتماد على المونة أو على ثقوب بالصاروخ بدل التخريم بالدريل والمشابك</t>
  </si>
  <si>
    <t>فك الألواح وإعادة تثبيتها ميكانيكيا بمشابك stainless مثبتة في ثقوب بمنتصف السمك</t>
  </si>
  <si>
    <t>ألواح ثابتة لا تتحرك، بمشبكين أسفل ومشبكين أعلى لكل لوح وتثبيت المسمار في الخرسانة 2 بوصة على الأقل</t>
  </si>
  <si>
    <t>ص 208</t>
  </si>
  <si>
    <t>MIS06614، MIS06609</t>
  </si>
  <si>
    <t>SN-TILE-029</t>
  </si>
  <si>
    <t>ألواح تكسية مثبتة على جدار بلوك مفرغ تظهر انفلاتا في التثبيت</t>
  </si>
  <si>
    <t>تثبيت مشابك الرخام في البلوك المفرغ مباشرة</t>
  </si>
  <si>
    <t>تركيب شاسيه حديد مجلفن بعوارض أفقية وتثبيت الألواح عليه</t>
  </si>
  <si>
    <t>تثبيت على شاسيه أو حائط مصمت، وألواح ثابتة دون حركة</t>
  </si>
  <si>
    <t>MIS06610</t>
  </si>
  <si>
    <t>SN-TILE-030</t>
  </si>
  <si>
    <t>تكسيات الواجهة بالمونة</t>
  </si>
  <si>
    <t>انتفاخ وانفصال ألواح الرخام الملصقة بالمونة عن الجدار</t>
  </si>
  <si>
    <t>سقي الفراغ خلف الألواح دفعة واحدة</t>
  </si>
  <si>
    <t>فك الألواح المنفصلة وإعادة تركيبها مع السقية على دفعات</t>
  </si>
  <si>
    <t>سقية على دفعات 15 إلى 20 سم بعد شك السابقة، وفواصل حركة كل 5 م بحد أقصى</t>
  </si>
  <si>
    <t>ص 209</t>
  </si>
  <si>
    <t>MIS06612</t>
  </si>
  <si>
    <t>SN-TILE-031</t>
  </si>
  <si>
    <t>كسر أو صوت أجوف في ألواح التكسية بالمتر والنصف السفلي من الواجهة</t>
  </si>
  <si>
    <t>ترك الفراغ خلف الألواح السفلية بدون تعبئة</t>
  </si>
  <si>
    <t>استبدال الألواح المكسورة وتعبئة الفراغ خلف أول 1.5 م بمونة أسمنت ورمل</t>
  </si>
  <si>
    <t>تعبئة كاملة خلف الألواح حتى ارتفاع 1.5 م ولا صوت أجوف</t>
  </si>
  <si>
    <t>MIS06611</t>
  </si>
  <si>
    <t>SN-TILE-032</t>
  </si>
  <si>
    <t>ألواح حجر الواجهة مختلفة اللون والعروق عن الألواح المجاورة</t>
  </si>
  <si>
    <t>عدم استبعاد الألواح الشاذة ومطابقتها للتشكيل المعتمد</t>
  </si>
  <si>
    <t>استبدال الألواح الشاذة بأخرى مطابقة</t>
  </si>
  <si>
    <t>مظهر متجانس مطابق للألوان والتشكيلات المعتمدة</t>
  </si>
  <si>
    <t>CHE02276، CHE03559</t>
  </si>
  <si>
    <t>SN-TILE-033</t>
  </si>
  <si>
    <t>بلاط السطح</t>
  </si>
  <si>
    <t>شروخ وتقبب في بلاط السطح مع فواصل غير مملوءة بمادة مرنة</t>
  </si>
  <si>
    <t>عدم عمل فواصل حركة أو ملئها بمادة مرنة</t>
  </si>
  <si>
    <t>قطع فواصل في البلاط وملؤها بمادة مرنة واستبدال البلاط المتشرخ</t>
  </si>
  <si>
    <t>فواصل كل 4 م بالاتجاهين بعرض 2 سم مملوءة بمادة مرنة</t>
  </si>
  <si>
    <t>CHE03586</t>
  </si>
  <si>
    <t>SN-TILE-034</t>
  </si>
  <si>
    <t>وزرة السطح والدروة</t>
  </si>
  <si>
    <t>وزرة بلاط السطح ناقصة وتشطيب الدراوي من الداخل غير مكتمل</t>
  </si>
  <si>
    <t>إغفال استكمال التشطيبات الطرفية</t>
  </si>
  <si>
    <t>تركيب الوزرة واستكمال تشطيب الوجه الداخلي للدراوي</t>
  </si>
  <si>
    <t>وزرة مستمرة وتشطيب دروة مكتمل حسب الوثائق</t>
  </si>
  <si>
    <t>SN-TILE-035</t>
  </si>
  <si>
    <t>مناسيب الدرج</t>
  </si>
  <si>
    <t>تفاوت ارتفاع القوائم في أول أو آخر درجة وعدم أفقية بسطة الربط</t>
  </si>
  <si>
    <t>عدم ضبط منسوب بداية ونهاية السلم من الشيرب</t>
  </si>
  <si>
    <t>إعادة تركيب الدرجات المخالفة لتوحيد الارتفاعات</t>
  </si>
  <si>
    <t>ارتفاعات قوائم متساوية، وأفقية بسطة الربط بين القلبتين</t>
  </si>
  <si>
    <t>CHE02326</t>
  </si>
  <si>
    <t>SN-TILE-036</t>
  </si>
  <si>
    <t>فرملة الأنوف</t>
  </si>
  <si>
    <t>فرملة أنوف الدرج (nosing) مفقودة أو مفكوكة في بعض الدرجات</t>
  </si>
  <si>
    <t>عدم تركيب الشرائح أو ضعف تثبيتها</t>
  </si>
  <si>
    <t>تركيب شرائح الفرملة وتثبيتها بمثبتات مناسبة</t>
  </si>
  <si>
    <t>nosing مركبة ثابتة في كل الدرجات دون حواف بارزة</t>
  </si>
  <si>
    <t>CHE03570</t>
  </si>
  <si>
    <t>SN-TILE-037</t>
  </si>
  <si>
    <t>بلاط الممرات</t>
  </si>
  <si>
    <t>تسنين بين بلاطات الممرات وصالات المداخل يسبب التعثر</t>
  </si>
  <si>
    <t>تركيب بدون ضبط المنسوب بالقدة</t>
  </si>
  <si>
    <t>إعادة تركيب البلاطات المرتفعة أو المنخفضة على منسوب موحد</t>
  </si>
  <si>
    <t>أفقية بالقدة والميزان دون أي حافة بارزة</t>
  </si>
  <si>
    <t>MIS06617</t>
  </si>
  <si>
    <t>SN-TILE-038</t>
  </si>
  <si>
    <t>قائمة الدرج</t>
  </si>
  <si>
    <t>قائمة درج منفصلة أو مكسورة عند خط التقائها بالنائمة</t>
  </si>
  <si>
    <t>تحميل القائم على مونة أسمنتية بدل النائمة</t>
  </si>
  <si>
    <t>فك القائمة وإعادة تركيبها محمولة على النائمة</t>
  </si>
  <si>
    <t>قائمة ثابتة لا صوت أجوف بها، وركوب القائم على النائمة بنحو 2 سم</t>
  </si>
  <si>
    <t>MIS06608</t>
  </si>
  <si>
    <t>SN-TILE-039</t>
  </si>
  <si>
    <t>أنوف الدرج</t>
  </si>
  <si>
    <t>أنوف الدرج غير مستقيمة ولا تلامس القدة الممتدة على طول السلم</t>
  </si>
  <si>
    <t>عدم ضبط النوائم بالخيط أثناء التركيب</t>
  </si>
  <si>
    <t>إعادة تركيب النوائم المنحرفة</t>
  </si>
  <si>
    <t>تلامس جميع الأنوف مع القدة واستقامة الدرج</t>
  </si>
  <si>
    <t>CHE02325</t>
  </si>
  <si>
    <t>SN-TILE-040</t>
  </si>
  <si>
    <t>لحامات جرانيت الدرج</t>
  </si>
  <si>
    <t>لحامات جرانيت الدرج مسدودة بأسمنت أبيض متبقع ومتشقق</t>
  </si>
  <si>
    <t>سد اللحامات بالأسمنت الأبيض بدل الكولة</t>
  </si>
  <si>
    <t>تفريغ اللحامات وإعادة سدها بكولة مطابقة للون</t>
  </si>
  <si>
    <t>لحامات لا تتجاوز 2 مم مسدودة بكولة نظيفة</t>
  </si>
  <si>
    <t>ص 188</t>
  </si>
  <si>
    <t>MIS06607</t>
  </si>
  <si>
    <t>SN-TILE-041</t>
  </si>
  <si>
    <t>أرصفة البلاط</t>
  </si>
  <si>
    <t>شروخ عرضية في بلاط الأرصفة لغياب فواصل التمدد</t>
  </si>
  <si>
    <t>تبليط مسافات طويلة متصلة بلا فواصل</t>
  </si>
  <si>
    <t>قطع فواصل تمدد وملؤها بمادة مرنة واستبدال البلاط المتشرخ</t>
  </si>
  <si>
    <t>فواصل تمدد لبلاط الأرصفة كل 10 م.ط بحد أقصى</t>
  </si>
  <si>
    <t>SN-TILE-042</t>
  </si>
  <si>
    <t>الخرسانة المطبوعة</t>
  </si>
  <si>
    <t>حواف مكسورة وفواصل غير معالجة في الخرسانة المطبوعة</t>
  </si>
  <si>
    <t>عدم معالجة الحواف والفواصل بعد الطبع</t>
  </si>
  <si>
    <t>ترميم الحواف المكسورة وإعادة دهان الترقيع ومعالجة الفواصل</t>
  </si>
  <si>
    <t>حواف سليمة وفواصل منتظمة ولون ترقيع مطابق</t>
  </si>
  <si>
    <t>ملحق مصور ص 38</t>
  </si>
  <si>
    <t>CHE02331</t>
  </si>
  <si>
    <t>SN-TILE-043</t>
  </si>
  <si>
    <t>تكسيات باطن البلاطات</t>
  </si>
  <si>
    <t>ألواح جرانيت مكسوة بباطن بلاطة أو بروز مثبتة بالمونة دون تعليق ميكانيكي</t>
  </si>
  <si>
    <t>الاعتماد على المونة في تكسيات معلقة</t>
  </si>
  <si>
    <t>فك الألواح وإعادة تثبيتها بمشابك تعليق stainless</t>
  </si>
  <si>
    <t>تعليق ميكانيكي بلوح معدني عرضه 50 مم على الأقل داخل تجويف الحجر</t>
  </si>
  <si>
    <t>ص 384</t>
  </si>
  <si>
    <t>MIS06614</t>
  </si>
  <si>
    <t>SN-TILE-044</t>
  </si>
  <si>
    <t>المواد المعتمدة</t>
  </si>
  <si>
    <t>بلاط مركب من نوع أو مقاس أو لون مخالف للعينة المعتمدة</t>
  </si>
  <si>
    <t>توريد مواد غير مطابقة دون اعتماد</t>
  </si>
  <si>
    <t>استبدال البلاط غير المطابق بالمعتمد أو الخصم وفق قرار اللجنة</t>
  </si>
  <si>
    <t>مطابقة النوع والمقاس واللون للعينة المعتمدة وشهادات المورد</t>
  </si>
  <si>
    <t>ص 294</t>
  </si>
  <si>
    <t>CHE03555، CHE03556</t>
  </si>
  <si>
    <t>SN-TILE-045</t>
  </si>
  <si>
    <t>فواصل التمدد</t>
  </si>
  <si>
    <t>فواصل التمدد بالبلاط والحوائط والأسقف مكشوفة أو مغطاة بشرائح مثبتة من الجهتين</t>
  </si>
  <si>
    <t>إغفال الغطاء أو تثبيته بشكل يقيد الحركة</t>
  </si>
  <si>
    <t>تركيب شرائح ألومنيوم anodized مثبتة من جهة واحدة فقط</t>
  </si>
  <si>
    <t>كل فواصل التمدد مغطاة بشرائح مثبتة من جهة واحدة</t>
  </si>
  <si>
    <t>CHE03568</t>
  </si>
  <si>
    <t>SN-TILE-046</t>
  </si>
  <si>
    <t>عتبات الأبواب الخارجية</t>
  </si>
  <si>
    <t>دخول مياه الأمطار أو الغسيل للداخل عند عتبة الباب الخارجي</t>
  </si>
  <si>
    <t>عتبة بمنسوب غير صحيح أو بدون ميل للخارج</t>
  </si>
  <si>
    <t>إعادة تركيب العتبة بالمنسوب الصحيح وميل للخارج مع weather stripping</t>
  </si>
  <si>
    <t>ظهر العتبة أعلى من الأرضية الخارجية 15 مم ومن الداخلية 10 مم مع ميل للخارج</t>
  </si>
  <si>
    <t>ص 381</t>
  </si>
  <si>
    <t>SN-TILE-047</t>
  </si>
  <si>
    <t>فواصل البلاط</t>
  </si>
  <si>
    <t>بقايا صلايب بلاستيكية ومونة متصلبة داخل فواصل البلاط</t>
  </si>
  <si>
    <t>عدم تنظيف الفواصل قبل السقية</t>
  </si>
  <si>
    <t>إزالة الصلايب وتنظيف الفواصل بفرشاة سلك ثم إعادة السقية</t>
  </si>
  <si>
    <t>فواصل نظيفة خالية من الصلايب ومسقية بالكامل</t>
  </si>
  <si>
    <t>CHE02137</t>
  </si>
  <si>
    <t>SN-CEIL-001</t>
  </si>
  <si>
    <t>CEIL</t>
  </si>
  <si>
    <t>أسقف مستعارة</t>
  </si>
  <si>
    <t>السقف المستعار</t>
  </si>
  <si>
    <t>ترخيم ظاهر في منتصف السقف المستعار عند شد خيط بين الأطراف</t>
  </si>
  <si>
    <t>تباعد زائد بين المعلقات أو ضعف تثبيتها</t>
  </si>
  <si>
    <t>إضافة معلقات وضبط المنسوب على خيط ثابت</t>
  </si>
  <si>
    <t>لا ترخيم بين المنتصف والأطراف، ومعلقات كل 1.2 م وعلى 15 سم من الأطراف</t>
  </si>
  <si>
    <t>مقاول الأسقف المستعارة</t>
  </si>
  <si>
    <t>ص 192</t>
  </si>
  <si>
    <t>CHE02356</t>
  </si>
  <si>
    <t>SN-CEIL-002</t>
  </si>
  <si>
    <t>سقف الشبك الممدد</t>
  </si>
  <si>
    <t>ترخيم وتموج في سقف اللياسة على الشبك الممدد</t>
  </si>
  <si>
    <t>ضعف شبكة التعليق أو تباعد أسياخها</t>
  </si>
  <si>
    <t>تقوية شبكة التعليق وإعادة اللياسة بالمنطقة المترخمة</t>
  </si>
  <si>
    <t>لا ترخيم عند شد الخيط، وأسياخ تعليق قطر 8 أو 10 مم بمسافات 50 × 50 سم بحد أقصى</t>
  </si>
  <si>
    <t>ص 193</t>
  </si>
  <si>
    <t>CHE02371</t>
  </si>
  <si>
    <t>SN-CEIL-003</t>
  </si>
  <si>
    <t>سقف الجبس</t>
  </si>
  <si>
    <t>شروخ على خط التقاء سقف ألواح الجبس بالحائط</t>
  </si>
  <si>
    <t>تثبيت السقف ملاصقا للياسة دون فاصل</t>
  </si>
  <si>
    <t>قطع خط فاصل وتركيب شريط بولي إيثيلين أو قطاع shadow gap ومعالجة الشرخ</t>
  </si>
  <si>
    <t>خط التقاء منتظم بفاصل دون شروخ</t>
  </si>
  <si>
    <t>ص 376</t>
  </si>
  <si>
    <t>MIS06622</t>
  </si>
  <si>
    <t>SN-CEIL-004</t>
  </si>
  <si>
    <t>توزيع الخدمات بالسقف</t>
  </si>
  <si>
    <t>توزيع غير متماثل لوحدات الإنارة وفتحات التكييف والرشاشات بالسقف المستعار</t>
  </si>
  <si>
    <t>عدم التنسيق على محاور الفراغ قبل التركيب</t>
  </si>
  <si>
    <t>إعادة توزيع الوحدات على المحاور وتغيير البلاطات المقصوصة</t>
  </si>
  <si>
    <t>تماثل حول المحاور، والمسافة الطرفية تساوي نصف المسافة بين وحدتين</t>
  </si>
  <si>
    <t>CHE02357، CHE03569</t>
  </si>
  <si>
    <t>SN-CEIL-005</t>
  </si>
  <si>
    <t>سقف الحمام</t>
  </si>
  <si>
    <t>صافي ارتفاع الحمام أسفل السقف المستعار أقل من الحد الأدنى</t>
  </si>
  <si>
    <t>تنزيل السقف لاستيعاب خدمات دون تنسيق</t>
  </si>
  <si>
    <t>إعادة تنسيق الخدمات ورفع منسوب السقف</t>
  </si>
  <si>
    <t>صافي ارتفاع 2.1 م على الأقل للحمامات والمطابخ</t>
  </si>
  <si>
    <t>ص 191</t>
  </si>
  <si>
    <t>SN-CEIL-006</t>
  </si>
  <si>
    <t>بلاطات السقف المستعار</t>
  </si>
  <si>
    <t>بلاطات سقف مستعار بالمطبخ متموجة ومترخمة داخل إطاراتها مع بقع رطوبة</t>
  </si>
  <si>
    <t>تركيب البلاطات قبل إغلاق المبنى وفي رطوبة نسبية مرتفعة</t>
  </si>
  <si>
    <t>استبدال البلاطات المتأثرة بعد إغلاق المبنى وضبط الرطوبة</t>
  </si>
  <si>
    <t>تركيب البلاطات عند رطوبة نسبية لا تزيد عن 70%، وبلاطات مستوية خالية من البقع</t>
  </si>
  <si>
    <t>SN-CEIL-007</t>
  </si>
  <si>
    <t>السقف المستعار بالممرات</t>
  </si>
  <si>
    <t>اهتزاز وترخيم السقف المستعار بالممر لتعليقه في مجاري التكييف</t>
  </si>
  <si>
    <t>تعليق السقف على مجاري الهواء بدل الهيكل</t>
  </si>
  <si>
    <t>تركيب شبكة قطاعات T أو U أعلى السقف وتعليقه منها بعيدا عن الخدمات</t>
  </si>
  <si>
    <t>معلقات مستقلة عن الخدمات وعلى بعد 50 مم منها على الأقل، ولا ترخيم</t>
  </si>
  <si>
    <t>MIS06619</t>
  </si>
  <si>
    <t>SN-CEIL-008</t>
  </si>
  <si>
    <t>بلاطات سقف مستعار مكسورة ومقصوصة عشوائيا بعد التركيب</t>
  </si>
  <si>
    <t>تركيب السقف قبل اختبار واستلام الخدمات أعلاه</t>
  </si>
  <si>
    <t>استبدال البلاطات التالفة بعد استكمال الخدمات واستلامها</t>
  </si>
  <si>
    <t>بلاطات سليمة نظيفة مستوية بالكامل</t>
  </si>
  <si>
    <t>MIS06620</t>
  </si>
  <si>
    <t>SN-CEIL-009</t>
  </si>
  <si>
    <t>فتحات الصيانة</t>
  </si>
  <si>
    <t>عدم وجود فتحات صيانة بالسقف المستعار أسفل وحدات VAV ومحابس الحريق والسخانات</t>
  </si>
  <si>
    <t>إغفال التنسيق مع الأعمال الكهروميكانيكية</t>
  </si>
  <si>
    <t>تركيب أبواب كشف بالمواقع المطلوبة</t>
  </si>
  <si>
    <t>باب كشف 600 × 600 مم أسفل كل معدة تحتاج صيانة</t>
  </si>
  <si>
    <t>CHE03574</t>
  </si>
  <si>
    <t>SN-CEIL-010</t>
  </si>
  <si>
    <t>ألواح الجبس</t>
  </si>
  <si>
    <t>مسامير ألواح الجبس بارزة أو متباعدة وظهور خطوط الوصلات</t>
  </si>
  <si>
    <t>تثبيت غير منتظم ومعالجة ناقصة للوصلات</t>
  </si>
  <si>
    <t>استكمال المسامير وغطسها ومعالجة الوصلات بالشريط والمعجون</t>
  </si>
  <si>
    <t>مسامير كل 20 سم وعلى 1 سم من الحافة، ووصلات غير ظاهرة بعد الدهان</t>
  </si>
  <si>
    <t>ملحق مصور ص 47</t>
  </si>
  <si>
    <t>SN-WOOD-001</t>
  </si>
  <si>
    <t>WOOD</t>
  </si>
  <si>
    <t>نجارة معمارية</t>
  </si>
  <si>
    <t>حلوق الأبواب</t>
  </si>
  <si>
    <t>حلق باب خشبي يهتز عند غلق الضلفة</t>
  </si>
  <si>
    <t>تحبيش الكانات بالجبس أو التثبيت بمسامير عادية</t>
  </si>
  <si>
    <t>إعادة تثبيت الحلق بمسامير برمة غاطسة وتحبيش بمونة أسمنت ورمل</t>
  </si>
  <si>
    <t>حلق ثابت تماما، بثلاث كانات على الأقل لكل قائم</t>
  </si>
  <si>
    <t>مقاول النجارة</t>
  </si>
  <si>
    <t>ص 174</t>
  </si>
  <si>
    <t>MIS06623، MIS06624</t>
  </si>
  <si>
    <t>SN-WOOD-002</t>
  </si>
  <si>
    <t>حلق باب غير رأسي ورأس الحلق غير أفقي</t>
  </si>
  <si>
    <t>عدم ضبط الحلق بميزان الخيط أثناء التركيب</t>
  </si>
  <si>
    <t>فك الحلق وإعادة تركيبه مضبوط الرأسية والأفقية</t>
  </si>
  <si>
    <t>رأسية القوائم بميزان الخيط وأفقية الرأس بالميزان، ومسافة صافية متساوية أعلى وأسفل</t>
  </si>
  <si>
    <t>ملحق مصور ص 35</t>
  </si>
  <si>
    <t>CHE02469، CHE02470، CHE02471</t>
  </si>
  <si>
    <t>SN-WOOD-003</t>
  </si>
  <si>
    <t>ضلف الأبواب</t>
  </si>
  <si>
    <t>ضلفة باب مفتولة لا تنطبق على الحلق عند الغلق</t>
  </si>
  <si>
    <t>التواء الضلفة أو سوء ضبط المفصلات</t>
  </si>
  <si>
    <t>معالجة الالتواء أو استبدال الضلفة وضبط المفصلات</t>
  </si>
  <si>
    <t>ضلفة مستوية مع الحلق تغلق بسهولة ونعومة</t>
  </si>
  <si>
    <t>MIS06628، CHE02433</t>
  </si>
  <si>
    <t>SN-WOOD-004</t>
  </si>
  <si>
    <t>تفكك وصلات ضلفة الباب وترخيمها من جهة القفل</t>
  </si>
  <si>
    <t>تجميع الضلفة بالمسامير فقط بدون نقر ولسان</t>
  </si>
  <si>
    <t>استبدال الضلفة بأخرى مجمعة بالنقر واللسان والغراء والأسافين</t>
  </si>
  <si>
    <t>ضلفة متماسكة غير مترخمة تغلق بخلوص منتظم</t>
  </si>
  <si>
    <t>ص 387</t>
  </si>
  <si>
    <t>MIS06627، CHE02430</t>
  </si>
  <si>
    <t>SN-WOOD-005</t>
  </si>
  <si>
    <t>تقوس واضح في ضلفة الباب الخشبي</t>
  </si>
  <si>
    <t>خشب غير مجفف أو غير مطابق للدرجة</t>
  </si>
  <si>
    <t>استبدال الضلفة</t>
  </si>
  <si>
    <t>تقوس طولي لا يتجاوز 1/1000 لخشب الدرجة الأولى</t>
  </si>
  <si>
    <t>ص 195</t>
  </si>
  <si>
    <t>CHE02436</t>
  </si>
  <si>
    <t>SN-WOOD-006</t>
  </si>
  <si>
    <t>الباركيه</t>
  </si>
  <si>
    <t>هبوط وصوت طقطقة في أرضية الباركيه</t>
  </si>
  <si>
    <t>الردم حول العلفة بمخلفات البياض أو الجير وتآكل الخشب</t>
  </si>
  <si>
    <t>فك المنطقة المتأثرة وإزالة الردم وإعادته برمل نظيف وتغيير الخشب التالف</t>
  </si>
  <si>
    <t>ردم برمل نظيف أقل من سمك المراين بما لا يزيد عن 1 سم، ومراين كل 50 سم بحد أقصى</t>
  </si>
  <si>
    <t>ص 198</t>
  </si>
  <si>
    <t>MIS06625</t>
  </si>
  <si>
    <t>SN-WOOD-007</t>
  </si>
  <si>
    <t>خلوص الأبواب</t>
  </si>
  <si>
    <t>خلوص كبير وغير متساو بين ضلفة الباب والحلق</t>
  </si>
  <si>
    <t>سوء ضبط مقاس الضلفة أو تركيبها</t>
  </si>
  <si>
    <t>تعديل الضلفة أو استبدالها وضبط المفصلات</t>
  </si>
  <si>
    <t>خلوص لا يزيد عن 0.8 مم رأسيا و1.5 مم أفقيا مع البويات الساترة</t>
  </si>
  <si>
    <t>MIS06630، CHE02429، CHE02432، CHE02473</t>
  </si>
  <si>
    <t>SN-WOOD-008</t>
  </si>
  <si>
    <t>فراغ كبير أسفل ضلفة الباب عن تشطيب الأرضية</t>
  </si>
  <si>
    <t>قص الضلفة دون مراعاة منسوب التشطيب</t>
  </si>
  <si>
    <t>استبدال الضلفة أو إضافة عتبة حسب الاعتماد</t>
  </si>
  <si>
    <t>خلوص الضلفة عن الأرضية لا يزيد عن 1.0 سم</t>
  </si>
  <si>
    <t>CHE02431</t>
  </si>
  <si>
    <t>SN-WOOD-009</t>
  </si>
  <si>
    <t>البرور</t>
  </si>
  <si>
    <t>فراغ بين بر الباب (الكشفة) والجدار</t>
  </si>
  <si>
    <t>عدم تطبيع البر على الجدار</t>
  </si>
  <si>
    <t>تركيب حشو أو علفة خلف البر وإعادة تثبيته</t>
  </si>
  <si>
    <t>بر ملاصق للجدار دون فراغ، بأركان 45 درجة نظيفة</t>
  </si>
  <si>
    <t>MIS06629، CHE02440</t>
  </si>
  <si>
    <t>SN-WOOD-010</t>
  </si>
  <si>
    <t>مصدات الأبواب</t>
  </si>
  <si>
    <t>ارتطام الأبواب بالجدار لعدم وجود مصدات</t>
  </si>
  <si>
    <t>إغفال تركيب المصدات</t>
  </si>
  <si>
    <t>تركيب مصد مطاط لكل باب</t>
  </si>
  <si>
    <t>مصد مركب لكل باب يمنع ملامسة الأوكرة للجدار</t>
  </si>
  <si>
    <t>ص 196</t>
  </si>
  <si>
    <t>CHE02438، CHE03573</t>
  </si>
  <si>
    <t>SN-WOOD-011</t>
  </si>
  <si>
    <t>الخردوات</t>
  </si>
  <si>
    <t>أوكر ومقابض غير مطابقة للمعتمد أو ملطخة بالدهان</t>
  </si>
  <si>
    <t>تركيب الخردوات قبل الدهانات أو توريد غير معتمد</t>
  </si>
  <si>
    <t>تنظيف أو استبدال الخردوات بالمعتمد</t>
  </si>
  <si>
    <t>خردوات مطابقة للعينة نظيفة تعمل بسلاسة</t>
  </si>
  <si>
    <t>CHE02441</t>
  </si>
  <si>
    <t>SN-WOOD-012</t>
  </si>
  <si>
    <t>أبواب الحمامات الخشبية</t>
  </si>
  <si>
    <t>تلف وانتفاخ الجزء السفلي من ضلفة باب الحمام الخشبي</t>
  </si>
  <si>
    <t>عدم تركيب صفيحة حماية أسفل الضلفة</t>
  </si>
  <si>
    <t>معالجة الجزء التالف أو استبدال الضلفة وتركيب صفيحة ألمنيوم أو stainless بالوجهين</t>
  </si>
  <si>
    <t>صفيحة بارتفاع 15 سم داخل وخارج الضلفة</t>
  </si>
  <si>
    <t>CHE02439</t>
  </si>
  <si>
    <t>SN-WOOD-013</t>
  </si>
  <si>
    <t>الأبواب الخشبية الخارجية</t>
  </si>
  <si>
    <t>تشرب الباب الخشبي الخارجي للمياه وتنفخ قشرته</t>
  </si>
  <si>
    <t>عدم معالجة الباب المعرض للجو بمادة طاردة للمياه</t>
  </si>
  <si>
    <t>صنفرة الباب ومعالجته بمادة Water Repellent وإعادة الدهان</t>
  </si>
  <si>
    <t>سطح معالج طارد للمياه دون انتفاخ، ورطوبة الخشب قبل الدهان لا تزيد عن 12%</t>
  </si>
  <si>
    <t>CHE02437</t>
  </si>
  <si>
    <t>SN-WOOD-014</t>
  </si>
  <si>
    <t>أبواب المداخل</t>
  </si>
  <si>
    <t>أبواب المداخل بدون دفاش أو كاتمات صوت أو مانع غبار</t>
  </si>
  <si>
    <t>إغفال الإكسسوارات المطلوبة</t>
  </si>
  <si>
    <t>تركيب door closer ومانع الغبار والكاتمات</t>
  </si>
  <si>
    <t>كل باب خارجي مزود بدفاش ومانع غبار وكاتمات تعمل</t>
  </si>
  <si>
    <t>CHE03573</t>
  </si>
  <si>
    <t>SN-WOOD-015</t>
  </si>
  <si>
    <t>الأقفال والمفاتيح</t>
  </si>
  <si>
    <t>أقفال بدون مفاتيح كاملة وعدم توفر المفتاح الرئيسي</t>
  </si>
  <si>
    <t>عدم حصر المفاتيح وتسليمها</t>
  </si>
  <si>
    <t>توفير المفاتيح الناقصة والمفتاح الرئيسي Master Key وتسليمها بكشف</t>
  </si>
  <si>
    <t>كل قفل يعمل بمفاتيحه، وMaster Key مسلم للمالك</t>
  </si>
  <si>
    <t>CHE03544</t>
  </si>
  <si>
    <t>SN-METAL-001</t>
  </si>
  <si>
    <t>METAL</t>
  </si>
  <si>
    <t>أبواب معدنية وألمنيوم وواجهات</t>
  </si>
  <si>
    <t>شبابيك الألمنيوم</t>
  </si>
  <si>
    <t>فراغات كبيرة محشوة بين حلق الشباك والفتحة</t>
  </si>
  <si>
    <t>أخذ مقاسات التصنيع قبل تصحيح الفتحات</t>
  </si>
  <si>
    <t>تصحيح الفتحة واستبدال الشباك أو المعالجة المعتمدة</t>
  </si>
  <si>
    <t>حلق مطابق للفتحة بخلوص منتظم وإحكام بالسيليكون</t>
  </si>
  <si>
    <t>مقاول الألمنيوم والأعمال المعدنية</t>
  </si>
  <si>
    <t>ص 210</t>
  </si>
  <si>
    <t>MIS06636</t>
  </si>
  <si>
    <t>SN-METAL-002</t>
  </si>
  <si>
    <t>ضلف الألمنيوم</t>
  </si>
  <si>
    <t>ضلف ألمنيوم غير متوازية مع الحلق وخلوص غير موحد</t>
  </si>
  <si>
    <t>تجميع غير مربع</t>
  </si>
  <si>
    <t>إعادة ضبط أو استبدال الضلف</t>
  </si>
  <si>
    <t>تساوي قطري كل ضلفة وحلق، وخلوص موحد بكامل الفتحة</t>
  </si>
  <si>
    <t>ص 211</t>
  </si>
  <si>
    <t>CHE02552، CHE02555</t>
  </si>
  <si>
    <t>SN-METAL-003</t>
  </si>
  <si>
    <t>صعوبة في تحريك وقفل الضلف الجرارة أو المفصلية</t>
  </si>
  <si>
    <t>سوء ضبط العجلات أو المفصلات</t>
  </si>
  <si>
    <t>ضبط وتشحيم العجلات والمفصلات وتسكيك الأقفال</t>
  </si>
  <si>
    <t>حركة وفتح وقفل سهل بدون بوش</t>
  </si>
  <si>
    <t>ص 212</t>
  </si>
  <si>
    <t>CHE02553، CHE03560، CHE03564</t>
  </si>
  <si>
    <t>SN-METAL-004</t>
  </si>
  <si>
    <t>الفرش والربر</t>
  </si>
  <si>
    <t>دخول غبار وهواء بين الضلف لنقص الفرش أو الربر</t>
  </si>
  <si>
    <t>عدم تركيب الفرش أو الربر</t>
  </si>
  <si>
    <t>تركيب فرش للجرار وربر للمفصلي</t>
  </si>
  <si>
    <t>إحكام كامل بين الضلفتين دون فجوات</t>
  </si>
  <si>
    <t>CHE02556</t>
  </si>
  <si>
    <t>SN-METAL-005</t>
  </si>
  <si>
    <t>إكسسوارات الحمامات</t>
  </si>
  <si>
    <t>إكسسوارات حمامات ناقصة أو مركبة على ارتفاعات غير مطابقة</t>
  </si>
  <si>
    <t>عدم الالتزام بجدول الإكسسوارات</t>
  </si>
  <si>
    <t>استكمال الناقص وإعادة التركيب بالارتفاعات المعتمدة</t>
  </si>
  <si>
    <t>كل الإكسسوارات بما فيها قضبان المعاقين مطابقة ومثبتة على الارتفاعات المعتمدة</t>
  </si>
  <si>
    <t>CHE03575</t>
  </si>
  <si>
    <t>SN-METAL-006</t>
  </si>
  <si>
    <t>تسرب أمطار من أسفل شبابيك الواجهة عند فتحات المسامير</t>
  </si>
  <si>
    <t>تثبيت الشبابيك من أسفل بمسامير نافذة</t>
  </si>
  <si>
    <t>إحكام الفتحات بـ sealant ونقل التثبيت لأماكن لا تسمح بالنفاذ</t>
  </si>
  <si>
    <t>لا تسرب عند رش مياه مضغوطة من الخارج</t>
  </si>
  <si>
    <t>MIS06634</t>
  </si>
  <si>
    <t>SN-METAL-007</t>
  </si>
  <si>
    <t>الشبابيك والأبواب الخارجية</t>
  </si>
  <si>
    <t>تسرب مياه للداخل عند وصلات الشبابيك بعد الرش بمياه مضغوطة</t>
  </si>
  <si>
    <t>ضعف الحشوات والسيليكون عند مناطق التجميع</t>
  </si>
  <si>
    <t>إعادة إحكام الحشوات والوصلات وإعادة الاختبار</t>
  </si>
  <si>
    <t>لا تسرب بعد اختبار الرش المضغوط</t>
  </si>
  <si>
    <t>CHE03561</t>
  </si>
  <si>
    <t>SN-METAL-008</t>
  </si>
  <si>
    <t>الحوائط الستائرية</t>
  </si>
  <si>
    <t>تسرب مياه للداخل عبر الحائط الستائري الزجاجي</t>
  </si>
  <si>
    <t>عيوب في الحشوات أو الـ sealant</t>
  </si>
  <si>
    <t>إصلاح الإحكام وإعادة الاختبار</t>
  </si>
  <si>
    <t>لا تسرب بعد تسليط مياه مضغوطة</t>
  </si>
  <si>
    <t>CHE03585</t>
  </si>
  <si>
    <t>SN-METAL-009</t>
  </si>
  <si>
    <t>الألمنيوم</t>
  </si>
  <si>
    <t>تآكل وبقع بيضاء في قطاعات الألمنيوم عند ملامستها لمعادن أخرى</t>
  </si>
  <si>
    <t>ملامسة مباشرة دون مادة فاصلة</t>
  </si>
  <si>
    <t>فصل الملامسة بطلاء أو عزل بيتوميني أو حشوة واستبدال القطاع المتآكل</t>
  </si>
  <si>
    <t>لا ملامسة مباشرة بين الألمنيوم والمعادن الأخرى ولا آثار تآكل</t>
  </si>
  <si>
    <t>MIS06635</t>
  </si>
  <si>
    <t>SN-METAL-010</t>
  </si>
  <si>
    <t>شبابيك الحماية</t>
  </si>
  <si>
    <t>شبابيك حماية حديد (Security Grill) مهتزة ضعيفة التثبيت</t>
  </si>
  <si>
    <t>قلة نقاط التثبيت</t>
  </si>
  <si>
    <t>إضافة نقاط تثبيت</t>
  </si>
  <si>
    <t>حماية ثابتة لا تتحرك</t>
  </si>
  <si>
    <t>CHE03565</t>
  </si>
  <si>
    <t>SN-METAL-011</t>
  </si>
  <si>
    <t>حواجز السقوط</t>
  </si>
  <si>
    <t>فتحات بالسطح أو المناور بدون حواجز حماية من السقوط</t>
  </si>
  <si>
    <t>إغفال الحواجز حول الفتحات</t>
  </si>
  <si>
    <t>تركيب حواجز ثابتة</t>
  </si>
  <si>
    <t>حواجز ارتفاعها 120 سم على الأقل خارجيا</t>
  </si>
  <si>
    <t>CHE03571</t>
  </si>
  <si>
    <t>SN-METAL-012</t>
  </si>
  <si>
    <t>الإضاءة السماوية</t>
  </si>
  <si>
    <t>تسرب مياه الأمطار حول فتحات الإضاءة السماوية (Skylight)</t>
  </si>
  <si>
    <t>ضعف التثبيت والإحكام بالسطح</t>
  </si>
  <si>
    <t>إعادة الإحكام والـ flashing</t>
  </si>
  <si>
    <t>لا تسرب بعد اختبار الرش أو الغمر</t>
  </si>
  <si>
    <t>CHE03587</t>
  </si>
  <si>
    <t>SN-METAL-013</t>
  </si>
  <si>
    <t>أبواب الحريق</t>
  </si>
  <si>
    <t>باب حريق مقصوص من أسفل لمعالجة فرق المنسوب</t>
  </si>
  <si>
    <t>خطأ في منسوب التركيب أو البلاط</t>
  </si>
  <si>
    <t>استبدال الضلفة بأخرى معتمدة وضبط المنسوب</t>
  </si>
  <si>
    <t>ضلفة سليمة غير معدلة بفراغ أسفلها لا يزيد عن 19 مم</t>
  </si>
  <si>
    <t>ص 201</t>
  </si>
  <si>
    <t>MIS06631</t>
  </si>
  <si>
    <t>SN-METAL-014</t>
  </si>
  <si>
    <t>أبواب الهروب</t>
  </si>
  <si>
    <t>باب هروب يفتح عكس اتجاه الخروج أو معدل اتجاهه بالموقع</t>
  </si>
  <si>
    <t>عدم تحديد اتجاه الفتح قبل التصنيع، والقص واللحام بالموقع</t>
  </si>
  <si>
    <t>استبدال الباب بآخر معتمد باتجاه الفتح الصحيح</t>
  </si>
  <si>
    <t>فتح في اتجاه الهروب ودون تعديل بالموقع</t>
  </si>
  <si>
    <t>MIS06632، CHE03562</t>
  </si>
  <si>
    <t>SN-METAL-015</t>
  </si>
  <si>
    <t>إكسسوارات أبواب الحريق</t>
  </si>
  <si>
    <t>أبواب الطوارئ بدون panic bar أو دفاش ذاتي الغلق</t>
  </si>
  <si>
    <t>تركيب panic bar وdoor closer المعتمدين</t>
  </si>
  <si>
    <t>panic bar بجزء متحرك 75 سم على الأقل وعلى ارتفاع لا يزيد عن 110 سم</t>
  </si>
  <si>
    <t>CHE03562</t>
  </si>
  <si>
    <t>SN-METAL-016</t>
  </si>
  <si>
    <t>درابزين السلالم</t>
  </si>
  <si>
    <t>درابزين سلم مهتز أو بارتفاع أقل من المطلوب</t>
  </si>
  <si>
    <t>ضعف التثبيت أو مخالفة المخططات</t>
  </si>
  <si>
    <t>إعادة التثبيت وتعديل الارتفاع</t>
  </si>
  <si>
    <t>درابزين ثابت بارتفاع 870 إلى 970 مم ويمتد 300 مم عند بداية ونهاية الدرج</t>
  </si>
  <si>
    <t>ص 216</t>
  </si>
  <si>
    <t>SN-METAL-017</t>
  </si>
  <si>
    <t>حشو الدرابزين</t>
  </si>
  <si>
    <t>فتحات حشو الدرابزين تسمح بمرور الأطفال</t>
  </si>
  <si>
    <t>تباعد قوائم الحشو أكثر من اللازم</t>
  </si>
  <si>
    <t>إضافة قوائم حشو</t>
  </si>
  <si>
    <t>فتحات لا تسمح بمرور كرة 100 مم، وقوائم رئيسية كل 1.8 م بحد أقصى</t>
  </si>
  <si>
    <t>SN-METAL-018</t>
  </si>
  <si>
    <t>لوحة بيانات باب الحريق مدهونة أو منزوعة</t>
  </si>
  <si>
    <t>إهمال حماية اللوحة أثناء الدهان</t>
  </si>
  <si>
    <t>تنظيف اللوحة أو طلب بديل من المصنع</t>
  </si>
  <si>
    <t>لوحة بيانات مقروءة على كل باب حتى الاستلام</t>
  </si>
  <si>
    <t>MIS06633</t>
  </si>
  <si>
    <t>SN-METAL-019</t>
  </si>
  <si>
    <t>بوابات الأسوار</t>
  </si>
  <si>
    <t>بوابة سور مهتزة أو منفلتة من تثبيتها في الأعمدة</t>
  </si>
  <si>
    <t>ضعف المسامير أو اللحام في قوائم التثبيت</t>
  </si>
  <si>
    <t>إعادة تثبيت القوائم بالأعمدة بمسامير أو لحام كاف</t>
  </si>
  <si>
    <t>بوابة ثابتة لا تهتز عند الفتح والغلق</t>
  </si>
  <si>
    <t>ص 215</t>
  </si>
  <si>
    <t>MIS06571، CHE01597، CHE03589</t>
  </si>
  <si>
    <t>SN-METAL-020</t>
  </si>
  <si>
    <t>درابزين منحدرات المعاقين</t>
  </si>
  <si>
    <t>منحدر ذوي الإعاقة بدون درابزين أو بدرابزين منخفض</t>
  </si>
  <si>
    <t>عدم تنفيذ متطلبات الإتاحة</t>
  </si>
  <si>
    <t>تركيب درابزين بالارتفاع والامتداد المطلوب</t>
  </si>
  <si>
    <t>ارتفاع 80 سم على الأقل من أرضية المنحدر وامتداد 30 سم عند البداية والنهاية</t>
  </si>
  <si>
    <t>ص 217</t>
  </si>
  <si>
    <t>SN-METAL-021</t>
  </si>
  <si>
    <t>المظلات الخارجية</t>
  </si>
  <si>
    <t>مظلات خارجية مهتزة ضعيفة التثبيت بالقواعد</t>
  </si>
  <si>
    <t>قواعد أو مسامير غير كافية</t>
  </si>
  <si>
    <t>تقوية القواعد والتثبيت حسب المعتمد</t>
  </si>
  <si>
    <t>مظلة ثابتة مطابقة للمخططات</t>
  </si>
  <si>
    <t>CHE03588</t>
  </si>
  <si>
    <t>SN-METAL-022</t>
  </si>
  <si>
    <t>صعوبة فتح البوابة وعدم وصولها لزاوية 90 درجة</t>
  </si>
  <si>
    <t>سوء ضبط المفصلات أو الاحتكاك بالأرضية</t>
  </si>
  <si>
    <t>ضبط المفصلات والمنسوب وإزالة العوائق</t>
  </si>
  <si>
    <t>فتح سهل حتى 90 درجة، وتشغيل سليم للبوابة الكهربائية إن وجدت</t>
  </si>
  <si>
    <t>CHE01601، CHE03589</t>
  </si>
  <si>
    <t>SN-METAL-023</t>
  </si>
  <si>
    <t>قوائم البوابة ملتوية غير ميزان وخلوص غير موحد أعلى وأسفل</t>
  </si>
  <si>
    <t>تصنيع أو تركيب دون ضبط</t>
  </si>
  <si>
    <t>تقويم القوائم وإعادة الضبط بشد خيط</t>
  </si>
  <si>
    <t>قوائم أفقية ورأسية بالميزان وخلوص موحد بعد الغلق ومسافات قوائم موحدة</t>
  </si>
  <si>
    <t>CHE01596، CHE01598، CHE01599</t>
  </si>
  <si>
    <t>SN-METAL-024</t>
  </si>
  <si>
    <t>صدأ على البوابة وكالون غير مطابق للعينة</t>
  </si>
  <si>
    <t>دهان غير كاف أو توريد غير معتمد</t>
  </si>
  <si>
    <t>إزالة الصدأ وإعادة التأسيس والدهان واستبدال الكالون</t>
  </si>
  <si>
    <t>خلو البوابة من الصدأ، وكالون مطابق للعينة المعتمدة</t>
  </si>
  <si>
    <t>CHE01600، CHE01595</t>
  </si>
  <si>
    <t>SN-METAL-025</t>
  </si>
  <si>
    <t>اللوحات الإرشادية</t>
  </si>
  <si>
    <t>لوحات إرشادية مفقودة أو غير مطابقة لوظائف الفراغات</t>
  </si>
  <si>
    <t>عدم توريد جدول اللافتات</t>
  </si>
  <si>
    <t>توريد وتركيب اللافتات المطابقة</t>
  </si>
  <si>
    <t>لافتات مطابقة لكل فراغ ومثبتة</t>
  </si>
  <si>
    <t>CHE03577</t>
  </si>
  <si>
    <t>SN-PAINT-001</t>
  </si>
  <si>
    <t>PAINT</t>
  </si>
  <si>
    <t>دهانات وإيبوكسي</t>
  </si>
  <si>
    <t>دهانات الحوائط</t>
  </si>
  <si>
    <t>تقشر الدهان وظهور بقع عفن على الحوائط الداخلية</t>
  </si>
  <si>
    <t>الدهان على لياسة رطبة أو قبل جفاف الطبقات</t>
  </si>
  <si>
    <t>كشط الدهان المتأثر ومعالجة العفن وإعادة الدهان بعد قياس الرطوبة</t>
  </si>
  <si>
    <t>رطوبة اللياسة لا تزيد عن 12% قبل الدهان، وسطح خال من التقشر والعفن</t>
  </si>
  <si>
    <t>مقاول الدهانات</t>
  </si>
  <si>
    <t>ص 202</t>
  </si>
  <si>
    <t>MIS06637</t>
  </si>
  <si>
    <t>SN-PAINT-002</t>
  </si>
  <si>
    <t>ضعف تغطية الدهان وظهور الطبقة السفلية في بعض المناطق</t>
  </si>
  <si>
    <t>تخفيف الدهان بالموقع أو عدد أوجه غير كاف</t>
  </si>
  <si>
    <t>إعادة الدهان بالمواد المعتمدة دون تخفيف غير مسموح</t>
  </si>
  <si>
    <t>دهان مغط بالكامل بوجهين على الأقل</t>
  </si>
  <si>
    <t>MIS06639، CHE03557</t>
  </si>
  <si>
    <t>SN-PAINT-003</t>
  </si>
  <si>
    <t>دهانات النجارة</t>
  </si>
  <si>
    <t>تقشر دهان الأبواب الخشبية وظهور تشققات</t>
  </si>
  <si>
    <t>رطوبة الخشب عالية قبل الدهان</t>
  </si>
  <si>
    <t>إزالة الدهان المتقشر وتجفيف الخشب وإعادة الدهان</t>
  </si>
  <si>
    <t>رطوبة الخشب لا تزيد عن 18% لغير المعرض للجو، وسطح سليم</t>
  </si>
  <si>
    <t>SN-PAINT-004</t>
  </si>
  <si>
    <t>تسييل وقطرات متجمدة (sags) على سطح الدهان</t>
  </si>
  <si>
    <t>دهان بسمك زائد في طبقة واحدة</t>
  </si>
  <si>
    <t>صنفرة المناطق المعيبة وإعادة الدهان</t>
  </si>
  <si>
    <t>سطح منتظم بدون تسييل عند الفحص بالكشاف المائل</t>
  </si>
  <si>
    <t>CHE03557، CHE02652</t>
  </si>
  <si>
    <t>SN-PAINT-005</t>
  </si>
  <si>
    <t>دهان سقف الحمام</t>
  </si>
  <si>
    <t>نقط سوداء وعفن على دهان سقف الحمام</t>
  </si>
  <si>
    <t>انتقال العفن من أدوات ملوثة أو الدهان على سطح رطب</t>
  </si>
  <si>
    <t>تعقيم السطح وإزالة العفن وإعادة الدهان بأدوات نظيفة</t>
  </si>
  <si>
    <t>سطح خال من العفن بعد الجفاف</t>
  </si>
  <si>
    <t>ص 203</t>
  </si>
  <si>
    <t>MIS06638، MIS06637</t>
  </si>
  <si>
    <t>SN-PAINT-006</t>
  </si>
  <si>
    <t>دهانات المطبخ</t>
  </si>
  <si>
    <t>تجعد وتقشر الطبقة النهائية لدهان حوائط وسقف المطبخ</t>
  </si>
  <si>
    <t>تطبيق الطبقة التالية قبل جفاف السابقة</t>
  </si>
  <si>
    <t>إزالة الطبقات المجعدة وإعادة الدهان</t>
  </si>
  <si>
    <t>فاصل 24 ساعة على الأقل بين الطبقات، وسطح أملس</t>
  </si>
  <si>
    <t>ص 204</t>
  </si>
  <si>
    <t>MIS06641</t>
  </si>
  <si>
    <t>SN-PAINT-007</t>
  </si>
  <si>
    <t>الدهانات الخارجية</t>
  </si>
  <si>
    <t>تقشر وفقاعات في دهان الواجهة خاصة عند التقائها بالأرصفة</t>
  </si>
  <si>
    <t>رطوبة متصاعدة أو الدهان على سطح غير جاف</t>
  </si>
  <si>
    <t>إزالة الدهان المتأثر ومعالجة الرطوبة وإعادة الدهان</t>
  </si>
  <si>
    <t>دهان خارجي خال من التقشر والفقاعات</t>
  </si>
  <si>
    <t>CHE03580</t>
  </si>
  <si>
    <t>SN-PAINT-008</t>
  </si>
  <si>
    <t>ألوان الواجهات</t>
  </si>
  <si>
    <t>ألوان دهان الواجهة مخالفة للعينة المعتمدة</t>
  </si>
  <si>
    <t>عدم الالتزام بالألوان المعتمدة</t>
  </si>
  <si>
    <t>إعادة الدهان باللون المعتمد</t>
  </si>
  <si>
    <t>لون مطابق للعينة المعتمدة</t>
  </si>
  <si>
    <t>CHE03581</t>
  </si>
  <si>
    <t>SN-PAINT-009</t>
  </si>
  <si>
    <t>دهانات الممرات</t>
  </si>
  <si>
    <t>اتساخ وخدوش في الدهان النهائي للممرات وبئر السلم</t>
  </si>
  <si>
    <t>تنفيذ الوجه النهائي قبل انتهاء الأعمال الأخرى</t>
  </si>
  <si>
    <t>إعادة الوجه النهائي قبل التسليم الابتدائي</t>
  </si>
  <si>
    <t>دهان نظيف خال من الخدوش والبقع</t>
  </si>
  <si>
    <t>MIS06640</t>
  </si>
  <si>
    <t>SN-PAINT-010</t>
  </si>
  <si>
    <t>دهانات الحديد</t>
  </si>
  <si>
    <t>صدأ وتقشر في دهان الأعمال الحديدية</t>
  </si>
  <si>
    <t>الاعتماد على طبقة المصنع الأولية كتأسيس</t>
  </si>
  <si>
    <t>إزالة الصدأ والتأسيس بدهان مانع للصدأ ثم الأوجه النهائية</t>
  </si>
  <si>
    <t>خلو الحديد من الصدأ وتغطية كاملة</t>
  </si>
  <si>
    <t>ص 205</t>
  </si>
  <si>
    <t>MIS06642</t>
  </si>
  <si>
    <t>SN-PAINT-011</t>
  </si>
  <si>
    <t>الأرضيات الإيبوكسية</t>
  </si>
  <si>
    <t>أرضية إيبوكسي لينة أو باهتة أو بدون طبقة حماية</t>
  </si>
  <si>
    <t>إضافة مخففات للإيبوكسي أو إغفال الطبقة الشفافة</t>
  </si>
  <si>
    <t>إزالة الطبقة الضعيفة وإعادة التطبيق دون مخففات وإضافة طبقة حماية</t>
  </si>
  <si>
    <t>طبقة متصلبة متجانسة بطبقة حماية شفافة</t>
  </si>
  <si>
    <t>ملحق مصور ص 45</t>
  </si>
  <si>
    <t>MIS06643، CHE02661</t>
  </si>
  <si>
    <t>SN-PAINT-012</t>
  </si>
  <si>
    <t>نظافة الزجاج</t>
  </si>
  <si>
    <t>تناثر الدهان على زجاج الشبابيك والقطاعات</t>
  </si>
  <si>
    <t>عدم حماية الزجاج أثناء الدهان</t>
  </si>
  <si>
    <t>التنظيف بالغسيل والحك بعناية دون خدش</t>
  </si>
  <si>
    <t>زجاج وقطاعات نظيفة خالية من بقع الدهان</t>
  </si>
  <si>
    <t>CHE02641</t>
  </si>
  <si>
    <t>SN-ROAD-001</t>
  </si>
  <si>
    <t>ROAD</t>
  </si>
  <si>
    <t>أعمال خارجية وتنسيق موقع</t>
  </si>
  <si>
    <t>منحدرات المعاقين</t>
  </si>
  <si>
    <t>منحدر ذوي الإعاقة شديد الميل أو ضيق</t>
  </si>
  <si>
    <t>مخالفة المخططات والكود</t>
  </si>
  <si>
    <t>إعادة تنفيذ المنحدر</t>
  </si>
  <si>
    <t>ميل 1:12 إلى 1:20 وعرض 120 سم</t>
  </si>
  <si>
    <t>مقاول الأعمال الخارجية</t>
  </si>
  <si>
    <t>CHE03584</t>
  </si>
  <si>
    <t>SN-ROAD-002</t>
  </si>
  <si>
    <t>الأسفلت</t>
  </si>
  <si>
    <t>سمك طبقة الأسفلت أقل من المطلوب عند قياس الكور</t>
  </si>
  <si>
    <t>فرد سمك غير كاف أو دمك زائد</t>
  </si>
  <si>
    <t>قشط الطبقة المخالفة وإعادة الفرد بالسمك المطلوب</t>
  </si>
  <si>
    <t>سمك مطابق للمخططات بكور قطر 75 مم على الأقل</t>
  </si>
  <si>
    <t>ملحق مصور ص 27</t>
  </si>
  <si>
    <t>MIS06572، CHE01691</t>
  </si>
  <si>
    <t>SN-ROAD-003</t>
  </si>
  <si>
    <t>سطح أسفلت غير مستو وتجمع مياه به</t>
  </si>
  <si>
    <t>ضعف الفرش والدمك</t>
  </si>
  <si>
    <t>قشط وإعادة الفرش في المنطقة المخالفة</t>
  </si>
  <si>
    <t>استواء لا يتجاوز 4 مم تحت قدة 4 م، ودون تجمع</t>
  </si>
  <si>
    <t>CHE03583</t>
  </si>
  <si>
    <t>SN-ROAD-004</t>
  </si>
  <si>
    <t>آثار عجلات وتشوهات بسطح الأسفلت حديث الفرش</t>
  </si>
  <si>
    <t>السماح بالمرور قبل تبرد الطبقة وتصلبها</t>
  </si>
  <si>
    <t>قشط وإعادة فرش المنطقة المتشوهة</t>
  </si>
  <si>
    <t>سطح منتظم دون آثار عجلات</t>
  </si>
  <si>
    <t>ص 152</t>
  </si>
  <si>
    <t>CHE01654</t>
  </si>
  <si>
    <t>SN-ROAD-005</t>
  </si>
  <si>
    <t>لحامات طولية ظاهرة أو متفككة بين حارات الفرش</t>
  </si>
  <si>
    <t>ركوب غير كاف عند الوصلة الطولية</t>
  </si>
  <si>
    <t>قص الوصلة ودهانها بالمادة اللاصقة وإعادة الفرش</t>
  </si>
  <si>
    <t>ركوب 3 إلى 7 سم وانتظام تحت قدة 5 م</t>
  </si>
  <si>
    <t>ص 151</t>
  </si>
  <si>
    <t>SN-ROAD-006</t>
  </si>
  <si>
    <t>خطوط الطرق</t>
  </si>
  <si>
    <t>خطوط دهان الطرق باهتة ضعيفة الانعكاس ليلا</t>
  </si>
  <si>
    <t>مواد غير مطابقة أو كمية خرز زجاجي غير كافية</t>
  </si>
  <si>
    <t>إعادة الدهان بالمواد المعتمدة واختبار الانعكاسية</t>
  </si>
  <si>
    <t>انعكاسية مطابقة للمواصفات</t>
  </si>
  <si>
    <t>CHE01692</t>
  </si>
  <si>
    <t>SN-ROAD-007</t>
  </si>
  <si>
    <t>البردورات</t>
  </si>
  <si>
    <t>بردورات مائلة أو غير مستقيمة تتحرك عند الضغط</t>
  </si>
  <si>
    <t>قاعدة غير كافية أو عدم الصب الخلفي</t>
  </si>
  <si>
    <t>فك البردورات وإعادة تركيبها على قاعدة وصب خلفي</t>
  </si>
  <si>
    <t>قاعدة 10 × 30 سم وصب خلفي بقاعدة 10 سم، واستقامة على خيط</t>
  </si>
  <si>
    <t>SN-ROAD-008</t>
  </si>
  <si>
    <t>الأرصفة</t>
  </si>
  <si>
    <t>انقطاع مسار ذوي الإعاقة بين الرصيف ومدخل المبنى بدرجات أو عوائق</t>
  </si>
  <si>
    <t>عدم التنسيق بين الموقع العام والمدخل</t>
  </si>
  <si>
    <t>تنفيذ منحدرات انتقالية وإزالة العوائق</t>
  </si>
  <si>
    <t>مسار متصل خال من العوائق حتى داخل المبنى</t>
  </si>
  <si>
    <t>SN-ROAD-009</t>
  </si>
  <si>
    <t>تصريف الأمطار</t>
  </si>
  <si>
    <t>تجمع مياه الأمطار بالموقع العام والممرات</t>
  </si>
  <si>
    <t>ميول غير كافية أو عدم وجود منافذ</t>
  </si>
  <si>
    <t>تعديل الميول وتركيب وسائل التصريف</t>
  </si>
  <si>
    <t>تصريف كامل لشبكة المطر أو خارج المشروع دون تجمع</t>
  </si>
  <si>
    <t>CHE03582</t>
  </si>
  <si>
    <t>SN-ROAD-010</t>
  </si>
  <si>
    <t>مجاري المطر</t>
  </si>
  <si>
    <t>قنوات ومجاري تصريف المطر مسدودة بالمخلفات</t>
  </si>
  <si>
    <t>عدم التنظيف بعد الأعمال</t>
  </si>
  <si>
    <t>تنظيف القنوات والمجاري</t>
  </si>
  <si>
    <t>قنوات نظيفة يسري فيها الماء بحرية</t>
  </si>
  <si>
    <t>CHE03546</t>
  </si>
  <si>
    <t>SN-ROAD-011</t>
  </si>
  <si>
    <t>الإنترلوك</t>
  </si>
  <si>
    <t>هبوط في بلاط الإنترلوك بالساحات والممرات</t>
  </si>
  <si>
    <t>ضعف دمك الطبقات أسفل البلاط</t>
  </si>
  <si>
    <t>فك البلاط ودمك الطبقات وإعادة التركيب</t>
  </si>
  <si>
    <t>سطح مستو دون هبوط</t>
  </si>
  <si>
    <t>SN-ROAD-012</t>
  </si>
  <si>
    <t>النباتات</t>
  </si>
  <si>
    <t>نباتات ميتة أو ضعيفة النمو بالمسطحات الخضراء</t>
  </si>
  <si>
    <t>زراعة متأخرة أو عدم التأقلم</t>
  </si>
  <si>
    <t>استبدال النباتات على حساب المقاول</t>
  </si>
  <si>
    <t>نباتات حية سليمة النمو</t>
  </si>
  <si>
    <t>ص 303</t>
  </si>
  <si>
    <t>CHE03717، CHE03719</t>
  </si>
  <si>
    <t>SN-ROAD-013</t>
  </si>
  <si>
    <t>نباتات غير مطابقة للأنواع أو الأطوال أو التوزيع المعتمد</t>
  </si>
  <si>
    <t>توريد غير مطابق</t>
  </si>
  <si>
    <t>استبدال النباتات وإعادة التوزيع</t>
  </si>
  <si>
    <t>أنواع وأطوال وأقطار ومسافات مطابقة للمخططات، وتماثل كل نوع في الارتفاع والنمو</t>
  </si>
  <si>
    <t>CHE03716، CHE03718، CHE03724</t>
  </si>
  <si>
    <t>SN-ROAD-014</t>
  </si>
  <si>
    <t>نباتات مصابة بأمراض أو آفات، أو أفرع ميتة ونموات شاذة غير مزالة</t>
  </si>
  <si>
    <t>عدم المكافحة والتقليم</t>
  </si>
  <si>
    <t>معالجة النباتات المصابة أو استبدالها وتقليم الأفرع الميتة والنموات الشاذة</t>
  </si>
  <si>
    <t>نباتات خالية من الأمراض والآفات والأفرع الميتة</t>
  </si>
  <si>
    <t>CHE03720، CHE03721، CHE03722</t>
  </si>
  <si>
    <t>SN-ROAD-015</t>
  </si>
  <si>
    <t>الأشجار</t>
  </si>
  <si>
    <t>أشجار مائلة عن الرأسية بعد الزراعة لعدم تثبيتها بسنادات خشبية</t>
  </si>
  <si>
    <t>عدم تركيب سنادات</t>
  </si>
  <si>
    <t>تعديل الأشجار وتركيب سنادين</t>
  </si>
  <si>
    <t>سنادان صلبان على جانبي الجذع وشجرة رأسية</t>
  </si>
  <si>
    <t>CHE03725</t>
  </si>
  <si>
    <t>SN-ROAD-016</t>
  </si>
  <si>
    <t>عراميس بين البردورات مفتوحة وغير مكحلة</t>
  </si>
  <si>
    <t>إهمال تنظيف العراميس وكيها</t>
  </si>
  <si>
    <t>تنظيف العراميس وتكحيلها وكيها</t>
  </si>
  <si>
    <t>عراميس منتظمة 6 مم مكحلة</t>
  </si>
  <si>
    <t>CHE01668، CHE03584</t>
  </si>
  <si>
    <t>SN-ROAD-017</t>
  </si>
  <si>
    <t>نظافة الموقع</t>
  </si>
  <si>
    <t>منشآت مؤقتة ومخلفات بالموقع عند الاستلام</t>
  </si>
  <si>
    <t>عدم إزالة المنشآت المؤقتة</t>
  </si>
  <si>
    <t>إزالة المنشآت والمخلفات</t>
  </si>
  <si>
    <t>موقع نظيف خال من المؤقتات</t>
  </si>
  <si>
    <t>CHE03545</t>
  </si>
  <si>
    <t>SN-PLUMB-001</t>
  </si>
  <si>
    <t>PLUMB</t>
  </si>
  <si>
    <t>صحي وتغذية وصرف</t>
  </si>
  <si>
    <t>صرف تكثيف المكيفات</t>
  </si>
  <si>
    <t>انبعاث روائح كريهة من مخرج هواء المكيف بسبب ربط صرف التكثيف بماسورة الصرف الرئيسية</t>
  </si>
  <si>
    <t>صرف المكيف موصل مباشرة على عمود الصرف الصحي</t>
  </si>
  <si>
    <t>فصل صرف المكيف وتوجيهه إلى بيبة أرضية بسيفون</t>
  </si>
  <si>
    <t>صرف المكيف ينتهي إلى بيبة أرضية، ولا روائح من الوحدة أثناء التشغيل</t>
  </si>
  <si>
    <t>مقاول الأعمال الصحية</t>
  </si>
  <si>
    <t>ص 224</t>
  </si>
  <si>
    <t>MIS06645</t>
  </si>
  <si>
    <t>SN-PLUMB-002</t>
  </si>
  <si>
    <t>تمديدات فوق البلاطة</t>
  </si>
  <si>
    <t>رطوبة وتسرب مياه في سقف الدور الأسفل تحت الحمام لتلف العزل بالتمديدات الأفقية</t>
  </si>
  <si>
    <t>تمديد المواسير فوق البلاطة قبل انتهاء العزل واختباره</t>
  </si>
  <si>
    <t>فك المنطقة، إصلاح العزل واختباره، ثم إعادة التمديد وحمايته بلياسة أسمنتية</t>
  </si>
  <si>
    <t>طبقة حماية 2 سم لياسة أسمنتية فوق التمديدات، وخلو سقف الدور الأسفل من الرطوبة بعد اختبار الغمر</t>
  </si>
  <si>
    <t>ص 223</t>
  </si>
  <si>
    <t>MIS06646</t>
  </si>
  <si>
    <t>SN-PLUMB-003</t>
  </si>
  <si>
    <t>وصلات التغذية والصرف</t>
  </si>
  <si>
    <t>تسريب مياه من وصلات التغذية أو الصرف أسفل الأجهزة الصحية بالحمام</t>
  </si>
  <si>
    <t>إحكام غير كاف للوصلات أو تلف الجوانات</t>
  </si>
  <si>
    <t>إعادة إحكام الوصلات أو استبدالها ثم إعادة اختبار الضغط</t>
  </si>
  <si>
    <t>لا تسريب ولا رطوبة بعد تشغيل جميع الأجهزة، ولا انسداد بالصرف</t>
  </si>
  <si>
    <t>ص 299</t>
  </si>
  <si>
    <t>CHE03636، CHE02769</t>
  </si>
  <si>
    <t>SN-PLUMB-004</t>
  </si>
  <si>
    <t>صرف الأجهزة الصحية</t>
  </si>
  <si>
    <t>انبعاث روائح الصرف من الأجهزة الصحية بالحمام نتيجة سحب مياه السيفون (trap)</t>
  </si>
  <si>
    <t>تركيب الأجهزة دون ماسورة تهوية (vent) فرعية</t>
  </si>
  <si>
    <t>توصيل ماسورة تهوية 50 مم لكل جهاز إلى خط التهوية الرئيسي</t>
  </si>
  <si>
    <t>ماسورة vent قطر 50 مم لكل جهاز، وبقاء مياه السيفون دون روائح بعد تشغيل الأجهزة المجاورة</t>
  </si>
  <si>
    <t>ص 391</t>
  </si>
  <si>
    <t>MIS06651</t>
  </si>
  <si>
    <t>SN-PLUMB-005</t>
  </si>
  <si>
    <t>البانيو</t>
  </si>
  <si>
    <t>تجمع مياه في قاع البانيو لعدم ميله نحو فتحة الصرف</t>
  </si>
  <si>
    <t>تركيب البانيو مستوياً دون ميل</t>
  </si>
  <si>
    <t>إعادة ضبط قواعد البانيو لتحقيق الميل نحو المخرج</t>
  </si>
  <si>
    <t>ميل قاع البانيو 1 سم/م نحو مخرج الصرف وتصريف كامل للمياه</t>
  </si>
  <si>
    <t>ص 226</t>
  </si>
  <si>
    <t>CHE02745</t>
  </si>
  <si>
    <t>SN-PLUMB-006</t>
  </si>
  <si>
    <t>حوض المعاقين</t>
  </si>
  <si>
    <t>حوض وجه حمام ذوي الإعاقة مركب على ارتفاع غير مناسب ودون فراغ لكرسي متحرك</t>
  </si>
  <si>
    <t>عدم الالتزام بأبعاد اشتراطات ذوي الإعاقة</t>
  </si>
  <si>
    <t>إعادة تركيب الحوض على الارتفاع المطلوب مع فراغ أسفله وعزل ماسورة الساخن</t>
  </si>
  <si>
    <t>ارتفاع 85 سم من التشطيب وفراغ حر 25 سم أسفل الحافة، وماسورة الساخن معزولة</t>
  </si>
  <si>
    <t>CHE02743</t>
  </si>
  <si>
    <t>SN-PLUMB-007</t>
  </si>
  <si>
    <t>خلوص الأجهزة الصحية</t>
  </si>
  <si>
    <t>محور المرحاض قريب من الجدار الجانبي أو البانيو بما يعيق الاستخدام</t>
  </si>
  <si>
    <t>عدم ضبط محاور الجرابات وفق المخطط والكود</t>
  </si>
  <si>
    <t>نقل مخرج الصرف والتغذية لتحقيق المسافة المطلوبة</t>
  </si>
  <si>
    <t>المسافة من محور المرحاض للحائط أو البانيو لا تقل عن 0.4 م</t>
  </si>
  <si>
    <t>ص 374</t>
  </si>
  <si>
    <t>CHE02889</t>
  </si>
  <si>
    <t>SN-PLUMB-008</t>
  </si>
  <si>
    <t>خلوص أمامي غير كاف أمام المرحاض أو المبولة يعيق الحركة</t>
  </si>
  <si>
    <t>تزاحم الأجهزة أو تقليص الكبائن</t>
  </si>
  <si>
    <t>إعادة توزيع الأجهزة أو تعديل الكبائن لتحقيق الخلوص</t>
  </si>
  <si>
    <t>خلوص أمامي 0.5 م على الأقل، وعمق كابينة المرحاض 1.5 م</t>
  </si>
  <si>
    <t>CHE02890</t>
  </si>
  <si>
    <t>SN-PLUMB-009</t>
  </si>
  <si>
    <t>المباول</t>
  </si>
  <si>
    <t>تقارب محاور المباول بما يمنع الاستخدام المتزامن</t>
  </si>
  <si>
    <t>عدم الالتزام بتباعد المحاور</t>
  </si>
  <si>
    <t>إعادة تركيب المباول على التباعد المطلوب</t>
  </si>
  <si>
    <t>المسافة بين محوري مبولتين 0.8 م، ومن محور المبولة للحائط الجانبي 0.4 م</t>
  </si>
  <si>
    <t>SN-PLUMB-010</t>
  </si>
  <si>
    <t>فتحات التسليك</t>
  </si>
  <si>
    <t>أغطية فتحات التسليك (clean-out) غائرة أو مغطاة بالبلاط وغير قابلة للفتح</t>
  </si>
  <si>
    <t>تركيب الغطاء قبل التشطيب دون ضبط منسوبه</t>
  </si>
  <si>
    <t>رفع الغطاء لمنسوب التشطيب وتركيب غطاء قابل للفك</t>
  </si>
  <si>
    <t>الغطاء في منسوب التشطيب ويفتح دون تكسير</t>
  </si>
  <si>
    <t>ص 396</t>
  </si>
  <si>
    <t>CHE02905</t>
  </si>
  <si>
    <t>SN-PLUMB-011</t>
  </si>
  <si>
    <t>صمام الطرد المخفي</t>
  </si>
  <si>
    <t>صمام الطرد المخفي (flush valve) بدون باب صيانة يسمح بالوصول إليه</t>
  </si>
  <si>
    <t>إغفال access panel في الحائط أو التكسية</t>
  </si>
  <si>
    <t>تركيب باب صيانة ستانلس أمام الصمام</t>
  </si>
  <si>
    <t>access panel ستانلس أمام كل flush valve ويسمح بالفك والضبط</t>
  </si>
  <si>
    <t>ص 393</t>
  </si>
  <si>
    <t>CHE02906</t>
  </si>
  <si>
    <t>SN-PLUMB-012</t>
  </si>
  <si>
    <t>مخارج الصرف</t>
  </si>
  <si>
    <t>انسداد مخارج صرف الحمام بمخلفات التشطيب وبطء التصريف</t>
  </si>
  <si>
    <t>ترك الفوهات مفتوحة بعد الاختبار حتى تركيب الأجهزة</t>
  </si>
  <si>
    <t>تسليك الخطوط وتنظيفها وقفل الفوهات حتى التركيب</t>
  </si>
  <si>
    <t>تصريف حر عند كل مخرج بعد اختبار ملء الأجهزة</t>
  </si>
  <si>
    <t>ص 225</t>
  </si>
  <si>
    <t>CHE02730</t>
  </si>
  <si>
    <t>SN-PLUMB-013</t>
  </si>
  <si>
    <t>الخلاطات والحنفيات</t>
  </si>
  <si>
    <t>ضعف ضغط المياه أو تذبذب التدفق من الخلاطات والحنفيات</t>
  </si>
  <si>
    <t>انسداد المصافي أو صغر الأقطار</t>
  </si>
  <si>
    <t>تنظيف المصافي ومراجعة الأقطار والمحابس وإعادة التجربة</t>
  </si>
  <si>
    <t>ضغط لا يقل عن 0.5 بار عند الأجهزة العادية وتدفق منتظم</t>
  </si>
  <si>
    <t>CHE03634</t>
  </si>
  <si>
    <t>SN-PLUMB-014</t>
  </si>
  <si>
    <t>صمام الطرد</t>
  </si>
  <si>
    <t>صمام الطرد لا يعطي دفعة كافية لتنظيف المرحاض</t>
  </si>
  <si>
    <t>ضغط تغذية غير كاف أو ضبط خاطئ للصمام</t>
  </si>
  <si>
    <t>ضبط الصمام ومعالجة ضغط التغذية</t>
  </si>
  <si>
    <t>ضغط لا يقل عن 1.7 بار عند صمامات التدفق وتنظيف كامل من دفعة واحدة</t>
  </si>
  <si>
    <t>SN-PLUMB-015</t>
  </si>
  <si>
    <t>السخان الكهربائي</t>
  </si>
  <si>
    <t>سخان كهربائي بسعة أقل من المعتمدة أو مركب على ارتفاع غير مناسب</t>
  </si>
  <si>
    <t>توريد سخان مخالف أو خطأ في تأسيس التغذية</t>
  </si>
  <si>
    <t>استبدال السخان بالسعة المعتمدة وتعديل منسوب التغذية</t>
  </si>
  <si>
    <t>سعة السخان مطابقة للمعتمد، ومخرج التغذية على 160 إلى 180 سم</t>
  </si>
  <si>
    <t>CHE03635</t>
  </si>
  <si>
    <t>SN-PLUMB-016</t>
  </si>
  <si>
    <t>مواسير المياه الساخنة</t>
  </si>
  <si>
    <t>مواسير المياه الساخنة غير معزولة وفقد حرارة واضح عند الأجهزة</t>
  </si>
  <si>
    <t>إغفال العزل الحراري</t>
  </si>
  <si>
    <t>عزل المسارات من السخان حتى الأجهزة بالصوف الزجاجي ثم قماش قلاع</t>
  </si>
  <si>
    <t>عزل لا يقل عن 20 مم صوف زجاجي أو مادة معتمدة مغطى بقماش قلاع</t>
  </si>
  <si>
    <t>CHE03633</t>
  </si>
  <si>
    <t>SN-PLUMB-017</t>
  </si>
  <si>
    <t>محابس الأجهزة</t>
  </si>
  <si>
    <t>عدم وجود محبس منفصل على البارد والساخن لكل جهاز ولا محبس عام للوحدة</t>
  </si>
  <si>
    <t>إغفال المحابس في التأسيس</t>
  </si>
  <si>
    <t>تركيب محبس عام عند مدخل الوحدة ومحابس زاوية لكل جهاز</t>
  </si>
  <si>
    <t>محبس عام يقطع الوحدة، ومحبس على البارد والساخن لكل جهاز</t>
  </si>
  <si>
    <t>ص 298</t>
  </si>
  <si>
    <t>CHE03631</t>
  </si>
  <si>
    <t>SN-PLUMB-018</t>
  </si>
  <si>
    <t>صرف حوض الوجه</t>
  </si>
  <si>
    <t>بطء تصريف حوض الوجه لضعف ميل الماسورة الأفقية</t>
  </si>
  <si>
    <t>تنفيذ الماسورة أفقية دون ميل</t>
  </si>
  <si>
    <t>إعادة تنفيذ الماسورة بالميل المطلوب</t>
  </si>
  <si>
    <t>ميل ماسورة صرف حوض الوجه 1:50 وتصريف حر</t>
  </si>
  <si>
    <t>ص 392</t>
  </si>
  <si>
    <t>SN-PLUMB-019</t>
  </si>
  <si>
    <t>ملحقات الحمام</t>
  </si>
  <si>
    <t>ملحقات الحمام مركبة على ارتفاعات غير قياسية (مساند، مجفف أيدي، موزع صابون، حامل ورق)</t>
  </si>
  <si>
    <t>عدم الرجوع لجدول ارتفاعات الملحقات</t>
  </si>
  <si>
    <t>فك الملحقات وإعادة تثبيتها على الارتفاعات المعتمدة مع ترميم السطح</t>
  </si>
  <si>
    <t>من منسوب التشطيب: grab bar 850 مم، مجفف 1000 مم، صابون 900 مم، حامل ورق 600 مم</t>
  </si>
  <si>
    <t>CHE02902</t>
  </si>
  <si>
    <t>SN-PLUMB-020</t>
  </si>
  <si>
    <t>وصلات صرف الحوض</t>
  </si>
  <si>
    <t>تسريب مياه من وصلات صرف حوض المطبخ داخل الخزانة السفلية</t>
  </si>
  <si>
    <t>فك الوصلات أو سوء إحكام السيفون</t>
  </si>
  <si>
    <t>إعادة تركيب السيفون والوصلات بجوانات سليمة</t>
  </si>
  <si>
    <t>لا تسريب ولا رطوبة بالخزانة بعد ملء الحوض وتفريغه</t>
  </si>
  <si>
    <t>CHE03636</t>
  </si>
  <si>
    <t>SN-PLUMB-021</t>
  </si>
  <si>
    <t>صرف حوض المطبخ</t>
  </si>
  <si>
    <t>رجوع روائح الصرف من حوض المطبخ لعدم وجود سيفون أو ماسورة تهوية</t>
  </si>
  <si>
    <t>حذف السيفون أو التهوية في تأسيس صرف الحوض</t>
  </si>
  <si>
    <t>تركيب P-trap قطر 40 مم مع وصلة تهوية 50 مم</t>
  </si>
  <si>
    <t>P-trap 40 مم ومشترك 50×50×40 مع vent 50 مم، ولا روائح بعد التشغيل</t>
  </si>
  <si>
    <t>SN-PLUMB-022</t>
  </si>
  <si>
    <t>مخارج التغذية</t>
  </si>
  <si>
    <t>ضعف أو انقطاع تدفق المياه من مخارج تغذية المطبخ لانسدادها بمخلفات التشطيب</t>
  </si>
  <si>
    <t>ترك نهايات المواسير دون طبات بعد الاختبار</t>
  </si>
  <si>
    <t>غسيل الخطوط وتنظيف المخارج وتركيب الطبات حتى تركيب الأجهزة</t>
  </si>
  <si>
    <t>تدفق طبيعي من كل مخرج، وضغط لا يقل عن 0.5 بار عند الأجهزة</t>
  </si>
  <si>
    <t>ص 230</t>
  </si>
  <si>
    <t>CHE02785</t>
  </si>
  <si>
    <t>SN-PLUMB-023</t>
  </si>
  <si>
    <t>جرجوري السطح</t>
  </si>
  <si>
    <t>تجمع مياه الأمطار حول الجرجوري لتركيبه أعلى من أوطى نقطة بالسطح</t>
  </si>
  <si>
    <t>تثبيت الجرجوري بعد العزل أو خارج أوطى نقطة</t>
  </si>
  <si>
    <t>إعادة تثبيت الجرجوري في أوطى نقطة وإدخال العزل داخله وتصحيح الميول</t>
  </si>
  <si>
    <t>ميل السطح لا يقل عن 1%، ودخول العزل 50 مم داخل الجرجوري، ولا تجمع مياه بعد الغمر</t>
  </si>
  <si>
    <t>ص 231</t>
  </si>
  <si>
    <t>SN-PLUMB-024</t>
  </si>
  <si>
    <t>مواسير صرف مكشوفة</t>
  </si>
  <si>
    <t>تقصف وتغير لون مواسير الصرف البلاستيكية المكشوفة على السطح</t>
  </si>
  <si>
    <t>ترك المواسير معرضة للأشعة فوق البنفسجية دون حماية</t>
  </si>
  <si>
    <t>استبدال المتضرر وتغليف أو دهان المواسير المكشوفة بمادة حماية معتمدة</t>
  </si>
  <si>
    <t>كل المواسير البلاستيكية المكشوفة محمية من الشمس عدا الحديد المجلفن والزهر، ولا تشققات</t>
  </si>
  <si>
    <t>MIS06649، CHE02746، CHE02798، CHE03639</t>
  </si>
  <si>
    <t>SN-PLUMB-025</t>
  </si>
  <si>
    <t>جرجوري الفائض</t>
  </si>
  <si>
    <t>جرجوري الفائض مركب في منسوب جرجوري الصرف نفسه فلا يعمل كفائض</t>
  </si>
  <si>
    <t>عدم رفع منسوب جرجوري الفائض عن الصرف والعزل</t>
  </si>
  <si>
    <t>رفع جرجوري الفائض بحيث تعلو فتحته منسوب الصرف والعزل</t>
  </si>
  <si>
    <t>فتحة الفائض أعلى من منسوب جرجوري الصرف والعزل، والمسافة بينهما 600 مم</t>
  </si>
  <si>
    <t>ص 390</t>
  </si>
  <si>
    <t>MIS06650</t>
  </si>
  <si>
    <t>SN-PLUMB-026</t>
  </si>
  <si>
    <t>انسداد مصفاة جرجوري السطح المشطب بالحصى لعدم وجود حاجز حصى</t>
  </si>
  <si>
    <t>إغفال حاجز الحصى حول الجرجوري</t>
  </si>
  <si>
    <t>تركيب حاجز حصى مثقب حول الجرجوري وتنظيف المصفاة</t>
  </si>
  <si>
    <t>gravel guard مثقب 160 مم على بعد 50 مم من الجرجوري، وتصريف حر بعد اختبار الرش</t>
  </si>
  <si>
    <t>CHE02799</t>
  </si>
  <si>
    <t>SN-PLUMB-027</t>
  </si>
  <si>
    <t>مواسير التهوية</t>
  </si>
  <si>
    <t>ماسورة تهوية الصرف تنتهي فوق السطح بارتفاع قصير وقريبة من الأبواب والفتحات</t>
  </si>
  <si>
    <t>عدم مد الماسورة للارتفاع المطلوب</t>
  </si>
  <si>
    <t>تمديد ماسورة التهوية للارتفاع المطلوب بعيداً عن الفتحات مع غطاء</t>
  </si>
  <si>
    <t>امتداد التهوية 150 سم فوق السطح بعيداً عن الأبواب والشبابيك وفتحات التهوية</t>
  </si>
  <si>
    <t>SN-PLUMB-028</t>
  </si>
  <si>
    <t>الخزان العلوي</t>
  </si>
  <si>
    <t>ماسورة فائض الخزان العلوي غير موجودة أو مركبة أسفل منسوب التشغيل</t>
  </si>
  <si>
    <t>إغفال الفائض أو خطأ في منسوبه</t>
  </si>
  <si>
    <t>تركيب ماسورة فائض أعلى المنسوب التصميمي وضبط العوامة</t>
  </si>
  <si>
    <t>فتحة الفائض أعلى المنسوب التصميمي ومحور العوامة أسفل حافتها 10 سم</t>
  </si>
  <si>
    <t>CHE03641، CHE03637</t>
  </si>
  <si>
    <t>SN-PLUMB-029</t>
  </si>
  <si>
    <t>الخزان العلوي بدون غطاء محكم أو ماسورة تهوية بشبك</t>
  </si>
  <si>
    <t>إغفال ملحقات الخزان</t>
  </si>
  <si>
    <t>تركيب غطاء محكم وماسورة تهوية بشبك حماية</t>
  </si>
  <si>
    <t>غطاء محكم مغلق، وماسورة تهوية بشبك يمنع الحشرات</t>
  </si>
  <si>
    <t>CHE03638، CHE03637</t>
  </si>
  <si>
    <t>SN-PLUMB-030</t>
  </si>
  <si>
    <t>العامود الصاعد</t>
  </si>
  <si>
    <t>عدم وجود فرعة غسيل بمحبس على العامود الصاعد لتفريغ الخزان العلوي</t>
  </si>
  <si>
    <t>إغفال الفرعة في التنفيذ</t>
  </si>
  <si>
    <t>تركيب فرعة بمحبس وحنفية براكور على العامود الصاعد</t>
  </si>
  <si>
    <t>فرعة قطر 1 بوصة بمحبس وحنفية براكور تعمل</t>
  </si>
  <si>
    <t>CHE03640</t>
  </si>
  <si>
    <t>SN-PLUMB-031</t>
  </si>
  <si>
    <t>غرف المعدات MEP</t>
  </si>
  <si>
    <t>صمام عدم الرجوع</t>
  </si>
  <si>
    <t>صمام عدم الرجوع على خط التغذية لا يمنع ارتداد المياه عند إيقاف المضخة</t>
  </si>
  <si>
    <t>تركيب صمام swing على خط رأسي أو spring على خط أفقي</t>
  </si>
  <si>
    <t>استبدال الصمام بالنوع المناسب لاتجاه الخط</t>
  </si>
  <si>
    <t>صمام spring على الخطوط الرأسية وswing على الأفقية، وثبات الضغط بعد إيقاف المضخة</t>
  </si>
  <si>
    <t>ص 229</t>
  </si>
  <si>
    <t>MIS06647</t>
  </si>
  <si>
    <t>SN-PLUMB-032</t>
  </si>
  <si>
    <t>مواسير حديد ظاهرة</t>
  </si>
  <si>
    <t>صدأ على مواسير الحديد الظاهرة بالحوائط والأسقف لعدم دهانها</t>
  </si>
  <si>
    <t>إغفال دهان الحماية بعد التركيب</t>
  </si>
  <si>
    <t>تنظيف الصدأ ثم بوية مقاومة للصدأ وثلاثة أوجه زيت</t>
  </si>
  <si>
    <t>سطح خال من الصدأ بطبقة أساس مانعة للصدأ وثلاثة أوجه زيت</t>
  </si>
  <si>
    <t>CHE02787</t>
  </si>
  <si>
    <t>SN-PLUMB-033</t>
  </si>
  <si>
    <t>الخزان الأرضي بدون محبس عوامة أو مفتاح منسوب أو وصلة فائض</t>
  </si>
  <si>
    <t>تركيب العوامة وlevel switch ووصلة فائض إلى أقرب غرفة تفتيش</t>
  </si>
  <si>
    <t>عوامة ومفتاح منسوب يعملان عند الاختبار، وفائض متصل بأقرب غرفة تفتيش</t>
  </si>
  <si>
    <t>CHE02686</t>
  </si>
  <si>
    <t>SN-PLUMB-034</t>
  </si>
  <si>
    <t>خزان مياه الشرب</t>
  </si>
  <si>
    <t>تقشر أو غياب دهان الإيبوكسي غير السام داخل خزان مياه الشرب</t>
  </si>
  <si>
    <t>إغفال الدهان أو استخدام مادة غير معتمدة للشرب</t>
  </si>
  <si>
    <t>تجفيف وتنظيف الخزان ثم دهانه بإيبوكسي غير سام واستكمال عزله</t>
  </si>
  <si>
    <t>دهان إيبوكسي غير سام متصل دون تقشر، وعزل كامل حتى السطح باللفائف</t>
  </si>
  <si>
    <t>CHE03644</t>
  </si>
  <si>
    <t>SN-PLUMB-035</t>
  </si>
  <si>
    <t>مضخات التغذية</t>
  </si>
  <si>
    <t>ارتفاع ضغط شبكة التغذية المغذاة بالمضخات لعدم وجود صمام خلاص</t>
  </si>
  <si>
    <t>إغفال صمام تخفيف الضغط قرب المضخة</t>
  </si>
  <si>
    <t>تركيب صمام خلاص Pressure-relief قرب المضخة وضبطه</t>
  </si>
  <si>
    <t>ضغط فتح الصمام لا يزيد 15% عن ضغط موقع التركيب</t>
  </si>
  <si>
    <t>CHE03646</t>
  </si>
  <si>
    <t>SN-PLUMB-036</t>
  </si>
  <si>
    <t>المحابس الرئيسية</t>
  </si>
  <si>
    <t>محابس القفل الرئيسية بدون بطاقات تعريف برقم المحبس ووظيفته</t>
  </si>
  <si>
    <t>إغفال أعمال الترقيم والتعريف</t>
  </si>
  <si>
    <t>تركيب علامات مستديرة دائمة على كل محبس رئيسي</t>
  </si>
  <si>
    <t>كل محبس رئيسي عليه علامة مستديرة برقمه ومهمته مطابقة للمخطط</t>
  </si>
  <si>
    <t>CHE02786، CHE03632</t>
  </si>
  <si>
    <t>SN-PLUMB-037</t>
  </si>
  <si>
    <t>غرف التفتيش</t>
  </si>
  <si>
    <t>انخفاض منسوب المياه أثناء اختبار ملء غرفة التفتيش وظهور رشح بالجدران</t>
  </si>
  <si>
    <t>ضعف تنفيذ الجدران أو الوصلات قبل الردم</t>
  </si>
  <si>
    <t>تحديد أماكن التسرب وإصلاحها ثم إعادة الاختبار</t>
  </si>
  <si>
    <t>ثبات منسوب المياه طوال مدة الاختبار 24 ساعة دون رشح</t>
  </si>
  <si>
    <t>ص 236</t>
  </si>
  <si>
    <t>CHE02848، CHE02851</t>
  </si>
  <si>
    <t>SN-PLUMB-038</t>
  </si>
  <si>
    <t>سلالم غرفة التفتيش العميقة مفقودة أو متباعدة أو صدئة</t>
  </si>
  <si>
    <t>إغفال الدرج أو استخدام مادة قابلة للتآكل</t>
  </si>
  <si>
    <t>تركيب درج مجلفن أو غير قابل للتآكل على التباعد المطلوب</t>
  </si>
  <si>
    <t>درج كل 300 مم مثبت جيداً دون صدأ</t>
  </si>
  <si>
    <t>ص 400</t>
  </si>
  <si>
    <t>CHE02916</t>
  </si>
  <si>
    <t>SN-PLUMB-039</t>
  </si>
  <si>
    <t>مواسير التغذية الخارجية</t>
  </si>
  <si>
    <t>ماسورة مياه الشرب المدفونة تمر أسفل ماسورة الصرف أو ملاصقة لغرفة تفتيش</t>
  </si>
  <si>
    <t>عدم الالتزام بمسافات الفصل بين الشبكتين</t>
  </si>
  <si>
    <t>تعديل المسار ليمر أعلى الصرف بالمسافة المطلوبة مع عزل منطقة التقاطع</t>
  </si>
  <si>
    <t>مسافة رأسية 30 سم والتغذية أعلى، و50 سم على الأقل عن غرف التفتيش</t>
  </si>
  <si>
    <t>ص 239</t>
  </si>
  <si>
    <t>SN-PLUMB-040</t>
  </si>
  <si>
    <t>جالي تراب</t>
  </si>
  <si>
    <t>انبعاث روائح من أحواض المغاسل لتوصيل الصرف الخفيف بغرفة التفتيش دون جالي تراب</t>
  </si>
  <si>
    <t>توصيل صرف الأحواض مباشرة بغرفة التفتيش</t>
  </si>
  <si>
    <t>تركيب جالي تراب قبل غرفة التفتيش على خط صرف الأحواض</t>
  </si>
  <si>
    <t>وجود جالي تراب بحولة طوب أسمنتي مصمت 25 سم مبيضة من الداخل، ولا روائح عند الأحواض</t>
  </si>
  <si>
    <t>ص 399</t>
  </si>
  <si>
    <t>MIS06652، CHE03645</t>
  </si>
  <si>
    <t>SN-PLUMB-041</t>
  </si>
  <si>
    <t>شبكة الصرف الخارجية</t>
  </si>
  <si>
    <t>انسداد متكرر في شبكة الصرف الخارجية بسبب تصغير الأقطار في اتجاه التصريف</t>
  </si>
  <si>
    <t>تركيب ماسورة أصغر بعد ماسورة أكبر على نفس الخط</t>
  </si>
  <si>
    <t>استبدال القطاعات المخالفة بحيث تتدرج الأقطار تصاعدياً مع اتجاه السريان</t>
  </si>
  <si>
    <t>تدرج الأقطار من الأصغر إلى الأكبر فقط، وميل لا يقل عن 1:100 للأقطار حتى 4 بوصة</t>
  </si>
  <si>
    <t>ص 234</t>
  </si>
  <si>
    <t>MIS06648</t>
  </si>
  <si>
    <t>SN-PLUMB-042</t>
  </si>
  <si>
    <t>مناسيب شبكة الصرف</t>
  </si>
  <si>
    <t>ركود مياه في نهايات خطوط الصرف الخارجية وأعماق غير متدرجة لغرف التفتيش</t>
  </si>
  <si>
    <t>بدء الخط من منسوب منخفض وعدم ضبط المناسيب</t>
  </si>
  <si>
    <t>إعادة ضبط مناسيب الخط من العالي إلى المنخفض نحو المصب</t>
  </si>
  <si>
    <t>ميل لا يقل عن 5 مم/م والمصب في أوطى منسوب، ولا ركود مياه في الغرف</t>
  </si>
  <si>
    <t>MIS06644</t>
  </si>
  <si>
    <t>SN-PLUMB-043</t>
  </si>
  <si>
    <t>خزان تجميع الصرف</t>
  </si>
  <si>
    <t>خزان تجميع الصرف بدون جهاز إنذار منسوب يعمل قبل امتلائه</t>
  </si>
  <si>
    <t>إغفال الإنذار عند عدم وجود شبكة عامة</t>
  </si>
  <si>
    <t>تركيب جهاز إنذار منسوب تلقائي واختباره</t>
  </si>
  <si>
    <t>الإنذار يعمل عند منسوب أقل 0.3 م من منسوب ماسورة الصرف الداخلة</t>
  </si>
  <si>
    <t>CHE02747</t>
  </si>
  <si>
    <t>SN-PLUMB-044</t>
  </si>
  <si>
    <t>أغطية غرف التفتيش</t>
  </si>
  <si>
    <t>تشقق أو كسر أغطية غرف التفتيش في المواقف والطرق لعدم ملاءمتها للأحمال</t>
  </si>
  <si>
    <t>توريد أغطية خفيفة في مسارات المركبات</t>
  </si>
  <si>
    <t>استبدال الأغطية بأغطية زهر بالتحمل المطلوب</t>
  </si>
  <si>
    <t>تحمل 12.5 طن في المواقف والطرق الداخلية و40 طن في الطرق</t>
  </si>
  <si>
    <t>ص 401</t>
  </si>
  <si>
    <t>CHE02915، CHE03643</t>
  </si>
  <si>
    <t>SN-PLUMB-045</t>
  </si>
  <si>
    <t>قاع غرفة التفتيش بدون بنشينج وتراكم رواسب في القاع</t>
  </si>
  <si>
    <t>إغفال تشكيل مجرى المواسير داخل الغرفة</t>
  </si>
  <si>
    <t>تشكيل البنشينج نصف دائري بالخرسانة وتنعيمه</t>
  </si>
  <si>
    <t>ارتفاع البنشينج لا يقل عن 0.8 من قطر الماسورة، ولا رواسب بعد التشغيل</t>
  </si>
  <si>
    <t>CHE03642</t>
  </si>
  <si>
    <t>SN-PLUMB-046</t>
  </si>
  <si>
    <t>جدران غرفة التفتيش الداخلية بدون لياسة أو دهان حماية</t>
  </si>
  <si>
    <t>إغفال التشطيب الداخلي للغرفة</t>
  </si>
  <si>
    <t>لياسة الجدران ثم دهانها بطبقات إيبوكسي أو قطران فحم</t>
  </si>
  <si>
    <t>ثلاث طبقات بسمك جاف لا يقل عن 450 ميكرون متصلة دون فراغات</t>
  </si>
  <si>
    <t>SN-PLUMB-047</t>
  </si>
  <si>
    <t>عكارة وشوائب في مياه الشبكة الخارجية عند المخارج</t>
  </si>
  <si>
    <t>عدم غسيل الشبكة قبل التعقيم</t>
  </si>
  <si>
    <t>غسيل الشبكة بمياه نظيفة ثم تعقيمها بالكلور وإعادة الغسيل</t>
  </si>
  <si>
    <t>مياه صافية عند المخارج، وتعقيم بكلور حتى 10 أجزاء في المليون مع حجز 24 ساعة</t>
  </si>
  <si>
    <t>ص 240</t>
  </si>
  <si>
    <t>CHE02888</t>
  </si>
  <si>
    <t>SN-PLUMB-048</t>
  </si>
  <si>
    <t>كوع الجزمة</t>
  </si>
  <si>
    <t>مخرج ماسورة المطر منخفض ويصب على مستوى الرصيف مسبباً تآكله وبقعاً</t>
  </si>
  <si>
    <t>تنفيذ كوع الجزمة دون رفعه عن الرصيف</t>
  </si>
  <si>
    <t>تعديل نهاية الماسورة بكوع منفرج يرتفع عن الرصيف</t>
  </si>
  <si>
    <t>نهاية كوع الجزمة أعلى الرصيف 30 سم على الأقل</t>
  </si>
  <si>
    <t>CHE02802</t>
  </si>
  <si>
    <t>SN-PLUMB-049</t>
  </si>
  <si>
    <t>غطاء غرفة التفتيش بارز أو غائر عن منسوب الأرض النهائي</t>
  </si>
  <si>
    <t>ضبط الإطار قبل تحديد المنسوب النهائي</t>
  </si>
  <si>
    <t>إعادة ضبط الإطار بحلقات الطوب حتى منسوب الأرض النهائي</t>
  </si>
  <si>
    <t>سطح الغطاء في منسوب الأرض النهائي دون بروز أو هبوط</t>
  </si>
  <si>
    <t>CHE02915</t>
  </si>
  <si>
    <t>SN-PLUMB-050</t>
  </si>
  <si>
    <t>صعوبة فتح أغطية غرف التفتيش والتصاقها بالإطار</t>
  </si>
  <si>
    <t>عدم تشحيم الفراغ بين الإطار والغطاء</t>
  </si>
  <si>
    <t>تنظيف الإطار وملء الفراغ بالشحم</t>
  </si>
  <si>
    <t>الغطاء يفتح ويغلق بسهولة والفراغ مملوء بالشحم</t>
  </si>
  <si>
    <t>ص 238</t>
  </si>
  <si>
    <t>CHE02864</t>
  </si>
  <si>
    <t>SN-PLUMB-051</t>
  </si>
  <si>
    <t>شبكة الري</t>
  </si>
  <si>
    <t>رشاشات وفوهات شبكة الري مسدودة أو لا تعمل عند التشغيل</t>
  </si>
  <si>
    <t>مخلفات بالشبكة أو تلف الرؤوس</t>
  </si>
  <si>
    <t>غسيل الشبكة وتنظيف أو استبدال الرشاشات</t>
  </si>
  <si>
    <t>كل الرشاشات والفوهات تعمل بانتظام عند تشغيل الشبكة</t>
  </si>
  <si>
    <t>ص 297</t>
  </si>
  <si>
    <t>CHE03611</t>
  </si>
  <si>
    <t>SN-PLUMB-052</t>
  </si>
  <si>
    <t>تعليق مواسير الصرف</t>
  </si>
  <si>
    <t>ترخيم مواسير الصرف البلاستيكية الأفقية المعلقة بين نقاط التعليق</t>
  </si>
  <si>
    <t>تباعد الحوامل أكثر من المسموح</t>
  </si>
  <si>
    <t>إضافة حوامل وتصحيح الميل</t>
  </si>
  <si>
    <t>تباعد تعليق الصرف البلاستيك الأفقي 1.2 م كحد أقصى دون ترخيم</t>
  </si>
  <si>
    <t>SN-ELEC-001</t>
  </si>
  <si>
    <t>ELEC</t>
  </si>
  <si>
    <t>كهرباء وتيار خفيف</t>
  </si>
  <si>
    <t>أسلاك المقابس</t>
  </si>
  <si>
    <t>أسلاك دوائر المقابس بمقطع أقل من المطلوب وسخونة الأفياش تحت الحمل</t>
  </si>
  <si>
    <t>استخدام مقطع الإنارة لدوائر المقابس</t>
  </si>
  <si>
    <t>إعادة سحب الدوائر بالمقطع المطلوب</t>
  </si>
  <si>
    <t>مقطع موصلات المقابس 3 مم² والإنارة 2 مم² على الأقل</t>
  </si>
  <si>
    <t>مقاول الأعمال الكهربائية</t>
  </si>
  <si>
    <t>ص 251</t>
  </si>
  <si>
    <t>SN-ELEC-002</t>
  </si>
  <si>
    <t>المقابس</t>
  </si>
  <si>
    <t>مقابس بدون قطب أرضي أو بقطب أرضي غير موصل بالربط متساوي الجهد</t>
  </si>
  <si>
    <t>إغفال سلك الأرضي أو قطعه</t>
  </si>
  <si>
    <t>سحب موصل الحماية وتوصيله بكل مقبس واختبار الاستمرارية</t>
  </si>
  <si>
    <t>كل مقبس بقطب أرضي موصل يجتاز اختبار الاستمرارية</t>
  </si>
  <si>
    <t>ص 300</t>
  </si>
  <si>
    <t>CHE03655</t>
  </si>
  <si>
    <t>SN-ELEC-003</t>
  </si>
  <si>
    <t>مواسير الكهرباء بالسقف</t>
  </si>
  <si>
    <t>تعذر سحب الأسلاك داخل مواسير السقف لوجود اختناقات أو انسداد بلباني الأسمنت</t>
  </si>
  <si>
    <t>عصر المواسير وعدم غلق فوهاتها قبل الصب</t>
  </si>
  <si>
    <t>تسليك المواسير أو استبدال المسار المعيب بمسار ظاهر معتمد</t>
  </si>
  <si>
    <t>مرور سلك الاختبار (السوستة) بحرية في كل ماسورة ومخرج</t>
  </si>
  <si>
    <t>ص 246 إلى 247</t>
  </si>
  <si>
    <t>MIS06654، MIS06656، CHE03003</t>
  </si>
  <si>
    <t>SN-ELEC-004</t>
  </si>
  <si>
    <t>مخارج الكهرباء</t>
  </si>
  <si>
    <t>مخارج إنارة أو برايز أو تيار خفيف في غير أماكنها المعتمدة بالمخططات</t>
  </si>
  <si>
    <t>ترحيل أو تبديل نزلات المواسير وعدم مطابقة المسارات</t>
  </si>
  <si>
    <t>نقل المخارج لأماكنها المعتمدة ومعالجة أماكن التكسير</t>
  </si>
  <si>
    <t>أماكن المخارج مطابقة لمخططات الورشة المعتمدة دون مخارج ناقصة</t>
  </si>
  <si>
    <t>MIS06657، MIS06658، MIS06659</t>
  </si>
  <si>
    <t>SN-ELEC-005</t>
  </si>
  <si>
    <t>شدة الإضاءة</t>
  </si>
  <si>
    <t>شدة إضاءة الفراغ أقل من المطلوب لنوع الاستخدام</t>
  </si>
  <si>
    <t>عدد أو قدرة أو كفاءة الوحدات غير كافية</t>
  </si>
  <si>
    <t>إضافة أو استبدال الوحدات بعد القياس</t>
  </si>
  <si>
    <t>شدة الإضاءة المقاسة مطابقة لمتطلبات الاستخدام، وكفاءة لومن/وات مطابقة لبيانات المصنع</t>
  </si>
  <si>
    <t>CHE03154، CHE03651، CHE03652</t>
  </si>
  <si>
    <t>SN-ELEC-006</t>
  </si>
  <si>
    <t>وحدات الإضاءة المعلقة</t>
  </si>
  <si>
    <t>وحدات إضاءة معلقة بالأسلاك دون سلسلة حاملة</t>
  </si>
  <si>
    <t>إغفال وسيلة التعليق</t>
  </si>
  <si>
    <t>تركيب سلسلة صلب حاملة لكل وحدة</t>
  </si>
  <si>
    <t>كل وحدة معلقة محمولة بسلسلة صلب مستقلة عن سلك التغذية</t>
  </si>
  <si>
    <t>CHE03670</t>
  </si>
  <si>
    <t>SN-ELEC-007</t>
  </si>
  <si>
    <t>النظام الصوتي</t>
  </si>
  <si>
    <t>سماعات النظام الصوتي في غير أماكنها أو بقدرة مخالفة للمخططات</t>
  </si>
  <si>
    <t>تركيب غير مطابق</t>
  </si>
  <si>
    <t>نقل أو استبدال السماعات</t>
  </si>
  <si>
    <t>أماكن وقدرات السماعات مطابقة للمخططات المعتمدة</t>
  </si>
  <si>
    <t>ص 302</t>
  </si>
  <si>
    <t>CHE03713</t>
  </si>
  <si>
    <t>SN-ELEC-008</t>
  </si>
  <si>
    <t>مسارات الكهرباء بالجدران</t>
  </si>
  <si>
    <t>شروخ طولية في البياض على مسارات مواسير الكهرباء بالجدران</t>
  </si>
  <si>
    <t>تقفيل المسارات بالجبس</t>
  </si>
  <si>
    <t>فتح المسار وإعادة التقفيل بمونة أسمنت ورمل بعد الرش والطرطشة</t>
  </si>
  <si>
    <t>خلو البياض من الشروخ على المسارات بعد المعالجة</t>
  </si>
  <si>
    <t>ص 250</t>
  </si>
  <si>
    <t>MIS06667</t>
  </si>
  <si>
    <t>SN-ELEC-009</t>
  </si>
  <si>
    <t>أغطية المفاتيح والبرايز</t>
  </si>
  <si>
    <t>أغطية المفاتيح والبرايز مائلة أو غير ملامسة للحائط بأطرافها الأربعة</t>
  </si>
  <si>
    <t>تركيب العلب خارج مستوى البياض أو الحشو بالبياض</t>
  </si>
  <si>
    <t>ضبط العلب وإعادة تركيب الأغطية رأسية ملامسة للسطح</t>
  </si>
  <si>
    <t>تلامس الأطراف الأربعة مع سطح التشطيب وتفاوت الاستقامة 4 مم كحد أقصى</t>
  </si>
  <si>
    <t>ص 253</t>
  </si>
  <si>
    <t>CHE03062</t>
  </si>
  <si>
    <t>SN-ELEC-010</t>
  </si>
  <si>
    <t>مفاتيح الإنارة</t>
  </si>
  <si>
    <t>مفاتيح الإنارة على ارتفاع غير موحد أو بعيدة عن حلق الباب</t>
  </si>
  <si>
    <t>عدم الالتزام بارتفاعات المشروع</t>
  </si>
  <si>
    <t>نقل العلب للارتفاع والموقع الصحيح وترميم البياض</t>
  </si>
  <si>
    <t>ارتفاع 1.20 إلى 1.35 م من التشطيب وبعد 10 إلى 20 سم من حلق الباب في الجهة الحرة</t>
  </si>
  <si>
    <t>ص 248</t>
  </si>
  <si>
    <t>SN-ELEC-011</t>
  </si>
  <si>
    <t>البرايز</t>
  </si>
  <si>
    <t>برايز الغرف على ارتفاعات غير موحدة أو متباعدة بما يستلزم وصلات متنقلة</t>
  </si>
  <si>
    <t>عدم الالتزام بارتفاعات وتوزيع المخارج</t>
  </si>
  <si>
    <t>تعديل المناسيب وإضافة مخارج حسب الحاجة</t>
  </si>
  <si>
    <t>ارتفاع 35 إلى 40 سم، والمسافة بين بريزتين 3.65 م كحد أقصى</t>
  </si>
  <si>
    <t>ص 249</t>
  </si>
  <si>
    <t>SN-ELEC-012</t>
  </si>
  <si>
    <t>وحدات الإضاءة</t>
  </si>
  <si>
    <t>وحدات إضاءة ناقصة المصابيح أو الزجاج أو العواكس أو الناشرات</t>
  </si>
  <si>
    <t>توريد أو تركيب غير مكتمل</t>
  </si>
  <si>
    <t>استكمال المكونات الناقصة وفق الكتالوج المعتمد</t>
  </si>
  <si>
    <t>كل وحدة مكتملة بمصابيحها وزجاجها وعواكسها ونواشرها</t>
  </si>
  <si>
    <t>ص 260</t>
  </si>
  <si>
    <t>CHE03153، CHE03649</t>
  </si>
  <si>
    <t>SN-ELEC-013</t>
  </si>
  <si>
    <t>وحدات إضاءة السقف غير مستقيمة على خط واحد وتوزيعها مخالف</t>
  </si>
  <si>
    <t>عدم ضبط المحاور قبل التركيب</t>
  </si>
  <si>
    <t>إعادة ضبط مواقع الوحدات على المحاور المعتمدة</t>
  </si>
  <si>
    <t>استقامة تامة للوحدات على المحاور وتوزيع مطابق للمعتمد</t>
  </si>
  <si>
    <t>CHE03647</t>
  </si>
  <si>
    <t>SN-ELEC-014</t>
  </si>
  <si>
    <t>مقابس الحمام</t>
  </si>
  <si>
    <t>مقابس الحمام غير محمية بقاطع تسرب أرضي ولا تفصل عند اختبار التسرب</t>
  </si>
  <si>
    <t>إغفال RCD لدوائر الأماكن الرطبة</t>
  </si>
  <si>
    <t>تركيب قاطع تسرب أرضي للدائرة واختباره</t>
  </si>
  <si>
    <t>فصل RCD عند تسرب 30 مللي أمبير</t>
  </si>
  <si>
    <t>SN-ELEC-015</t>
  </si>
  <si>
    <t>مفاتيح وبرايز الحمام</t>
  </si>
  <si>
    <t>مفاتيح وبرايز الحمام من نوع غير محكم ضد تسرب المياه</t>
  </si>
  <si>
    <t>توريد أصناف داخلية عادية</t>
  </si>
  <si>
    <t>استبدالها بأصناف محكمة بدرجة الحماية المطلوبة</t>
  </si>
  <si>
    <t>درجة حماية لا تقل عن IP55 وارتفاع البرايز 120 إلى 135 سم</t>
  </si>
  <si>
    <t>CHE03656</t>
  </si>
  <si>
    <t>SN-ELEC-016</t>
  </si>
  <si>
    <t>مفاتيح وبرايز المطبخ</t>
  </si>
  <si>
    <t>برايز المطبخ بجوار الحوض بدرجة حماية غير كافية ودون حماية تسرب</t>
  </si>
  <si>
    <t>توريد أصناف عادية وإغفال RCD</t>
  </si>
  <si>
    <t>استبدال الأصناف وتركيب قاطع تسرب للدائرة</t>
  </si>
  <si>
    <t>درجة حماية IP55 على الأقل وفصل RCD عند 30 مللي أمبير</t>
  </si>
  <si>
    <t>SN-ELEC-017</t>
  </si>
  <si>
    <t>تأريض معدات السطح</t>
  </si>
  <si>
    <t>ماكينات وحوامل كابلات ومواسير معدنية على السطح غير مؤرضة</t>
  </si>
  <si>
    <t>إغفال التأريض بعد تركيب المعدات</t>
  </si>
  <si>
    <t>توصيل كل العناصر المعدنية بشبكة الأرضي</t>
  </si>
  <si>
    <t>كل المعدات والحوامل والمواسير على السطح مؤرضة باستمرارية مؤكدة</t>
  </si>
  <si>
    <t>CHE03672</t>
  </si>
  <si>
    <t>SN-ELEC-018</t>
  </si>
  <si>
    <t>مانعة الصواعق</t>
  </si>
  <si>
    <t>رأس مانعة الصواعق مرتخي التثبيت أو موصلات نازلة مقطوعة</t>
  </si>
  <si>
    <t>تثبيت ضعيف أو مواد غير مطابقة</t>
  </si>
  <si>
    <t>إعادة التثبيت واستبدال الموصلات والمواد المخالفة</t>
  </si>
  <si>
    <t>تثبيت محكم لرأس الإبرة بالأبعاد المعتمدة ومواد مطابقة واستمرارية الموصلات</t>
  </si>
  <si>
    <t>CHE03673، CHE03691</t>
  </si>
  <si>
    <t>SN-ELEC-019</t>
  </si>
  <si>
    <t>إنارة الطوارئ</t>
  </si>
  <si>
    <t>إنارة الطوارئ بالسلالم وممرات الهروب موصلة من دائرة واحدة</t>
  </si>
  <si>
    <t>تغذية كل الوحدات من دائرة واحدة</t>
  </si>
  <si>
    <t>توزيع وحدات الطوارئ على دائرتين مستقلتين</t>
  </si>
  <si>
    <t>دائرتان على الأقل، واستمرار الإضاءة عند فصل أي دائرة</t>
  </si>
  <si>
    <t>CHE03657</t>
  </si>
  <si>
    <t>SN-ELEC-020</t>
  </si>
  <si>
    <t>علامات الخروج</t>
  </si>
  <si>
    <t>وحدات علامات الخروج (Exit Sign) بدون أسهم اتجاه أو غير مضاءة</t>
  </si>
  <si>
    <t>توريد وحدات غير مكتملة أو توصيل خاطئ</t>
  </si>
  <si>
    <t>تركيب الأسهم الصحيحة وإصلاح التغذية</t>
  </si>
  <si>
    <t>كل علامة خروج مضاءة وعليها سهم يوضح اتجاه الهروب الصحيح</t>
  </si>
  <si>
    <t>CHE03671</t>
  </si>
  <si>
    <t>SN-ELEC-021</t>
  </si>
  <si>
    <t>صوت متقطع أو مشوش من سماعات النظام الصوتي بالممرات</t>
  </si>
  <si>
    <t>توصيلات مرتخية أو غير صحيحة</t>
  </si>
  <si>
    <t>فحص وإعادة التوصيلات واختبار كل منطقة</t>
  </si>
  <si>
    <t>صوت واضح منتظم من كل السماعات عند الاختبار</t>
  </si>
  <si>
    <t>CHE03714</t>
  </si>
  <si>
    <t>SN-ELEC-022</t>
  </si>
  <si>
    <t>قواطع لوحات التوزيع</t>
  </si>
  <si>
    <t>قاطع الدائرة بمقنن أكبر من مقنن سلكها فلا يفصل عند الحمل الزائد</t>
  </si>
  <si>
    <t>اختيار قواطع بقيمة موحدة لكل الدوائر</t>
  </si>
  <si>
    <t>استبدال القواطع بمقننات مناسبة لمقطع سلك كل دائرة</t>
  </si>
  <si>
    <t>مقنن كل قاطع لا يتجاوز سعة سلكه ويفصل فوراً عند زيادة التيار</t>
  </si>
  <si>
    <t>ص 263</t>
  </si>
  <si>
    <t>MIS06673، CHE03042، CHE03175، CHE03667</t>
  </si>
  <si>
    <t>SN-ELEC-023</t>
  </si>
  <si>
    <t>القواطع لا تفصل عند اختبار القصر (short circuit) أو التسرب</t>
  </si>
  <si>
    <t>قواطع معيبة أو غير مطابقة</t>
  </si>
  <si>
    <t>استبدال القواطع واختبار الدوائر</t>
  </si>
  <si>
    <t>فصل القاطع عند القصر والتسرب في كل دائرة مختبرة</t>
  </si>
  <si>
    <t>CHE03187</t>
  </si>
  <si>
    <t>SN-ELEC-024</t>
  </si>
  <si>
    <t>مرابط التوصيل</t>
  </si>
  <si>
    <t>أكثر من موصل في مربط واحد أو كابل موصل مباشرة بالجهاز دون روابط</t>
  </si>
  <si>
    <t>توصيل مختصر دون terminals</t>
  </si>
  <si>
    <t>إعادة التوصيل عبر روابط بموصل واحد لكل مربط</t>
  </si>
  <si>
    <t>موصل واحد لكل مربط وكل الكابلات عبر terminals محكمة</t>
  </si>
  <si>
    <t>MIS06674، CHE03666</t>
  </si>
  <si>
    <t>SN-ELEC-025</t>
  </si>
  <si>
    <t>غرف الكهرباء</t>
  </si>
  <si>
    <t>مواسير مياه تمر فوق لوحات التوزيع أو داخل غرفة الكهرباء</t>
  </si>
  <si>
    <t>عدم التنسيق بين المسارات</t>
  </si>
  <si>
    <t>تحويل مسار المواسير خارج الغرفة بعيداً عن المعدات</t>
  </si>
  <si>
    <t>لا مواسير مياه داخل غرف الكهرباء أو فوق اللوحات والماكينات</t>
  </si>
  <si>
    <t>MIS06675، CHE03661</t>
  </si>
  <si>
    <t>SN-ELEC-026</t>
  </si>
  <si>
    <t>فتحات اختراق الكابلات</t>
  </si>
  <si>
    <t>فتحات مرور الكابلات بين الأدوار غير مسدودة بمواد مانعة للهب</t>
  </si>
  <si>
    <t>إغفال سد الفراغات بعد سحب الكابلات</t>
  </si>
  <si>
    <t>سد الفراغات بمادة fire stop معتمدة عند كل دور</t>
  </si>
  <si>
    <t>كل الاختراقات مسدودة بمادة مانعة لسريان اللهب دون فراغات</t>
  </si>
  <si>
    <t>ص 256</t>
  </si>
  <si>
    <t>CHE03098</t>
  </si>
  <si>
    <t>SN-ELEC-027</t>
  </si>
  <si>
    <t>تأريض اللوحات</t>
  </si>
  <si>
    <t>لوحات رئيسية أو فرعية غير مؤرضة أو بدون ترميز</t>
  </si>
  <si>
    <t>إغفال موصل الحماية للهيكل</t>
  </si>
  <si>
    <t>توصيل هيكل وباب اللوحة بالأرضي وترميزها</t>
  </si>
  <si>
    <t>كل لوحة مؤرضة باستمرارية مؤكدة ومرمزة حسب المخطط</t>
  </si>
  <si>
    <t>CHE03662، CHE03664</t>
  </si>
  <si>
    <t>SN-ELEC-028</t>
  </si>
  <si>
    <t>الأرضي العام</t>
  </si>
  <si>
    <t>اتصال موصلات التأريض بالأرضي العام مرتخ أو متآكل</t>
  </si>
  <si>
    <t>ضعف الكبس أو عدم حماية نقاط الاتصال</t>
  </si>
  <si>
    <t>تنظيف وإعادة ربط الاتصالات بقطع ربط معتمدة</t>
  </si>
  <si>
    <t>اتصال محكم ونظيف لكل موصلات التأريض بالأرضي العام</t>
  </si>
  <si>
    <t>CHE03692</t>
  </si>
  <si>
    <t>SN-ELEC-029</t>
  </si>
  <si>
    <t>عزل الدوائر</t>
  </si>
  <si>
    <t>قراءات مقاومة العزل بالميجر لدوائر الإنارة والقوى منخفضة أو غير مقاسة</t>
  </si>
  <si>
    <t>تلف عزل الأسلاك أثناء السحب أو رطوبة</t>
  </si>
  <si>
    <t>تحديد الدائرة المعيبة واستبدال الأسلاك ثم إعادة القياس</t>
  </si>
  <si>
    <t>قيم مقاومة العزل لكل دائرة مطابقة للمواصفات المعتمدة ومسجلة</t>
  </si>
  <si>
    <t>ص 301</t>
  </si>
  <si>
    <t>CHE03679، CHE03047</t>
  </si>
  <si>
    <t>SN-ELEC-030</t>
  </si>
  <si>
    <t>مولد الطوارئ</t>
  </si>
  <si>
    <t>أجهزة حماية المولد لا تفصل عند محاكاة ارتفاع الحرارة أو انخفاض ضغط الزيت أو زيادة السرعة</t>
  </si>
  <si>
    <t>ضبط خاطئ لأجهزة الحماية</t>
  </si>
  <si>
    <t>معايرة الحساسات وإعادة الاختبار</t>
  </si>
  <si>
    <t>فصل المولد عند كل حالة محاكاة، واجتياز اختبار الحمل 4 ساعات عند 3/4 الحمل المقنن</t>
  </si>
  <si>
    <t>ص 266</t>
  </si>
  <si>
    <t>CHE03211، CHE03688</t>
  </si>
  <si>
    <t>SN-ELEC-031</t>
  </si>
  <si>
    <t>جرابات الصواعد</t>
  </si>
  <si>
    <t>جرابات صواعد الكابلات غير موجودة أو مرحلة عن أماكن اللوحات</t>
  </si>
  <si>
    <t>عدم تركيب أو مراجعة إحداثيات الجرابات قبل الصب</t>
  </si>
  <si>
    <t>عمل الفتحات بالكور بموافقة إنشائية وتعديل المسار</t>
  </si>
  <si>
    <t>الصواعد تمر في جرابات مطابقة لأماكن اللوحات دون تكسير عشوائي</t>
  </si>
  <si>
    <t>MIS06663، MIS06664</t>
  </si>
  <si>
    <t>SN-ELEC-032</t>
  </si>
  <si>
    <t>حوامل الكابلات</t>
  </si>
  <si>
    <t>سقف مستعار معلق على حوامل الكابلات (cable tray)</t>
  </si>
  <si>
    <t>تعليق السقف على أقرب عنصر متاح</t>
  </si>
  <si>
    <t>فك التعليق وعمل تعليق مستقل للسقف المستعار من البلاطة</t>
  </si>
  <si>
    <t>لا أي تعليق للسقف على الحوامل، وتثبيت الحوامل كل 1.5 م كحد أقصى</t>
  </si>
  <si>
    <t>ص 255</t>
  </si>
  <si>
    <t>MIS06670</t>
  </si>
  <si>
    <t>SN-ELEC-033</t>
  </si>
  <si>
    <t>قنوات الكابلات الأرضية</t>
  </si>
  <si>
    <t>كابلات متكدسة متلاصقة في قاع قناة الكابلات الأرضية</t>
  </si>
  <si>
    <t>رص الكابلات على الأرضية بدلاً من الزوايا</t>
  </si>
  <si>
    <t>رص الكابلات على الزوايا المعدنية الجانبية بالمسافات المطلوبة</t>
  </si>
  <si>
    <t>5 سم على الأقل بين الكابلات و3 سم عن الجدران، وأرضية القناة بميل 1:200</t>
  </si>
  <si>
    <t>MIS06671</t>
  </si>
  <si>
    <t>SN-ELEC-034</t>
  </si>
  <si>
    <t>قناة الكابلات الأرضية غير مغلقة ودخول قوارض وأتربة</t>
  </si>
  <si>
    <t>أغطية ناقصة أو فتحات طرفية غير مسدودة</t>
  </si>
  <si>
    <t>استكمال الأغطية وسد الفتحات الطرفية</t>
  </si>
  <si>
    <t>القناة مغلقة من كل الاتجاهات بأغطية صاج مجلفن 3 إلى 6 مم أو بلاطات خرسانية</t>
  </si>
  <si>
    <t>CHE03104</t>
  </si>
  <si>
    <t>SN-ELEC-035</t>
  </si>
  <si>
    <t>لوحات التوزيع</t>
  </si>
  <si>
    <t>لوحة التوزيع بدون بطاقة الجهد والأطوار وعلامة خطر</t>
  </si>
  <si>
    <t>إغفال البطاقة التعريفية</t>
  </si>
  <si>
    <t>تركيب بطاقة دائمة على اللوحة</t>
  </si>
  <si>
    <t>بطاقة توضح نوع التيار والجهد والأطوار وكلمة خطر للجهد الأعلى من 250 فولت</t>
  </si>
  <si>
    <t>CHE03182</t>
  </si>
  <si>
    <t>SN-ELEC-036</t>
  </si>
  <si>
    <t>عدد أو مقننات القواطع باللوحة مخالفة للمخططات المعتمدة</t>
  </si>
  <si>
    <t>تجميع غير مطابق أو تعديلات غير معتمدة</t>
  </si>
  <si>
    <t>استكمال أو استبدال القواطع وفق المخطط المعتمد</t>
  </si>
  <si>
    <t>عدد وقدرات المفاتيح مطابقة للرسومات مع القواطع الاحتياطية المطلوبة</t>
  </si>
  <si>
    <t>ص 264</t>
  </si>
  <si>
    <t>CHE03195</t>
  </si>
  <si>
    <t>SN-ELEC-037</t>
  </si>
  <si>
    <t>كابلات التغذية</t>
  </si>
  <si>
    <t>كابلات تغذية الأجهزة داخلة إلى أجسامها دون cable glands</t>
  </si>
  <si>
    <t>إغفال ملحقات التثبيت</t>
  </si>
  <si>
    <t>تركيب cable glands بالمقاس المناسب</t>
  </si>
  <si>
    <t>كل كابل مثبت بالجهاز بواسطة cable gland محكم</t>
  </si>
  <si>
    <t>CHE03681</t>
  </si>
  <si>
    <t>SN-ELEC-038</t>
  </si>
  <si>
    <t>عنونة الكابلات</t>
  </si>
  <si>
    <t>كابلات على الحوامل بدون بطاقات عنونة بمصدر التغذية والحمل</t>
  </si>
  <si>
    <t>إغفال الترميز</t>
  </si>
  <si>
    <t>تركيب بطاقات دائمة عند البداية والنهاية لكل مسار</t>
  </si>
  <si>
    <t>كل كابل مُعنون بمصدره وحمله عند طرفيه</t>
  </si>
  <si>
    <t>ص 254</t>
  </si>
  <si>
    <t>CHE03079</t>
  </si>
  <si>
    <t>SN-ELEC-039</t>
  </si>
  <si>
    <t>لوحة التوزيع بدون جدول دوائر أو ترقيم قواطع أو مخطط أحادي الخط</t>
  </si>
  <si>
    <t>إغفال الترميز والمستندات داخل اللوحة</t>
  </si>
  <si>
    <t>ترقيم القواطع ولصق جدول الدوائر وSLD داخل الباب</t>
  </si>
  <si>
    <t>جدول دوائر ومخطط أحادي الخط مطابق للتنفيذ وأرقام القواطع مطابقة للجدول</t>
  </si>
  <si>
    <t>ص 262</t>
  </si>
  <si>
    <t>CHE03173، CHE03191، CHE03196، CHE03665، CHE03186</t>
  </si>
  <si>
    <t>SN-ELEC-040</t>
  </si>
  <si>
    <t>الكابلات المدفونة</t>
  </si>
  <si>
    <t>وصلات كابلات مدفونة مجدولة ببعضها دون صناديق وصل</t>
  </si>
  <si>
    <t>وصل الكابلات بالجدل (التناكب)</t>
  </si>
  <si>
    <t>قطع الوصلة وعمل وصلة داخل صندوق وصل معتمد</t>
  </si>
  <si>
    <t>كل الوصلات داخل صناديق وصل، ومقاومة الوصلة لا تزيد عن طول مماثل من الكابل</t>
  </si>
  <si>
    <t>ص 258</t>
  </si>
  <si>
    <t>MIS06672</t>
  </si>
  <si>
    <t>SN-ELEC-041</t>
  </si>
  <si>
    <t>إضاءة غاطسة</t>
  </si>
  <si>
    <t>وحدات إضاءة غاطسة في النافورة أو حوض السباحة بدرجة حماية غير كافية</t>
  </si>
  <si>
    <t>توريد وحدات غير مخصصة للغمر</t>
  </si>
  <si>
    <t>استبدالها بوحدات مخصصة للغمر</t>
  </si>
  <si>
    <t>درجة حماية لا تقل عن IP68</t>
  </si>
  <si>
    <t>CHE03653</t>
  </si>
  <si>
    <t>SN-ELEC-042</t>
  </si>
  <si>
    <t>تأريض أعمدة الإنارة</t>
  </si>
  <si>
    <t>جسم عمود الإنارة غير مؤرض من الداخل</t>
  </si>
  <si>
    <t>إغفال نقطة التأريض</t>
  </si>
  <si>
    <t>توصيل نقطة تأريض الجسم ودائرة التغذية بقطب الأرضي</t>
  </si>
  <si>
    <t>نقطة تأريض قرب أسفل العمود موصلة بالأرض وبدائرة التغذية</t>
  </si>
  <si>
    <t>ص 261</t>
  </si>
  <si>
    <t>CHE03167، CHE03684</t>
  </si>
  <si>
    <t>SN-ELEC-043</t>
  </si>
  <si>
    <t>علامات مسار الكابلات</t>
  </si>
  <si>
    <t>عدم وجود علامات خرسانية لمسارات الكابلات المدفونة عند الانحرافات والوصلات</t>
  </si>
  <si>
    <t>إغفال العلامات بعد الردم</t>
  </si>
  <si>
    <t>تركيب علامات خرسانية عند كل انحراف ونقطة وصل</t>
  </si>
  <si>
    <t>علامة خرسانية بارتفاع 600 مم ومقطع 200 مم مربع عند كل انحراف ووصلة</t>
  </si>
  <si>
    <t>ص 259</t>
  </si>
  <si>
    <t>CHE03126، CHE03221</t>
  </si>
  <si>
    <t>SN-ELEC-044</t>
  </si>
  <si>
    <t>قاعدة عمود الإنارة</t>
  </si>
  <si>
    <t>مسامير تثبيت عمود الإنارة غير مربوطة بصواميل الضبط والوردات</t>
  </si>
  <si>
    <t>تثبيت مؤقت لم يستكمل</t>
  </si>
  <si>
    <t>تركيب levelling nuts وwashers وإحكام الربط</t>
  </si>
  <si>
    <t>anchor bolts مربوطة بصواميل ضبط ووردات كاملة</t>
  </si>
  <si>
    <t>ص 418</t>
  </si>
  <si>
    <t>CHE03223</t>
  </si>
  <si>
    <t>SN-ELEC-045</t>
  </si>
  <si>
    <t>باب الكشف بالعمود</t>
  </si>
  <si>
    <t>باب الكشف بعمود الإنارة بدون روزتة أو بار أرضي</t>
  </si>
  <si>
    <t>تركيب غير مكتمل</t>
  </si>
  <si>
    <t>استكمال الروزتة وبار الأرضي وإحكام الباب</t>
  </si>
  <si>
    <t>وجود الروزتة وبار الأرضي وباب محكم</t>
  </si>
  <si>
    <t>CHE03684</t>
  </si>
  <si>
    <t>SN-ELEC-046</t>
  </si>
  <si>
    <t>المقابس الخارجية</t>
  </si>
  <si>
    <t>مقابس تغذي معدات خارج نطاق الربط متساوي الجهد بدون لوحة إرشادية</t>
  </si>
  <si>
    <t>إغفال اللوحات التحذيرية</t>
  </si>
  <si>
    <t>تركيب لوحة إرشادية دائمة على كل مقبس من هذا النوع</t>
  </si>
  <si>
    <t>لوحة إرشادية واضحة على كل مقبس مغذ لمعدات خارج الربط</t>
  </si>
  <si>
    <t>CHE03070، CHE03658</t>
  </si>
  <si>
    <t>SN-ELEC-047</t>
  </si>
  <si>
    <t>غرف التأريض</t>
  </si>
  <si>
    <t>غطاء غرفة التأريض بدون كتابة تعريفية</t>
  </si>
  <si>
    <t>إغفال اللوحة النحاسية التعريفية</t>
  </si>
  <si>
    <t>تركيب غطاء بلوحة تعريف</t>
  </si>
  <si>
    <t>غطاء خرساني بلوحة نحاسية مكتوب عليها ومقبض مجلفن</t>
  </si>
  <si>
    <t>ص 419</t>
  </si>
  <si>
    <t>CHE03222</t>
  </si>
  <si>
    <t>SN-ELEC-048</t>
  </si>
  <si>
    <t>أعمدة الإنارة</t>
  </si>
  <si>
    <t>عمود إنارة خارجي مائل عن الرأسي</t>
  </si>
  <si>
    <t>ضبط غير دقيق على القاعدة</t>
  </si>
  <si>
    <t>إعادة ضبط العمود بصواميل الضبط</t>
  </si>
  <si>
    <t>العمود رأسي ومطابق للعينة المعتمدة في المظهر والجلفنة</t>
  </si>
  <si>
    <t>CHE03683، CHE03682</t>
  </si>
  <si>
    <t>SN-ELEC-049</t>
  </si>
  <si>
    <t>البلاطات الخرسانية</t>
  </si>
  <si>
    <t>تكسير وتنقير في البلاطة الخرسانية بعد صبها لتمرير مواسير كهرباء ناقصة</t>
  </si>
  <si>
    <t>مسارات وجرابات ناقصة قبل الصب</t>
  </si>
  <si>
    <t>إيقاف التكسير وتقييم إنشائي ثم الإصلاح بمونة إصلاح معتمدة واستخدام مسار ظاهر</t>
  </si>
  <si>
    <t>عدم وجود تكسير بالبلاطات، وأي إصلاح بموافقة إنشائية مكتوبة</t>
  </si>
  <si>
    <t>ص 245</t>
  </si>
  <si>
    <t>CHE02977، MIS06663</t>
  </si>
  <si>
    <t>SN-ELEC-050</t>
  </si>
  <si>
    <t>ألوان الموصلات</t>
  </si>
  <si>
    <t>استخدام السلك الأزرق كطور أو ألوان الأطوار للمحايد داخل العلب واللوحات</t>
  </si>
  <si>
    <t>عدم الالتزام بألوان SBC 401</t>
  </si>
  <si>
    <t>إعادة سحب الأسلاك المخالفة بالألوان الصحيحة</t>
  </si>
  <si>
    <t>الأطوار بني وأسود ورمادي، المحايد أزرق، والأرضي أخضر وأصفر</t>
  </si>
  <si>
    <t>MIS06668، CHE03659</t>
  </si>
  <si>
    <t>SN-ELEC-051</t>
  </si>
  <si>
    <t>وصلات الأسلاك</t>
  </si>
  <si>
    <t>وصلات أسلاك ملفوفة بالشريط العازل دون مرابط داخل علب الاتصال</t>
  </si>
  <si>
    <t>توصيل الأسلاك بالجدل والشريط</t>
  </si>
  <si>
    <t>استبدال الوصلات بمرابط معزولة داخل صناديق الاتصال</t>
  </si>
  <si>
    <t>كل الوصلات بمرابط معزولة داخل صناديق اتصال دون أسلاك عارية</t>
  </si>
  <si>
    <t>MIS06669</t>
  </si>
  <si>
    <t>SN-ELEC-052</t>
  </si>
  <si>
    <t>تمديدات مكشوفة</t>
  </si>
  <si>
    <t>تمديدات كهربائية مكشوفة طويلة أو بها وصلات خارج المواسير</t>
  </si>
  <si>
    <t>تغذية مؤقتة أو استكمال غير منتظم</t>
  </si>
  <si>
    <t>إدخال التمديدات في مواسير أو مجار معتمدة وإلغاء الوصلات</t>
  </si>
  <si>
    <t>أي تمديد مكشوف لا يزيد عن 3 م ثابت ودون وصلات</t>
  </si>
  <si>
    <t>MIS06676، CHE03675</t>
  </si>
  <si>
    <t>SN-ELEC-053</t>
  </si>
  <si>
    <t>وصلات الكابلات</t>
  </si>
  <si>
    <t>سخونة وصلة الكابل أثناء التحميل أكثر من الكابل المجاور</t>
  </si>
  <si>
    <t>سوء تنفيذ الوصلة أو ارتخاء الكبس</t>
  </si>
  <si>
    <t>إعادة عمل الوصلة بأدوات وملحقات معتمدة</t>
  </si>
  <si>
    <t>حرارة ومقاومة الوصلة لا تزيد عن طول مماثل من الكابل أثناء التحميل</t>
  </si>
  <si>
    <t>CHE03140</t>
  </si>
  <si>
    <t>SN-ELEC-054</t>
  </si>
  <si>
    <t>التأريض</t>
  </si>
  <si>
    <t>مواسير معدنية وحوامل كابلات غير موصلة بالتأريض</t>
  </si>
  <si>
    <t>إغفال وصلات الربط متساوي الجهد</t>
  </si>
  <si>
    <t>توصيل كل المواسير والحوامل بموصلات أرضي معتمدة</t>
  </si>
  <si>
    <t>استمرارية التأريض لكل المواسير المعدنية والحوامل ودوائر القوى والإنارة</t>
  </si>
  <si>
    <t>CHE03669</t>
  </si>
  <si>
    <t>SN-ELEC-055</t>
  </si>
  <si>
    <t>حوامل الكابلات عند فواصل التمدد</t>
  </si>
  <si>
    <t>حامل كابلات مستمر عبر فاصل التمدد دون فجوة أو وصلة مرنة</t>
  </si>
  <si>
    <t>تركيب الحامل دون مراعاة الفاصل</t>
  </si>
  <si>
    <t>قطع الحامل عند الفاصل وتركيب شريط نحاسي مضفر مرتخ</t>
  </si>
  <si>
    <t>فجوة عند الفاصل مع braided copper strip بارتخاء يسمح بالحركة</t>
  </si>
  <si>
    <t>ص 415</t>
  </si>
  <si>
    <t>MIS06677</t>
  </si>
  <si>
    <t>SN-ELEC-056</t>
  </si>
  <si>
    <t>العلب المعدنية</t>
  </si>
  <si>
    <t>علب المفاتيح والأفياش المعدنية غير مؤرضة ومتسخة بالبياض</t>
  </si>
  <si>
    <t>إغفال التأريض والتنظيف قبل التركيب</t>
  </si>
  <si>
    <t>تنظيف العلب وتوصيل موصل الأرضي بها</t>
  </si>
  <si>
    <t>كل علبة معدنية نظيفة ومؤرضة باستمرارية مؤكدة</t>
  </si>
  <si>
    <t>CHE03668</t>
  </si>
  <si>
    <t>SN-ELEC-057</t>
  </si>
  <si>
    <t>وحدات إضاءة لا تعمل عند إطلاق التيار</t>
  </si>
  <si>
    <t>توصيل خاطئ أو مكونات تالفة</t>
  </si>
  <si>
    <t>فحص الدائرة واستبدال التالف وإعادة التشغيل</t>
  </si>
  <si>
    <t>تشغيل جميع الوحدات بعد إطلاق التيار دون وميض</t>
  </si>
  <si>
    <t>CHE03155، CHE03650</t>
  </si>
  <si>
    <t>SN-FIRE-001</t>
  </si>
  <si>
    <t>FIRE</t>
  </si>
  <si>
    <t>مكافحة وإنذار الحريق</t>
  </si>
  <si>
    <t>رشاشات الحريق</t>
  </si>
  <si>
    <t>عوائق أو تجهيزات حول رشاش الحريق تحجب نمط الرش</t>
  </si>
  <si>
    <t>تركيب ديكورات أو رفوف أو وحدات بجوار الرشاش</t>
  </si>
  <si>
    <t>إزالة العائق أو نقل الرشاش بموافقة المصمم</t>
  </si>
  <si>
    <t>محيط الرشاش خال من العوائق والمسافة بين الرشاشات لا تقل عن 2 م</t>
  </si>
  <si>
    <t>مقاول أنظمة الحريق</t>
  </si>
  <si>
    <t>ص 285</t>
  </si>
  <si>
    <t>MIS06679</t>
  </si>
  <si>
    <t>SN-FIRE-002</t>
  </si>
  <si>
    <t>رشاش حريق غائر داخل السقف المستعار أو مغطى بالدهان</t>
  </si>
  <si>
    <t>ضبط خاطئ لطول النزلة أو دهان بعد التركيب</t>
  </si>
  <si>
    <t>ضبط النزلة واستبدال الرشاش المدهون</t>
  </si>
  <si>
    <t>بروز الرشاش عن السقف المستعار 1 بوصة على الأقل ورأس نظيف</t>
  </si>
  <si>
    <t>SN-FIRE-003</t>
  </si>
  <si>
    <t>كواشف الحرارة</t>
  </si>
  <si>
    <t>كاشف حرارة مركب بجوار مخرج هواء التكييف</t>
  </si>
  <si>
    <t>عدم التنسيق بين مخطط الإنذار والتكييف</t>
  </si>
  <si>
    <t>نقل الكاشف بعيداً عن مخرج الهواء</t>
  </si>
  <si>
    <t>المسافة بين الكاشف ومخرج الهواء 1 م على الأقل</t>
  </si>
  <si>
    <t>MIS06685، CHE03695</t>
  </si>
  <si>
    <t>SN-FIRE-004</t>
  </si>
  <si>
    <t>كواشف الدخان</t>
  </si>
  <si>
    <t>كواشف دخان متباعدة أو غير مناسبة لنوع الفراغ</t>
  </si>
  <si>
    <t>توزيع مخالف أو اختيار نوع غير مناسب</t>
  </si>
  <si>
    <t>إضافة أو استبدال الكواشف حسب المعتمد</t>
  </si>
  <si>
    <t>المسافة بين كواشف الدخان 9 م كحد أقصى وأي نقطة 7.5 م عن أقرب كاشف</t>
  </si>
  <si>
    <t>CHE03694، CHE03696</t>
  </si>
  <si>
    <t>SN-FIRE-005</t>
  </si>
  <si>
    <t>كواشف الإنذار</t>
  </si>
  <si>
    <t>كواشف لا تستجيب لاختبار الدخان (aerosol) أو الحرارة</t>
  </si>
  <si>
    <t>كواشف معيبة أو توصيل خاطئ</t>
  </si>
  <si>
    <t>استبدال الكواشف المعيبة وإعادة الاختبار لكل منطقة</t>
  </si>
  <si>
    <t>استجابة كل كاشف مختبر، وتشغيل عنصر أو عنصرين على الأقل من كل منطقة</t>
  </si>
  <si>
    <t>CHE03699، CHE03698، CHE03702</t>
  </si>
  <si>
    <t>SN-FIRE-006</t>
  </si>
  <si>
    <t>أزرار الإنذار اليدوية</t>
  </si>
  <si>
    <t>أزرار الإنذار اليدوية لا تعطي إنذاراً أو مركبة على ارتفاع غير مناسب</t>
  </si>
  <si>
    <t>توصيل خاطئ أو تركيب مخالف</t>
  </si>
  <si>
    <t>إصلاح التوصيل وضبط الارتفاع</t>
  </si>
  <si>
    <t>كل الأزرار تعمل، ارتفاعها 1.4 م من التشطيب، ومسافة الوصول 30 م كحد أقصى</t>
  </si>
  <si>
    <t>CHE03711</t>
  </si>
  <si>
    <t>SN-FIRE-007</t>
  </si>
  <si>
    <t>صناديق الحريق</t>
  </si>
  <si>
    <t>خرطوم صندوق الحريق تالف أو ضغط المياه به ضعيف</t>
  </si>
  <si>
    <t>خرطوم غير مطابق أو محبس معيب</t>
  </si>
  <si>
    <t>استبدال الخرطوم ومعالجة التغذية وإعادة الاختبار</t>
  </si>
  <si>
    <t>خرطوم 30 م سليم بقاذف وضغط مياه مطابق عند الاختبار</t>
  </si>
  <si>
    <t>CHE03617</t>
  </si>
  <si>
    <t>SN-FIRE-008</t>
  </si>
  <si>
    <t>طفايات الحريق</t>
  </si>
  <si>
    <t>طفايات الحريق غير مثبتة في أماكنها أو بدون ملصق اختبار حديث</t>
  </si>
  <si>
    <t>توزيع غير مكتمل أو توريد دون شهادات</t>
  </si>
  <si>
    <t>تثبيت الطفايات بأماكنها ولصق شهادات الاختبار</t>
  </si>
  <si>
    <t>كل طفاية مثبتة بمكانها المحدد وعليها ملصق اختبار حديث من مختبر معتمد</t>
  </si>
  <si>
    <t>CHE03616، CHE03627</t>
  </si>
  <si>
    <t>SN-FIRE-009</t>
  </si>
  <si>
    <t>مضخة الحريق</t>
  </si>
  <si>
    <t>قاطع التحويل الآلي (ATS) لمضخة الحريق يغذي أحمالاً أخرى</t>
  </si>
  <si>
    <t>ربط أحمال إضافية على مصدر المضخة</t>
  </si>
  <si>
    <t>فصل الأحمال الأخرى وتخصيص ATS للمضخة فقط</t>
  </si>
  <si>
    <t>ATS مخصص لمضخة الحريق فقط وتحويل آلي سليم عند قطع التيار</t>
  </si>
  <si>
    <t>ص 287</t>
  </si>
  <si>
    <t>MIS06682</t>
  </si>
  <si>
    <t>SN-FIRE-010</t>
  </si>
  <si>
    <t>خزان الحريق</t>
  </si>
  <si>
    <t>مأخذ سحب مضخة الحريق مرتفع في الخزان المشترك فلا يحفظ احتياطي الحريق</t>
  </si>
  <si>
    <t>تركيب مأخذ الحريق أعلى من مأخذ الاستخدام اليومي</t>
  </si>
  <si>
    <t>نقل مأخذ مضخة الحريق لأوطى نقطة بالخزان</t>
  </si>
  <si>
    <t>مأخذ الحريق في أوطى منسوب، واحتياطي الحريق محفوظ عند تشغيل مضخات الاستخدام</t>
  </si>
  <si>
    <t>MIS06683</t>
  </si>
  <si>
    <t>SN-FIRE-011</t>
  </si>
  <si>
    <t>لوحة إنذار الحريق</t>
  </si>
  <si>
    <t>لوحة الإنذار لا تعطي إشارة عطل عند فك أحد الكواشف</t>
  </si>
  <si>
    <t>برمجة أو مراقبة دوائر غير سليمة</t>
  </si>
  <si>
    <t>إعادة برمجة اللوحة ومراجعة دوائر المراقبة</t>
  </si>
  <si>
    <t>إشارة Fault مسموعة ومرئية على المنطقة المعنية عند فك أي كاشف</t>
  </si>
  <si>
    <t>CHE03710، CHE03269</t>
  </si>
  <si>
    <t>SN-FIRE-012</t>
  </si>
  <si>
    <t>ربط أنظمة الحريق</t>
  </si>
  <si>
    <t>مفتاح تدفق المياه (Flow Switch) غير مربوط بلوحة إنذار الحريق</t>
  </si>
  <si>
    <t>إغفال الربط أو توصيل خاطئ</t>
  </si>
  <si>
    <t>توصيل المفتاح باللوحة واختباره بفتح محبس الاختبار</t>
  </si>
  <si>
    <t>إنذار باللوحة خلال 90 ثانية من بدء التدفق</t>
  </si>
  <si>
    <t>CHE03320</t>
  </si>
  <si>
    <t>SN-FIRE-013</t>
  </si>
  <si>
    <t>تأريض لوحات الحريق</t>
  </si>
  <si>
    <t>لوحة الإنذار ولوحات الإطفاء غير مؤرضة</t>
  </si>
  <si>
    <t>إغفال موصل الحماية</t>
  </si>
  <si>
    <t>توصيل هيكل اللوحات بالأرضي</t>
  </si>
  <si>
    <t>استمرارية تأريض مؤكدة لكل لوحات الإنذار والإطفاء</t>
  </si>
  <si>
    <t>CHE03706</t>
  </si>
  <si>
    <t>SN-FIRE-014</t>
  </si>
  <si>
    <t>مضخات الحريق</t>
  </si>
  <si>
    <t>مضخات الحريق على وضع التشغيل اليدوي ولمبات بيان التغذية أو المنسوب مطفأة</t>
  </si>
  <si>
    <t>ترك اللوحة بعد الاختبار دون إعادة الضبط</t>
  </si>
  <si>
    <t>إعادة المفاتيح لوضع Auto ومعالجة التغذية ومنسوب الخزان</t>
  </si>
  <si>
    <t>المفاتيح على Auto، ولمبة التغذية ولمبة منسوب الخزان مضاءتان</t>
  </si>
  <si>
    <t>CHE03328، CHE03329، CHE03330، CHE03620، CHE03621، CHE03622</t>
  </si>
  <si>
    <t>SN-FIRE-015</t>
  </si>
  <si>
    <t>ضغط شبكة الحريق</t>
  </si>
  <si>
    <t>مؤشر ضغط شبكة الحريق في وضع الاستعداد خارج المدى المطلوب</t>
  </si>
  <si>
    <t>ضبط خاطئ لمضخة jockey أو تسرب</t>
  </si>
  <si>
    <t>ضبط مفاتيح الضغط ومعالجة التسرب</t>
  </si>
  <si>
    <t>قراءة المؤشر بين 5.5 و7 بار</t>
  </si>
  <si>
    <t>CHE03331، CHE03623</t>
  </si>
  <si>
    <t>SN-FIRE-016</t>
  </si>
  <si>
    <t>وصلات مواسير الحريق</t>
  </si>
  <si>
    <t>سن القلاووظ ظاهر عند وصلات مواسير الحريق مع بداية صدأ أو رشح</t>
  </si>
  <si>
    <t>عدم إحكام التجميع النهائي</t>
  </si>
  <si>
    <t>فك الوصلة وإعادة القلوظة والتجميع بإحكام ثم الدهان</t>
  </si>
  <si>
    <t>عدم ظهور سن القلاووظ ولا رشح عند الوصلات بعد اختبار الضغط</t>
  </si>
  <si>
    <t>ص 286</t>
  </si>
  <si>
    <t>MIS06678</t>
  </si>
  <si>
    <t>SN-FIRE-017</t>
  </si>
  <si>
    <t>لوحة الإنذار بدون توضيح المناطق أو رسم تمثيلي (Mimic Diagram) بجوارها</t>
  </si>
  <si>
    <t>إغفال التعريف والمستندات</t>
  </si>
  <si>
    <t>تركيب لوحة مناطق ورسم تمثيلي مطابق للتنفيذ</t>
  </si>
  <si>
    <t>المناطق موضحة على اللوحة ومخطط تمثيلي بجوارها مطابق للموقع</t>
  </si>
  <si>
    <t>CHE03267، CHE03701، CHE03704، CHE03708</t>
  </si>
  <si>
    <t>SN-FIRE-018</t>
  </si>
  <si>
    <t>أسلاك داخل لوحة الإنذار غير مرتبة مع إشارات خطأ قائمة</t>
  </si>
  <si>
    <t>تشطيب غير مكتمل للوحة</t>
  </si>
  <si>
    <t>ترتيب الأسلاك ومعالجة أسباب الأخطاء</t>
  </si>
  <si>
    <t>لا إشارات خطأ عند الفحص والأسلاك مرتبة ومثبتة</t>
  </si>
  <si>
    <t>CHE03709</t>
  </si>
  <si>
    <t>SN-FIRE-019</t>
  </si>
  <si>
    <t>لوحة الإنذار غير مربوطة بنظام BMS أو بأنظمة الإطفاء الآلي</t>
  </si>
  <si>
    <t>إغفال واجهات الربط</t>
  </si>
  <si>
    <t>استكمال الربط والبرمجة واختباره</t>
  </si>
  <si>
    <t>تشغيل نظام الإطفاء المرتبط واستقبال الإشارة في BMS عند الإنذار</t>
  </si>
  <si>
    <t>CHE03272، CHE03674</t>
  </si>
  <si>
    <t>SN-FIRE-020</t>
  </si>
  <si>
    <t>خط الراجع</t>
  </si>
  <si>
    <t>عدم وجود خط راجع بمحبس من خط الدفع إلى الخزان لاختبار المضخات</t>
  </si>
  <si>
    <t>إغفال الخط في التنفيذ</t>
  </si>
  <si>
    <t>تركيب خط راجع بمحبس اختبار إلى الخزان</t>
  </si>
  <si>
    <t>خط راجع متصل بالخزان من خط الدفع الرئيسي ومزود بمحبس</t>
  </si>
  <si>
    <t>CHE03332، CHE03624</t>
  </si>
  <si>
    <t>SN-FIRE-021</t>
  </si>
  <si>
    <t>محبس الإنذار الرئيسي</t>
  </si>
  <si>
    <t>محبس الإنذار الرئيسي بدون عدادات ضغط أو لوحات تعريف</t>
  </si>
  <si>
    <t>تركيب العدادات ولوحات التعريف</t>
  </si>
  <si>
    <t>عدادات تعمل بقراءة صحيحة ولوحات تعريف لكل محبس</t>
  </si>
  <si>
    <t>ص 405</t>
  </si>
  <si>
    <t>CHE03357</t>
  </si>
  <si>
    <t>SN-FIRE-022</t>
  </si>
  <si>
    <t>محابس الشبكة</t>
  </si>
  <si>
    <t>عدم وجود محبس على كل قائم حريق وفي بداية شبكة كل دور</t>
  </si>
  <si>
    <t>إغفال المحابس</t>
  </si>
  <si>
    <t>تركيب المحابس المطلوبة بإشارة وضع واضحة</t>
  </si>
  <si>
    <t>محبس على كل قائم وفي بداية كل دور مطابق للمعتمد</t>
  </si>
  <si>
    <t>CHE03618</t>
  </si>
  <si>
    <t>SN-FIRE-023</t>
  </si>
  <si>
    <t>مواسير الحريق</t>
  </si>
  <si>
    <t>مواسير الحريق المكشوفة غير مدهونة أو بها صدأ</t>
  </si>
  <si>
    <t>إغفال الدهان النهائي</t>
  </si>
  <si>
    <t>تنظيف الصدأ ثم دهان وجهين مينا</t>
  </si>
  <si>
    <t>وجهان دهان مينا متصلان دون صدأ</t>
  </si>
  <si>
    <t>CHE03317، CHE03601</t>
  </si>
  <si>
    <t>SN-FIRE-024</t>
  </si>
  <si>
    <t>شبكة الحريق الخارجية</t>
  </si>
  <si>
    <t>هبوط أو تكسير بالأسفلت والبلاط فوق مسار شبكة الحريق الخارجية لإصلاح تسرب</t>
  </si>
  <si>
    <t>اختبار الشبكة بعد السفلتة والتبليط</t>
  </si>
  <si>
    <t>إصلاح التسرب وإعادة الاختبار ثم استعادة الرصف</t>
  </si>
  <si>
    <t>لا هبوط بالسطح، ونجاح اختبار الضغط قبل الرصف وعمق المواسير 90 سم تحت الطرق</t>
  </si>
  <si>
    <t>MIS06681</t>
  </si>
  <si>
    <t>SN-FIRE-025</t>
  </si>
  <si>
    <t>حنفيات الحريق الخارجية</t>
  </si>
  <si>
    <t>ضغط المياه عند حنفية الحريق الخارجية أقل من المطلوب</t>
  </si>
  <si>
    <t>ضعف المضخات أو تسرب أو انسداد</t>
  </si>
  <si>
    <t>معالجة السبب وإعادة القياس</t>
  </si>
  <si>
    <t>الضغط لا يقل عن 4 كجم/سم² عند حنفية قطر 63 مم</t>
  </si>
  <si>
    <t>ص 288</t>
  </si>
  <si>
    <t>CHE03334</t>
  </si>
  <si>
    <t>SN-FIRE-026</t>
  </si>
  <si>
    <t>حنفية الحريق الخارجية بدون أعمدة حماية من اصطدام المركبات</t>
  </si>
  <si>
    <t>إغفال أعمدة الحماية</t>
  </si>
  <si>
    <t>تركيب أعمدة حماية مثبتة بالخرسانة</t>
  </si>
  <si>
    <t>أعمدة على بعد 500 مم من محور الحنفية وارتفاع 650 مم فوق الرصيف</t>
  </si>
  <si>
    <t>ص 404</t>
  </si>
  <si>
    <t>CHE03356</t>
  </si>
  <si>
    <t>SN-FIRE-027</t>
  </si>
  <si>
    <t>تباعد رشاشات الحريق أو بعدها عن الجدران مخالف للمسافات المعتمدة</t>
  </si>
  <si>
    <t>تنفيذ مخالف لمخططات الورشة</t>
  </si>
  <si>
    <t>إعادة توزيع الرشاشات حسب درجة الخطورة</t>
  </si>
  <si>
    <t>لا تقل عن 2 م ولا تتجاوز 3.7 / 4.5 / 4.6 م حسب الخطورة، وأول رشاش على نصف المسافة من الجدار</t>
  </si>
  <si>
    <t>ص 284</t>
  </si>
  <si>
    <t>CHE03614</t>
  </si>
  <si>
    <t>SN-FIRE-028</t>
  </si>
  <si>
    <t>اختبار شبكة الحريق</t>
  </si>
  <si>
    <t>هبوط ضغط شبكة الحريق أثناء الاختبار الهيدروستاتيكي</t>
  </si>
  <si>
    <t>تسرب من الوصلات أو المحابس</t>
  </si>
  <si>
    <t>تحديد التسرب وإصلاحه وإعادة الاختبار كاملاً</t>
  </si>
  <si>
    <t>ضغط التصميم + 3.5 جو بحد أدنى 14 جو لمدة ساعتين دون أي هبوط</t>
  </si>
  <si>
    <t>CHE03333، CHE03625، CHE03626</t>
  </si>
  <si>
    <t>SN-FIRE-029</t>
  </si>
  <si>
    <t>مواسير نظام الإنذار</t>
  </si>
  <si>
    <t>مواسير نظام الإنذار الظاهرة من PVC بدلاً من EMT</t>
  </si>
  <si>
    <t>استخدام مواسير غير مطابقة</t>
  </si>
  <si>
    <t>استبدال المواسير الظاهرة بـ EMT</t>
  </si>
  <si>
    <t>المدفون PVC والظاهر EMT، وكابلات الإنذار في مجار مستقلة عن الأنظمة الأخرى</t>
  </si>
  <si>
    <t>CHE03712</t>
  </si>
  <si>
    <t>SN-HVAC-001</t>
  </si>
  <si>
    <t>HVAC</t>
  </si>
  <si>
    <t>تكييف وتهوية</t>
  </si>
  <si>
    <t>صرف التكثيف</t>
  </si>
  <si>
    <t>تساقط مياه التكثيف من وحدة التكييف الداخلية على السقف أو الأرضية</t>
  </si>
  <si>
    <t>عدم توصيل صرف condensate أو ميل عكسي</t>
  </si>
  <si>
    <t>توصيل الصرف لنقطة تصريف بميل صحيح</t>
  </si>
  <si>
    <t>لا تساقط أو تسرب بعد تشغيل الوحدة بكامل طاقتها</t>
  </si>
  <si>
    <t>مقاول التكييف</t>
  </si>
  <si>
    <t>CHE03592</t>
  </si>
  <si>
    <t>SN-HVAC-002</t>
  </si>
  <si>
    <t>مخارج الهواء</t>
  </si>
  <si>
    <t>ضعف تدفق الهواء في المخارج الطرفية لتقليل مقطع المجرى قبل التفريعة</t>
  </si>
  <si>
    <t>تقليل القطاع قبل أخذ الفرع</t>
  </si>
  <si>
    <t>تعديل الانتقال بحيث يكون التقليل بعد التفريعة ثم موازنة الهواء</t>
  </si>
  <si>
    <t>تدفق المخارج مطابق لتقرير الموازنة المعتمد</t>
  </si>
  <si>
    <t>ص 277</t>
  </si>
  <si>
    <t>MIS06687، CHE03595</t>
  </si>
  <si>
    <t>SN-HVAC-003</t>
  </si>
  <si>
    <t>أداء التكييف</t>
  </si>
  <si>
    <t>درجات الحرارة والرطوبة وسرعة الهواء بالفراغ مخالفة للمواصفات بعد التشغيل الكامل</t>
  </si>
  <si>
    <t>موازنة غير سليمة أو قدرة غير كافية</t>
  </si>
  <si>
    <t>إعادة الموازنة ومعالجة الأسباب وإعادة القياس</t>
  </si>
  <si>
    <t>قياسات الحرارة والرطوبة وسرعة الهواء والصوت والاهتزاز مطابقة للمواصفات</t>
  </si>
  <si>
    <t>CHE03594</t>
  </si>
  <si>
    <t>SN-HVAC-004</t>
  </si>
  <si>
    <t>أبواب الكشف</t>
  </si>
  <si>
    <t>أبواب الكشف بالأسقف لا تسمح بوصول فني الصيانة للمعدات والمخمدات</t>
  </si>
  <si>
    <t>صغر الأبواب أو مواقعها غير مناسبة</t>
  </si>
  <si>
    <t>توسيع أو نقل أبواب الكشف</t>
  </si>
  <si>
    <t>باب كشف 400×400 مم للمجاري 500 مم فأكثر ومساحة كافية خلفه لشخص</t>
  </si>
  <si>
    <t>ص 283</t>
  </si>
  <si>
    <t>CHE03470، CHE03471</t>
  </si>
  <si>
    <t>SN-HVAC-005</t>
  </si>
  <si>
    <t>الثرموستات</t>
  </si>
  <si>
    <t>الثرموستات في موقع غير مناسب أو لا يتحكم في الوحدة</t>
  </si>
  <si>
    <t>توصيل أو توزيع خاطئ</t>
  </si>
  <si>
    <t>نقل الثرموستات وتصحيح التوصيل</t>
  </si>
  <si>
    <t>الثرموستات بجوار مفاتيح الإنارة على ارتفاع 1350 مم ويتحكم في الوحدة</t>
  </si>
  <si>
    <t>CHE03593</t>
  </si>
  <si>
    <t>SN-HVAC-006</t>
  </si>
  <si>
    <t>شفاط المطبخ</t>
  </si>
  <si>
    <t>مجرى عادم شفاط المطبخ من صاج رقيق بوصلات غير ملحومة</t>
  </si>
  <si>
    <t>توريد صاج عادي ووصلات مبرشمة</t>
  </si>
  <si>
    <t>استبدال المجرى بصاج ملحوم لحاماً مستمراً</t>
  </si>
  <si>
    <t>سمك 16 GA ملحوم لحاماً مستمراً دون تسرب</t>
  </si>
  <si>
    <t>ص 408</t>
  </si>
  <si>
    <t>SN-HVAC-007</t>
  </si>
  <si>
    <t>مكيفات منفصلة</t>
  </si>
  <si>
    <t>تعطل ضاغط المكيف المنفصل لعدم وجود مصيدة زيت على المسار الطويل</t>
  </si>
  <si>
    <t>إغفال oil trap في مواسير النحاس</t>
  </si>
  <si>
    <t>تركيب مصيدة الزيت على الخط الصاعد</t>
  </si>
  <si>
    <t>مصيدة زيت مركبة على المسارات الطويلة وتشغيل مستقر للضاغط</t>
  </si>
  <si>
    <t>MIS06689، CHE03603</t>
  </si>
  <si>
    <t>SN-HVAC-008</t>
  </si>
  <si>
    <t>قواعد أجهزة التكييف</t>
  </si>
  <si>
    <t>اهتزاز وضوضاء تنتقل للمبنى من أجهزة التكييف على قواعدها</t>
  </si>
  <si>
    <t>تركيب الأجهزة دون موانع اهتزاز</t>
  </si>
  <si>
    <t>تركيب Vibration Isolators بين الجهاز والقاعدة</t>
  </si>
  <si>
    <t>موانع اهتزاز مركبة ومستوى الاهتزاز والصوت مطابق للمواصفات</t>
  </si>
  <si>
    <t>MIS06690، CHE03609</t>
  </si>
  <si>
    <t>SN-HVAC-009</t>
  </si>
  <si>
    <t>نهايات المجاري</t>
  </si>
  <si>
    <t>نهايات مجاري الهواء المفتوحة بدون شبك حماية من الطيور والقوارض</t>
  </si>
  <si>
    <t>إغفال Bird Screen</t>
  </si>
  <si>
    <t>تركيب شبك سلك مجلفن على كل نهاية مفتوحة</t>
  </si>
  <si>
    <t>كل نهاية مفتوحة مغطاة بشبك حماية مثبت</t>
  </si>
  <si>
    <t>ص 279</t>
  </si>
  <si>
    <t>CHE03439</t>
  </si>
  <si>
    <t>SN-HVAC-010</t>
  </si>
  <si>
    <t>مجاري السطح</t>
  </si>
  <si>
    <t>مجاري هواء السطح غير مثبتة جيداً وعزلها متضرر من العوامل الجوية</t>
  </si>
  <si>
    <t>تثبيت ضعيف وعزل غير مناسب للخارج</t>
  </si>
  <si>
    <t>إعادة التثبيت واستبدال العزل بعزل مناسب للظروف الجوية</t>
  </si>
  <si>
    <t>تثبيت محكم وعزل سليم مغلف مقاوم للعوامل الجوية</t>
  </si>
  <si>
    <t>CHE03610، CHE03600</t>
  </si>
  <si>
    <t>SN-HVAC-011</t>
  </si>
  <si>
    <t>شبكة المياه المثلجة</t>
  </si>
  <si>
    <t>رطوبة ورشح عند وصلات شبكة المياه المثلجة بعد اجتياز الاختبار</t>
  </si>
  <si>
    <t>تعويض الفاقد بمضخة أثناء الاختبار وإخفاء التسرب</t>
  </si>
  <si>
    <t>إعادة الاختبار بعداد مختوم دون مضخة وإصلاح التسربات</t>
  </si>
  <si>
    <t>ثبات الضغط طوال مدة الاختبار بعداد مختوم دون أي مضخة موصلة، ولا رشح</t>
  </si>
  <si>
    <t>MIS06688</t>
  </si>
  <si>
    <t>SN-HVAC-012</t>
  </si>
  <si>
    <t>الوصلات المرنة</t>
  </si>
  <si>
    <t>معدات التكييف موصلة بالمجاري دون وصلات مرنة</t>
  </si>
  <si>
    <t>إغفال flexible connections</t>
  </si>
  <si>
    <t>تركيب وصلة مرنة عند كل معدة</t>
  </si>
  <si>
    <t>وصلة مرنة عند كل معدة بقماش مطاطي بين صاج مثبت بأحزمة</t>
  </si>
  <si>
    <t>CHE03488، CHE03440</t>
  </si>
  <si>
    <t>SN-HVAC-013</t>
  </si>
  <si>
    <t>مرشحات الهواء</t>
  </si>
  <si>
    <t>مرشحات هواء متسخة ومقياس فرق الضغط غير مركب</t>
  </si>
  <si>
    <t>تشغيل المعدات أثناء أعمال التشطيب</t>
  </si>
  <si>
    <t>استبدال المرشحات وتركيب مقياس فرق الضغط وتوفير قطع الغيار</t>
  </si>
  <si>
    <t>مرشحات نظيفة، مقياس فرق ضغط يعمل، وعناصر الاستبدال مسلمة</t>
  </si>
  <si>
    <t>ص 280</t>
  </si>
  <si>
    <t>CHE03442</t>
  </si>
  <si>
    <t>SN-HVAC-014</t>
  </si>
  <si>
    <t>مخمد الحريق</t>
  </si>
  <si>
    <t>مخمد الحريق (fire damper) محشور في الفتحة دون خلوص تمدد</t>
  </si>
  <si>
    <t>تركيب الإطار ملاصقاً للجدار</t>
  </si>
  <si>
    <t>فك المخمد وإعادة تركيبه بالخلوص والتثبيت المطلوب</t>
  </si>
  <si>
    <t>خلوص 6 مم على الأقل حوله وإغلاق حر عند الاختبار</t>
  </si>
  <si>
    <t>ص 411</t>
  </si>
  <si>
    <t>MIS06692</t>
  </si>
  <si>
    <t>SN-HVAC-015</t>
  </si>
  <si>
    <t>تأريض معدات التكييف</t>
  </si>
  <si>
    <t>أجهزة توزيع وطرد الهواء غير مؤرضة</t>
  </si>
  <si>
    <t>توصيل هياكل الأجهزة بالأرضي</t>
  </si>
  <si>
    <t>استمرارية تأريض مؤكدة لكل وحدة</t>
  </si>
  <si>
    <t>CHE03443</t>
  </si>
  <si>
    <t>SN-HVAC-016</t>
  </si>
  <si>
    <t>مجاري الهواء</t>
  </si>
  <si>
    <t>مواسير أو أسلاك غريبة تخترق مجاري الهواء أو محمولة عليها</t>
  </si>
  <si>
    <t>عدم التنسيق بين الأنظمة</t>
  </si>
  <si>
    <t>إزالة العناصر الغريبة وإغلاق الفتحات بإحكام</t>
  </si>
  <si>
    <t>لا يخترق المجاري إلا ما يخص نظام HVAC ولا تحمل عناصر من غير أعمال الصاج</t>
  </si>
  <si>
    <t>CHE03466، CHE03468</t>
  </si>
  <si>
    <t>SN-LIFT-001</t>
  </si>
  <si>
    <t>LIFT</t>
  </si>
  <si>
    <t>مصاعد</t>
  </si>
  <si>
    <t>أبواب المصعد</t>
  </si>
  <si>
    <t>تتحرك كابينة المصعد قبل غلق جميع الأبواب أو يفتح الباب أثناء الحركة</t>
  </si>
  <si>
    <t>عطل في أقفال الأبواب الميكانيكية والكهربائية</t>
  </si>
  <si>
    <t>إصلاح الأقفال ودوائر الأمان واختبارها</t>
  </si>
  <si>
    <t>الكابينة لا تتحرك إلا بعد غلق كل الأبواب، والباب لا يفتح أثناء الحركة</t>
  </si>
  <si>
    <t>مقاول المصاعد</t>
  </si>
  <si>
    <t>ص 289</t>
  </si>
  <si>
    <t>CHE03494، CHE03513</t>
  </si>
  <si>
    <t>SN-LIFT-002</t>
  </si>
  <si>
    <t>باب المصعد يغلق على الأجسام لعدم عمل الخلية الضوئية وحساس الضغط</t>
  </si>
  <si>
    <t>حساسات معيبة أو غير مركبة</t>
  </si>
  <si>
    <t>تركيب أو إصلاح photocell وحساس الضغط</t>
  </si>
  <si>
    <t>انعكاس حركة الباب فور اعتراض الخلية أو ملامسة جسم</t>
  </si>
  <si>
    <t>CHE03495، CHE03496</t>
  </si>
  <si>
    <t>SN-LIFT-003</t>
  </si>
  <si>
    <t>كابينة المصعد</t>
  </si>
  <si>
    <t>انطفاء إضاءة الكابينة وتعطل جرس الإنذار عند انقطاع التيار</t>
  </si>
  <si>
    <t>غياب البطارية الاحتياطية</t>
  </si>
  <si>
    <t>تركيب إضاءة طوارئ وجرس يعمل بالبطارية</t>
  </si>
  <si>
    <t>إضاءة وجرس إنذار يعملان عند فصل التيار</t>
  </si>
  <si>
    <t>CHE03497، CHE03498</t>
  </si>
  <si>
    <t>SN-LIFT-004</t>
  </si>
  <si>
    <t>المصعد يتحرك بحمولة زائدة دون إنذار</t>
  </si>
  <si>
    <t>غياب أو تعطل حساس الحمولة</t>
  </si>
  <si>
    <t>تركيب ومعايرة جهاز overload</t>
  </si>
  <si>
    <t>إنذار وتوقف عن الحركة عند تجاوز الحمولة المقررة</t>
  </si>
  <si>
    <t>CHE03502</t>
  </si>
  <si>
    <t>SN-LIFT-005</t>
  </si>
  <si>
    <t>الإنقاذ الآلي</t>
  </si>
  <si>
    <t>المصعد لا ينزل آلياً للدور الأرضي عند انقطاع التيار</t>
  </si>
  <si>
    <t>غياب نظام Auto Rescue Device أو تعطل البطارية</t>
  </si>
  <si>
    <t>تركيب واختبار نظام الإنقاذ الآلي</t>
  </si>
  <si>
    <t>نزول الكابينة للأرضي وفتح الباب عند فصل التيار</t>
  </si>
  <si>
    <t>CHE03505، CHE03508</t>
  </si>
  <si>
    <t>SN-LIFT-006</t>
  </si>
  <si>
    <t>مفتاح مصعد الحريق</t>
  </si>
  <si>
    <t>مفتاح مصعد الحريق غير موجود أو بدون علبة زجاجية مقفلة بالدور الأرضي</t>
  </si>
  <si>
    <t>إغفال التركيب</t>
  </si>
  <si>
    <t>تركيب المفتاح في علبة مقفلة بغطاء زجاجي وإشارة واضحة واختباره</t>
  </si>
  <si>
    <t>المفتاح يعيد المصاعد للأرضي ويلغي الاستدعاءات عند التشغيل</t>
  </si>
  <si>
    <t>CHE03509، CHE03511</t>
  </si>
  <si>
    <t>SN-LIFT-007</t>
  </si>
  <si>
    <t>كابينة المصعد بدون درابزين لذوي الإعاقة أو بأبعاد وباب أقل من المطلوب</t>
  </si>
  <si>
    <t>توريد كابينة غير مطابقة</t>
  </si>
  <si>
    <t>تركيب الدرابزين ومعالجة الأبعاد وفق المعتمد</t>
  </si>
  <si>
    <t>كابينة 1.3×1.3 م على الأقل، وباب 85 سم، ودرابزين على الجانبين والخلف</t>
  </si>
  <si>
    <t>CHE03506، CHE03510</t>
  </si>
  <si>
    <t>SN-LIFT-008</t>
  </si>
  <si>
    <t>مواسير مياه أو صرف تمر داخل بئر المصعد</t>
  </si>
  <si>
    <t>تحويل المواسير خارج البئر</t>
  </si>
  <si>
    <t>لا أي مواسير مياه أو صرف داخل البئر</t>
  </si>
  <si>
    <t>MIS06693، CHE03523</t>
  </si>
  <si>
    <t>SN-LIFT-009</t>
  </si>
  <si>
    <t>تسرب مياه وتجمعها في قاع بئر المصعد</t>
  </si>
  <si>
    <t>غياب أو تلف عزل جوانب وقاع البئر</t>
  </si>
  <si>
    <t>إصلاح العزل ضد المياه وتجفيف القاع</t>
  </si>
  <si>
    <t>قاع وجوانب البئر جافة دون رشح</t>
  </si>
  <si>
    <t>CHE03516</t>
  </si>
  <si>
    <t>SN-LIFT-010</t>
  </si>
  <si>
    <t>صدامات قاع البئر</t>
  </si>
  <si>
    <t>صدامات قاع البئر غير متماثلة أو تلامسها العربة أثناء التشغيل</t>
  </si>
  <si>
    <t>تركيب غير دقيق للصدامات</t>
  </si>
  <si>
    <t>إعادة ضبط الصدامات أسفل العربة</t>
  </si>
  <si>
    <t>صدامات متماثلة لا تلامسها العربة أثناء التشغيل</t>
  </si>
  <si>
    <t>CHE03490</t>
  </si>
  <si>
    <t>SN-LIFT-011</t>
  </si>
  <si>
    <t>قضبان الانزلاق</t>
  </si>
  <si>
    <t>قضبان انزلاق المصعد غير رأسية أو مرتخية التثبيت</t>
  </si>
  <si>
    <t>ضعف التثبيت بحوائط البئر</t>
  </si>
  <si>
    <t>إعادة الضبط والتثبيت ومراجعة الربط بالهيكل</t>
  </si>
  <si>
    <t>قضبان رأسية ومتوازية ومثبتة جيداً دون اهتزاز أثناء الحركة</t>
  </si>
  <si>
    <t>CHE03492، CHE03491</t>
  </si>
  <si>
    <t>SN-LIFT-012</t>
  </si>
  <si>
    <t>فرملة الطوارئ</t>
  </si>
  <si>
    <t>منظم السرعة أو الباراشوت لا يعمل عند اختبار فرملة الطوارئ</t>
  </si>
  <si>
    <t>ضبط أو تركيب خاطئ</t>
  </si>
  <si>
    <t>معايرة منظم السرعة وإعادة الاختبار</t>
  </si>
  <si>
    <t>إيقاف العربة بأمان عند اختبار governor وsafety gear</t>
  </si>
  <si>
    <t>CHE03493</t>
  </si>
  <si>
    <t>SN-LIFT-013</t>
  </si>
  <si>
    <t>غرفة ماكينات المصعد</t>
  </si>
  <si>
    <t>غرفة ماكينات المصعد أو البئر بدون إنارة ثابتة أو بريزة أو قاطع بالحفرة</t>
  </si>
  <si>
    <t>إغفال التجهيزات الكهربائية المساعدة</t>
  </si>
  <si>
    <t>استكمال الإنارة والبرايز والقواطع</t>
  </si>
  <si>
    <t>إنارة ثابتة وطوارئ، بريزة بالغرفة والبئر، وقاطع بالغرفة وآخر بالحفرة</t>
  </si>
  <si>
    <t>CHE03518، CHE03519، CHE03520</t>
  </si>
  <si>
    <t>الإعدادات والقوائم</t>
  </si>
  <si>
    <t>الخلايا الزرقاء على خلفية صفراء مدخلات قابلة للتعديل حسب العقد. مدد الإصلاح افتراضية (Estimate) تعدل حسب شروط المشروع.</t>
  </si>
  <si>
    <t>المشروع</t>
  </si>
  <si>
    <t>اسم المشروع</t>
  </si>
  <si>
    <t>المقاول</t>
  </si>
  <si>
    <t>اسم المقاول</t>
  </si>
  <si>
    <t>تاريخ التقرير</t>
  </si>
  <si>
    <t>يمكن استبدال المعادلة بتاريخ ثابت عند إصدار تقرير دوري</t>
  </si>
  <si>
    <t>إعداد</t>
  </si>
  <si>
    <t>م/ أحمد فتحي، مدير المشاريع</t>
  </si>
  <si>
    <t>مدة الإصلاح (أيام)</t>
  </si>
  <si>
    <t>التعريف</t>
  </si>
  <si>
    <t>عدد عيوب المكتبة</t>
  </si>
  <si>
    <t>سلامة، إنشائي، حريق، تسرب مياه، خطر كهربائي، أو يمنع الإشغال والاستلام</t>
  </si>
  <si>
    <t>عيب وظيفي أو يؤثر على الأداء والعمر الافتراضي ويستلزم إعادة عمل أو استبدال</t>
  </si>
  <si>
    <t>عيب تشطيب أو مظهري، معالجة موضعية، تنظيف، ترقيم</t>
  </si>
  <si>
    <t>قيد الإصلاح</t>
  </si>
  <si>
    <t>جاهز لإعادة الفحص</t>
  </si>
  <si>
    <t>تحقق: يساوي عدد صفوف المكتبة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</si>
</sst>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
  </numFmts>
  <fonts count="13" x14ac:knownFonts="1">
    <font>
      <sz val="11"/>
      <color theme="1"/>
      <name val="Arial"/>
      <family val="2"/>
      <scheme val="minor"/>
    </font>
    <font>
      <b/>
      <sz val="14"/>
      <color rgb="FF052976"/>
      <name val="Almarai"/>
    </font>
    <font>
      <i/>
      <sz val="9"/>
      <color rgb="FF5B6475"/>
      <name val="Almarai"/>
    </font>
    <font>
      <b/>
      <sz val="10"/>
      <color rgb="FFFFFFFF"/>
      <name val="Almarai"/>
    </font>
    <font>
      <sz val="10"/>
      <color rgb="FF000000"/>
      <name val="Almarai"/>
    </font>
    <font>
      <sz val="10"/>
      <color rgb="FF0000FF"/>
      <name val="Almarai"/>
    </font>
    <font>
      <sz val="9"/>
      <color rgb="FF5B6475"/>
      <name val="Almarai"/>
    </font>
    <font>
      <b/>
      <sz val="11"/>
      <name val="Almarai"/>
    </font>
    <font>
      <sz val="10"/>
      <color rgb="FF008000"/>
      <name val="Almarai"/>
    </font>
    <font>
      <b/>
      <sz val="16"/>
      <color rgb="FF052976"/>
      <name val="Almarai"/>
    </font>
    <font>
      <b/>
      <sz val="16"/>
      <color rgb="FFC00000"/>
      <name val="Almarai"/>
    </font>
    <font>
      <sz val="9"/>
      <name val="Almarai"/>
    </font>
    <font>
      <sz val="11"/>
      <color theme="1"/>
      <name val="Almarai"/>
    </font>
  </fonts>
  <fills count="9">
    <fill>
      <patternFill patternType="none"/>
    </fill>
    <fill>
      <patternFill patternType="gray125"/>
    </fill>
    <fill>
      <patternFill patternType="solid">
        <fgColor rgb="FF052976"/>
      </patternFill>
    </fill>
    <fill>
      <patternFill patternType="solid">
        <fgColor rgb="FFFFE8CC"/>
      </patternFill>
    </fill>
    <fill>
      <patternFill patternType="solid">
        <fgColor rgb="FFEEF1FA"/>
      </patternFill>
    </fill>
    <fill>
      <patternFill patternType="solid">
        <fgColor rgb="FFF8D7DA"/>
      </patternFill>
    </fill>
    <fill>
      <patternFill patternType="solid">
        <fgColor rgb="FFE2F0D9"/>
      </patternFill>
    </fill>
    <fill>
      <patternFill patternType="solid">
        <fgColor rgb="FFFFF9E5"/>
      </patternFill>
    </fill>
    <fill>
      <patternFill patternType="solid">
        <fgColor rgb="FFD9DEF0"/>
      </patternFill>
    </fill>
  </fills>
  <borders count="2">
    <border>
      <left/>
      <right/>
      <top/>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37">
    <xf numFmtId="0" fontId="0" fillId="0" borderId="0" xfId="0"/>
    <xf numFmtId="0" fontId="1" fillId="0" borderId="0" xfId="0" applyFont="1"/>
    <xf numFmtId="0" fontId="12" fillId="0" borderId="0" xfId="0" applyFont="1"/>
    <xf numFmtId="0" fontId="2" fillId="0" borderId="0" xfId="0" applyFont="1"/>
    <xf numFmtId="0" fontId="7" fillId="0" borderId="0" xfId="0" applyFont="1"/>
    <xf numFmtId="0" fontId="8" fillId="0" borderId="0" xfId="0" applyFont="1"/>
    <xf numFmtId="164" fontId="8" fillId="0" borderId="0" xfId="0" applyNumberFormat="1" applyFont="1"/>
    <xf numFmtId="0" fontId="3" fillId="2" borderId="1" xfId="0" applyFont="1" applyFill="1" applyBorder="1" applyAlignment="1">
      <alignment horizontal="center" vertical="center" wrapText="1" readingOrder="2"/>
    </xf>
    <xf numFmtId="0" fontId="9" fillId="4" borderId="1" xfId="0" applyFont="1" applyFill="1" applyBorder="1" applyAlignment="1">
      <alignment horizontal="center" vertical="center" wrapText="1" readingOrder="2"/>
    </xf>
    <xf numFmtId="165" fontId="9" fillId="4" borderId="1" xfId="0" applyNumberFormat="1" applyFont="1" applyFill="1" applyBorder="1" applyAlignment="1">
      <alignment horizontal="center" vertical="center" wrapText="1" readingOrder="2"/>
    </xf>
    <xf numFmtId="0" fontId="10" fillId="4" borderId="1" xfId="0" applyFont="1" applyFill="1" applyBorder="1" applyAlignment="1">
      <alignment horizontal="center" vertical="center" wrapText="1" readingOrder="2"/>
    </xf>
    <xf numFmtId="0" fontId="8" fillId="0" borderId="1" xfId="0" applyFont="1" applyBorder="1" applyAlignment="1">
      <alignment horizontal="right" vertical="top" wrapText="1" readingOrder="2"/>
    </xf>
    <xf numFmtId="0" fontId="8" fillId="0" borderId="1" xfId="0" applyFont="1" applyBorder="1" applyAlignment="1">
      <alignment horizontal="center" vertical="center" wrapText="1" readingOrder="2"/>
    </xf>
    <xf numFmtId="0" fontId="4" fillId="0" borderId="1" xfId="0" applyFont="1" applyBorder="1" applyAlignment="1">
      <alignment horizontal="center" vertical="center" wrapText="1" readingOrder="2"/>
    </xf>
    <xf numFmtId="9" fontId="4" fillId="0" borderId="1" xfId="0" applyNumberFormat="1" applyFont="1" applyBorder="1" applyAlignment="1">
      <alignment horizontal="center" vertical="center" wrapText="1" readingOrder="2"/>
    </xf>
    <xf numFmtId="0" fontId="8" fillId="4" borderId="1" xfId="0" applyFont="1" applyFill="1" applyBorder="1" applyAlignment="1">
      <alignment horizontal="right" vertical="top" wrapText="1" readingOrder="2"/>
    </xf>
    <xf numFmtId="0" fontId="8" fillId="4" borderId="1" xfId="0" applyFont="1" applyFill="1" applyBorder="1" applyAlignment="1">
      <alignment horizontal="center" vertical="center" wrapText="1" readingOrder="2"/>
    </xf>
    <xf numFmtId="0" fontId="4" fillId="4" borderId="1" xfId="0" applyFont="1" applyFill="1" applyBorder="1" applyAlignment="1">
      <alignment horizontal="center" vertical="center" wrapText="1" readingOrder="2"/>
    </xf>
    <xf numFmtId="9" fontId="4" fillId="4" borderId="1" xfId="0" applyNumberFormat="1" applyFont="1" applyFill="1" applyBorder="1" applyAlignment="1">
      <alignment horizontal="center" vertical="center" wrapText="1" readingOrder="2"/>
    </xf>
    <xf numFmtId="0" fontId="7" fillId="8" borderId="1" xfId="0" applyFont="1" applyFill="1" applyBorder="1" applyAlignment="1">
      <alignment horizontal="center" vertical="center" wrapText="1" readingOrder="2"/>
    </xf>
    <xf numFmtId="9" fontId="7" fillId="8" borderId="1" xfId="0" applyNumberFormat="1" applyFont="1" applyFill="1" applyBorder="1" applyAlignment="1">
      <alignment horizontal="center" vertical="center" wrapText="1" readingOrder="2"/>
    </xf>
    <xf numFmtId="0" fontId="6" fillId="0" borderId="0" xfId="0" applyFont="1"/>
    <xf numFmtId="0" fontId="11" fillId="0" borderId="0" xfId="0" applyFont="1"/>
    <xf numFmtId="0" fontId="12" fillId="0" borderId="1" xfId="0" applyFont="1" applyBorder="1" applyAlignment="1">
      <alignment horizontal="center" vertical="center" wrapText="1" readingOrder="2"/>
    </xf>
    <xf numFmtId="9" fontId="12" fillId="0" borderId="1" xfId="0" applyNumberFormat="1" applyFont="1" applyBorder="1" applyAlignment="1">
      <alignment horizontal="center" vertical="center" wrapText="1" readingOrder="2"/>
    </xf>
    <xf numFmtId="0" fontId="5" fillId="7" borderId="1" xfId="0" applyFont="1" applyFill="1" applyBorder="1" applyAlignment="1">
      <alignment horizontal="center" vertical="center" wrapText="1" readingOrder="2"/>
    </xf>
    <xf numFmtId="0" fontId="5" fillId="7" borderId="1" xfId="0" applyFont="1" applyFill="1" applyBorder="1" applyAlignment="1">
      <alignment horizontal="right" vertical="top" wrapText="1" readingOrder="2"/>
    </xf>
    <xf numFmtId="164" fontId="5" fillId="7" borderId="1" xfId="0" applyNumberFormat="1" applyFont="1" applyFill="1" applyBorder="1" applyAlignment="1">
      <alignment horizontal="center" vertical="center" wrapText="1" readingOrder="2"/>
    </xf>
    <xf numFmtId="164" fontId="8" fillId="0" borderId="1" xfId="0" applyNumberFormat="1" applyFont="1" applyBorder="1" applyAlignment="1">
      <alignment horizontal="center" vertical="center" wrapText="1" readingOrder="2"/>
    </xf>
    <xf numFmtId="0" fontId="4" fillId="0" borderId="1" xfId="0" applyFont="1" applyBorder="1" applyAlignment="1">
      <alignment horizontal="right" vertical="top" wrapText="1" readingOrder="2"/>
    </xf>
    <xf numFmtId="0" fontId="4" fillId="3" borderId="1" xfId="0" applyFont="1" applyFill="1" applyBorder="1" applyAlignment="1">
      <alignment horizontal="center" vertical="center" wrapText="1" readingOrder="2"/>
    </xf>
    <xf numFmtId="0" fontId="4" fillId="4" borderId="1" xfId="0" applyFont="1" applyFill="1" applyBorder="1" applyAlignment="1">
      <alignment horizontal="right" vertical="top" wrapText="1" readingOrder="2"/>
    </xf>
    <xf numFmtId="0" fontId="4" fillId="5" borderId="1" xfId="0" applyFont="1" applyFill="1" applyBorder="1" applyAlignment="1">
      <alignment horizontal="center" vertical="center" wrapText="1" readingOrder="2"/>
    </xf>
    <xf numFmtId="0" fontId="4" fillId="6" borderId="1" xfId="0" applyFont="1" applyFill="1" applyBorder="1" applyAlignment="1">
      <alignment horizontal="center" vertical="center" wrapText="1" readingOrder="2"/>
    </xf>
    <xf numFmtId="0" fontId="7" fillId="4" borderId="1" xfId="0" applyFont="1" applyFill="1" applyBorder="1" applyAlignment="1">
      <alignment horizontal="right" vertical="top" wrapText="1" readingOrder="2"/>
    </xf>
    <xf numFmtId="164" fontId="4" fillId="0" borderId="1" xfId="0" applyNumberFormat="1" applyFont="1" applyBorder="1" applyAlignment="1">
      <alignment horizontal="right" vertical="top" wrapText="1" readingOrder="2"/>
    </xf>
    <xf numFmtId="0" fontId="12" fillId="0" borderId="1" xfId="0" applyFont="1" applyBorder="1" applyAlignment="1">
      <alignment horizontal="right" vertical="top" wrapText="1" readingOrder="2"/>
    </xf>
  </cellXfs>
  <cellStyles count="1">
    <cellStyle name="Normal" xfId="0" builtinId="0"/>
  </cellStyles>
  <dxfs count="5">
    <dxf>
      <font>
        <b/>
        <color rgb="FFC00000"/>
        <name val="Almarai"/>
      </font>
      <fill>
        <patternFill patternType="solid">
          <fgColor rgb="FFF8D7DA"/>
        </patternFill>
      </fill>
    </dxf>
    <dxf>
      <fill>
        <patternFill patternType="solid">
          <fgColor rgb="FFF8D7DA"/>
        </patternFill>
      </fill>
    </dxf>
    <dxf>
      <fill>
        <patternFill patternType="solid">
          <fgColor rgb="FFE2F0D9"/>
        </patternFill>
      </fill>
    </dxf>
    <dxf>
      <fill>
        <patternFill patternType="solid">
          <fgColor rgb="FFFFE8CC"/>
        </patternFill>
      </fill>
    </dxf>
    <dxf>
      <fill>
        <patternFill patternType="solid">
          <fgColor rgb="FFF8D7DA"/>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ar-SA"/>
              <a:t>الملاحظات المفتوحة والمغلقة حسب البند</a:t>
            </a:r>
          </a:p>
        </c:rich>
      </c:tx>
      <c:overlay val="1"/>
    </c:title>
    <c:autoTitleDeleted val="0"/>
    <c:plotArea>
      <c:layout/>
      <c:barChart>
        <c:barDir val="bar"/>
        <c:grouping val="stacked"/>
        <c:varyColors val="1"/>
        <c:ser>
          <c:idx val="0"/>
          <c:order val="0"/>
          <c:tx>
            <c:strRef>
              <c:f>Dashboard!$C$8</c:f>
              <c:strCache>
                <c:ptCount val="1"/>
                <c:pt idx="0">
                  <c:v>مفتوح</c:v>
                </c:pt>
              </c:strCache>
            </c:strRef>
          </c:tx>
          <c:spPr>
            <a:solidFill>
              <a:srgbClr val="C00000"/>
            </a:solidFill>
            <a:ln>
              <a:prstDash val="solid"/>
            </a:ln>
          </c:spPr>
          <c:invertIfNegative val="1"/>
          <c:cat>
            <c:strRef>
              <c:f>Dashboard!$A$9:$A$30</c:f>
              <c:strCache>
                <c:ptCount val="22"/>
                <c:pt idx="0">
                  <c:v>حفر وردم ومكافحة نمل</c:v>
                </c:pt>
                <c:pt idx="1">
                  <c:v>خوازيق</c:v>
                </c:pt>
                <c:pt idx="2">
                  <c:v>خرسانة</c:v>
                </c:pt>
                <c:pt idx="3">
                  <c:v>شدات ونجارة مسلحة</c:v>
                </c:pt>
                <c:pt idx="4">
                  <c:v>حديد تسليح</c:v>
                </c:pt>
                <c:pt idx="5">
                  <c:v>أسقف خاصة</c:v>
                </c:pt>
                <c:pt idx="6">
                  <c:v>خزانات وبيارات</c:v>
                </c:pt>
                <c:pt idx="7">
                  <c:v>منشآت معدنية ودرابزين</c:v>
                </c:pt>
                <c:pt idx="8">
                  <c:v>مباني بلوك وطوب</c:v>
                </c:pt>
                <c:pt idx="9">
                  <c:v>لياسة وبياض</c:v>
                </c:pt>
                <c:pt idx="10">
                  <c:v>عزل مائي وحراري</c:v>
                </c:pt>
                <c:pt idx="11">
                  <c:v>بلاط ورخام وتكسيات</c:v>
                </c:pt>
                <c:pt idx="12">
                  <c:v>أسقف مستعارة</c:v>
                </c:pt>
                <c:pt idx="13">
                  <c:v>نجارة معمارية</c:v>
                </c:pt>
                <c:pt idx="14">
                  <c:v>أبواب معدنية وألمنيوم وواجهات</c:v>
                </c:pt>
                <c:pt idx="15">
                  <c:v>دهانات وإيبوكسي</c:v>
                </c:pt>
                <c:pt idx="16">
                  <c:v>أعمال خارجية وتنسيق موقع</c:v>
                </c:pt>
                <c:pt idx="17">
                  <c:v>صحي وتغذية وصرف</c:v>
                </c:pt>
                <c:pt idx="18">
                  <c:v>كهرباء وتيار خفيف</c:v>
                </c:pt>
                <c:pt idx="19">
                  <c:v>مكافحة وإنذار الحريق</c:v>
                </c:pt>
                <c:pt idx="20">
                  <c:v>تكييف وتهوية</c:v>
                </c:pt>
                <c:pt idx="21">
                  <c:v>مصاعد</c:v>
                </c:pt>
              </c:strCache>
            </c:strRef>
          </c:cat>
          <c:val>
            <c:numRef>
              <c:f>Dashboard!$C$9:$C$30</c:f>
              <c:numCache>
                <c:formatCode>General</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F256-48F4-96E0-9B552BCC1811}"/>
            </c:ext>
          </c:extLst>
        </c:ser>
        <c:ser>
          <c:idx val="1"/>
          <c:order val="1"/>
          <c:tx>
            <c:strRef>
              <c:f>Dashboard!$D$8</c:f>
              <c:strCache>
                <c:ptCount val="1"/>
                <c:pt idx="0">
                  <c:v>مغلق</c:v>
                </c:pt>
              </c:strCache>
            </c:strRef>
          </c:tx>
          <c:spPr>
            <a:solidFill>
              <a:srgbClr val="052976"/>
            </a:solidFill>
            <a:ln>
              <a:prstDash val="solid"/>
            </a:ln>
          </c:spPr>
          <c:invertIfNegative val="1"/>
          <c:cat>
            <c:strRef>
              <c:f>Dashboard!$A$9:$A$30</c:f>
              <c:strCache>
                <c:ptCount val="22"/>
                <c:pt idx="0">
                  <c:v>حفر وردم ومكافحة نمل</c:v>
                </c:pt>
                <c:pt idx="1">
                  <c:v>خوازيق</c:v>
                </c:pt>
                <c:pt idx="2">
                  <c:v>خرسانة</c:v>
                </c:pt>
                <c:pt idx="3">
                  <c:v>شدات ونجارة مسلحة</c:v>
                </c:pt>
                <c:pt idx="4">
                  <c:v>حديد تسليح</c:v>
                </c:pt>
                <c:pt idx="5">
                  <c:v>أسقف خاصة</c:v>
                </c:pt>
                <c:pt idx="6">
                  <c:v>خزانات وبيارات</c:v>
                </c:pt>
                <c:pt idx="7">
                  <c:v>منشآت معدنية ودرابزين</c:v>
                </c:pt>
                <c:pt idx="8">
                  <c:v>مباني بلوك وطوب</c:v>
                </c:pt>
                <c:pt idx="9">
                  <c:v>لياسة وبياض</c:v>
                </c:pt>
                <c:pt idx="10">
                  <c:v>عزل مائي وحراري</c:v>
                </c:pt>
                <c:pt idx="11">
                  <c:v>بلاط ورخام وتكسيات</c:v>
                </c:pt>
                <c:pt idx="12">
                  <c:v>أسقف مستعارة</c:v>
                </c:pt>
                <c:pt idx="13">
                  <c:v>نجارة معمارية</c:v>
                </c:pt>
                <c:pt idx="14">
                  <c:v>أبواب معدنية وألمنيوم وواجهات</c:v>
                </c:pt>
                <c:pt idx="15">
                  <c:v>دهانات وإيبوكسي</c:v>
                </c:pt>
                <c:pt idx="16">
                  <c:v>أعمال خارجية وتنسيق موقع</c:v>
                </c:pt>
                <c:pt idx="17">
                  <c:v>صحي وتغذية وصرف</c:v>
                </c:pt>
                <c:pt idx="18">
                  <c:v>كهرباء وتيار خفيف</c:v>
                </c:pt>
                <c:pt idx="19">
                  <c:v>مكافحة وإنذار الحريق</c:v>
                </c:pt>
                <c:pt idx="20">
                  <c:v>تكييف وتهوية</c:v>
                </c:pt>
                <c:pt idx="21">
                  <c:v>مصاعد</c:v>
                </c:pt>
              </c:strCache>
            </c:strRef>
          </c:cat>
          <c:val>
            <c:numRef>
              <c:f>Dashboard!$D$9:$D$30</c:f>
              <c:numCache>
                <c:formatCode>General</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F256-48F4-96E0-9B552BCC1811}"/>
            </c:ext>
          </c:extLst>
        </c:ser>
        <c:dLbls>
          <c:showLegendKey val="0"/>
          <c:showVal val="0"/>
          <c:showCatName val="0"/>
          <c:showSerName val="0"/>
          <c:showPercent val="0"/>
          <c:showBubbleSize val="0"/>
        </c:dLbls>
        <c:gapWidth val="150"/>
        <c:overlap val="100"/>
        <c:axId val="10"/>
        <c:axId val="100"/>
      </c:barChart>
      <c:catAx>
        <c:axId val="10"/>
        <c:scaling>
          <c:orientation val="minMax"/>
        </c:scaling>
        <c:delete val="0"/>
        <c:axPos val="l"/>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b"/>
        <c:majorGridlines/>
        <c:numFmt formatCode="General" sourceLinked="1"/>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ar-SA"/>
              <a:t>المفتوح والمغلق حسب الخطورة</a:t>
            </a:r>
          </a:p>
        </c:rich>
      </c:tx>
      <c:overlay val="1"/>
    </c:title>
    <c:autoTitleDeleted val="0"/>
    <c:plotArea>
      <c:layout/>
      <c:barChart>
        <c:barDir val="col"/>
        <c:grouping val="clustered"/>
        <c:varyColors val="1"/>
        <c:ser>
          <c:idx val="0"/>
          <c:order val="0"/>
          <c:tx>
            <c:strRef>
              <c:f>Dashboard!$C$34</c:f>
              <c:strCache>
                <c:ptCount val="1"/>
                <c:pt idx="0">
                  <c:v>مفتوح</c:v>
                </c:pt>
              </c:strCache>
            </c:strRef>
          </c:tx>
          <c:spPr>
            <a:solidFill>
              <a:srgbClr val="C00000"/>
            </a:solidFill>
            <a:ln>
              <a:prstDash val="solid"/>
            </a:ln>
          </c:spPr>
          <c:invertIfNegative val="1"/>
          <c:cat>
            <c:strRef>
              <c:f>Dashboard!$A$35:$A$37</c:f>
              <c:strCache>
                <c:ptCount val="3"/>
                <c:pt idx="0">
                  <c:v>حرج</c:v>
                </c:pt>
                <c:pt idx="1">
                  <c:v>رئيسي</c:v>
                </c:pt>
                <c:pt idx="2">
                  <c:v>ثانوي</c:v>
                </c:pt>
              </c:strCache>
            </c:strRef>
          </c:cat>
          <c:val>
            <c:numRef>
              <c:f>Dashboard!$C$35:$C$37</c:f>
              <c:numCache>
                <c:formatCode>General</c:formatCode>
                <c:ptCount val="3"/>
                <c:pt idx="0">
                  <c:v>0</c:v>
                </c:pt>
                <c:pt idx="1">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0DC6-4CAB-9A1B-516BEA36B7AA}"/>
            </c:ext>
          </c:extLst>
        </c:ser>
        <c:ser>
          <c:idx val="1"/>
          <c:order val="1"/>
          <c:tx>
            <c:strRef>
              <c:f>Dashboard!$D$34</c:f>
              <c:strCache>
                <c:ptCount val="1"/>
                <c:pt idx="0">
                  <c:v>مغلق</c:v>
                </c:pt>
              </c:strCache>
            </c:strRef>
          </c:tx>
          <c:spPr>
            <a:solidFill>
              <a:srgbClr val="052976"/>
            </a:solidFill>
            <a:ln>
              <a:prstDash val="solid"/>
            </a:ln>
          </c:spPr>
          <c:invertIfNegative val="1"/>
          <c:cat>
            <c:strRef>
              <c:f>Dashboard!$A$35:$A$37</c:f>
              <c:strCache>
                <c:ptCount val="3"/>
                <c:pt idx="0">
                  <c:v>حرج</c:v>
                </c:pt>
                <c:pt idx="1">
                  <c:v>رئيسي</c:v>
                </c:pt>
                <c:pt idx="2">
                  <c:v>ثانوي</c:v>
                </c:pt>
              </c:strCache>
            </c:strRef>
          </c:cat>
          <c:val>
            <c:numRef>
              <c:f>Dashboard!$D$35:$D$37</c:f>
              <c:numCache>
                <c:formatCode>General</c:formatCode>
                <c:ptCount val="3"/>
                <c:pt idx="0">
                  <c:v>0</c:v>
                </c:pt>
                <c:pt idx="1">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0DC6-4CAB-9A1B-516BEA36B7AA}"/>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l"/>
        <c:majorGridlines/>
        <c:numFmt formatCode="General" sourceLinked="1"/>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7</xdr:row>
      <xdr:rowOff>0</xdr:rowOff>
    </xdr:from>
    <xdr:ext cx="7920000" cy="4680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10</xdr:col>
      <xdr:colOff>0</xdr:colOff>
      <xdr:row>35</xdr:row>
      <xdr:rowOff>0</xdr:rowOff>
    </xdr:from>
    <xdr:ext cx="5040000" cy="2880000"/>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9</xdr:col>
      <xdr:colOff>0</xdr:colOff>
      <xdr:row>0</xdr:row>
      <xdr:rowOff>0</xdr:rowOff>
    </xdr:from>
    <xdr:ext cx="1428750" cy="542925"/>
    <xdr:pic>
      <xdr:nvPicPr>
        <xdr:cNvPr id="4" name="Image 3" descr="Picture">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20</xdr:col>
      <xdr:colOff>0</xdr:colOff>
      <xdr:row>0</xdr:row>
      <xdr:rowOff>0</xdr:rowOff>
    </xdr:from>
    <xdr:ext cx="1428750" cy="542925"/>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9</xdr:col>
      <xdr:colOff>0</xdr:colOff>
      <xdr:row>0</xdr:row>
      <xdr:rowOff>0</xdr:rowOff>
    </xdr:from>
    <xdr:ext cx="1619250" cy="619125"/>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52976"/>
    <pageSetUpPr fitToPage="1"/>
  </sheetPr>
  <dimension ref="A1:I46"/>
  <sheetViews>
    <sheetView rightToLeft="1" tabSelected="1" workbookViewId="0"/>
  </sheetViews>
  <sheetFormatPr defaultRowHeight="13.8" x14ac:dyDescent="0.25"/>
  <cols>
    <col min="1" max="1" width="30" customWidth="1"/>
    <col min="2" max="9" width="11" customWidth="1"/>
  </cols>
  <sheetData>
    <row r="1" spans="1:9" ht="30" customHeight="1" x14ac:dyDescent="0.65">
      <c r="A1" s="1" t="s">
        <v>0</v>
      </c>
      <c r="B1" s="2"/>
      <c r="C1" s="2"/>
      <c r="D1" s="2"/>
      <c r="E1" s="2"/>
      <c r="F1" s="2"/>
      <c r="G1" s="2"/>
      <c r="H1" s="2"/>
      <c r="I1" s="2"/>
    </row>
    <row r="2" spans="1:9" ht="22.05" customHeight="1" x14ac:dyDescent="0.55000000000000004">
      <c r="A2" s="3" t="s">
        <v>1</v>
      </c>
      <c r="B2" s="2"/>
      <c r="C2" s="2"/>
      <c r="D2" s="2"/>
      <c r="E2" s="2"/>
      <c r="F2" s="2"/>
      <c r="G2" s="2"/>
      <c r="H2" s="2"/>
      <c r="I2" s="2"/>
    </row>
    <row r="3" spans="1:9" ht="18.600000000000001" x14ac:dyDescent="0.55000000000000004">
      <c r="A3" s="4" t="s">
        <v>2</v>
      </c>
      <c r="B3" s="5" t="str">
        <f>Settings!B4</f>
        <v>اسم المشروع</v>
      </c>
      <c r="C3" s="2"/>
      <c r="D3" s="4" t="s">
        <v>3</v>
      </c>
      <c r="E3" s="6">
        <f ca="1">Settings!B6</f>
        <v>46329</v>
      </c>
      <c r="F3" s="2"/>
      <c r="G3" s="2"/>
      <c r="H3" s="2"/>
      <c r="I3" s="2"/>
    </row>
    <row r="4" spans="1:9" ht="18.600000000000001" x14ac:dyDescent="0.55000000000000004">
      <c r="A4" s="2"/>
      <c r="B4" s="2"/>
      <c r="C4" s="2"/>
      <c r="D4" s="2"/>
      <c r="E4" s="2"/>
      <c r="F4" s="2"/>
      <c r="G4" s="2"/>
      <c r="H4" s="2"/>
      <c r="I4" s="2"/>
    </row>
    <row r="5" spans="1:9" ht="18.600000000000001" x14ac:dyDescent="0.55000000000000004">
      <c r="A5" s="7" t="s">
        <v>4</v>
      </c>
      <c r="B5" s="7" t="s">
        <v>5</v>
      </c>
      <c r="C5" s="7" t="s">
        <v>6</v>
      </c>
      <c r="D5" s="7" t="s">
        <v>7</v>
      </c>
      <c r="E5" s="7" t="s">
        <v>8</v>
      </c>
      <c r="F5" s="7" t="s">
        <v>9</v>
      </c>
      <c r="G5" s="2"/>
      <c r="H5" s="2"/>
      <c r="I5" s="2"/>
    </row>
    <row r="6" spans="1:9" ht="34.049999999999997" customHeight="1" x14ac:dyDescent="0.55000000000000004">
      <c r="A6" s="8">
        <f>COUNTIF(Punch_List!$H$6:$H$505,"?*")</f>
        <v>0</v>
      </c>
      <c r="B6" s="8">
        <f>COUNTIFS(Punch_List!$H$6:$H$505,"?*",Punch_List!$S$6:$S$505,"مغلق")</f>
        <v>0</v>
      </c>
      <c r="C6" s="8">
        <f>A6-B6</f>
        <v>0</v>
      </c>
      <c r="D6" s="9">
        <f>IF(A6=0,0,B6/A6)</f>
        <v>0</v>
      </c>
      <c r="E6" s="10">
        <f>COUNTIF(Punch_List!$V$6:$V$505,"متأخر")</f>
        <v>0</v>
      </c>
      <c r="F6" s="8">
        <f>COUNTIFS(Punch_List!$N$6:$N$505,"حرج",Punch_List!$S$6:$S$505,"&lt;&gt;مغلق")</f>
        <v>0</v>
      </c>
      <c r="G6" s="2"/>
      <c r="H6" s="2"/>
      <c r="I6" s="2"/>
    </row>
    <row r="7" spans="1:9" ht="18.600000000000001" x14ac:dyDescent="0.55000000000000004">
      <c r="A7" s="2"/>
      <c r="B7" s="2"/>
      <c r="C7" s="2"/>
      <c r="D7" s="2"/>
      <c r="E7" s="2"/>
      <c r="F7" s="2"/>
      <c r="G7" s="2"/>
      <c r="H7" s="2"/>
      <c r="I7" s="2"/>
    </row>
    <row r="8" spans="1:9" ht="31.95" customHeight="1" x14ac:dyDescent="0.25">
      <c r="A8" s="7" t="s">
        <v>10</v>
      </c>
      <c r="B8" s="7" t="s">
        <v>11</v>
      </c>
      <c r="C8" s="7" t="s">
        <v>6</v>
      </c>
      <c r="D8" s="7" t="s">
        <v>5</v>
      </c>
      <c r="E8" s="7" t="s">
        <v>12</v>
      </c>
      <c r="F8" s="7" t="s">
        <v>8</v>
      </c>
      <c r="G8" s="7" t="s">
        <v>9</v>
      </c>
      <c r="H8" s="7" t="s">
        <v>13</v>
      </c>
      <c r="I8" s="7" t="s">
        <v>14</v>
      </c>
    </row>
    <row r="9" spans="1:9" ht="18" x14ac:dyDescent="0.25">
      <c r="A9" s="11" t="str">
        <f>Settings!F10</f>
        <v>حفر وردم ومكافحة نمل</v>
      </c>
      <c r="B9" s="12">
        <f>COUNTIFS(Punch_List!$G$6:$G$505,$A9,Punch_List!$H$6:$H$505,"?*")</f>
        <v>0</v>
      </c>
      <c r="C9" s="13">
        <f t="shared" ref="C9:C30" si="0">B9-D9</f>
        <v>0</v>
      </c>
      <c r="D9" s="12">
        <f>COUNTIFS(Punch_List!$G$6:$G$505,$A9,Punch_List!$H$6:$H$505,"?*",Punch_List!$S$6:$S$505,"مغلق")</f>
        <v>0</v>
      </c>
      <c r="E9" s="14" t="str">
        <f t="shared" ref="E9:E31" si="1">IF(B9=0,"",D9/B9)</f>
        <v/>
      </c>
      <c r="F9" s="12">
        <f>COUNTIFS(Punch_List!$G$6:$G$505,$A9,Punch_List!$V$6:$V$505,"متأخر")</f>
        <v>0</v>
      </c>
      <c r="G9" s="12">
        <f>COUNTIFS(Punch_List!$G$6:$G$505,$A9,Punch_List!$N$6:$N$505,"حرج",Punch_List!$S$6:$S$505,"&lt;&gt;مغلق",Punch_List!$H$6:$H$505,"?*")</f>
        <v>0</v>
      </c>
      <c r="H9" s="12">
        <f>COUNTIFS(Punch_List!$G$6:$G$505,$A9,Punch_List!$N$6:$N$505,"رئيسي",Punch_List!$S$6:$S$505,"&lt;&gt;مغلق",Punch_List!$H$6:$H$505,"?*")</f>
        <v>0</v>
      </c>
      <c r="I9" s="12">
        <f>COUNTIFS(Punch_List!$G$6:$G$505,$A9,Punch_List!$N$6:$N$505,"ثانوي",Punch_List!$S$6:$S$505,"&lt;&gt;مغلق",Punch_List!$H$6:$H$505,"?*")</f>
        <v>0</v>
      </c>
    </row>
    <row r="10" spans="1:9" ht="18" x14ac:dyDescent="0.25">
      <c r="A10" s="15" t="str">
        <f>Settings!F11</f>
        <v>خوازيق</v>
      </c>
      <c r="B10" s="16">
        <f>COUNTIFS(Punch_List!$G$6:$G$505,$A10,Punch_List!$H$6:$H$505,"?*")</f>
        <v>0</v>
      </c>
      <c r="C10" s="17">
        <f t="shared" si="0"/>
        <v>0</v>
      </c>
      <c r="D10" s="16">
        <f>COUNTIFS(Punch_List!$G$6:$G$505,$A10,Punch_List!$H$6:$H$505,"?*",Punch_List!$S$6:$S$505,"مغلق")</f>
        <v>0</v>
      </c>
      <c r="E10" s="18" t="str">
        <f t="shared" si="1"/>
        <v/>
      </c>
      <c r="F10" s="16">
        <f>COUNTIFS(Punch_List!$G$6:$G$505,$A10,Punch_List!$V$6:$V$505,"متأخر")</f>
        <v>0</v>
      </c>
      <c r="G10" s="16">
        <f>COUNTIFS(Punch_List!$G$6:$G$505,$A10,Punch_List!$N$6:$N$505,"حرج",Punch_List!$S$6:$S$505,"&lt;&gt;مغلق",Punch_List!$H$6:$H$505,"?*")</f>
        <v>0</v>
      </c>
      <c r="H10" s="16">
        <f>COUNTIFS(Punch_List!$G$6:$G$505,$A10,Punch_List!$N$6:$N$505,"رئيسي",Punch_List!$S$6:$S$505,"&lt;&gt;مغلق",Punch_List!$H$6:$H$505,"?*")</f>
        <v>0</v>
      </c>
      <c r="I10" s="16">
        <f>COUNTIFS(Punch_List!$G$6:$G$505,$A10,Punch_List!$N$6:$N$505,"ثانوي",Punch_List!$S$6:$S$505,"&lt;&gt;مغلق",Punch_List!$H$6:$H$505,"?*")</f>
        <v>0</v>
      </c>
    </row>
    <row r="11" spans="1:9" ht="18" x14ac:dyDescent="0.25">
      <c r="A11" s="11" t="str">
        <f>Settings!F12</f>
        <v>خرسانة</v>
      </c>
      <c r="B11" s="12">
        <f>COUNTIFS(Punch_List!$G$6:$G$505,$A11,Punch_List!$H$6:$H$505,"?*")</f>
        <v>0</v>
      </c>
      <c r="C11" s="13">
        <f t="shared" si="0"/>
        <v>0</v>
      </c>
      <c r="D11" s="12">
        <f>COUNTIFS(Punch_List!$G$6:$G$505,$A11,Punch_List!$H$6:$H$505,"?*",Punch_List!$S$6:$S$505,"مغلق")</f>
        <v>0</v>
      </c>
      <c r="E11" s="14" t="str">
        <f t="shared" si="1"/>
        <v/>
      </c>
      <c r="F11" s="12">
        <f>COUNTIFS(Punch_List!$G$6:$G$505,$A11,Punch_List!$V$6:$V$505,"متأخر")</f>
        <v>0</v>
      </c>
      <c r="G11" s="12">
        <f>COUNTIFS(Punch_List!$G$6:$G$505,$A11,Punch_List!$N$6:$N$505,"حرج",Punch_List!$S$6:$S$505,"&lt;&gt;مغلق",Punch_List!$H$6:$H$505,"?*")</f>
        <v>0</v>
      </c>
      <c r="H11" s="12">
        <f>COUNTIFS(Punch_List!$G$6:$G$505,$A11,Punch_List!$N$6:$N$505,"رئيسي",Punch_List!$S$6:$S$505,"&lt;&gt;مغلق",Punch_List!$H$6:$H$505,"?*")</f>
        <v>0</v>
      </c>
      <c r="I11" s="12">
        <f>COUNTIFS(Punch_List!$G$6:$G$505,$A11,Punch_List!$N$6:$N$505,"ثانوي",Punch_List!$S$6:$S$505,"&lt;&gt;مغلق",Punch_List!$H$6:$H$505,"?*")</f>
        <v>0</v>
      </c>
    </row>
    <row r="12" spans="1:9" ht="18" x14ac:dyDescent="0.25">
      <c r="A12" s="15" t="str">
        <f>Settings!F13</f>
        <v>شدات ونجارة مسلحة</v>
      </c>
      <c r="B12" s="16">
        <f>COUNTIFS(Punch_List!$G$6:$G$505,$A12,Punch_List!$H$6:$H$505,"?*")</f>
        <v>0</v>
      </c>
      <c r="C12" s="17">
        <f t="shared" si="0"/>
        <v>0</v>
      </c>
      <c r="D12" s="16">
        <f>COUNTIFS(Punch_List!$G$6:$G$505,$A12,Punch_List!$H$6:$H$505,"?*",Punch_List!$S$6:$S$505,"مغلق")</f>
        <v>0</v>
      </c>
      <c r="E12" s="18" t="str">
        <f t="shared" si="1"/>
        <v/>
      </c>
      <c r="F12" s="16">
        <f>COUNTIFS(Punch_List!$G$6:$G$505,$A12,Punch_List!$V$6:$V$505,"متأخر")</f>
        <v>0</v>
      </c>
      <c r="G12" s="16">
        <f>COUNTIFS(Punch_List!$G$6:$G$505,$A12,Punch_List!$N$6:$N$505,"حرج",Punch_List!$S$6:$S$505,"&lt;&gt;مغلق",Punch_List!$H$6:$H$505,"?*")</f>
        <v>0</v>
      </c>
      <c r="H12" s="16">
        <f>COUNTIFS(Punch_List!$G$6:$G$505,$A12,Punch_List!$N$6:$N$505,"رئيسي",Punch_List!$S$6:$S$505,"&lt;&gt;مغلق",Punch_List!$H$6:$H$505,"?*")</f>
        <v>0</v>
      </c>
      <c r="I12" s="16">
        <f>COUNTIFS(Punch_List!$G$6:$G$505,$A12,Punch_List!$N$6:$N$505,"ثانوي",Punch_List!$S$6:$S$505,"&lt;&gt;مغلق",Punch_List!$H$6:$H$505,"?*")</f>
        <v>0</v>
      </c>
    </row>
    <row r="13" spans="1:9" ht="18" x14ac:dyDescent="0.25">
      <c r="A13" s="11" t="str">
        <f>Settings!F14</f>
        <v>حديد تسليح</v>
      </c>
      <c r="B13" s="12">
        <f>COUNTIFS(Punch_List!$G$6:$G$505,$A13,Punch_List!$H$6:$H$505,"?*")</f>
        <v>0</v>
      </c>
      <c r="C13" s="13">
        <f t="shared" si="0"/>
        <v>0</v>
      </c>
      <c r="D13" s="12">
        <f>COUNTIFS(Punch_List!$G$6:$G$505,$A13,Punch_List!$H$6:$H$505,"?*",Punch_List!$S$6:$S$505,"مغلق")</f>
        <v>0</v>
      </c>
      <c r="E13" s="14" t="str">
        <f t="shared" si="1"/>
        <v/>
      </c>
      <c r="F13" s="12">
        <f>COUNTIFS(Punch_List!$G$6:$G$505,$A13,Punch_List!$V$6:$V$505,"متأخر")</f>
        <v>0</v>
      </c>
      <c r="G13" s="12">
        <f>COUNTIFS(Punch_List!$G$6:$G$505,$A13,Punch_List!$N$6:$N$505,"حرج",Punch_List!$S$6:$S$505,"&lt;&gt;مغلق",Punch_List!$H$6:$H$505,"?*")</f>
        <v>0</v>
      </c>
      <c r="H13" s="12">
        <f>COUNTIFS(Punch_List!$G$6:$G$505,$A13,Punch_List!$N$6:$N$505,"رئيسي",Punch_List!$S$6:$S$505,"&lt;&gt;مغلق",Punch_List!$H$6:$H$505,"?*")</f>
        <v>0</v>
      </c>
      <c r="I13" s="12">
        <f>COUNTIFS(Punch_List!$G$6:$G$505,$A13,Punch_List!$N$6:$N$505,"ثانوي",Punch_List!$S$6:$S$505,"&lt;&gt;مغلق",Punch_List!$H$6:$H$505,"?*")</f>
        <v>0</v>
      </c>
    </row>
    <row r="14" spans="1:9" ht="18" x14ac:dyDescent="0.25">
      <c r="A14" s="15" t="str">
        <f>Settings!F15</f>
        <v>أسقف خاصة</v>
      </c>
      <c r="B14" s="16">
        <f>COUNTIFS(Punch_List!$G$6:$G$505,$A14,Punch_List!$H$6:$H$505,"?*")</f>
        <v>0</v>
      </c>
      <c r="C14" s="17">
        <f t="shared" si="0"/>
        <v>0</v>
      </c>
      <c r="D14" s="16">
        <f>COUNTIFS(Punch_List!$G$6:$G$505,$A14,Punch_List!$H$6:$H$505,"?*",Punch_List!$S$6:$S$505,"مغلق")</f>
        <v>0</v>
      </c>
      <c r="E14" s="18" t="str">
        <f t="shared" si="1"/>
        <v/>
      </c>
      <c r="F14" s="16">
        <f>COUNTIFS(Punch_List!$G$6:$G$505,$A14,Punch_List!$V$6:$V$505,"متأخر")</f>
        <v>0</v>
      </c>
      <c r="G14" s="16">
        <f>COUNTIFS(Punch_List!$G$6:$G$505,$A14,Punch_List!$N$6:$N$505,"حرج",Punch_List!$S$6:$S$505,"&lt;&gt;مغلق",Punch_List!$H$6:$H$505,"?*")</f>
        <v>0</v>
      </c>
      <c r="H14" s="16">
        <f>COUNTIFS(Punch_List!$G$6:$G$505,$A14,Punch_List!$N$6:$N$505,"رئيسي",Punch_List!$S$6:$S$505,"&lt;&gt;مغلق",Punch_List!$H$6:$H$505,"?*")</f>
        <v>0</v>
      </c>
      <c r="I14" s="16">
        <f>COUNTIFS(Punch_List!$G$6:$G$505,$A14,Punch_List!$N$6:$N$505,"ثانوي",Punch_List!$S$6:$S$505,"&lt;&gt;مغلق",Punch_List!$H$6:$H$505,"?*")</f>
        <v>0</v>
      </c>
    </row>
    <row r="15" spans="1:9" ht="18" x14ac:dyDescent="0.25">
      <c r="A15" s="11" t="str">
        <f>Settings!F16</f>
        <v>خزانات وبيارات</v>
      </c>
      <c r="B15" s="12">
        <f>COUNTIFS(Punch_List!$G$6:$G$505,$A15,Punch_List!$H$6:$H$505,"?*")</f>
        <v>0</v>
      </c>
      <c r="C15" s="13">
        <f t="shared" si="0"/>
        <v>0</v>
      </c>
      <c r="D15" s="12">
        <f>COUNTIFS(Punch_List!$G$6:$G$505,$A15,Punch_List!$H$6:$H$505,"?*",Punch_List!$S$6:$S$505,"مغلق")</f>
        <v>0</v>
      </c>
      <c r="E15" s="14" t="str">
        <f t="shared" si="1"/>
        <v/>
      </c>
      <c r="F15" s="12">
        <f>COUNTIFS(Punch_List!$G$6:$G$505,$A15,Punch_List!$V$6:$V$505,"متأخر")</f>
        <v>0</v>
      </c>
      <c r="G15" s="12">
        <f>COUNTIFS(Punch_List!$G$6:$G$505,$A15,Punch_List!$N$6:$N$505,"حرج",Punch_List!$S$6:$S$505,"&lt;&gt;مغلق",Punch_List!$H$6:$H$505,"?*")</f>
        <v>0</v>
      </c>
      <c r="H15" s="12">
        <f>COUNTIFS(Punch_List!$G$6:$G$505,$A15,Punch_List!$N$6:$N$505,"رئيسي",Punch_List!$S$6:$S$505,"&lt;&gt;مغلق",Punch_List!$H$6:$H$505,"?*")</f>
        <v>0</v>
      </c>
      <c r="I15" s="12">
        <f>COUNTIFS(Punch_List!$G$6:$G$505,$A15,Punch_List!$N$6:$N$505,"ثانوي",Punch_List!$S$6:$S$505,"&lt;&gt;مغلق",Punch_List!$H$6:$H$505,"?*")</f>
        <v>0</v>
      </c>
    </row>
    <row r="16" spans="1:9" ht="18" x14ac:dyDescent="0.25">
      <c r="A16" s="15" t="str">
        <f>Settings!F17</f>
        <v>منشآت معدنية ودرابزين</v>
      </c>
      <c r="B16" s="16">
        <f>COUNTIFS(Punch_List!$G$6:$G$505,$A16,Punch_List!$H$6:$H$505,"?*")</f>
        <v>0</v>
      </c>
      <c r="C16" s="17">
        <f t="shared" si="0"/>
        <v>0</v>
      </c>
      <c r="D16" s="16">
        <f>COUNTIFS(Punch_List!$G$6:$G$505,$A16,Punch_List!$H$6:$H$505,"?*",Punch_List!$S$6:$S$505,"مغلق")</f>
        <v>0</v>
      </c>
      <c r="E16" s="18" t="str">
        <f t="shared" si="1"/>
        <v/>
      </c>
      <c r="F16" s="16">
        <f>COUNTIFS(Punch_List!$G$6:$G$505,$A16,Punch_List!$V$6:$V$505,"متأخر")</f>
        <v>0</v>
      </c>
      <c r="G16" s="16">
        <f>COUNTIFS(Punch_List!$G$6:$G$505,$A16,Punch_List!$N$6:$N$505,"حرج",Punch_List!$S$6:$S$505,"&lt;&gt;مغلق",Punch_List!$H$6:$H$505,"?*")</f>
        <v>0</v>
      </c>
      <c r="H16" s="16">
        <f>COUNTIFS(Punch_List!$G$6:$G$505,$A16,Punch_List!$N$6:$N$505,"رئيسي",Punch_List!$S$6:$S$505,"&lt;&gt;مغلق",Punch_List!$H$6:$H$505,"?*")</f>
        <v>0</v>
      </c>
      <c r="I16" s="16">
        <f>COUNTIFS(Punch_List!$G$6:$G$505,$A16,Punch_List!$N$6:$N$505,"ثانوي",Punch_List!$S$6:$S$505,"&lt;&gt;مغلق",Punch_List!$H$6:$H$505,"?*")</f>
        <v>0</v>
      </c>
    </row>
    <row r="17" spans="1:9" ht="18" x14ac:dyDescent="0.25">
      <c r="A17" s="11" t="str">
        <f>Settings!F18</f>
        <v>مباني بلوك وطوب</v>
      </c>
      <c r="B17" s="12">
        <f>COUNTIFS(Punch_List!$G$6:$G$505,$A17,Punch_List!$H$6:$H$505,"?*")</f>
        <v>0</v>
      </c>
      <c r="C17" s="13">
        <f t="shared" si="0"/>
        <v>0</v>
      </c>
      <c r="D17" s="12">
        <f>COUNTIFS(Punch_List!$G$6:$G$505,$A17,Punch_List!$H$6:$H$505,"?*",Punch_List!$S$6:$S$505,"مغلق")</f>
        <v>0</v>
      </c>
      <c r="E17" s="14" t="str">
        <f t="shared" si="1"/>
        <v/>
      </c>
      <c r="F17" s="12">
        <f>COUNTIFS(Punch_List!$G$6:$G$505,$A17,Punch_List!$V$6:$V$505,"متأخر")</f>
        <v>0</v>
      </c>
      <c r="G17" s="12">
        <f>COUNTIFS(Punch_List!$G$6:$G$505,$A17,Punch_List!$N$6:$N$505,"حرج",Punch_List!$S$6:$S$505,"&lt;&gt;مغلق",Punch_List!$H$6:$H$505,"?*")</f>
        <v>0</v>
      </c>
      <c r="H17" s="12">
        <f>COUNTIFS(Punch_List!$G$6:$G$505,$A17,Punch_List!$N$6:$N$505,"رئيسي",Punch_List!$S$6:$S$505,"&lt;&gt;مغلق",Punch_List!$H$6:$H$505,"?*")</f>
        <v>0</v>
      </c>
      <c r="I17" s="12">
        <f>COUNTIFS(Punch_List!$G$6:$G$505,$A17,Punch_List!$N$6:$N$505,"ثانوي",Punch_List!$S$6:$S$505,"&lt;&gt;مغلق",Punch_List!$H$6:$H$505,"?*")</f>
        <v>0</v>
      </c>
    </row>
    <row r="18" spans="1:9" ht="18" x14ac:dyDescent="0.25">
      <c r="A18" s="15" t="str">
        <f>Settings!F19</f>
        <v>لياسة وبياض</v>
      </c>
      <c r="B18" s="16">
        <f>COUNTIFS(Punch_List!$G$6:$G$505,$A18,Punch_List!$H$6:$H$505,"?*")</f>
        <v>0</v>
      </c>
      <c r="C18" s="17">
        <f t="shared" si="0"/>
        <v>0</v>
      </c>
      <c r="D18" s="16">
        <f>COUNTIFS(Punch_List!$G$6:$G$505,$A18,Punch_List!$H$6:$H$505,"?*",Punch_List!$S$6:$S$505,"مغلق")</f>
        <v>0</v>
      </c>
      <c r="E18" s="18" t="str">
        <f t="shared" si="1"/>
        <v/>
      </c>
      <c r="F18" s="16">
        <f>COUNTIFS(Punch_List!$G$6:$G$505,$A18,Punch_List!$V$6:$V$505,"متأخر")</f>
        <v>0</v>
      </c>
      <c r="G18" s="16">
        <f>COUNTIFS(Punch_List!$G$6:$G$505,$A18,Punch_List!$N$6:$N$505,"حرج",Punch_List!$S$6:$S$505,"&lt;&gt;مغلق",Punch_List!$H$6:$H$505,"?*")</f>
        <v>0</v>
      </c>
      <c r="H18" s="16">
        <f>COUNTIFS(Punch_List!$G$6:$G$505,$A18,Punch_List!$N$6:$N$505,"رئيسي",Punch_List!$S$6:$S$505,"&lt;&gt;مغلق",Punch_List!$H$6:$H$505,"?*")</f>
        <v>0</v>
      </c>
      <c r="I18" s="16">
        <f>COUNTIFS(Punch_List!$G$6:$G$505,$A18,Punch_List!$N$6:$N$505,"ثانوي",Punch_List!$S$6:$S$505,"&lt;&gt;مغلق",Punch_List!$H$6:$H$505,"?*")</f>
        <v>0</v>
      </c>
    </row>
    <row r="19" spans="1:9" ht="18" x14ac:dyDescent="0.25">
      <c r="A19" s="11" t="str">
        <f>Settings!F20</f>
        <v>عزل مائي وحراري</v>
      </c>
      <c r="B19" s="12">
        <f>COUNTIFS(Punch_List!$G$6:$G$505,$A19,Punch_List!$H$6:$H$505,"?*")</f>
        <v>0</v>
      </c>
      <c r="C19" s="13">
        <f t="shared" si="0"/>
        <v>0</v>
      </c>
      <c r="D19" s="12">
        <f>COUNTIFS(Punch_List!$G$6:$G$505,$A19,Punch_List!$H$6:$H$505,"?*",Punch_List!$S$6:$S$505,"مغلق")</f>
        <v>0</v>
      </c>
      <c r="E19" s="14" t="str">
        <f t="shared" si="1"/>
        <v/>
      </c>
      <c r="F19" s="12">
        <f>COUNTIFS(Punch_List!$G$6:$G$505,$A19,Punch_List!$V$6:$V$505,"متأخر")</f>
        <v>0</v>
      </c>
      <c r="G19" s="12">
        <f>COUNTIFS(Punch_List!$G$6:$G$505,$A19,Punch_List!$N$6:$N$505,"حرج",Punch_List!$S$6:$S$505,"&lt;&gt;مغلق",Punch_List!$H$6:$H$505,"?*")</f>
        <v>0</v>
      </c>
      <c r="H19" s="12">
        <f>COUNTIFS(Punch_List!$G$6:$G$505,$A19,Punch_List!$N$6:$N$505,"رئيسي",Punch_List!$S$6:$S$505,"&lt;&gt;مغلق",Punch_List!$H$6:$H$505,"?*")</f>
        <v>0</v>
      </c>
      <c r="I19" s="12">
        <f>COUNTIFS(Punch_List!$G$6:$G$505,$A19,Punch_List!$N$6:$N$505,"ثانوي",Punch_List!$S$6:$S$505,"&lt;&gt;مغلق",Punch_List!$H$6:$H$505,"?*")</f>
        <v>0</v>
      </c>
    </row>
    <row r="20" spans="1:9" ht="18" x14ac:dyDescent="0.25">
      <c r="A20" s="15" t="str">
        <f>Settings!F21</f>
        <v>بلاط ورخام وتكسيات</v>
      </c>
      <c r="B20" s="16">
        <f>COUNTIFS(Punch_List!$G$6:$G$505,$A20,Punch_List!$H$6:$H$505,"?*")</f>
        <v>0</v>
      </c>
      <c r="C20" s="17">
        <f t="shared" si="0"/>
        <v>0</v>
      </c>
      <c r="D20" s="16">
        <f>COUNTIFS(Punch_List!$G$6:$G$505,$A20,Punch_List!$H$6:$H$505,"?*",Punch_List!$S$6:$S$505,"مغلق")</f>
        <v>0</v>
      </c>
      <c r="E20" s="18" t="str">
        <f t="shared" si="1"/>
        <v/>
      </c>
      <c r="F20" s="16">
        <f>COUNTIFS(Punch_List!$G$6:$G$505,$A20,Punch_List!$V$6:$V$505,"متأخر")</f>
        <v>0</v>
      </c>
      <c r="G20" s="16">
        <f>COUNTIFS(Punch_List!$G$6:$G$505,$A20,Punch_List!$N$6:$N$505,"حرج",Punch_List!$S$6:$S$505,"&lt;&gt;مغلق",Punch_List!$H$6:$H$505,"?*")</f>
        <v>0</v>
      </c>
      <c r="H20" s="16">
        <f>COUNTIFS(Punch_List!$G$6:$G$505,$A20,Punch_List!$N$6:$N$505,"رئيسي",Punch_List!$S$6:$S$505,"&lt;&gt;مغلق",Punch_List!$H$6:$H$505,"?*")</f>
        <v>0</v>
      </c>
      <c r="I20" s="16">
        <f>COUNTIFS(Punch_List!$G$6:$G$505,$A20,Punch_List!$N$6:$N$505,"ثانوي",Punch_List!$S$6:$S$505,"&lt;&gt;مغلق",Punch_List!$H$6:$H$505,"?*")</f>
        <v>0</v>
      </c>
    </row>
    <row r="21" spans="1:9" ht="18" x14ac:dyDescent="0.25">
      <c r="A21" s="11" t="str">
        <f>Settings!F22</f>
        <v>أسقف مستعارة</v>
      </c>
      <c r="B21" s="12">
        <f>COUNTIFS(Punch_List!$G$6:$G$505,$A21,Punch_List!$H$6:$H$505,"?*")</f>
        <v>0</v>
      </c>
      <c r="C21" s="13">
        <f t="shared" si="0"/>
        <v>0</v>
      </c>
      <c r="D21" s="12">
        <f>COUNTIFS(Punch_List!$G$6:$G$505,$A21,Punch_List!$H$6:$H$505,"?*",Punch_List!$S$6:$S$505,"مغلق")</f>
        <v>0</v>
      </c>
      <c r="E21" s="14" t="str">
        <f t="shared" si="1"/>
        <v/>
      </c>
      <c r="F21" s="12">
        <f>COUNTIFS(Punch_List!$G$6:$G$505,$A21,Punch_List!$V$6:$V$505,"متأخر")</f>
        <v>0</v>
      </c>
      <c r="G21" s="12">
        <f>COUNTIFS(Punch_List!$G$6:$G$505,$A21,Punch_List!$N$6:$N$505,"حرج",Punch_List!$S$6:$S$505,"&lt;&gt;مغلق",Punch_List!$H$6:$H$505,"?*")</f>
        <v>0</v>
      </c>
      <c r="H21" s="12">
        <f>COUNTIFS(Punch_List!$G$6:$G$505,$A21,Punch_List!$N$6:$N$505,"رئيسي",Punch_List!$S$6:$S$505,"&lt;&gt;مغلق",Punch_List!$H$6:$H$505,"?*")</f>
        <v>0</v>
      </c>
      <c r="I21" s="12">
        <f>COUNTIFS(Punch_List!$G$6:$G$505,$A21,Punch_List!$N$6:$N$505,"ثانوي",Punch_List!$S$6:$S$505,"&lt;&gt;مغلق",Punch_List!$H$6:$H$505,"?*")</f>
        <v>0</v>
      </c>
    </row>
    <row r="22" spans="1:9" ht="18" x14ac:dyDescent="0.25">
      <c r="A22" s="15" t="str">
        <f>Settings!F23</f>
        <v>نجارة معمارية</v>
      </c>
      <c r="B22" s="16">
        <f>COUNTIFS(Punch_List!$G$6:$G$505,$A22,Punch_List!$H$6:$H$505,"?*")</f>
        <v>0</v>
      </c>
      <c r="C22" s="17">
        <f t="shared" si="0"/>
        <v>0</v>
      </c>
      <c r="D22" s="16">
        <f>COUNTIFS(Punch_List!$G$6:$G$505,$A22,Punch_List!$H$6:$H$505,"?*",Punch_List!$S$6:$S$505,"مغلق")</f>
        <v>0</v>
      </c>
      <c r="E22" s="18" t="str">
        <f t="shared" si="1"/>
        <v/>
      </c>
      <c r="F22" s="16">
        <f>COUNTIFS(Punch_List!$G$6:$G$505,$A22,Punch_List!$V$6:$V$505,"متأخر")</f>
        <v>0</v>
      </c>
      <c r="G22" s="16">
        <f>COUNTIFS(Punch_List!$G$6:$G$505,$A22,Punch_List!$N$6:$N$505,"حرج",Punch_List!$S$6:$S$505,"&lt;&gt;مغلق",Punch_List!$H$6:$H$505,"?*")</f>
        <v>0</v>
      </c>
      <c r="H22" s="16">
        <f>COUNTIFS(Punch_List!$G$6:$G$505,$A22,Punch_List!$N$6:$N$505,"رئيسي",Punch_List!$S$6:$S$505,"&lt;&gt;مغلق",Punch_List!$H$6:$H$505,"?*")</f>
        <v>0</v>
      </c>
      <c r="I22" s="16">
        <f>COUNTIFS(Punch_List!$G$6:$G$505,$A22,Punch_List!$N$6:$N$505,"ثانوي",Punch_List!$S$6:$S$505,"&lt;&gt;مغلق",Punch_List!$H$6:$H$505,"?*")</f>
        <v>0</v>
      </c>
    </row>
    <row r="23" spans="1:9" ht="18" x14ac:dyDescent="0.25">
      <c r="A23" s="11" t="str">
        <f>Settings!F24</f>
        <v>أبواب معدنية وألمنيوم وواجهات</v>
      </c>
      <c r="B23" s="12">
        <f>COUNTIFS(Punch_List!$G$6:$G$505,$A23,Punch_List!$H$6:$H$505,"?*")</f>
        <v>0</v>
      </c>
      <c r="C23" s="13">
        <f t="shared" si="0"/>
        <v>0</v>
      </c>
      <c r="D23" s="12">
        <f>COUNTIFS(Punch_List!$G$6:$G$505,$A23,Punch_List!$H$6:$H$505,"?*",Punch_List!$S$6:$S$505,"مغلق")</f>
        <v>0</v>
      </c>
      <c r="E23" s="14" t="str">
        <f t="shared" si="1"/>
        <v/>
      </c>
      <c r="F23" s="12">
        <f>COUNTIFS(Punch_List!$G$6:$G$505,$A23,Punch_List!$V$6:$V$505,"متأخر")</f>
        <v>0</v>
      </c>
      <c r="G23" s="12">
        <f>COUNTIFS(Punch_List!$G$6:$G$505,$A23,Punch_List!$N$6:$N$505,"حرج",Punch_List!$S$6:$S$505,"&lt;&gt;مغلق",Punch_List!$H$6:$H$505,"?*")</f>
        <v>0</v>
      </c>
      <c r="H23" s="12">
        <f>COUNTIFS(Punch_List!$G$6:$G$505,$A23,Punch_List!$N$6:$N$505,"رئيسي",Punch_List!$S$6:$S$505,"&lt;&gt;مغلق",Punch_List!$H$6:$H$505,"?*")</f>
        <v>0</v>
      </c>
      <c r="I23" s="12">
        <f>COUNTIFS(Punch_List!$G$6:$G$505,$A23,Punch_List!$N$6:$N$505,"ثانوي",Punch_List!$S$6:$S$505,"&lt;&gt;مغلق",Punch_List!$H$6:$H$505,"?*")</f>
        <v>0</v>
      </c>
    </row>
    <row r="24" spans="1:9" ht="18" x14ac:dyDescent="0.25">
      <c r="A24" s="15" t="str">
        <f>Settings!F25</f>
        <v>دهانات وإيبوكسي</v>
      </c>
      <c r="B24" s="16">
        <f>COUNTIFS(Punch_List!$G$6:$G$505,$A24,Punch_List!$H$6:$H$505,"?*")</f>
        <v>0</v>
      </c>
      <c r="C24" s="17">
        <f t="shared" si="0"/>
        <v>0</v>
      </c>
      <c r="D24" s="16">
        <f>COUNTIFS(Punch_List!$G$6:$G$505,$A24,Punch_List!$H$6:$H$505,"?*",Punch_List!$S$6:$S$505,"مغلق")</f>
        <v>0</v>
      </c>
      <c r="E24" s="18" t="str">
        <f t="shared" si="1"/>
        <v/>
      </c>
      <c r="F24" s="16">
        <f>COUNTIFS(Punch_List!$G$6:$G$505,$A24,Punch_List!$V$6:$V$505,"متأخر")</f>
        <v>0</v>
      </c>
      <c r="G24" s="16">
        <f>COUNTIFS(Punch_List!$G$6:$G$505,$A24,Punch_List!$N$6:$N$505,"حرج",Punch_List!$S$6:$S$505,"&lt;&gt;مغلق",Punch_List!$H$6:$H$505,"?*")</f>
        <v>0</v>
      </c>
      <c r="H24" s="16">
        <f>COUNTIFS(Punch_List!$G$6:$G$505,$A24,Punch_List!$N$6:$N$505,"رئيسي",Punch_List!$S$6:$S$505,"&lt;&gt;مغلق",Punch_List!$H$6:$H$505,"?*")</f>
        <v>0</v>
      </c>
      <c r="I24" s="16">
        <f>COUNTIFS(Punch_List!$G$6:$G$505,$A24,Punch_List!$N$6:$N$505,"ثانوي",Punch_List!$S$6:$S$505,"&lt;&gt;مغلق",Punch_List!$H$6:$H$505,"?*")</f>
        <v>0</v>
      </c>
    </row>
    <row r="25" spans="1:9" ht="18" x14ac:dyDescent="0.25">
      <c r="A25" s="11" t="str">
        <f>Settings!F26</f>
        <v>أعمال خارجية وتنسيق موقع</v>
      </c>
      <c r="B25" s="12">
        <f>COUNTIFS(Punch_List!$G$6:$G$505,$A25,Punch_List!$H$6:$H$505,"?*")</f>
        <v>0</v>
      </c>
      <c r="C25" s="13">
        <f t="shared" si="0"/>
        <v>0</v>
      </c>
      <c r="D25" s="12">
        <f>COUNTIFS(Punch_List!$G$6:$G$505,$A25,Punch_List!$H$6:$H$505,"?*",Punch_List!$S$6:$S$505,"مغلق")</f>
        <v>0</v>
      </c>
      <c r="E25" s="14" t="str">
        <f t="shared" si="1"/>
        <v/>
      </c>
      <c r="F25" s="12">
        <f>COUNTIFS(Punch_List!$G$6:$G$505,$A25,Punch_List!$V$6:$V$505,"متأخر")</f>
        <v>0</v>
      </c>
      <c r="G25" s="12">
        <f>COUNTIFS(Punch_List!$G$6:$G$505,$A25,Punch_List!$N$6:$N$505,"حرج",Punch_List!$S$6:$S$505,"&lt;&gt;مغلق",Punch_List!$H$6:$H$505,"?*")</f>
        <v>0</v>
      </c>
      <c r="H25" s="12">
        <f>COUNTIFS(Punch_List!$G$6:$G$505,$A25,Punch_List!$N$6:$N$505,"رئيسي",Punch_List!$S$6:$S$505,"&lt;&gt;مغلق",Punch_List!$H$6:$H$505,"?*")</f>
        <v>0</v>
      </c>
      <c r="I25" s="12">
        <f>COUNTIFS(Punch_List!$G$6:$G$505,$A25,Punch_List!$N$6:$N$505,"ثانوي",Punch_List!$S$6:$S$505,"&lt;&gt;مغلق",Punch_List!$H$6:$H$505,"?*")</f>
        <v>0</v>
      </c>
    </row>
    <row r="26" spans="1:9" ht="18" x14ac:dyDescent="0.25">
      <c r="A26" s="15" t="str">
        <f>Settings!F27</f>
        <v>صحي وتغذية وصرف</v>
      </c>
      <c r="B26" s="16">
        <f>COUNTIFS(Punch_List!$G$6:$G$505,$A26,Punch_List!$H$6:$H$505,"?*")</f>
        <v>0</v>
      </c>
      <c r="C26" s="17">
        <f t="shared" si="0"/>
        <v>0</v>
      </c>
      <c r="D26" s="16">
        <f>COUNTIFS(Punch_List!$G$6:$G$505,$A26,Punch_List!$H$6:$H$505,"?*",Punch_List!$S$6:$S$505,"مغلق")</f>
        <v>0</v>
      </c>
      <c r="E26" s="18" t="str">
        <f t="shared" si="1"/>
        <v/>
      </c>
      <c r="F26" s="16">
        <f>COUNTIFS(Punch_List!$G$6:$G$505,$A26,Punch_List!$V$6:$V$505,"متأخر")</f>
        <v>0</v>
      </c>
      <c r="G26" s="16">
        <f>COUNTIFS(Punch_List!$G$6:$G$505,$A26,Punch_List!$N$6:$N$505,"حرج",Punch_List!$S$6:$S$505,"&lt;&gt;مغلق",Punch_List!$H$6:$H$505,"?*")</f>
        <v>0</v>
      </c>
      <c r="H26" s="16">
        <f>COUNTIFS(Punch_List!$G$6:$G$505,$A26,Punch_List!$N$6:$N$505,"رئيسي",Punch_List!$S$6:$S$505,"&lt;&gt;مغلق",Punch_List!$H$6:$H$505,"?*")</f>
        <v>0</v>
      </c>
      <c r="I26" s="16">
        <f>COUNTIFS(Punch_List!$G$6:$G$505,$A26,Punch_List!$N$6:$N$505,"ثانوي",Punch_List!$S$6:$S$505,"&lt;&gt;مغلق",Punch_List!$H$6:$H$505,"?*")</f>
        <v>0</v>
      </c>
    </row>
    <row r="27" spans="1:9" ht="18" x14ac:dyDescent="0.25">
      <c r="A27" s="11" t="str">
        <f>Settings!F28</f>
        <v>كهرباء وتيار خفيف</v>
      </c>
      <c r="B27" s="12">
        <f>COUNTIFS(Punch_List!$G$6:$G$505,$A27,Punch_List!$H$6:$H$505,"?*")</f>
        <v>0</v>
      </c>
      <c r="C27" s="13">
        <f t="shared" si="0"/>
        <v>0</v>
      </c>
      <c r="D27" s="12">
        <f>COUNTIFS(Punch_List!$G$6:$G$505,$A27,Punch_List!$H$6:$H$505,"?*",Punch_List!$S$6:$S$505,"مغلق")</f>
        <v>0</v>
      </c>
      <c r="E27" s="14" t="str">
        <f t="shared" si="1"/>
        <v/>
      </c>
      <c r="F27" s="12">
        <f>COUNTIFS(Punch_List!$G$6:$G$505,$A27,Punch_List!$V$6:$V$505,"متأخر")</f>
        <v>0</v>
      </c>
      <c r="G27" s="12">
        <f>COUNTIFS(Punch_List!$G$6:$G$505,$A27,Punch_List!$N$6:$N$505,"حرج",Punch_List!$S$6:$S$505,"&lt;&gt;مغلق",Punch_List!$H$6:$H$505,"?*")</f>
        <v>0</v>
      </c>
      <c r="H27" s="12">
        <f>COUNTIFS(Punch_List!$G$6:$G$505,$A27,Punch_List!$N$6:$N$505,"رئيسي",Punch_List!$S$6:$S$505,"&lt;&gt;مغلق",Punch_List!$H$6:$H$505,"?*")</f>
        <v>0</v>
      </c>
      <c r="I27" s="12">
        <f>COUNTIFS(Punch_List!$G$6:$G$505,$A27,Punch_List!$N$6:$N$505,"ثانوي",Punch_List!$S$6:$S$505,"&lt;&gt;مغلق",Punch_List!$H$6:$H$505,"?*")</f>
        <v>0</v>
      </c>
    </row>
    <row r="28" spans="1:9" ht="18" x14ac:dyDescent="0.25">
      <c r="A28" s="15" t="str">
        <f>Settings!F29</f>
        <v>مكافحة وإنذار الحريق</v>
      </c>
      <c r="B28" s="16">
        <f>COUNTIFS(Punch_List!$G$6:$G$505,$A28,Punch_List!$H$6:$H$505,"?*")</f>
        <v>0</v>
      </c>
      <c r="C28" s="17">
        <f t="shared" si="0"/>
        <v>0</v>
      </c>
      <c r="D28" s="16">
        <f>COUNTIFS(Punch_List!$G$6:$G$505,$A28,Punch_List!$H$6:$H$505,"?*",Punch_List!$S$6:$S$505,"مغلق")</f>
        <v>0</v>
      </c>
      <c r="E28" s="18" t="str">
        <f t="shared" si="1"/>
        <v/>
      </c>
      <c r="F28" s="16">
        <f>COUNTIFS(Punch_List!$G$6:$G$505,$A28,Punch_List!$V$6:$V$505,"متأخر")</f>
        <v>0</v>
      </c>
      <c r="G28" s="16">
        <f>COUNTIFS(Punch_List!$G$6:$G$505,$A28,Punch_List!$N$6:$N$505,"حرج",Punch_List!$S$6:$S$505,"&lt;&gt;مغلق",Punch_List!$H$6:$H$505,"?*")</f>
        <v>0</v>
      </c>
      <c r="H28" s="16">
        <f>COUNTIFS(Punch_List!$G$6:$G$505,$A28,Punch_List!$N$6:$N$505,"رئيسي",Punch_List!$S$6:$S$505,"&lt;&gt;مغلق",Punch_List!$H$6:$H$505,"?*")</f>
        <v>0</v>
      </c>
      <c r="I28" s="16">
        <f>COUNTIFS(Punch_List!$G$6:$G$505,$A28,Punch_List!$N$6:$N$505,"ثانوي",Punch_List!$S$6:$S$505,"&lt;&gt;مغلق",Punch_List!$H$6:$H$505,"?*")</f>
        <v>0</v>
      </c>
    </row>
    <row r="29" spans="1:9" ht="18" x14ac:dyDescent="0.25">
      <c r="A29" s="11" t="str">
        <f>Settings!F30</f>
        <v>تكييف وتهوية</v>
      </c>
      <c r="B29" s="12">
        <f>COUNTIFS(Punch_List!$G$6:$G$505,$A29,Punch_List!$H$6:$H$505,"?*")</f>
        <v>0</v>
      </c>
      <c r="C29" s="13">
        <f t="shared" si="0"/>
        <v>0</v>
      </c>
      <c r="D29" s="12">
        <f>COUNTIFS(Punch_List!$G$6:$G$505,$A29,Punch_List!$H$6:$H$505,"?*",Punch_List!$S$6:$S$505,"مغلق")</f>
        <v>0</v>
      </c>
      <c r="E29" s="14" t="str">
        <f t="shared" si="1"/>
        <v/>
      </c>
      <c r="F29" s="12">
        <f>COUNTIFS(Punch_List!$G$6:$G$505,$A29,Punch_List!$V$6:$V$505,"متأخر")</f>
        <v>0</v>
      </c>
      <c r="G29" s="12">
        <f>COUNTIFS(Punch_List!$G$6:$G$505,$A29,Punch_List!$N$6:$N$505,"حرج",Punch_List!$S$6:$S$505,"&lt;&gt;مغلق",Punch_List!$H$6:$H$505,"?*")</f>
        <v>0</v>
      </c>
      <c r="H29" s="12">
        <f>COUNTIFS(Punch_List!$G$6:$G$505,$A29,Punch_List!$N$6:$N$505,"رئيسي",Punch_List!$S$6:$S$505,"&lt;&gt;مغلق",Punch_List!$H$6:$H$505,"?*")</f>
        <v>0</v>
      </c>
      <c r="I29" s="12">
        <f>COUNTIFS(Punch_List!$G$6:$G$505,$A29,Punch_List!$N$6:$N$505,"ثانوي",Punch_List!$S$6:$S$505,"&lt;&gt;مغلق",Punch_List!$H$6:$H$505,"?*")</f>
        <v>0</v>
      </c>
    </row>
    <row r="30" spans="1:9" ht="18" x14ac:dyDescent="0.25">
      <c r="A30" s="15" t="str">
        <f>Settings!F31</f>
        <v>مصاعد</v>
      </c>
      <c r="B30" s="16">
        <f>COUNTIFS(Punch_List!$G$6:$G$505,$A30,Punch_List!$H$6:$H$505,"?*")</f>
        <v>0</v>
      </c>
      <c r="C30" s="17">
        <f t="shared" si="0"/>
        <v>0</v>
      </c>
      <c r="D30" s="16">
        <f>COUNTIFS(Punch_List!$G$6:$G$505,$A30,Punch_List!$H$6:$H$505,"?*",Punch_List!$S$6:$S$505,"مغلق")</f>
        <v>0</v>
      </c>
      <c r="E30" s="18" t="str">
        <f t="shared" si="1"/>
        <v/>
      </c>
      <c r="F30" s="16">
        <f>COUNTIFS(Punch_List!$G$6:$G$505,$A30,Punch_List!$V$6:$V$505,"متأخر")</f>
        <v>0</v>
      </c>
      <c r="G30" s="16">
        <f>COUNTIFS(Punch_List!$G$6:$G$505,$A30,Punch_List!$N$6:$N$505,"حرج",Punch_List!$S$6:$S$505,"&lt;&gt;مغلق",Punch_List!$H$6:$H$505,"?*")</f>
        <v>0</v>
      </c>
      <c r="H30" s="16">
        <f>COUNTIFS(Punch_List!$G$6:$G$505,$A30,Punch_List!$N$6:$N$505,"رئيسي",Punch_List!$S$6:$S$505,"&lt;&gt;مغلق",Punch_List!$H$6:$H$505,"?*")</f>
        <v>0</v>
      </c>
      <c r="I30" s="16">
        <f>COUNTIFS(Punch_List!$G$6:$G$505,$A30,Punch_List!$N$6:$N$505,"ثانوي",Punch_List!$S$6:$S$505,"&lt;&gt;مغلق",Punch_List!$H$6:$H$505,"?*")</f>
        <v>0</v>
      </c>
    </row>
    <row r="31" spans="1:9" ht="18.600000000000001" x14ac:dyDescent="0.25">
      <c r="A31" s="19" t="s">
        <v>11</v>
      </c>
      <c r="B31" s="19">
        <f>SUM(B9:B30)</f>
        <v>0</v>
      </c>
      <c r="C31" s="19">
        <f>SUM(C9:C30)</f>
        <v>0</v>
      </c>
      <c r="D31" s="19">
        <f>SUM(D9:D30)</f>
        <v>0</v>
      </c>
      <c r="E31" s="20" t="str">
        <f t="shared" si="1"/>
        <v/>
      </c>
      <c r="F31" s="19">
        <f>SUM(F9:F30)</f>
        <v>0</v>
      </c>
      <c r="G31" s="19">
        <f>SUM(G9:G30)</f>
        <v>0</v>
      </c>
      <c r="H31" s="19">
        <f>SUM(H9:H30)</f>
        <v>0</v>
      </c>
      <c r="I31" s="19">
        <f>SUM(I9:I30)</f>
        <v>0</v>
      </c>
    </row>
    <row r="32" spans="1:9" ht="18.600000000000001" x14ac:dyDescent="0.55000000000000004">
      <c r="A32" s="21" t="s">
        <v>15</v>
      </c>
      <c r="B32" s="22" t="str">
        <f>IF(B31=A6,"مطابق","غير مطابق")</f>
        <v>مطابق</v>
      </c>
      <c r="C32" s="2"/>
      <c r="D32" s="2"/>
      <c r="E32" s="2"/>
      <c r="F32" s="2"/>
      <c r="G32" s="2"/>
      <c r="H32" s="2"/>
      <c r="I32" s="2"/>
    </row>
    <row r="33" spans="1:9" ht="18.600000000000001" x14ac:dyDescent="0.55000000000000004">
      <c r="A33" s="2"/>
      <c r="B33" s="2"/>
      <c r="C33" s="2"/>
      <c r="D33" s="2"/>
      <c r="E33" s="2"/>
      <c r="F33" s="2"/>
      <c r="G33" s="2"/>
      <c r="H33" s="2"/>
      <c r="I33" s="2"/>
    </row>
    <row r="34" spans="1:9" ht="31.95" customHeight="1" x14ac:dyDescent="0.55000000000000004">
      <c r="A34" s="7" t="s">
        <v>16</v>
      </c>
      <c r="B34" s="7" t="s">
        <v>11</v>
      </c>
      <c r="C34" s="7" t="s">
        <v>6</v>
      </c>
      <c r="D34" s="7" t="s">
        <v>5</v>
      </c>
      <c r="E34" s="7" t="s">
        <v>12</v>
      </c>
      <c r="F34" s="7" t="s">
        <v>8</v>
      </c>
      <c r="G34" s="2"/>
      <c r="H34" s="2"/>
      <c r="I34" s="2"/>
    </row>
    <row r="35" spans="1:9" ht="18.600000000000001" x14ac:dyDescent="0.55000000000000004">
      <c r="A35" s="12" t="str">
        <f>Settings!A10</f>
        <v>حرج</v>
      </c>
      <c r="B35" s="12">
        <f>COUNTIFS(Punch_List!$N$6:$N$505,$A35,Punch_List!$H$6:$H$505,"?*")</f>
        <v>0</v>
      </c>
      <c r="C35" s="23">
        <f>B35-D35</f>
        <v>0</v>
      </c>
      <c r="D35" s="12">
        <f>COUNTIFS(Punch_List!$N$6:$N$505,$A35,Punch_List!$H$6:$H$505,"?*",Punch_List!$S$6:$S$505,"مغلق")</f>
        <v>0</v>
      </c>
      <c r="E35" s="24" t="str">
        <f>IF(B35=0,"",D35/B35)</f>
        <v/>
      </c>
      <c r="F35" s="12">
        <f>COUNTIFS(Punch_List!$N$6:$N$505,$A35,Punch_List!$V$6:$V$505,"متأخر")</f>
        <v>0</v>
      </c>
      <c r="G35" s="2"/>
      <c r="H35" s="2"/>
      <c r="I35" s="2"/>
    </row>
    <row r="36" spans="1:9" ht="18.600000000000001" x14ac:dyDescent="0.55000000000000004">
      <c r="A36" s="12" t="str">
        <f>Settings!A11</f>
        <v>رئيسي</v>
      </c>
      <c r="B36" s="12">
        <f>COUNTIFS(Punch_List!$N$6:$N$505,$A36,Punch_List!$H$6:$H$505,"?*")</f>
        <v>0</v>
      </c>
      <c r="C36" s="23">
        <f>B36-D36</f>
        <v>0</v>
      </c>
      <c r="D36" s="12">
        <f>COUNTIFS(Punch_List!$N$6:$N$505,$A36,Punch_List!$H$6:$H$505,"?*",Punch_List!$S$6:$S$505,"مغلق")</f>
        <v>0</v>
      </c>
      <c r="E36" s="24" t="str">
        <f>IF(B36=0,"",D36/B36)</f>
        <v/>
      </c>
      <c r="F36" s="12">
        <f>COUNTIFS(Punch_List!$N$6:$N$505,$A36,Punch_List!$V$6:$V$505,"متأخر")</f>
        <v>0</v>
      </c>
      <c r="G36" s="2"/>
      <c r="H36" s="2"/>
      <c r="I36" s="2"/>
    </row>
    <row r="37" spans="1:9" ht="18.600000000000001" x14ac:dyDescent="0.55000000000000004">
      <c r="A37" s="12" t="str">
        <f>Settings!A12</f>
        <v>ثانوي</v>
      </c>
      <c r="B37" s="12">
        <f>COUNTIFS(Punch_List!$N$6:$N$505,$A37,Punch_List!$H$6:$H$505,"?*")</f>
        <v>0</v>
      </c>
      <c r="C37" s="23">
        <f>B37-D37</f>
        <v>0</v>
      </c>
      <c r="D37" s="12">
        <f>COUNTIFS(Punch_List!$N$6:$N$505,$A37,Punch_List!$H$6:$H$505,"?*",Punch_List!$S$6:$S$505,"مغلق")</f>
        <v>0</v>
      </c>
      <c r="E37" s="24" t="str">
        <f>IF(B37=0,"",D37/B37)</f>
        <v/>
      </c>
      <c r="F37" s="12">
        <f>COUNTIFS(Punch_List!$N$6:$N$505,$A37,Punch_List!$V$6:$V$505,"متأخر")</f>
        <v>0</v>
      </c>
      <c r="G37" s="2"/>
      <c r="H37" s="2"/>
      <c r="I37" s="2"/>
    </row>
    <row r="38" spans="1:9" ht="18.600000000000001" x14ac:dyDescent="0.55000000000000004">
      <c r="A38" s="19" t="s">
        <v>11</v>
      </c>
      <c r="B38" s="19">
        <f>SUM(B35:B37)</f>
        <v>0</v>
      </c>
      <c r="C38" s="19">
        <f>SUM(C35:C37)</f>
        <v>0</v>
      </c>
      <c r="D38" s="19">
        <f>SUM(D35:D37)</f>
        <v>0</v>
      </c>
      <c r="E38" s="20" t="str">
        <f>IF(B38=0,"",D38/B38)</f>
        <v/>
      </c>
      <c r="F38" s="19">
        <f>SUM(F35:F37)</f>
        <v>0</v>
      </c>
      <c r="G38" s="2"/>
      <c r="H38" s="2"/>
      <c r="I38" s="2"/>
    </row>
    <row r="39" spans="1:9" ht="18.600000000000001" x14ac:dyDescent="0.55000000000000004">
      <c r="A39" s="2"/>
      <c r="B39" s="2"/>
      <c r="C39" s="2"/>
      <c r="D39" s="2"/>
      <c r="E39" s="2"/>
      <c r="F39" s="2"/>
      <c r="G39" s="2"/>
      <c r="H39" s="2"/>
      <c r="I39" s="2"/>
    </row>
    <row r="40" spans="1:9" ht="18.600000000000001" x14ac:dyDescent="0.55000000000000004">
      <c r="A40" s="2"/>
      <c r="B40" s="2"/>
      <c r="C40" s="2"/>
      <c r="D40" s="2"/>
      <c r="E40" s="2"/>
      <c r="F40" s="2"/>
      <c r="G40" s="2"/>
      <c r="H40" s="2"/>
      <c r="I40" s="2"/>
    </row>
    <row r="41" spans="1:9" ht="31.95" customHeight="1" x14ac:dyDescent="0.55000000000000004">
      <c r="A41" s="7" t="s">
        <v>17</v>
      </c>
      <c r="B41" s="7" t="s">
        <v>18</v>
      </c>
      <c r="C41" s="2"/>
      <c r="D41" s="2"/>
      <c r="E41" s="2"/>
      <c r="F41" s="2"/>
      <c r="G41" s="2"/>
      <c r="H41" s="2"/>
      <c r="I41" s="2"/>
    </row>
    <row r="42" spans="1:9" ht="18.600000000000001" x14ac:dyDescent="0.55000000000000004">
      <c r="A42" s="12" t="str">
        <f>Settings!A15</f>
        <v>مفتوح</v>
      </c>
      <c r="B42" s="12">
        <f>COUNTIFS(Punch_List!$S$6:$S$505,$A42,Punch_List!$H$6:$H$505,"?*")</f>
        <v>0</v>
      </c>
      <c r="C42" s="2"/>
      <c r="D42" s="2"/>
      <c r="E42" s="2"/>
      <c r="F42" s="2"/>
      <c r="G42" s="2"/>
      <c r="H42" s="2"/>
      <c r="I42" s="2"/>
    </row>
    <row r="43" spans="1:9" ht="18.600000000000001" x14ac:dyDescent="0.55000000000000004">
      <c r="A43" s="12" t="str">
        <f>Settings!A16</f>
        <v>قيد الإصلاح</v>
      </c>
      <c r="B43" s="12">
        <f>COUNTIFS(Punch_List!$S$6:$S$505,$A43,Punch_List!$H$6:$H$505,"?*")</f>
        <v>0</v>
      </c>
      <c r="C43" s="2"/>
      <c r="D43" s="2"/>
      <c r="E43" s="2"/>
      <c r="F43" s="2"/>
      <c r="G43" s="2"/>
      <c r="H43" s="2"/>
      <c r="I43" s="2"/>
    </row>
    <row r="44" spans="1:9" ht="18.600000000000001" x14ac:dyDescent="0.55000000000000004">
      <c r="A44" s="12" t="str">
        <f>Settings!A17</f>
        <v>جاهز لإعادة الفحص</v>
      </c>
      <c r="B44" s="12">
        <f>COUNTIFS(Punch_List!$S$6:$S$505,$A44,Punch_List!$H$6:$H$505,"?*")</f>
        <v>0</v>
      </c>
      <c r="C44" s="2"/>
      <c r="D44" s="2"/>
      <c r="E44" s="2"/>
      <c r="F44" s="2"/>
      <c r="G44" s="2"/>
      <c r="H44" s="2"/>
      <c r="I44" s="2"/>
    </row>
    <row r="45" spans="1:9" ht="18.600000000000001" x14ac:dyDescent="0.55000000000000004">
      <c r="A45" s="12" t="str">
        <f>Settings!A18</f>
        <v>مغلق</v>
      </c>
      <c r="B45" s="12">
        <f>COUNTIFS(Punch_List!$S$6:$S$505,$A45,Punch_List!$H$6:$H$505,"?*")</f>
        <v>0</v>
      </c>
      <c r="C45" s="2"/>
      <c r="D45" s="2"/>
      <c r="E45" s="2"/>
      <c r="F45" s="2"/>
      <c r="G45" s="2"/>
      <c r="H45" s="2"/>
      <c r="I45" s="2"/>
    </row>
    <row r="46" spans="1:9" ht="18.600000000000001" x14ac:dyDescent="0.55000000000000004">
      <c r="A46" s="23" t="s">
        <v>19</v>
      </c>
      <c r="B46" s="23">
        <f>A6-SUM(B42:B45)</f>
        <v>0</v>
      </c>
      <c r="C46" s="2"/>
      <c r="D46" s="2"/>
      <c r="E46" s="2"/>
      <c r="F46" s="2"/>
      <c r="G46" s="2"/>
      <c r="H46" s="2"/>
      <c r="I46" s="2"/>
    </row>
  </sheetData>
  <printOptions horizontalCentered="1"/>
  <pageMargins left="0.75" right="0.75" top="1" bottom="1" header="0.5" footer="0.5"/>
  <pageSetup paperSize="9" orientation="landscape"/>
  <headerFooter>
    <oddFooter>&amp;Lالمبدعون العرب للاستشارات الهندسية ACE&amp;Cصفحة &amp;P من &amp;N&amp;R&amp;A</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52976"/>
    <pageSetUpPr fitToPage="1"/>
  </sheetPr>
  <dimension ref="A1:W505"/>
  <sheetViews>
    <sheetView rightToLeft="1" workbookViewId="0">
      <pane xSplit="8" ySplit="5" topLeftCell="I6" activePane="bottomRight" state="frozen"/>
      <selection pane="topRight"/>
      <selection pane="bottomLeft"/>
      <selection pane="bottomRight"/>
    </sheetView>
  </sheetViews>
  <sheetFormatPr defaultRowHeight="13.8" x14ac:dyDescent="0.25"/>
  <cols>
    <col min="1" max="1" width="11" customWidth="1"/>
    <col min="2" max="2" width="10" customWidth="1"/>
    <col min="3" max="3" width="8" customWidth="1"/>
    <col min="4" max="4" width="9" customWidth="1"/>
    <col min="5" max="5" width="14" customWidth="1"/>
    <col min="6" max="6" width="16" customWidth="1"/>
    <col min="7" max="7" width="18" customWidth="1"/>
    <col min="8" max="8" width="44" customWidth="1"/>
    <col min="9" max="9" width="12" customWidth="1"/>
    <col min="10" max="10" width="38" customWidth="1"/>
    <col min="11" max="11" width="34" customWidth="1"/>
    <col min="12" max="14" width="10" customWidth="1"/>
    <col min="15" max="17" width="12" customWidth="1"/>
    <col min="18" max="18" width="20" customWidth="1"/>
    <col min="19" max="19" width="14" customWidth="1"/>
    <col min="20" max="20" width="12" customWidth="1"/>
    <col min="21" max="22" width="9" customWidth="1"/>
    <col min="23" max="23" width="24" customWidth="1"/>
  </cols>
  <sheetData>
    <row r="1" spans="1:23" ht="30" customHeight="1" x14ac:dyDescent="0.65">
      <c r="A1" s="1" t="s">
        <v>20</v>
      </c>
      <c r="B1" s="2"/>
      <c r="C1" s="2"/>
      <c r="D1" s="2"/>
      <c r="E1" s="2"/>
      <c r="F1" s="2"/>
      <c r="G1" s="2"/>
      <c r="H1" s="2"/>
      <c r="I1" s="2"/>
      <c r="J1" s="2"/>
      <c r="K1" s="2"/>
      <c r="L1" s="2"/>
      <c r="M1" s="2"/>
      <c r="N1" s="2"/>
      <c r="O1" s="2"/>
      <c r="P1" s="2"/>
      <c r="Q1" s="2"/>
      <c r="R1" s="2"/>
      <c r="S1" s="2"/>
      <c r="T1" s="2"/>
      <c r="U1" s="2"/>
      <c r="V1" s="2"/>
      <c r="W1" s="2"/>
    </row>
    <row r="2" spans="1:23" ht="22.05" customHeight="1" x14ac:dyDescent="0.55000000000000004">
      <c r="A2" s="3" t="s">
        <v>21</v>
      </c>
      <c r="B2" s="2"/>
      <c r="C2" s="2"/>
      <c r="D2" s="2"/>
      <c r="E2" s="2"/>
      <c r="F2" s="2"/>
      <c r="G2" s="2"/>
      <c r="H2" s="2"/>
      <c r="I2" s="2"/>
      <c r="J2" s="2"/>
      <c r="K2" s="2"/>
      <c r="L2" s="2"/>
      <c r="M2" s="2"/>
      <c r="N2" s="2"/>
      <c r="O2" s="2"/>
      <c r="P2" s="2"/>
      <c r="Q2" s="2"/>
      <c r="R2" s="2"/>
      <c r="S2" s="2"/>
      <c r="T2" s="2"/>
      <c r="U2" s="2"/>
      <c r="V2" s="2"/>
      <c r="W2" s="2"/>
    </row>
    <row r="3" spans="1:23" ht="18.600000000000001" x14ac:dyDescent="0.55000000000000004">
      <c r="A3" s="4" t="s">
        <v>2</v>
      </c>
      <c r="B3" s="2"/>
      <c r="C3" s="5" t="str">
        <f>Settings!B4</f>
        <v>اسم المشروع</v>
      </c>
      <c r="D3" s="2"/>
      <c r="E3" s="2"/>
      <c r="F3" s="4" t="s">
        <v>22</v>
      </c>
      <c r="G3" s="5" t="str">
        <f>Settings!B5</f>
        <v>اسم المقاول</v>
      </c>
      <c r="H3" s="2"/>
      <c r="I3" s="2"/>
      <c r="J3" s="4" t="s">
        <v>3</v>
      </c>
      <c r="K3" s="6">
        <f ca="1">Settings!B6</f>
        <v>46329</v>
      </c>
      <c r="L3" s="2"/>
      <c r="M3" s="2"/>
      <c r="N3" s="2"/>
      <c r="O3" s="2"/>
      <c r="P3" s="2"/>
      <c r="Q3" s="2"/>
      <c r="R3" s="2"/>
      <c r="S3" s="2"/>
      <c r="T3" s="2"/>
      <c r="U3" s="2"/>
      <c r="V3" s="2"/>
      <c r="W3" s="2"/>
    </row>
    <row r="4" spans="1:23" ht="18.600000000000001" x14ac:dyDescent="0.55000000000000004">
      <c r="A4" s="2"/>
      <c r="B4" s="2"/>
      <c r="C4" s="2"/>
      <c r="D4" s="2"/>
      <c r="E4" s="2"/>
      <c r="F4" s="2"/>
      <c r="G4" s="2"/>
      <c r="H4" s="2"/>
      <c r="I4" s="2"/>
      <c r="J4" s="2"/>
      <c r="K4" s="2"/>
      <c r="L4" s="2"/>
      <c r="M4" s="2"/>
      <c r="N4" s="2"/>
      <c r="O4" s="2"/>
      <c r="P4" s="2"/>
      <c r="Q4" s="2"/>
      <c r="R4" s="2"/>
      <c r="S4" s="2"/>
      <c r="T4" s="2"/>
      <c r="U4" s="2"/>
      <c r="V4" s="2"/>
      <c r="W4" s="2"/>
    </row>
    <row r="5" spans="1:23" ht="43.95" customHeight="1" x14ac:dyDescent="0.25">
      <c r="A5" s="7" t="s">
        <v>23</v>
      </c>
      <c r="B5" s="7" t="s">
        <v>24</v>
      </c>
      <c r="C5" s="7" t="s">
        <v>25</v>
      </c>
      <c r="D5" s="7" t="s">
        <v>26</v>
      </c>
      <c r="E5" s="7" t="s">
        <v>27</v>
      </c>
      <c r="F5" s="7" t="s">
        <v>28</v>
      </c>
      <c r="G5" s="7" t="s">
        <v>10</v>
      </c>
      <c r="H5" s="7" t="s">
        <v>29</v>
      </c>
      <c r="I5" s="7" t="s">
        <v>30</v>
      </c>
      <c r="J5" s="7" t="s">
        <v>31</v>
      </c>
      <c r="K5" s="7" t="s">
        <v>32</v>
      </c>
      <c r="L5" s="7" t="s">
        <v>33</v>
      </c>
      <c r="M5" s="7" t="s">
        <v>34</v>
      </c>
      <c r="N5" s="7" t="s">
        <v>35</v>
      </c>
      <c r="O5" s="7" t="s">
        <v>36</v>
      </c>
      <c r="P5" s="7" t="s">
        <v>37</v>
      </c>
      <c r="Q5" s="7" t="s">
        <v>38</v>
      </c>
      <c r="R5" s="7" t="s">
        <v>39</v>
      </c>
      <c r="S5" s="7" t="s">
        <v>17</v>
      </c>
      <c r="T5" s="7" t="s">
        <v>40</v>
      </c>
      <c r="U5" s="7" t="s">
        <v>41</v>
      </c>
      <c r="V5" s="7" t="s">
        <v>8</v>
      </c>
      <c r="W5" s="7" t="s">
        <v>42</v>
      </c>
    </row>
    <row r="6" spans="1:23" ht="18" x14ac:dyDescent="0.25">
      <c r="A6" s="13" t="str">
        <f t="shared" ref="A6:A69" si="0">IF($H6="","","PL-"&amp;TEXT(ROW()-5,"0000"))</f>
        <v/>
      </c>
      <c r="B6" s="25"/>
      <c r="C6" s="25"/>
      <c r="D6" s="25"/>
      <c r="E6" s="25"/>
      <c r="F6" s="25"/>
      <c r="G6" s="25"/>
      <c r="H6" s="26"/>
      <c r="I6" s="12" t="str">
        <f>IF($H6="","",IFERROR(INDEX(Library!$A$5:$A$499,MATCH($H6,Library!$F$5:$F$499,0)),"غير موجود بالمكتبة"))</f>
        <v/>
      </c>
      <c r="J6" s="11" t="str">
        <f>IF($H6="","",IFERROR(INDEX(Library!$H$5:$H$499,MATCH($H6,Library!$F$5:$F$499,0)),""))</f>
        <v/>
      </c>
      <c r="K6" s="11" t="str">
        <f>IF($H6="","",IFERROR(INDEX(Library!$I$5:$I$499,MATCH($H6,Library!$F$5:$F$499,0)),""))</f>
        <v/>
      </c>
      <c r="L6" s="12" t="str">
        <f>IF($H6="","",IFERROR(INDEX(Library!$J$5:$J$499,MATCH($H6,Library!$F$5:$F$499,0)),""))</f>
        <v/>
      </c>
      <c r="M6" s="25"/>
      <c r="N6" s="13" t="str">
        <f t="shared" ref="N6:N69" si="1">IF($M6&lt;&gt;"",$M6,$L6)</f>
        <v/>
      </c>
      <c r="O6" s="25"/>
      <c r="P6" s="27"/>
      <c r="Q6" s="28" t="str">
        <f>IF(OR($P6="",$N6=""),"",$P6+IFERROR(INDEX(Settings!$B$10:$B$12,MATCH($N6,Settings!$A$10:$A$12,0)),0))</f>
        <v/>
      </c>
      <c r="R6" s="25"/>
      <c r="S6" s="25"/>
      <c r="T6" s="27"/>
      <c r="U6" s="12" t="str">
        <f>IF($P6="","",IF($T6&lt;&gt;"",$T6,Settings!$B$6)-$P6)</f>
        <v/>
      </c>
      <c r="V6" s="12" t="str">
        <f>IF(OR($Q6="",$S6="مغلق"),"",IF(Settings!$B$6&gt;$Q6,"متأخر",""))</f>
        <v/>
      </c>
      <c r="W6" s="26"/>
    </row>
    <row r="7" spans="1:23" ht="18" x14ac:dyDescent="0.25">
      <c r="A7" s="13" t="str">
        <f t="shared" si="0"/>
        <v/>
      </c>
      <c r="B7" s="25"/>
      <c r="C7" s="25"/>
      <c r="D7" s="25"/>
      <c r="E7" s="25"/>
      <c r="F7" s="25"/>
      <c r="G7" s="25"/>
      <c r="H7" s="26"/>
      <c r="I7" s="12" t="str">
        <f>IF($H7="","",IFERROR(INDEX(Library!$A$5:$A$499,MATCH($H7,Library!$F$5:$F$499,0)),"غير موجود بالمكتبة"))</f>
        <v/>
      </c>
      <c r="J7" s="11" t="str">
        <f>IF($H7="","",IFERROR(INDEX(Library!$H$5:$H$499,MATCH($H7,Library!$F$5:$F$499,0)),""))</f>
        <v/>
      </c>
      <c r="K7" s="11" t="str">
        <f>IF($H7="","",IFERROR(INDEX(Library!$I$5:$I$499,MATCH($H7,Library!$F$5:$F$499,0)),""))</f>
        <v/>
      </c>
      <c r="L7" s="12" t="str">
        <f>IF($H7="","",IFERROR(INDEX(Library!$J$5:$J$499,MATCH($H7,Library!$F$5:$F$499,0)),""))</f>
        <v/>
      </c>
      <c r="M7" s="25"/>
      <c r="N7" s="13" t="str">
        <f t="shared" si="1"/>
        <v/>
      </c>
      <c r="O7" s="25"/>
      <c r="P7" s="27"/>
      <c r="Q7" s="28" t="str">
        <f>IF(OR($P7="",$N7=""),"",$P7+IFERROR(INDEX(Settings!$B$10:$B$12,MATCH($N7,Settings!$A$10:$A$12,0)),0))</f>
        <v/>
      </c>
      <c r="R7" s="25"/>
      <c r="S7" s="25"/>
      <c r="T7" s="27"/>
      <c r="U7" s="12" t="str">
        <f>IF($P7="","",IF($T7&lt;&gt;"",$T7,Settings!$B$6)-$P7)</f>
        <v/>
      </c>
      <c r="V7" s="12" t="str">
        <f>IF(OR($Q7="",$S7="مغلق"),"",IF(Settings!$B$6&gt;$Q7,"متأخر",""))</f>
        <v/>
      </c>
      <c r="W7" s="26"/>
    </row>
    <row r="8" spans="1:23" ht="18" x14ac:dyDescent="0.25">
      <c r="A8" s="13" t="str">
        <f t="shared" si="0"/>
        <v/>
      </c>
      <c r="B8" s="25"/>
      <c r="C8" s="25"/>
      <c r="D8" s="25"/>
      <c r="E8" s="25"/>
      <c r="F8" s="25"/>
      <c r="G8" s="25"/>
      <c r="H8" s="26"/>
      <c r="I8" s="12" t="str">
        <f>IF($H8="","",IFERROR(INDEX(Library!$A$5:$A$499,MATCH($H8,Library!$F$5:$F$499,0)),"غير موجود بالمكتبة"))</f>
        <v/>
      </c>
      <c r="J8" s="11" t="str">
        <f>IF($H8="","",IFERROR(INDEX(Library!$H$5:$H$499,MATCH($H8,Library!$F$5:$F$499,0)),""))</f>
        <v/>
      </c>
      <c r="K8" s="11" t="str">
        <f>IF($H8="","",IFERROR(INDEX(Library!$I$5:$I$499,MATCH($H8,Library!$F$5:$F$499,0)),""))</f>
        <v/>
      </c>
      <c r="L8" s="12" t="str">
        <f>IF($H8="","",IFERROR(INDEX(Library!$J$5:$J$499,MATCH($H8,Library!$F$5:$F$499,0)),""))</f>
        <v/>
      </c>
      <c r="M8" s="25"/>
      <c r="N8" s="13" t="str">
        <f t="shared" si="1"/>
        <v/>
      </c>
      <c r="O8" s="25"/>
      <c r="P8" s="27"/>
      <c r="Q8" s="28" t="str">
        <f>IF(OR($P8="",$N8=""),"",$P8+IFERROR(INDEX(Settings!$B$10:$B$12,MATCH($N8,Settings!$A$10:$A$12,0)),0))</f>
        <v/>
      </c>
      <c r="R8" s="25"/>
      <c r="S8" s="25"/>
      <c r="T8" s="27"/>
      <c r="U8" s="12" t="str">
        <f>IF($P8="","",IF($T8&lt;&gt;"",$T8,Settings!$B$6)-$P8)</f>
        <v/>
      </c>
      <c r="V8" s="12" t="str">
        <f>IF(OR($Q8="",$S8="مغلق"),"",IF(Settings!$B$6&gt;$Q8,"متأخر",""))</f>
        <v/>
      </c>
      <c r="W8" s="26"/>
    </row>
    <row r="9" spans="1:23" ht="18" x14ac:dyDescent="0.25">
      <c r="A9" s="13" t="str">
        <f t="shared" si="0"/>
        <v/>
      </c>
      <c r="B9" s="25"/>
      <c r="C9" s="25"/>
      <c r="D9" s="25"/>
      <c r="E9" s="25"/>
      <c r="F9" s="25"/>
      <c r="G9" s="25"/>
      <c r="H9" s="26"/>
      <c r="I9" s="12" t="str">
        <f>IF($H9="","",IFERROR(INDEX(Library!$A$5:$A$499,MATCH($H9,Library!$F$5:$F$499,0)),"غير موجود بالمكتبة"))</f>
        <v/>
      </c>
      <c r="J9" s="11" t="str">
        <f>IF($H9="","",IFERROR(INDEX(Library!$H$5:$H$499,MATCH($H9,Library!$F$5:$F$499,0)),""))</f>
        <v/>
      </c>
      <c r="K9" s="11" t="str">
        <f>IF($H9="","",IFERROR(INDEX(Library!$I$5:$I$499,MATCH($H9,Library!$F$5:$F$499,0)),""))</f>
        <v/>
      </c>
      <c r="L9" s="12" t="str">
        <f>IF($H9="","",IFERROR(INDEX(Library!$J$5:$J$499,MATCH($H9,Library!$F$5:$F$499,0)),""))</f>
        <v/>
      </c>
      <c r="M9" s="25"/>
      <c r="N9" s="13" t="str">
        <f t="shared" si="1"/>
        <v/>
      </c>
      <c r="O9" s="25"/>
      <c r="P9" s="27"/>
      <c r="Q9" s="28" t="str">
        <f>IF(OR($P9="",$N9=""),"",$P9+IFERROR(INDEX(Settings!$B$10:$B$12,MATCH($N9,Settings!$A$10:$A$12,0)),0))</f>
        <v/>
      </c>
      <c r="R9" s="25"/>
      <c r="S9" s="25"/>
      <c r="T9" s="27"/>
      <c r="U9" s="12" t="str">
        <f>IF($P9="","",IF($T9&lt;&gt;"",$T9,Settings!$B$6)-$P9)</f>
        <v/>
      </c>
      <c r="V9" s="12" t="str">
        <f>IF(OR($Q9="",$S9="مغلق"),"",IF(Settings!$B$6&gt;$Q9,"متأخر",""))</f>
        <v/>
      </c>
      <c r="W9" s="26"/>
    </row>
    <row r="10" spans="1:23" ht="18" x14ac:dyDescent="0.25">
      <c r="A10" s="13" t="str">
        <f t="shared" si="0"/>
        <v/>
      </c>
      <c r="B10" s="25"/>
      <c r="C10" s="25"/>
      <c r="D10" s="25"/>
      <c r="E10" s="25"/>
      <c r="F10" s="25"/>
      <c r="G10" s="25"/>
      <c r="H10" s="26"/>
      <c r="I10" s="12" t="str">
        <f>IF($H10="","",IFERROR(INDEX(Library!$A$5:$A$499,MATCH($H10,Library!$F$5:$F$499,0)),"غير موجود بالمكتبة"))</f>
        <v/>
      </c>
      <c r="J10" s="11" t="str">
        <f>IF($H10="","",IFERROR(INDEX(Library!$H$5:$H$499,MATCH($H10,Library!$F$5:$F$499,0)),""))</f>
        <v/>
      </c>
      <c r="K10" s="11" t="str">
        <f>IF($H10="","",IFERROR(INDEX(Library!$I$5:$I$499,MATCH($H10,Library!$F$5:$F$499,0)),""))</f>
        <v/>
      </c>
      <c r="L10" s="12" t="str">
        <f>IF($H10="","",IFERROR(INDEX(Library!$J$5:$J$499,MATCH($H10,Library!$F$5:$F$499,0)),""))</f>
        <v/>
      </c>
      <c r="M10" s="25"/>
      <c r="N10" s="13" t="str">
        <f t="shared" si="1"/>
        <v/>
      </c>
      <c r="O10" s="25"/>
      <c r="P10" s="27"/>
      <c r="Q10" s="28" t="str">
        <f>IF(OR($P10="",$N10=""),"",$P10+IFERROR(INDEX(Settings!$B$10:$B$12,MATCH($N10,Settings!$A$10:$A$12,0)),0))</f>
        <v/>
      </c>
      <c r="R10" s="25"/>
      <c r="S10" s="25"/>
      <c r="T10" s="27"/>
      <c r="U10" s="12" t="str">
        <f>IF($P10="","",IF($T10&lt;&gt;"",$T10,Settings!$B$6)-$P10)</f>
        <v/>
      </c>
      <c r="V10" s="12" t="str">
        <f>IF(OR($Q10="",$S10="مغلق"),"",IF(Settings!$B$6&gt;$Q10,"متأخر",""))</f>
        <v/>
      </c>
      <c r="W10" s="26"/>
    </row>
    <row r="11" spans="1:23" ht="18" x14ac:dyDescent="0.25">
      <c r="A11" s="13" t="str">
        <f t="shared" si="0"/>
        <v/>
      </c>
      <c r="B11" s="25"/>
      <c r="C11" s="25"/>
      <c r="D11" s="25"/>
      <c r="E11" s="25"/>
      <c r="F11" s="25"/>
      <c r="G11" s="25"/>
      <c r="H11" s="26"/>
      <c r="I11" s="12" t="str">
        <f>IF($H11="","",IFERROR(INDEX(Library!$A$5:$A$499,MATCH($H11,Library!$F$5:$F$499,0)),"غير موجود بالمكتبة"))</f>
        <v/>
      </c>
      <c r="J11" s="11" t="str">
        <f>IF($H11="","",IFERROR(INDEX(Library!$H$5:$H$499,MATCH($H11,Library!$F$5:$F$499,0)),""))</f>
        <v/>
      </c>
      <c r="K11" s="11" t="str">
        <f>IF($H11="","",IFERROR(INDEX(Library!$I$5:$I$499,MATCH($H11,Library!$F$5:$F$499,0)),""))</f>
        <v/>
      </c>
      <c r="L11" s="12" t="str">
        <f>IF($H11="","",IFERROR(INDEX(Library!$J$5:$J$499,MATCH($H11,Library!$F$5:$F$499,0)),""))</f>
        <v/>
      </c>
      <c r="M11" s="25"/>
      <c r="N11" s="13" t="str">
        <f t="shared" si="1"/>
        <v/>
      </c>
      <c r="O11" s="25"/>
      <c r="P11" s="27"/>
      <c r="Q11" s="28" t="str">
        <f>IF(OR($P11="",$N11=""),"",$P11+IFERROR(INDEX(Settings!$B$10:$B$12,MATCH($N11,Settings!$A$10:$A$12,0)),0))</f>
        <v/>
      </c>
      <c r="R11" s="25"/>
      <c r="S11" s="25"/>
      <c r="T11" s="27"/>
      <c r="U11" s="12" t="str">
        <f>IF($P11="","",IF($T11&lt;&gt;"",$T11,Settings!$B$6)-$P11)</f>
        <v/>
      </c>
      <c r="V11" s="12" t="str">
        <f>IF(OR($Q11="",$S11="مغلق"),"",IF(Settings!$B$6&gt;$Q11,"متأخر",""))</f>
        <v/>
      </c>
      <c r="W11" s="26"/>
    </row>
    <row r="12" spans="1:23" ht="18" x14ac:dyDescent="0.25">
      <c r="A12" s="13" t="str">
        <f t="shared" si="0"/>
        <v/>
      </c>
      <c r="B12" s="25"/>
      <c r="C12" s="25"/>
      <c r="D12" s="25"/>
      <c r="E12" s="25"/>
      <c r="F12" s="25"/>
      <c r="G12" s="25"/>
      <c r="H12" s="26"/>
      <c r="I12" s="12" t="str">
        <f>IF($H12="","",IFERROR(INDEX(Library!$A$5:$A$499,MATCH($H12,Library!$F$5:$F$499,0)),"غير موجود بالمكتبة"))</f>
        <v/>
      </c>
      <c r="J12" s="11" t="str">
        <f>IF($H12="","",IFERROR(INDEX(Library!$H$5:$H$499,MATCH($H12,Library!$F$5:$F$499,0)),""))</f>
        <v/>
      </c>
      <c r="K12" s="11" t="str">
        <f>IF($H12="","",IFERROR(INDEX(Library!$I$5:$I$499,MATCH($H12,Library!$F$5:$F$499,0)),""))</f>
        <v/>
      </c>
      <c r="L12" s="12" t="str">
        <f>IF($H12="","",IFERROR(INDEX(Library!$J$5:$J$499,MATCH($H12,Library!$F$5:$F$499,0)),""))</f>
        <v/>
      </c>
      <c r="M12" s="25"/>
      <c r="N12" s="13" t="str">
        <f t="shared" si="1"/>
        <v/>
      </c>
      <c r="O12" s="25"/>
      <c r="P12" s="27"/>
      <c r="Q12" s="28" t="str">
        <f>IF(OR($P12="",$N12=""),"",$P12+IFERROR(INDEX(Settings!$B$10:$B$12,MATCH($N12,Settings!$A$10:$A$12,0)),0))</f>
        <v/>
      </c>
      <c r="R12" s="25"/>
      <c r="S12" s="25"/>
      <c r="T12" s="27"/>
      <c r="U12" s="12" t="str">
        <f>IF($P12="","",IF($T12&lt;&gt;"",$T12,Settings!$B$6)-$P12)</f>
        <v/>
      </c>
      <c r="V12" s="12" t="str">
        <f>IF(OR($Q12="",$S12="مغلق"),"",IF(Settings!$B$6&gt;$Q12,"متأخر",""))</f>
        <v/>
      </c>
      <c r="W12" s="26"/>
    </row>
    <row r="13" spans="1:23" ht="18" x14ac:dyDescent="0.25">
      <c r="A13" s="13" t="str">
        <f t="shared" si="0"/>
        <v/>
      </c>
      <c r="B13" s="25"/>
      <c r="C13" s="25"/>
      <c r="D13" s="25"/>
      <c r="E13" s="25"/>
      <c r="F13" s="25"/>
      <c r="G13" s="25"/>
      <c r="H13" s="26"/>
      <c r="I13" s="12" t="str">
        <f>IF($H13="","",IFERROR(INDEX(Library!$A$5:$A$499,MATCH($H13,Library!$F$5:$F$499,0)),"غير موجود بالمكتبة"))</f>
        <v/>
      </c>
      <c r="J13" s="11" t="str">
        <f>IF($H13="","",IFERROR(INDEX(Library!$H$5:$H$499,MATCH($H13,Library!$F$5:$F$499,0)),""))</f>
        <v/>
      </c>
      <c r="K13" s="11" t="str">
        <f>IF($H13="","",IFERROR(INDEX(Library!$I$5:$I$499,MATCH($H13,Library!$F$5:$F$499,0)),""))</f>
        <v/>
      </c>
      <c r="L13" s="12" t="str">
        <f>IF($H13="","",IFERROR(INDEX(Library!$J$5:$J$499,MATCH($H13,Library!$F$5:$F$499,0)),""))</f>
        <v/>
      </c>
      <c r="M13" s="25"/>
      <c r="N13" s="13" t="str">
        <f t="shared" si="1"/>
        <v/>
      </c>
      <c r="O13" s="25"/>
      <c r="P13" s="27"/>
      <c r="Q13" s="28" t="str">
        <f>IF(OR($P13="",$N13=""),"",$P13+IFERROR(INDEX(Settings!$B$10:$B$12,MATCH($N13,Settings!$A$10:$A$12,0)),0))</f>
        <v/>
      </c>
      <c r="R13" s="25"/>
      <c r="S13" s="25"/>
      <c r="T13" s="27"/>
      <c r="U13" s="12" t="str">
        <f>IF($P13="","",IF($T13&lt;&gt;"",$T13,Settings!$B$6)-$P13)</f>
        <v/>
      </c>
      <c r="V13" s="12" t="str">
        <f>IF(OR($Q13="",$S13="مغلق"),"",IF(Settings!$B$6&gt;$Q13,"متأخر",""))</f>
        <v/>
      </c>
      <c r="W13" s="26"/>
    </row>
    <row r="14" spans="1:23" ht="18" x14ac:dyDescent="0.25">
      <c r="A14" s="13" t="str">
        <f t="shared" si="0"/>
        <v/>
      </c>
      <c r="B14" s="25"/>
      <c r="C14" s="25"/>
      <c r="D14" s="25"/>
      <c r="E14" s="25"/>
      <c r="F14" s="25"/>
      <c r="G14" s="25"/>
      <c r="H14" s="26"/>
      <c r="I14" s="12" t="str">
        <f>IF($H14="","",IFERROR(INDEX(Library!$A$5:$A$499,MATCH($H14,Library!$F$5:$F$499,0)),"غير موجود بالمكتبة"))</f>
        <v/>
      </c>
      <c r="J14" s="11" t="str">
        <f>IF($H14="","",IFERROR(INDEX(Library!$H$5:$H$499,MATCH($H14,Library!$F$5:$F$499,0)),""))</f>
        <v/>
      </c>
      <c r="K14" s="11" t="str">
        <f>IF($H14="","",IFERROR(INDEX(Library!$I$5:$I$499,MATCH($H14,Library!$F$5:$F$499,0)),""))</f>
        <v/>
      </c>
      <c r="L14" s="12" t="str">
        <f>IF($H14="","",IFERROR(INDEX(Library!$J$5:$J$499,MATCH($H14,Library!$F$5:$F$499,0)),""))</f>
        <v/>
      </c>
      <c r="M14" s="25"/>
      <c r="N14" s="13" t="str">
        <f t="shared" si="1"/>
        <v/>
      </c>
      <c r="O14" s="25"/>
      <c r="P14" s="27"/>
      <c r="Q14" s="28" t="str">
        <f>IF(OR($P14="",$N14=""),"",$P14+IFERROR(INDEX(Settings!$B$10:$B$12,MATCH($N14,Settings!$A$10:$A$12,0)),0))</f>
        <v/>
      </c>
      <c r="R14" s="25"/>
      <c r="S14" s="25"/>
      <c r="T14" s="27"/>
      <c r="U14" s="12" t="str">
        <f>IF($P14="","",IF($T14&lt;&gt;"",$T14,Settings!$B$6)-$P14)</f>
        <v/>
      </c>
      <c r="V14" s="12" t="str">
        <f>IF(OR($Q14="",$S14="مغلق"),"",IF(Settings!$B$6&gt;$Q14,"متأخر",""))</f>
        <v/>
      </c>
      <c r="W14" s="26"/>
    </row>
    <row r="15" spans="1:23" ht="18" x14ac:dyDescent="0.25">
      <c r="A15" s="13" t="str">
        <f t="shared" si="0"/>
        <v/>
      </c>
      <c r="B15" s="25"/>
      <c r="C15" s="25"/>
      <c r="D15" s="25"/>
      <c r="E15" s="25"/>
      <c r="F15" s="25"/>
      <c r="G15" s="25"/>
      <c r="H15" s="26"/>
      <c r="I15" s="12" t="str">
        <f>IF($H15="","",IFERROR(INDEX(Library!$A$5:$A$499,MATCH($H15,Library!$F$5:$F$499,0)),"غير موجود بالمكتبة"))</f>
        <v/>
      </c>
      <c r="J15" s="11" t="str">
        <f>IF($H15="","",IFERROR(INDEX(Library!$H$5:$H$499,MATCH($H15,Library!$F$5:$F$499,0)),""))</f>
        <v/>
      </c>
      <c r="K15" s="11" t="str">
        <f>IF($H15="","",IFERROR(INDEX(Library!$I$5:$I$499,MATCH($H15,Library!$F$5:$F$499,0)),""))</f>
        <v/>
      </c>
      <c r="L15" s="12" t="str">
        <f>IF($H15="","",IFERROR(INDEX(Library!$J$5:$J$499,MATCH($H15,Library!$F$5:$F$499,0)),""))</f>
        <v/>
      </c>
      <c r="M15" s="25"/>
      <c r="N15" s="13" t="str">
        <f t="shared" si="1"/>
        <v/>
      </c>
      <c r="O15" s="25"/>
      <c r="P15" s="27"/>
      <c r="Q15" s="28" t="str">
        <f>IF(OR($P15="",$N15=""),"",$P15+IFERROR(INDEX(Settings!$B$10:$B$12,MATCH($N15,Settings!$A$10:$A$12,0)),0))</f>
        <v/>
      </c>
      <c r="R15" s="25"/>
      <c r="S15" s="25"/>
      <c r="T15" s="27"/>
      <c r="U15" s="12" t="str">
        <f>IF($P15="","",IF($T15&lt;&gt;"",$T15,Settings!$B$6)-$P15)</f>
        <v/>
      </c>
      <c r="V15" s="12" t="str">
        <f>IF(OR($Q15="",$S15="مغلق"),"",IF(Settings!$B$6&gt;$Q15,"متأخر",""))</f>
        <v/>
      </c>
      <c r="W15" s="26"/>
    </row>
    <row r="16" spans="1:23" ht="18" x14ac:dyDescent="0.25">
      <c r="A16" s="13" t="str">
        <f t="shared" si="0"/>
        <v/>
      </c>
      <c r="B16" s="25"/>
      <c r="C16" s="25"/>
      <c r="D16" s="25"/>
      <c r="E16" s="25"/>
      <c r="F16" s="25"/>
      <c r="G16" s="25"/>
      <c r="H16" s="26"/>
      <c r="I16" s="12" t="str">
        <f>IF($H16="","",IFERROR(INDEX(Library!$A$5:$A$499,MATCH($H16,Library!$F$5:$F$499,0)),"غير موجود بالمكتبة"))</f>
        <v/>
      </c>
      <c r="J16" s="11" t="str">
        <f>IF($H16="","",IFERROR(INDEX(Library!$H$5:$H$499,MATCH($H16,Library!$F$5:$F$499,0)),""))</f>
        <v/>
      </c>
      <c r="K16" s="11" t="str">
        <f>IF($H16="","",IFERROR(INDEX(Library!$I$5:$I$499,MATCH($H16,Library!$F$5:$F$499,0)),""))</f>
        <v/>
      </c>
      <c r="L16" s="12" t="str">
        <f>IF($H16="","",IFERROR(INDEX(Library!$J$5:$J$499,MATCH($H16,Library!$F$5:$F$499,0)),""))</f>
        <v/>
      </c>
      <c r="M16" s="25"/>
      <c r="N16" s="13" t="str">
        <f t="shared" si="1"/>
        <v/>
      </c>
      <c r="O16" s="25"/>
      <c r="P16" s="27"/>
      <c r="Q16" s="28" t="str">
        <f>IF(OR($P16="",$N16=""),"",$P16+IFERROR(INDEX(Settings!$B$10:$B$12,MATCH($N16,Settings!$A$10:$A$12,0)),0))</f>
        <v/>
      </c>
      <c r="R16" s="25"/>
      <c r="S16" s="25"/>
      <c r="T16" s="27"/>
      <c r="U16" s="12" t="str">
        <f>IF($P16="","",IF($T16&lt;&gt;"",$T16,Settings!$B$6)-$P16)</f>
        <v/>
      </c>
      <c r="V16" s="12" t="str">
        <f>IF(OR($Q16="",$S16="مغلق"),"",IF(Settings!$B$6&gt;$Q16,"متأخر",""))</f>
        <v/>
      </c>
      <c r="W16" s="26"/>
    </row>
    <row r="17" spans="1:23" ht="18" x14ac:dyDescent="0.25">
      <c r="A17" s="13" t="str">
        <f t="shared" si="0"/>
        <v/>
      </c>
      <c r="B17" s="25"/>
      <c r="C17" s="25"/>
      <c r="D17" s="25"/>
      <c r="E17" s="25"/>
      <c r="F17" s="25"/>
      <c r="G17" s="25"/>
      <c r="H17" s="26"/>
      <c r="I17" s="12" t="str">
        <f>IF($H17="","",IFERROR(INDEX(Library!$A$5:$A$499,MATCH($H17,Library!$F$5:$F$499,0)),"غير موجود بالمكتبة"))</f>
        <v/>
      </c>
      <c r="J17" s="11" t="str">
        <f>IF($H17="","",IFERROR(INDEX(Library!$H$5:$H$499,MATCH($H17,Library!$F$5:$F$499,0)),""))</f>
        <v/>
      </c>
      <c r="K17" s="11" t="str">
        <f>IF($H17="","",IFERROR(INDEX(Library!$I$5:$I$499,MATCH($H17,Library!$F$5:$F$499,0)),""))</f>
        <v/>
      </c>
      <c r="L17" s="12" t="str">
        <f>IF($H17="","",IFERROR(INDEX(Library!$J$5:$J$499,MATCH($H17,Library!$F$5:$F$499,0)),""))</f>
        <v/>
      </c>
      <c r="M17" s="25"/>
      <c r="N17" s="13" t="str">
        <f t="shared" si="1"/>
        <v/>
      </c>
      <c r="O17" s="25"/>
      <c r="P17" s="27"/>
      <c r="Q17" s="28" t="str">
        <f>IF(OR($P17="",$N17=""),"",$P17+IFERROR(INDEX(Settings!$B$10:$B$12,MATCH($N17,Settings!$A$10:$A$12,0)),0))</f>
        <v/>
      </c>
      <c r="R17" s="25"/>
      <c r="S17" s="25"/>
      <c r="T17" s="27"/>
      <c r="U17" s="12" t="str">
        <f>IF($P17="","",IF($T17&lt;&gt;"",$T17,Settings!$B$6)-$P17)</f>
        <v/>
      </c>
      <c r="V17" s="12" t="str">
        <f>IF(OR($Q17="",$S17="مغلق"),"",IF(Settings!$B$6&gt;$Q17,"متأخر",""))</f>
        <v/>
      </c>
      <c r="W17" s="26"/>
    </row>
    <row r="18" spans="1:23" ht="18" x14ac:dyDescent="0.25">
      <c r="A18" s="13" t="str">
        <f t="shared" si="0"/>
        <v/>
      </c>
      <c r="B18" s="25"/>
      <c r="C18" s="25"/>
      <c r="D18" s="25"/>
      <c r="E18" s="25"/>
      <c r="F18" s="25"/>
      <c r="G18" s="25"/>
      <c r="H18" s="26"/>
      <c r="I18" s="12" t="str">
        <f>IF($H18="","",IFERROR(INDEX(Library!$A$5:$A$499,MATCH($H18,Library!$F$5:$F$499,0)),"غير موجود بالمكتبة"))</f>
        <v/>
      </c>
      <c r="J18" s="11" t="str">
        <f>IF($H18="","",IFERROR(INDEX(Library!$H$5:$H$499,MATCH($H18,Library!$F$5:$F$499,0)),""))</f>
        <v/>
      </c>
      <c r="K18" s="11" t="str">
        <f>IF($H18="","",IFERROR(INDEX(Library!$I$5:$I$499,MATCH($H18,Library!$F$5:$F$499,0)),""))</f>
        <v/>
      </c>
      <c r="L18" s="12" t="str">
        <f>IF($H18="","",IFERROR(INDEX(Library!$J$5:$J$499,MATCH($H18,Library!$F$5:$F$499,0)),""))</f>
        <v/>
      </c>
      <c r="M18" s="25"/>
      <c r="N18" s="13" t="str">
        <f t="shared" si="1"/>
        <v/>
      </c>
      <c r="O18" s="25"/>
      <c r="P18" s="27"/>
      <c r="Q18" s="28" t="str">
        <f>IF(OR($P18="",$N18=""),"",$P18+IFERROR(INDEX(Settings!$B$10:$B$12,MATCH($N18,Settings!$A$10:$A$12,0)),0))</f>
        <v/>
      </c>
      <c r="R18" s="25"/>
      <c r="S18" s="25"/>
      <c r="T18" s="27"/>
      <c r="U18" s="12" t="str">
        <f>IF($P18="","",IF($T18&lt;&gt;"",$T18,Settings!$B$6)-$P18)</f>
        <v/>
      </c>
      <c r="V18" s="12" t="str">
        <f>IF(OR($Q18="",$S18="مغلق"),"",IF(Settings!$B$6&gt;$Q18,"متأخر",""))</f>
        <v/>
      </c>
      <c r="W18" s="26"/>
    </row>
    <row r="19" spans="1:23" ht="18" x14ac:dyDescent="0.25">
      <c r="A19" s="13" t="str">
        <f t="shared" si="0"/>
        <v/>
      </c>
      <c r="B19" s="25"/>
      <c r="C19" s="25"/>
      <c r="D19" s="25"/>
      <c r="E19" s="25"/>
      <c r="F19" s="25"/>
      <c r="G19" s="25"/>
      <c r="H19" s="26"/>
      <c r="I19" s="12" t="str">
        <f>IF($H19="","",IFERROR(INDEX(Library!$A$5:$A$499,MATCH($H19,Library!$F$5:$F$499,0)),"غير موجود بالمكتبة"))</f>
        <v/>
      </c>
      <c r="J19" s="11" t="str">
        <f>IF($H19="","",IFERROR(INDEX(Library!$H$5:$H$499,MATCH($H19,Library!$F$5:$F$499,0)),""))</f>
        <v/>
      </c>
      <c r="K19" s="11" t="str">
        <f>IF($H19="","",IFERROR(INDEX(Library!$I$5:$I$499,MATCH($H19,Library!$F$5:$F$499,0)),""))</f>
        <v/>
      </c>
      <c r="L19" s="12" t="str">
        <f>IF($H19="","",IFERROR(INDEX(Library!$J$5:$J$499,MATCH($H19,Library!$F$5:$F$499,0)),""))</f>
        <v/>
      </c>
      <c r="M19" s="25"/>
      <c r="N19" s="13" t="str">
        <f t="shared" si="1"/>
        <v/>
      </c>
      <c r="O19" s="25"/>
      <c r="P19" s="27"/>
      <c r="Q19" s="28" t="str">
        <f>IF(OR($P19="",$N19=""),"",$P19+IFERROR(INDEX(Settings!$B$10:$B$12,MATCH($N19,Settings!$A$10:$A$12,0)),0))</f>
        <v/>
      </c>
      <c r="R19" s="25"/>
      <c r="S19" s="25"/>
      <c r="T19" s="27"/>
      <c r="U19" s="12" t="str">
        <f>IF($P19="","",IF($T19&lt;&gt;"",$T19,Settings!$B$6)-$P19)</f>
        <v/>
      </c>
      <c r="V19" s="12" t="str">
        <f>IF(OR($Q19="",$S19="مغلق"),"",IF(Settings!$B$6&gt;$Q19,"متأخر",""))</f>
        <v/>
      </c>
      <c r="W19" s="26"/>
    </row>
    <row r="20" spans="1:23" ht="18" x14ac:dyDescent="0.25">
      <c r="A20" s="13" t="str">
        <f t="shared" si="0"/>
        <v/>
      </c>
      <c r="B20" s="25"/>
      <c r="C20" s="25"/>
      <c r="D20" s="25"/>
      <c r="E20" s="25"/>
      <c r="F20" s="25"/>
      <c r="G20" s="25"/>
      <c r="H20" s="26"/>
      <c r="I20" s="12" t="str">
        <f>IF($H20="","",IFERROR(INDEX(Library!$A$5:$A$499,MATCH($H20,Library!$F$5:$F$499,0)),"غير موجود بالمكتبة"))</f>
        <v/>
      </c>
      <c r="J20" s="11" t="str">
        <f>IF($H20="","",IFERROR(INDEX(Library!$H$5:$H$499,MATCH($H20,Library!$F$5:$F$499,0)),""))</f>
        <v/>
      </c>
      <c r="K20" s="11" t="str">
        <f>IF($H20="","",IFERROR(INDEX(Library!$I$5:$I$499,MATCH($H20,Library!$F$5:$F$499,0)),""))</f>
        <v/>
      </c>
      <c r="L20" s="12" t="str">
        <f>IF($H20="","",IFERROR(INDEX(Library!$J$5:$J$499,MATCH($H20,Library!$F$5:$F$499,0)),""))</f>
        <v/>
      </c>
      <c r="M20" s="25"/>
      <c r="N20" s="13" t="str">
        <f t="shared" si="1"/>
        <v/>
      </c>
      <c r="O20" s="25"/>
      <c r="P20" s="27"/>
      <c r="Q20" s="28" t="str">
        <f>IF(OR($P20="",$N20=""),"",$P20+IFERROR(INDEX(Settings!$B$10:$B$12,MATCH($N20,Settings!$A$10:$A$12,0)),0))</f>
        <v/>
      </c>
      <c r="R20" s="25"/>
      <c r="S20" s="25"/>
      <c r="T20" s="27"/>
      <c r="U20" s="12" t="str">
        <f>IF($P20="","",IF($T20&lt;&gt;"",$T20,Settings!$B$6)-$P20)</f>
        <v/>
      </c>
      <c r="V20" s="12" t="str">
        <f>IF(OR($Q20="",$S20="مغلق"),"",IF(Settings!$B$6&gt;$Q20,"متأخر",""))</f>
        <v/>
      </c>
      <c r="W20" s="26"/>
    </row>
    <row r="21" spans="1:23" ht="18" x14ac:dyDescent="0.25">
      <c r="A21" s="13" t="str">
        <f t="shared" si="0"/>
        <v/>
      </c>
      <c r="B21" s="25"/>
      <c r="C21" s="25"/>
      <c r="D21" s="25"/>
      <c r="E21" s="25"/>
      <c r="F21" s="25"/>
      <c r="G21" s="25"/>
      <c r="H21" s="26"/>
      <c r="I21" s="12" t="str">
        <f>IF($H21="","",IFERROR(INDEX(Library!$A$5:$A$499,MATCH($H21,Library!$F$5:$F$499,0)),"غير موجود بالمكتبة"))</f>
        <v/>
      </c>
      <c r="J21" s="11" t="str">
        <f>IF($H21="","",IFERROR(INDEX(Library!$H$5:$H$499,MATCH($H21,Library!$F$5:$F$499,0)),""))</f>
        <v/>
      </c>
      <c r="K21" s="11" t="str">
        <f>IF($H21="","",IFERROR(INDEX(Library!$I$5:$I$499,MATCH($H21,Library!$F$5:$F$499,0)),""))</f>
        <v/>
      </c>
      <c r="L21" s="12" t="str">
        <f>IF($H21="","",IFERROR(INDEX(Library!$J$5:$J$499,MATCH($H21,Library!$F$5:$F$499,0)),""))</f>
        <v/>
      </c>
      <c r="M21" s="25"/>
      <c r="N21" s="13" t="str">
        <f t="shared" si="1"/>
        <v/>
      </c>
      <c r="O21" s="25"/>
      <c r="P21" s="27"/>
      <c r="Q21" s="28" t="str">
        <f>IF(OR($P21="",$N21=""),"",$P21+IFERROR(INDEX(Settings!$B$10:$B$12,MATCH($N21,Settings!$A$10:$A$12,0)),0))</f>
        <v/>
      </c>
      <c r="R21" s="25"/>
      <c r="S21" s="25"/>
      <c r="T21" s="27"/>
      <c r="U21" s="12" t="str">
        <f>IF($P21="","",IF($T21&lt;&gt;"",$T21,Settings!$B$6)-$P21)</f>
        <v/>
      </c>
      <c r="V21" s="12" t="str">
        <f>IF(OR($Q21="",$S21="مغلق"),"",IF(Settings!$B$6&gt;$Q21,"متأخر",""))</f>
        <v/>
      </c>
      <c r="W21" s="26"/>
    </row>
    <row r="22" spans="1:23" ht="18" x14ac:dyDescent="0.25">
      <c r="A22" s="13" t="str">
        <f t="shared" si="0"/>
        <v/>
      </c>
      <c r="B22" s="25"/>
      <c r="C22" s="25"/>
      <c r="D22" s="25"/>
      <c r="E22" s="25"/>
      <c r="F22" s="25"/>
      <c r="G22" s="25"/>
      <c r="H22" s="26"/>
      <c r="I22" s="12" t="str">
        <f>IF($H22="","",IFERROR(INDEX(Library!$A$5:$A$499,MATCH($H22,Library!$F$5:$F$499,0)),"غير موجود بالمكتبة"))</f>
        <v/>
      </c>
      <c r="J22" s="11" t="str">
        <f>IF($H22="","",IFERROR(INDEX(Library!$H$5:$H$499,MATCH($H22,Library!$F$5:$F$499,0)),""))</f>
        <v/>
      </c>
      <c r="K22" s="11" t="str">
        <f>IF($H22="","",IFERROR(INDEX(Library!$I$5:$I$499,MATCH($H22,Library!$F$5:$F$499,0)),""))</f>
        <v/>
      </c>
      <c r="L22" s="12" t="str">
        <f>IF($H22="","",IFERROR(INDEX(Library!$J$5:$J$499,MATCH($H22,Library!$F$5:$F$499,0)),""))</f>
        <v/>
      </c>
      <c r="M22" s="25"/>
      <c r="N22" s="13" t="str">
        <f t="shared" si="1"/>
        <v/>
      </c>
      <c r="O22" s="25"/>
      <c r="P22" s="27"/>
      <c r="Q22" s="28" t="str">
        <f>IF(OR($P22="",$N22=""),"",$P22+IFERROR(INDEX(Settings!$B$10:$B$12,MATCH($N22,Settings!$A$10:$A$12,0)),0))</f>
        <v/>
      </c>
      <c r="R22" s="25"/>
      <c r="S22" s="25"/>
      <c r="T22" s="27"/>
      <c r="U22" s="12" t="str">
        <f>IF($P22="","",IF($T22&lt;&gt;"",$T22,Settings!$B$6)-$P22)</f>
        <v/>
      </c>
      <c r="V22" s="12" t="str">
        <f>IF(OR($Q22="",$S22="مغلق"),"",IF(Settings!$B$6&gt;$Q22,"متأخر",""))</f>
        <v/>
      </c>
      <c r="W22" s="26"/>
    </row>
    <row r="23" spans="1:23" ht="18" x14ac:dyDescent="0.25">
      <c r="A23" s="13" t="str">
        <f t="shared" si="0"/>
        <v/>
      </c>
      <c r="B23" s="25"/>
      <c r="C23" s="25"/>
      <c r="D23" s="25"/>
      <c r="E23" s="25"/>
      <c r="F23" s="25"/>
      <c r="G23" s="25"/>
      <c r="H23" s="26"/>
      <c r="I23" s="12" t="str">
        <f>IF($H23="","",IFERROR(INDEX(Library!$A$5:$A$499,MATCH($H23,Library!$F$5:$F$499,0)),"غير موجود بالمكتبة"))</f>
        <v/>
      </c>
      <c r="J23" s="11" t="str">
        <f>IF($H23="","",IFERROR(INDEX(Library!$H$5:$H$499,MATCH($H23,Library!$F$5:$F$499,0)),""))</f>
        <v/>
      </c>
      <c r="K23" s="11" t="str">
        <f>IF($H23="","",IFERROR(INDEX(Library!$I$5:$I$499,MATCH($H23,Library!$F$5:$F$499,0)),""))</f>
        <v/>
      </c>
      <c r="L23" s="12" t="str">
        <f>IF($H23="","",IFERROR(INDEX(Library!$J$5:$J$499,MATCH($H23,Library!$F$5:$F$499,0)),""))</f>
        <v/>
      </c>
      <c r="M23" s="25"/>
      <c r="N23" s="13" t="str">
        <f t="shared" si="1"/>
        <v/>
      </c>
      <c r="O23" s="25"/>
      <c r="P23" s="27"/>
      <c r="Q23" s="28" t="str">
        <f>IF(OR($P23="",$N23=""),"",$P23+IFERROR(INDEX(Settings!$B$10:$B$12,MATCH($N23,Settings!$A$10:$A$12,0)),0))</f>
        <v/>
      </c>
      <c r="R23" s="25"/>
      <c r="S23" s="25"/>
      <c r="T23" s="27"/>
      <c r="U23" s="12" t="str">
        <f>IF($P23="","",IF($T23&lt;&gt;"",$T23,Settings!$B$6)-$P23)</f>
        <v/>
      </c>
      <c r="V23" s="12" t="str">
        <f>IF(OR($Q23="",$S23="مغلق"),"",IF(Settings!$B$6&gt;$Q23,"متأخر",""))</f>
        <v/>
      </c>
      <c r="W23" s="26"/>
    </row>
    <row r="24" spans="1:23" ht="18" x14ac:dyDescent="0.25">
      <c r="A24" s="13" t="str">
        <f t="shared" si="0"/>
        <v/>
      </c>
      <c r="B24" s="25"/>
      <c r="C24" s="25"/>
      <c r="D24" s="25"/>
      <c r="E24" s="25"/>
      <c r="F24" s="25"/>
      <c r="G24" s="25"/>
      <c r="H24" s="26"/>
      <c r="I24" s="12" t="str">
        <f>IF($H24="","",IFERROR(INDEX(Library!$A$5:$A$499,MATCH($H24,Library!$F$5:$F$499,0)),"غير موجود بالمكتبة"))</f>
        <v/>
      </c>
      <c r="J24" s="11" t="str">
        <f>IF($H24="","",IFERROR(INDEX(Library!$H$5:$H$499,MATCH($H24,Library!$F$5:$F$499,0)),""))</f>
        <v/>
      </c>
      <c r="K24" s="11" t="str">
        <f>IF($H24="","",IFERROR(INDEX(Library!$I$5:$I$499,MATCH($H24,Library!$F$5:$F$499,0)),""))</f>
        <v/>
      </c>
      <c r="L24" s="12" t="str">
        <f>IF($H24="","",IFERROR(INDEX(Library!$J$5:$J$499,MATCH($H24,Library!$F$5:$F$499,0)),""))</f>
        <v/>
      </c>
      <c r="M24" s="25"/>
      <c r="N24" s="13" t="str">
        <f t="shared" si="1"/>
        <v/>
      </c>
      <c r="O24" s="25"/>
      <c r="P24" s="27"/>
      <c r="Q24" s="28" t="str">
        <f>IF(OR($P24="",$N24=""),"",$P24+IFERROR(INDEX(Settings!$B$10:$B$12,MATCH($N24,Settings!$A$10:$A$12,0)),0))</f>
        <v/>
      </c>
      <c r="R24" s="25"/>
      <c r="S24" s="25"/>
      <c r="T24" s="27"/>
      <c r="U24" s="12" t="str">
        <f>IF($P24="","",IF($T24&lt;&gt;"",$T24,Settings!$B$6)-$P24)</f>
        <v/>
      </c>
      <c r="V24" s="12" t="str">
        <f>IF(OR($Q24="",$S24="مغلق"),"",IF(Settings!$B$6&gt;$Q24,"متأخر",""))</f>
        <v/>
      </c>
      <c r="W24" s="26"/>
    </row>
    <row r="25" spans="1:23" ht="18" x14ac:dyDescent="0.25">
      <c r="A25" s="13" t="str">
        <f t="shared" si="0"/>
        <v/>
      </c>
      <c r="B25" s="25"/>
      <c r="C25" s="25"/>
      <c r="D25" s="25"/>
      <c r="E25" s="25"/>
      <c r="F25" s="25"/>
      <c r="G25" s="25"/>
      <c r="H25" s="26"/>
      <c r="I25" s="12" t="str">
        <f>IF($H25="","",IFERROR(INDEX(Library!$A$5:$A$499,MATCH($H25,Library!$F$5:$F$499,0)),"غير موجود بالمكتبة"))</f>
        <v/>
      </c>
      <c r="J25" s="11" t="str">
        <f>IF($H25="","",IFERROR(INDEX(Library!$H$5:$H$499,MATCH($H25,Library!$F$5:$F$499,0)),""))</f>
        <v/>
      </c>
      <c r="K25" s="11" t="str">
        <f>IF($H25="","",IFERROR(INDEX(Library!$I$5:$I$499,MATCH($H25,Library!$F$5:$F$499,0)),""))</f>
        <v/>
      </c>
      <c r="L25" s="12" t="str">
        <f>IF($H25="","",IFERROR(INDEX(Library!$J$5:$J$499,MATCH($H25,Library!$F$5:$F$499,0)),""))</f>
        <v/>
      </c>
      <c r="M25" s="25"/>
      <c r="N25" s="13" t="str">
        <f t="shared" si="1"/>
        <v/>
      </c>
      <c r="O25" s="25"/>
      <c r="P25" s="27"/>
      <c r="Q25" s="28" t="str">
        <f>IF(OR($P25="",$N25=""),"",$P25+IFERROR(INDEX(Settings!$B$10:$B$12,MATCH($N25,Settings!$A$10:$A$12,0)),0))</f>
        <v/>
      </c>
      <c r="R25" s="25"/>
      <c r="S25" s="25"/>
      <c r="T25" s="27"/>
      <c r="U25" s="12" t="str">
        <f>IF($P25="","",IF($T25&lt;&gt;"",$T25,Settings!$B$6)-$P25)</f>
        <v/>
      </c>
      <c r="V25" s="12" t="str">
        <f>IF(OR($Q25="",$S25="مغلق"),"",IF(Settings!$B$6&gt;$Q25,"متأخر",""))</f>
        <v/>
      </c>
      <c r="W25" s="26"/>
    </row>
    <row r="26" spans="1:23" ht="18" x14ac:dyDescent="0.25">
      <c r="A26" s="13" t="str">
        <f t="shared" si="0"/>
        <v/>
      </c>
      <c r="B26" s="25"/>
      <c r="C26" s="25"/>
      <c r="D26" s="25"/>
      <c r="E26" s="25"/>
      <c r="F26" s="25"/>
      <c r="G26" s="25"/>
      <c r="H26" s="26"/>
      <c r="I26" s="12" t="str">
        <f>IF($H26="","",IFERROR(INDEX(Library!$A$5:$A$499,MATCH($H26,Library!$F$5:$F$499,0)),"غير موجود بالمكتبة"))</f>
        <v/>
      </c>
      <c r="J26" s="11" t="str">
        <f>IF($H26="","",IFERROR(INDEX(Library!$H$5:$H$499,MATCH($H26,Library!$F$5:$F$499,0)),""))</f>
        <v/>
      </c>
      <c r="K26" s="11" t="str">
        <f>IF($H26="","",IFERROR(INDEX(Library!$I$5:$I$499,MATCH($H26,Library!$F$5:$F$499,0)),""))</f>
        <v/>
      </c>
      <c r="L26" s="12" t="str">
        <f>IF($H26="","",IFERROR(INDEX(Library!$J$5:$J$499,MATCH($H26,Library!$F$5:$F$499,0)),""))</f>
        <v/>
      </c>
      <c r="M26" s="25"/>
      <c r="N26" s="13" t="str">
        <f t="shared" si="1"/>
        <v/>
      </c>
      <c r="O26" s="25"/>
      <c r="P26" s="27"/>
      <c r="Q26" s="28" t="str">
        <f>IF(OR($P26="",$N26=""),"",$P26+IFERROR(INDEX(Settings!$B$10:$B$12,MATCH($N26,Settings!$A$10:$A$12,0)),0))</f>
        <v/>
      </c>
      <c r="R26" s="25"/>
      <c r="S26" s="25"/>
      <c r="T26" s="27"/>
      <c r="U26" s="12" t="str">
        <f>IF($P26="","",IF($T26&lt;&gt;"",$T26,Settings!$B$6)-$P26)</f>
        <v/>
      </c>
      <c r="V26" s="12" t="str">
        <f>IF(OR($Q26="",$S26="مغلق"),"",IF(Settings!$B$6&gt;$Q26,"متأخر",""))</f>
        <v/>
      </c>
      <c r="W26" s="26"/>
    </row>
    <row r="27" spans="1:23" ht="18" x14ac:dyDescent="0.25">
      <c r="A27" s="13" t="str">
        <f t="shared" si="0"/>
        <v/>
      </c>
      <c r="B27" s="25"/>
      <c r="C27" s="25"/>
      <c r="D27" s="25"/>
      <c r="E27" s="25"/>
      <c r="F27" s="25"/>
      <c r="G27" s="25"/>
      <c r="H27" s="26"/>
      <c r="I27" s="12" t="str">
        <f>IF($H27="","",IFERROR(INDEX(Library!$A$5:$A$499,MATCH($H27,Library!$F$5:$F$499,0)),"غير موجود بالمكتبة"))</f>
        <v/>
      </c>
      <c r="J27" s="11" t="str">
        <f>IF($H27="","",IFERROR(INDEX(Library!$H$5:$H$499,MATCH($H27,Library!$F$5:$F$499,0)),""))</f>
        <v/>
      </c>
      <c r="K27" s="11" t="str">
        <f>IF($H27="","",IFERROR(INDEX(Library!$I$5:$I$499,MATCH($H27,Library!$F$5:$F$499,0)),""))</f>
        <v/>
      </c>
      <c r="L27" s="12" t="str">
        <f>IF($H27="","",IFERROR(INDEX(Library!$J$5:$J$499,MATCH($H27,Library!$F$5:$F$499,0)),""))</f>
        <v/>
      </c>
      <c r="M27" s="25"/>
      <c r="N27" s="13" t="str">
        <f t="shared" si="1"/>
        <v/>
      </c>
      <c r="O27" s="25"/>
      <c r="P27" s="27"/>
      <c r="Q27" s="28" t="str">
        <f>IF(OR($P27="",$N27=""),"",$P27+IFERROR(INDEX(Settings!$B$10:$B$12,MATCH($N27,Settings!$A$10:$A$12,0)),0))</f>
        <v/>
      </c>
      <c r="R27" s="25"/>
      <c r="S27" s="25"/>
      <c r="T27" s="27"/>
      <c r="U27" s="12" t="str">
        <f>IF($P27="","",IF($T27&lt;&gt;"",$T27,Settings!$B$6)-$P27)</f>
        <v/>
      </c>
      <c r="V27" s="12" t="str">
        <f>IF(OR($Q27="",$S27="مغلق"),"",IF(Settings!$B$6&gt;$Q27,"متأخر",""))</f>
        <v/>
      </c>
      <c r="W27" s="26"/>
    </row>
    <row r="28" spans="1:23" ht="18" x14ac:dyDescent="0.25">
      <c r="A28" s="13" t="str">
        <f t="shared" si="0"/>
        <v/>
      </c>
      <c r="B28" s="25"/>
      <c r="C28" s="25"/>
      <c r="D28" s="25"/>
      <c r="E28" s="25"/>
      <c r="F28" s="25"/>
      <c r="G28" s="25"/>
      <c r="H28" s="26"/>
      <c r="I28" s="12" t="str">
        <f>IF($H28="","",IFERROR(INDEX(Library!$A$5:$A$499,MATCH($H28,Library!$F$5:$F$499,0)),"غير موجود بالمكتبة"))</f>
        <v/>
      </c>
      <c r="J28" s="11" t="str">
        <f>IF($H28="","",IFERROR(INDEX(Library!$H$5:$H$499,MATCH($H28,Library!$F$5:$F$499,0)),""))</f>
        <v/>
      </c>
      <c r="K28" s="11" t="str">
        <f>IF($H28="","",IFERROR(INDEX(Library!$I$5:$I$499,MATCH($H28,Library!$F$5:$F$499,0)),""))</f>
        <v/>
      </c>
      <c r="L28" s="12" t="str">
        <f>IF($H28="","",IFERROR(INDEX(Library!$J$5:$J$499,MATCH($H28,Library!$F$5:$F$499,0)),""))</f>
        <v/>
      </c>
      <c r="M28" s="25"/>
      <c r="N28" s="13" t="str">
        <f t="shared" si="1"/>
        <v/>
      </c>
      <c r="O28" s="25"/>
      <c r="P28" s="27"/>
      <c r="Q28" s="28" t="str">
        <f>IF(OR($P28="",$N28=""),"",$P28+IFERROR(INDEX(Settings!$B$10:$B$12,MATCH($N28,Settings!$A$10:$A$12,0)),0))</f>
        <v/>
      </c>
      <c r="R28" s="25"/>
      <c r="S28" s="25"/>
      <c r="T28" s="27"/>
      <c r="U28" s="12" t="str">
        <f>IF($P28="","",IF($T28&lt;&gt;"",$T28,Settings!$B$6)-$P28)</f>
        <v/>
      </c>
      <c r="V28" s="12" t="str">
        <f>IF(OR($Q28="",$S28="مغلق"),"",IF(Settings!$B$6&gt;$Q28,"متأخر",""))</f>
        <v/>
      </c>
      <c r="W28" s="26"/>
    </row>
    <row r="29" spans="1:23" ht="18" x14ac:dyDescent="0.25">
      <c r="A29" s="13" t="str">
        <f t="shared" si="0"/>
        <v/>
      </c>
      <c r="B29" s="25"/>
      <c r="C29" s="25"/>
      <c r="D29" s="25"/>
      <c r="E29" s="25"/>
      <c r="F29" s="25"/>
      <c r="G29" s="25"/>
      <c r="H29" s="26"/>
      <c r="I29" s="12" t="str">
        <f>IF($H29="","",IFERROR(INDEX(Library!$A$5:$A$499,MATCH($H29,Library!$F$5:$F$499,0)),"غير موجود بالمكتبة"))</f>
        <v/>
      </c>
      <c r="J29" s="11" t="str">
        <f>IF($H29="","",IFERROR(INDEX(Library!$H$5:$H$499,MATCH($H29,Library!$F$5:$F$499,0)),""))</f>
        <v/>
      </c>
      <c r="K29" s="11" t="str">
        <f>IF($H29="","",IFERROR(INDEX(Library!$I$5:$I$499,MATCH($H29,Library!$F$5:$F$499,0)),""))</f>
        <v/>
      </c>
      <c r="L29" s="12" t="str">
        <f>IF($H29="","",IFERROR(INDEX(Library!$J$5:$J$499,MATCH($H29,Library!$F$5:$F$499,0)),""))</f>
        <v/>
      </c>
      <c r="M29" s="25"/>
      <c r="N29" s="13" t="str">
        <f t="shared" si="1"/>
        <v/>
      </c>
      <c r="O29" s="25"/>
      <c r="P29" s="27"/>
      <c r="Q29" s="28" t="str">
        <f>IF(OR($P29="",$N29=""),"",$P29+IFERROR(INDEX(Settings!$B$10:$B$12,MATCH($N29,Settings!$A$10:$A$12,0)),0))</f>
        <v/>
      </c>
      <c r="R29" s="25"/>
      <c r="S29" s="25"/>
      <c r="T29" s="27"/>
      <c r="U29" s="12" t="str">
        <f>IF($P29="","",IF($T29&lt;&gt;"",$T29,Settings!$B$6)-$P29)</f>
        <v/>
      </c>
      <c r="V29" s="12" t="str">
        <f>IF(OR($Q29="",$S29="مغلق"),"",IF(Settings!$B$6&gt;$Q29,"متأخر",""))</f>
        <v/>
      </c>
      <c r="W29" s="26"/>
    </row>
    <row r="30" spans="1:23" ht="18" x14ac:dyDescent="0.25">
      <c r="A30" s="13" t="str">
        <f t="shared" si="0"/>
        <v/>
      </c>
      <c r="B30" s="25"/>
      <c r="C30" s="25"/>
      <c r="D30" s="25"/>
      <c r="E30" s="25"/>
      <c r="F30" s="25"/>
      <c r="G30" s="25"/>
      <c r="H30" s="26"/>
      <c r="I30" s="12" t="str">
        <f>IF($H30="","",IFERROR(INDEX(Library!$A$5:$A$499,MATCH($H30,Library!$F$5:$F$499,0)),"غير موجود بالمكتبة"))</f>
        <v/>
      </c>
      <c r="J30" s="11" t="str">
        <f>IF($H30="","",IFERROR(INDEX(Library!$H$5:$H$499,MATCH($H30,Library!$F$5:$F$499,0)),""))</f>
        <v/>
      </c>
      <c r="K30" s="11" t="str">
        <f>IF($H30="","",IFERROR(INDEX(Library!$I$5:$I$499,MATCH($H30,Library!$F$5:$F$499,0)),""))</f>
        <v/>
      </c>
      <c r="L30" s="12" t="str">
        <f>IF($H30="","",IFERROR(INDEX(Library!$J$5:$J$499,MATCH($H30,Library!$F$5:$F$499,0)),""))</f>
        <v/>
      </c>
      <c r="M30" s="25"/>
      <c r="N30" s="13" t="str">
        <f t="shared" si="1"/>
        <v/>
      </c>
      <c r="O30" s="25"/>
      <c r="P30" s="27"/>
      <c r="Q30" s="28" t="str">
        <f>IF(OR($P30="",$N30=""),"",$P30+IFERROR(INDEX(Settings!$B$10:$B$12,MATCH($N30,Settings!$A$10:$A$12,0)),0))</f>
        <v/>
      </c>
      <c r="R30" s="25"/>
      <c r="S30" s="25"/>
      <c r="T30" s="27"/>
      <c r="U30" s="12" t="str">
        <f>IF($P30="","",IF($T30&lt;&gt;"",$T30,Settings!$B$6)-$P30)</f>
        <v/>
      </c>
      <c r="V30" s="12" t="str">
        <f>IF(OR($Q30="",$S30="مغلق"),"",IF(Settings!$B$6&gt;$Q30,"متأخر",""))</f>
        <v/>
      </c>
      <c r="W30" s="26"/>
    </row>
    <row r="31" spans="1:23" ht="18" x14ac:dyDescent="0.25">
      <c r="A31" s="13" t="str">
        <f t="shared" si="0"/>
        <v/>
      </c>
      <c r="B31" s="25"/>
      <c r="C31" s="25"/>
      <c r="D31" s="25"/>
      <c r="E31" s="25"/>
      <c r="F31" s="25"/>
      <c r="G31" s="25"/>
      <c r="H31" s="26"/>
      <c r="I31" s="12" t="str">
        <f>IF($H31="","",IFERROR(INDEX(Library!$A$5:$A$499,MATCH($H31,Library!$F$5:$F$499,0)),"غير موجود بالمكتبة"))</f>
        <v/>
      </c>
      <c r="J31" s="11" t="str">
        <f>IF($H31="","",IFERROR(INDEX(Library!$H$5:$H$499,MATCH($H31,Library!$F$5:$F$499,0)),""))</f>
        <v/>
      </c>
      <c r="K31" s="11" t="str">
        <f>IF($H31="","",IFERROR(INDEX(Library!$I$5:$I$499,MATCH($H31,Library!$F$5:$F$499,0)),""))</f>
        <v/>
      </c>
      <c r="L31" s="12" t="str">
        <f>IF($H31="","",IFERROR(INDEX(Library!$J$5:$J$499,MATCH($H31,Library!$F$5:$F$499,0)),""))</f>
        <v/>
      </c>
      <c r="M31" s="25"/>
      <c r="N31" s="13" t="str">
        <f t="shared" si="1"/>
        <v/>
      </c>
      <c r="O31" s="25"/>
      <c r="P31" s="27"/>
      <c r="Q31" s="28" t="str">
        <f>IF(OR($P31="",$N31=""),"",$P31+IFERROR(INDEX(Settings!$B$10:$B$12,MATCH($N31,Settings!$A$10:$A$12,0)),0))</f>
        <v/>
      </c>
      <c r="R31" s="25"/>
      <c r="S31" s="25"/>
      <c r="T31" s="27"/>
      <c r="U31" s="12" t="str">
        <f>IF($P31="","",IF($T31&lt;&gt;"",$T31,Settings!$B$6)-$P31)</f>
        <v/>
      </c>
      <c r="V31" s="12" t="str">
        <f>IF(OR($Q31="",$S31="مغلق"),"",IF(Settings!$B$6&gt;$Q31,"متأخر",""))</f>
        <v/>
      </c>
      <c r="W31" s="26"/>
    </row>
    <row r="32" spans="1:23" ht="18" x14ac:dyDescent="0.25">
      <c r="A32" s="13" t="str">
        <f t="shared" si="0"/>
        <v/>
      </c>
      <c r="B32" s="25"/>
      <c r="C32" s="25"/>
      <c r="D32" s="25"/>
      <c r="E32" s="25"/>
      <c r="F32" s="25"/>
      <c r="G32" s="25"/>
      <c r="H32" s="26"/>
      <c r="I32" s="12" t="str">
        <f>IF($H32="","",IFERROR(INDEX(Library!$A$5:$A$499,MATCH($H32,Library!$F$5:$F$499,0)),"غير موجود بالمكتبة"))</f>
        <v/>
      </c>
      <c r="J32" s="11" t="str">
        <f>IF($H32="","",IFERROR(INDEX(Library!$H$5:$H$499,MATCH($H32,Library!$F$5:$F$499,0)),""))</f>
        <v/>
      </c>
      <c r="K32" s="11" t="str">
        <f>IF($H32="","",IFERROR(INDEX(Library!$I$5:$I$499,MATCH($H32,Library!$F$5:$F$499,0)),""))</f>
        <v/>
      </c>
      <c r="L32" s="12" t="str">
        <f>IF($H32="","",IFERROR(INDEX(Library!$J$5:$J$499,MATCH($H32,Library!$F$5:$F$499,0)),""))</f>
        <v/>
      </c>
      <c r="M32" s="25"/>
      <c r="N32" s="13" t="str">
        <f t="shared" si="1"/>
        <v/>
      </c>
      <c r="O32" s="25"/>
      <c r="P32" s="27"/>
      <c r="Q32" s="28" t="str">
        <f>IF(OR($P32="",$N32=""),"",$P32+IFERROR(INDEX(Settings!$B$10:$B$12,MATCH($N32,Settings!$A$10:$A$12,0)),0))</f>
        <v/>
      </c>
      <c r="R32" s="25"/>
      <c r="S32" s="25"/>
      <c r="T32" s="27"/>
      <c r="U32" s="12" t="str">
        <f>IF($P32="","",IF($T32&lt;&gt;"",$T32,Settings!$B$6)-$P32)</f>
        <v/>
      </c>
      <c r="V32" s="12" t="str">
        <f>IF(OR($Q32="",$S32="مغلق"),"",IF(Settings!$B$6&gt;$Q32,"متأخر",""))</f>
        <v/>
      </c>
      <c r="W32" s="26"/>
    </row>
    <row r="33" spans="1:23" ht="18" x14ac:dyDescent="0.25">
      <c r="A33" s="13" t="str">
        <f t="shared" si="0"/>
        <v/>
      </c>
      <c r="B33" s="25"/>
      <c r="C33" s="25"/>
      <c r="D33" s="25"/>
      <c r="E33" s="25"/>
      <c r="F33" s="25"/>
      <c r="G33" s="25"/>
      <c r="H33" s="26"/>
      <c r="I33" s="12" t="str">
        <f>IF($H33="","",IFERROR(INDEX(Library!$A$5:$A$499,MATCH($H33,Library!$F$5:$F$499,0)),"غير موجود بالمكتبة"))</f>
        <v/>
      </c>
      <c r="J33" s="11" t="str">
        <f>IF($H33="","",IFERROR(INDEX(Library!$H$5:$H$499,MATCH($H33,Library!$F$5:$F$499,0)),""))</f>
        <v/>
      </c>
      <c r="K33" s="11" t="str">
        <f>IF($H33="","",IFERROR(INDEX(Library!$I$5:$I$499,MATCH($H33,Library!$F$5:$F$499,0)),""))</f>
        <v/>
      </c>
      <c r="L33" s="12" t="str">
        <f>IF($H33="","",IFERROR(INDEX(Library!$J$5:$J$499,MATCH($H33,Library!$F$5:$F$499,0)),""))</f>
        <v/>
      </c>
      <c r="M33" s="25"/>
      <c r="N33" s="13" t="str">
        <f t="shared" si="1"/>
        <v/>
      </c>
      <c r="O33" s="25"/>
      <c r="P33" s="27"/>
      <c r="Q33" s="28" t="str">
        <f>IF(OR($P33="",$N33=""),"",$P33+IFERROR(INDEX(Settings!$B$10:$B$12,MATCH($N33,Settings!$A$10:$A$12,0)),0))</f>
        <v/>
      </c>
      <c r="R33" s="25"/>
      <c r="S33" s="25"/>
      <c r="T33" s="27"/>
      <c r="U33" s="12" t="str">
        <f>IF($P33="","",IF($T33&lt;&gt;"",$T33,Settings!$B$6)-$P33)</f>
        <v/>
      </c>
      <c r="V33" s="12" t="str">
        <f>IF(OR($Q33="",$S33="مغلق"),"",IF(Settings!$B$6&gt;$Q33,"متأخر",""))</f>
        <v/>
      </c>
      <c r="W33" s="26"/>
    </row>
    <row r="34" spans="1:23" ht="18" x14ac:dyDescent="0.25">
      <c r="A34" s="13" t="str">
        <f t="shared" si="0"/>
        <v/>
      </c>
      <c r="B34" s="25"/>
      <c r="C34" s="25"/>
      <c r="D34" s="25"/>
      <c r="E34" s="25"/>
      <c r="F34" s="25"/>
      <c r="G34" s="25"/>
      <c r="H34" s="26"/>
      <c r="I34" s="12" t="str">
        <f>IF($H34="","",IFERROR(INDEX(Library!$A$5:$A$499,MATCH($H34,Library!$F$5:$F$499,0)),"غير موجود بالمكتبة"))</f>
        <v/>
      </c>
      <c r="J34" s="11" t="str">
        <f>IF($H34="","",IFERROR(INDEX(Library!$H$5:$H$499,MATCH($H34,Library!$F$5:$F$499,0)),""))</f>
        <v/>
      </c>
      <c r="K34" s="11" t="str">
        <f>IF($H34="","",IFERROR(INDEX(Library!$I$5:$I$499,MATCH($H34,Library!$F$5:$F$499,0)),""))</f>
        <v/>
      </c>
      <c r="L34" s="12" t="str">
        <f>IF($H34="","",IFERROR(INDEX(Library!$J$5:$J$499,MATCH($H34,Library!$F$5:$F$499,0)),""))</f>
        <v/>
      </c>
      <c r="M34" s="25"/>
      <c r="N34" s="13" t="str">
        <f t="shared" si="1"/>
        <v/>
      </c>
      <c r="O34" s="25"/>
      <c r="P34" s="27"/>
      <c r="Q34" s="28" t="str">
        <f>IF(OR($P34="",$N34=""),"",$P34+IFERROR(INDEX(Settings!$B$10:$B$12,MATCH($N34,Settings!$A$10:$A$12,0)),0))</f>
        <v/>
      </c>
      <c r="R34" s="25"/>
      <c r="S34" s="25"/>
      <c r="T34" s="27"/>
      <c r="U34" s="12" t="str">
        <f>IF($P34="","",IF($T34&lt;&gt;"",$T34,Settings!$B$6)-$P34)</f>
        <v/>
      </c>
      <c r="V34" s="12" t="str">
        <f>IF(OR($Q34="",$S34="مغلق"),"",IF(Settings!$B$6&gt;$Q34,"متأخر",""))</f>
        <v/>
      </c>
      <c r="W34" s="26"/>
    </row>
    <row r="35" spans="1:23" ht="18" x14ac:dyDescent="0.25">
      <c r="A35" s="13" t="str">
        <f t="shared" si="0"/>
        <v/>
      </c>
      <c r="B35" s="25"/>
      <c r="C35" s="25"/>
      <c r="D35" s="25"/>
      <c r="E35" s="25"/>
      <c r="F35" s="25"/>
      <c r="G35" s="25"/>
      <c r="H35" s="26"/>
      <c r="I35" s="12" t="str">
        <f>IF($H35="","",IFERROR(INDEX(Library!$A$5:$A$499,MATCH($H35,Library!$F$5:$F$499,0)),"غير موجود بالمكتبة"))</f>
        <v/>
      </c>
      <c r="J35" s="11" t="str">
        <f>IF($H35="","",IFERROR(INDEX(Library!$H$5:$H$499,MATCH($H35,Library!$F$5:$F$499,0)),""))</f>
        <v/>
      </c>
      <c r="K35" s="11" t="str">
        <f>IF($H35="","",IFERROR(INDEX(Library!$I$5:$I$499,MATCH($H35,Library!$F$5:$F$499,0)),""))</f>
        <v/>
      </c>
      <c r="L35" s="12" t="str">
        <f>IF($H35="","",IFERROR(INDEX(Library!$J$5:$J$499,MATCH($H35,Library!$F$5:$F$499,0)),""))</f>
        <v/>
      </c>
      <c r="M35" s="25"/>
      <c r="N35" s="13" t="str">
        <f t="shared" si="1"/>
        <v/>
      </c>
      <c r="O35" s="25"/>
      <c r="P35" s="27"/>
      <c r="Q35" s="28" t="str">
        <f>IF(OR($P35="",$N35=""),"",$P35+IFERROR(INDEX(Settings!$B$10:$B$12,MATCH($N35,Settings!$A$10:$A$12,0)),0))</f>
        <v/>
      </c>
      <c r="R35" s="25"/>
      <c r="S35" s="25"/>
      <c r="T35" s="27"/>
      <c r="U35" s="12" t="str">
        <f>IF($P35="","",IF($T35&lt;&gt;"",$T35,Settings!$B$6)-$P35)</f>
        <v/>
      </c>
      <c r="V35" s="12" t="str">
        <f>IF(OR($Q35="",$S35="مغلق"),"",IF(Settings!$B$6&gt;$Q35,"متأخر",""))</f>
        <v/>
      </c>
      <c r="W35" s="26"/>
    </row>
    <row r="36" spans="1:23" ht="18" x14ac:dyDescent="0.25">
      <c r="A36" s="13" t="str">
        <f t="shared" si="0"/>
        <v/>
      </c>
      <c r="B36" s="25"/>
      <c r="C36" s="25"/>
      <c r="D36" s="25"/>
      <c r="E36" s="25"/>
      <c r="F36" s="25"/>
      <c r="G36" s="25"/>
      <c r="H36" s="26"/>
      <c r="I36" s="12" t="str">
        <f>IF($H36="","",IFERROR(INDEX(Library!$A$5:$A$499,MATCH($H36,Library!$F$5:$F$499,0)),"غير موجود بالمكتبة"))</f>
        <v/>
      </c>
      <c r="J36" s="11" t="str">
        <f>IF($H36="","",IFERROR(INDEX(Library!$H$5:$H$499,MATCH($H36,Library!$F$5:$F$499,0)),""))</f>
        <v/>
      </c>
      <c r="K36" s="11" t="str">
        <f>IF($H36="","",IFERROR(INDEX(Library!$I$5:$I$499,MATCH($H36,Library!$F$5:$F$499,0)),""))</f>
        <v/>
      </c>
      <c r="L36" s="12" t="str">
        <f>IF($H36="","",IFERROR(INDEX(Library!$J$5:$J$499,MATCH($H36,Library!$F$5:$F$499,0)),""))</f>
        <v/>
      </c>
      <c r="M36" s="25"/>
      <c r="N36" s="13" t="str">
        <f t="shared" si="1"/>
        <v/>
      </c>
      <c r="O36" s="25"/>
      <c r="P36" s="27"/>
      <c r="Q36" s="28" t="str">
        <f>IF(OR($P36="",$N36=""),"",$P36+IFERROR(INDEX(Settings!$B$10:$B$12,MATCH($N36,Settings!$A$10:$A$12,0)),0))</f>
        <v/>
      </c>
      <c r="R36" s="25"/>
      <c r="S36" s="25"/>
      <c r="T36" s="27"/>
      <c r="U36" s="12" t="str">
        <f>IF($P36="","",IF($T36&lt;&gt;"",$T36,Settings!$B$6)-$P36)</f>
        <v/>
      </c>
      <c r="V36" s="12" t="str">
        <f>IF(OR($Q36="",$S36="مغلق"),"",IF(Settings!$B$6&gt;$Q36,"متأخر",""))</f>
        <v/>
      </c>
      <c r="W36" s="26"/>
    </row>
    <row r="37" spans="1:23" ht="18" x14ac:dyDescent="0.25">
      <c r="A37" s="13" t="str">
        <f t="shared" si="0"/>
        <v/>
      </c>
      <c r="B37" s="25"/>
      <c r="C37" s="25"/>
      <c r="D37" s="25"/>
      <c r="E37" s="25"/>
      <c r="F37" s="25"/>
      <c r="G37" s="25"/>
      <c r="H37" s="26"/>
      <c r="I37" s="12" t="str">
        <f>IF($H37="","",IFERROR(INDEX(Library!$A$5:$A$499,MATCH($H37,Library!$F$5:$F$499,0)),"غير موجود بالمكتبة"))</f>
        <v/>
      </c>
      <c r="J37" s="11" t="str">
        <f>IF($H37="","",IFERROR(INDEX(Library!$H$5:$H$499,MATCH($H37,Library!$F$5:$F$499,0)),""))</f>
        <v/>
      </c>
      <c r="K37" s="11" t="str">
        <f>IF($H37="","",IFERROR(INDEX(Library!$I$5:$I$499,MATCH($H37,Library!$F$5:$F$499,0)),""))</f>
        <v/>
      </c>
      <c r="L37" s="12" t="str">
        <f>IF($H37="","",IFERROR(INDEX(Library!$J$5:$J$499,MATCH($H37,Library!$F$5:$F$499,0)),""))</f>
        <v/>
      </c>
      <c r="M37" s="25"/>
      <c r="N37" s="13" t="str">
        <f t="shared" si="1"/>
        <v/>
      </c>
      <c r="O37" s="25"/>
      <c r="P37" s="27"/>
      <c r="Q37" s="28" t="str">
        <f>IF(OR($P37="",$N37=""),"",$P37+IFERROR(INDEX(Settings!$B$10:$B$12,MATCH($N37,Settings!$A$10:$A$12,0)),0))</f>
        <v/>
      </c>
      <c r="R37" s="25"/>
      <c r="S37" s="25"/>
      <c r="T37" s="27"/>
      <c r="U37" s="12" t="str">
        <f>IF($P37="","",IF($T37&lt;&gt;"",$T37,Settings!$B$6)-$P37)</f>
        <v/>
      </c>
      <c r="V37" s="12" t="str">
        <f>IF(OR($Q37="",$S37="مغلق"),"",IF(Settings!$B$6&gt;$Q37,"متأخر",""))</f>
        <v/>
      </c>
      <c r="W37" s="26"/>
    </row>
    <row r="38" spans="1:23" ht="18" x14ac:dyDescent="0.25">
      <c r="A38" s="13" t="str">
        <f t="shared" si="0"/>
        <v/>
      </c>
      <c r="B38" s="25"/>
      <c r="C38" s="25"/>
      <c r="D38" s="25"/>
      <c r="E38" s="25"/>
      <c r="F38" s="25"/>
      <c r="G38" s="25"/>
      <c r="H38" s="26"/>
      <c r="I38" s="12" t="str">
        <f>IF($H38="","",IFERROR(INDEX(Library!$A$5:$A$499,MATCH($H38,Library!$F$5:$F$499,0)),"غير موجود بالمكتبة"))</f>
        <v/>
      </c>
      <c r="J38" s="11" t="str">
        <f>IF($H38="","",IFERROR(INDEX(Library!$H$5:$H$499,MATCH($H38,Library!$F$5:$F$499,0)),""))</f>
        <v/>
      </c>
      <c r="K38" s="11" t="str">
        <f>IF($H38="","",IFERROR(INDEX(Library!$I$5:$I$499,MATCH($H38,Library!$F$5:$F$499,0)),""))</f>
        <v/>
      </c>
      <c r="L38" s="12" t="str">
        <f>IF($H38="","",IFERROR(INDEX(Library!$J$5:$J$499,MATCH($H38,Library!$F$5:$F$499,0)),""))</f>
        <v/>
      </c>
      <c r="M38" s="25"/>
      <c r="N38" s="13" t="str">
        <f t="shared" si="1"/>
        <v/>
      </c>
      <c r="O38" s="25"/>
      <c r="P38" s="27"/>
      <c r="Q38" s="28" t="str">
        <f>IF(OR($P38="",$N38=""),"",$P38+IFERROR(INDEX(Settings!$B$10:$B$12,MATCH($N38,Settings!$A$10:$A$12,0)),0))</f>
        <v/>
      </c>
      <c r="R38" s="25"/>
      <c r="S38" s="25"/>
      <c r="T38" s="27"/>
      <c r="U38" s="12" t="str">
        <f>IF($P38="","",IF($T38&lt;&gt;"",$T38,Settings!$B$6)-$P38)</f>
        <v/>
      </c>
      <c r="V38" s="12" t="str">
        <f>IF(OR($Q38="",$S38="مغلق"),"",IF(Settings!$B$6&gt;$Q38,"متأخر",""))</f>
        <v/>
      </c>
      <c r="W38" s="26"/>
    </row>
    <row r="39" spans="1:23" ht="18" x14ac:dyDescent="0.25">
      <c r="A39" s="13" t="str">
        <f t="shared" si="0"/>
        <v/>
      </c>
      <c r="B39" s="25"/>
      <c r="C39" s="25"/>
      <c r="D39" s="25"/>
      <c r="E39" s="25"/>
      <c r="F39" s="25"/>
      <c r="G39" s="25"/>
      <c r="H39" s="26"/>
      <c r="I39" s="12" t="str">
        <f>IF($H39="","",IFERROR(INDEX(Library!$A$5:$A$499,MATCH($H39,Library!$F$5:$F$499,0)),"غير موجود بالمكتبة"))</f>
        <v/>
      </c>
      <c r="J39" s="11" t="str">
        <f>IF($H39="","",IFERROR(INDEX(Library!$H$5:$H$499,MATCH($H39,Library!$F$5:$F$499,0)),""))</f>
        <v/>
      </c>
      <c r="K39" s="11" t="str">
        <f>IF($H39="","",IFERROR(INDEX(Library!$I$5:$I$499,MATCH($H39,Library!$F$5:$F$499,0)),""))</f>
        <v/>
      </c>
      <c r="L39" s="12" t="str">
        <f>IF($H39="","",IFERROR(INDEX(Library!$J$5:$J$499,MATCH($H39,Library!$F$5:$F$499,0)),""))</f>
        <v/>
      </c>
      <c r="M39" s="25"/>
      <c r="N39" s="13" t="str">
        <f t="shared" si="1"/>
        <v/>
      </c>
      <c r="O39" s="25"/>
      <c r="P39" s="27"/>
      <c r="Q39" s="28" t="str">
        <f>IF(OR($P39="",$N39=""),"",$P39+IFERROR(INDEX(Settings!$B$10:$B$12,MATCH($N39,Settings!$A$10:$A$12,0)),0))</f>
        <v/>
      </c>
      <c r="R39" s="25"/>
      <c r="S39" s="25"/>
      <c r="T39" s="27"/>
      <c r="U39" s="12" t="str">
        <f>IF($P39="","",IF($T39&lt;&gt;"",$T39,Settings!$B$6)-$P39)</f>
        <v/>
      </c>
      <c r="V39" s="12" t="str">
        <f>IF(OR($Q39="",$S39="مغلق"),"",IF(Settings!$B$6&gt;$Q39,"متأخر",""))</f>
        <v/>
      </c>
      <c r="W39" s="26"/>
    </row>
    <row r="40" spans="1:23" ht="18" x14ac:dyDescent="0.25">
      <c r="A40" s="13" t="str">
        <f t="shared" si="0"/>
        <v/>
      </c>
      <c r="B40" s="25"/>
      <c r="C40" s="25"/>
      <c r="D40" s="25"/>
      <c r="E40" s="25"/>
      <c r="F40" s="25"/>
      <c r="G40" s="25"/>
      <c r="H40" s="26"/>
      <c r="I40" s="12" t="str">
        <f>IF($H40="","",IFERROR(INDEX(Library!$A$5:$A$499,MATCH($H40,Library!$F$5:$F$499,0)),"غير موجود بالمكتبة"))</f>
        <v/>
      </c>
      <c r="J40" s="11" t="str">
        <f>IF($H40="","",IFERROR(INDEX(Library!$H$5:$H$499,MATCH($H40,Library!$F$5:$F$499,0)),""))</f>
        <v/>
      </c>
      <c r="K40" s="11" t="str">
        <f>IF($H40="","",IFERROR(INDEX(Library!$I$5:$I$499,MATCH($H40,Library!$F$5:$F$499,0)),""))</f>
        <v/>
      </c>
      <c r="L40" s="12" t="str">
        <f>IF($H40="","",IFERROR(INDEX(Library!$J$5:$J$499,MATCH($H40,Library!$F$5:$F$499,0)),""))</f>
        <v/>
      </c>
      <c r="M40" s="25"/>
      <c r="N40" s="13" t="str">
        <f t="shared" si="1"/>
        <v/>
      </c>
      <c r="O40" s="25"/>
      <c r="P40" s="27"/>
      <c r="Q40" s="28" t="str">
        <f>IF(OR($P40="",$N40=""),"",$P40+IFERROR(INDEX(Settings!$B$10:$B$12,MATCH($N40,Settings!$A$10:$A$12,0)),0))</f>
        <v/>
      </c>
      <c r="R40" s="25"/>
      <c r="S40" s="25"/>
      <c r="T40" s="27"/>
      <c r="U40" s="12" t="str">
        <f>IF($P40="","",IF($T40&lt;&gt;"",$T40,Settings!$B$6)-$P40)</f>
        <v/>
      </c>
      <c r="V40" s="12" t="str">
        <f>IF(OR($Q40="",$S40="مغلق"),"",IF(Settings!$B$6&gt;$Q40,"متأخر",""))</f>
        <v/>
      </c>
      <c r="W40" s="26"/>
    </row>
    <row r="41" spans="1:23" ht="18" x14ac:dyDescent="0.25">
      <c r="A41" s="13" t="str">
        <f t="shared" si="0"/>
        <v/>
      </c>
      <c r="B41" s="25"/>
      <c r="C41" s="25"/>
      <c r="D41" s="25"/>
      <c r="E41" s="25"/>
      <c r="F41" s="25"/>
      <c r="G41" s="25"/>
      <c r="H41" s="26"/>
      <c r="I41" s="12" t="str">
        <f>IF($H41="","",IFERROR(INDEX(Library!$A$5:$A$499,MATCH($H41,Library!$F$5:$F$499,0)),"غير موجود بالمكتبة"))</f>
        <v/>
      </c>
      <c r="J41" s="11" t="str">
        <f>IF($H41="","",IFERROR(INDEX(Library!$H$5:$H$499,MATCH($H41,Library!$F$5:$F$499,0)),""))</f>
        <v/>
      </c>
      <c r="K41" s="11" t="str">
        <f>IF($H41="","",IFERROR(INDEX(Library!$I$5:$I$499,MATCH($H41,Library!$F$5:$F$499,0)),""))</f>
        <v/>
      </c>
      <c r="L41" s="12" t="str">
        <f>IF($H41="","",IFERROR(INDEX(Library!$J$5:$J$499,MATCH($H41,Library!$F$5:$F$499,0)),""))</f>
        <v/>
      </c>
      <c r="M41" s="25"/>
      <c r="N41" s="13" t="str">
        <f t="shared" si="1"/>
        <v/>
      </c>
      <c r="O41" s="25"/>
      <c r="P41" s="27"/>
      <c r="Q41" s="28" t="str">
        <f>IF(OR($P41="",$N41=""),"",$P41+IFERROR(INDEX(Settings!$B$10:$B$12,MATCH($N41,Settings!$A$10:$A$12,0)),0))</f>
        <v/>
      </c>
      <c r="R41" s="25"/>
      <c r="S41" s="25"/>
      <c r="T41" s="27"/>
      <c r="U41" s="12" t="str">
        <f>IF($P41="","",IF($T41&lt;&gt;"",$T41,Settings!$B$6)-$P41)</f>
        <v/>
      </c>
      <c r="V41" s="12" t="str">
        <f>IF(OR($Q41="",$S41="مغلق"),"",IF(Settings!$B$6&gt;$Q41,"متأخر",""))</f>
        <v/>
      </c>
      <c r="W41" s="26"/>
    </row>
    <row r="42" spans="1:23" ht="18" x14ac:dyDescent="0.25">
      <c r="A42" s="13" t="str">
        <f t="shared" si="0"/>
        <v/>
      </c>
      <c r="B42" s="25"/>
      <c r="C42" s="25"/>
      <c r="D42" s="25"/>
      <c r="E42" s="25"/>
      <c r="F42" s="25"/>
      <c r="G42" s="25"/>
      <c r="H42" s="26"/>
      <c r="I42" s="12" t="str">
        <f>IF($H42="","",IFERROR(INDEX(Library!$A$5:$A$499,MATCH($H42,Library!$F$5:$F$499,0)),"غير موجود بالمكتبة"))</f>
        <v/>
      </c>
      <c r="J42" s="11" t="str">
        <f>IF($H42="","",IFERROR(INDEX(Library!$H$5:$H$499,MATCH($H42,Library!$F$5:$F$499,0)),""))</f>
        <v/>
      </c>
      <c r="K42" s="11" t="str">
        <f>IF($H42="","",IFERROR(INDEX(Library!$I$5:$I$499,MATCH($H42,Library!$F$5:$F$499,0)),""))</f>
        <v/>
      </c>
      <c r="L42" s="12" t="str">
        <f>IF($H42="","",IFERROR(INDEX(Library!$J$5:$J$499,MATCH($H42,Library!$F$5:$F$499,0)),""))</f>
        <v/>
      </c>
      <c r="M42" s="25"/>
      <c r="N42" s="13" t="str">
        <f t="shared" si="1"/>
        <v/>
      </c>
      <c r="O42" s="25"/>
      <c r="P42" s="27"/>
      <c r="Q42" s="28" t="str">
        <f>IF(OR($P42="",$N42=""),"",$P42+IFERROR(INDEX(Settings!$B$10:$B$12,MATCH($N42,Settings!$A$10:$A$12,0)),0))</f>
        <v/>
      </c>
      <c r="R42" s="25"/>
      <c r="S42" s="25"/>
      <c r="T42" s="27"/>
      <c r="U42" s="12" t="str">
        <f>IF($P42="","",IF($T42&lt;&gt;"",$T42,Settings!$B$6)-$P42)</f>
        <v/>
      </c>
      <c r="V42" s="12" t="str">
        <f>IF(OR($Q42="",$S42="مغلق"),"",IF(Settings!$B$6&gt;$Q42,"متأخر",""))</f>
        <v/>
      </c>
      <c r="W42" s="26"/>
    </row>
    <row r="43" spans="1:23" ht="18" x14ac:dyDescent="0.25">
      <c r="A43" s="13" t="str">
        <f t="shared" si="0"/>
        <v/>
      </c>
      <c r="B43" s="25"/>
      <c r="C43" s="25"/>
      <c r="D43" s="25"/>
      <c r="E43" s="25"/>
      <c r="F43" s="25"/>
      <c r="G43" s="25"/>
      <c r="H43" s="26"/>
      <c r="I43" s="12" t="str">
        <f>IF($H43="","",IFERROR(INDEX(Library!$A$5:$A$499,MATCH($H43,Library!$F$5:$F$499,0)),"غير موجود بالمكتبة"))</f>
        <v/>
      </c>
      <c r="J43" s="11" t="str">
        <f>IF($H43="","",IFERROR(INDEX(Library!$H$5:$H$499,MATCH($H43,Library!$F$5:$F$499,0)),""))</f>
        <v/>
      </c>
      <c r="K43" s="11" t="str">
        <f>IF($H43="","",IFERROR(INDEX(Library!$I$5:$I$499,MATCH($H43,Library!$F$5:$F$499,0)),""))</f>
        <v/>
      </c>
      <c r="L43" s="12" t="str">
        <f>IF($H43="","",IFERROR(INDEX(Library!$J$5:$J$499,MATCH($H43,Library!$F$5:$F$499,0)),""))</f>
        <v/>
      </c>
      <c r="M43" s="25"/>
      <c r="N43" s="13" t="str">
        <f t="shared" si="1"/>
        <v/>
      </c>
      <c r="O43" s="25"/>
      <c r="P43" s="27"/>
      <c r="Q43" s="28" t="str">
        <f>IF(OR($P43="",$N43=""),"",$P43+IFERROR(INDEX(Settings!$B$10:$B$12,MATCH($N43,Settings!$A$10:$A$12,0)),0))</f>
        <v/>
      </c>
      <c r="R43" s="25"/>
      <c r="S43" s="25"/>
      <c r="T43" s="27"/>
      <c r="U43" s="12" t="str">
        <f>IF($P43="","",IF($T43&lt;&gt;"",$T43,Settings!$B$6)-$P43)</f>
        <v/>
      </c>
      <c r="V43" s="12" t="str">
        <f>IF(OR($Q43="",$S43="مغلق"),"",IF(Settings!$B$6&gt;$Q43,"متأخر",""))</f>
        <v/>
      </c>
      <c r="W43" s="26"/>
    </row>
    <row r="44" spans="1:23" ht="18" x14ac:dyDescent="0.25">
      <c r="A44" s="13" t="str">
        <f t="shared" si="0"/>
        <v/>
      </c>
      <c r="B44" s="25"/>
      <c r="C44" s="25"/>
      <c r="D44" s="25"/>
      <c r="E44" s="25"/>
      <c r="F44" s="25"/>
      <c r="G44" s="25"/>
      <c r="H44" s="26"/>
      <c r="I44" s="12" t="str">
        <f>IF($H44="","",IFERROR(INDEX(Library!$A$5:$A$499,MATCH($H44,Library!$F$5:$F$499,0)),"غير موجود بالمكتبة"))</f>
        <v/>
      </c>
      <c r="J44" s="11" t="str">
        <f>IF($H44="","",IFERROR(INDEX(Library!$H$5:$H$499,MATCH($H44,Library!$F$5:$F$499,0)),""))</f>
        <v/>
      </c>
      <c r="K44" s="11" t="str">
        <f>IF($H44="","",IFERROR(INDEX(Library!$I$5:$I$499,MATCH($H44,Library!$F$5:$F$499,0)),""))</f>
        <v/>
      </c>
      <c r="L44" s="12" t="str">
        <f>IF($H44="","",IFERROR(INDEX(Library!$J$5:$J$499,MATCH($H44,Library!$F$5:$F$499,0)),""))</f>
        <v/>
      </c>
      <c r="M44" s="25"/>
      <c r="N44" s="13" t="str">
        <f t="shared" si="1"/>
        <v/>
      </c>
      <c r="O44" s="25"/>
      <c r="P44" s="27"/>
      <c r="Q44" s="28" t="str">
        <f>IF(OR($P44="",$N44=""),"",$P44+IFERROR(INDEX(Settings!$B$10:$B$12,MATCH($N44,Settings!$A$10:$A$12,0)),0))</f>
        <v/>
      </c>
      <c r="R44" s="25"/>
      <c r="S44" s="25"/>
      <c r="T44" s="27"/>
      <c r="U44" s="12" t="str">
        <f>IF($P44="","",IF($T44&lt;&gt;"",$T44,Settings!$B$6)-$P44)</f>
        <v/>
      </c>
      <c r="V44" s="12" t="str">
        <f>IF(OR($Q44="",$S44="مغلق"),"",IF(Settings!$B$6&gt;$Q44,"متأخر",""))</f>
        <v/>
      </c>
      <c r="W44" s="26"/>
    </row>
    <row r="45" spans="1:23" ht="18" x14ac:dyDescent="0.25">
      <c r="A45" s="13" t="str">
        <f t="shared" si="0"/>
        <v/>
      </c>
      <c r="B45" s="25"/>
      <c r="C45" s="25"/>
      <c r="D45" s="25"/>
      <c r="E45" s="25"/>
      <c r="F45" s="25"/>
      <c r="G45" s="25"/>
      <c r="H45" s="26"/>
      <c r="I45" s="12" t="str">
        <f>IF($H45="","",IFERROR(INDEX(Library!$A$5:$A$499,MATCH($H45,Library!$F$5:$F$499,0)),"غير موجود بالمكتبة"))</f>
        <v/>
      </c>
      <c r="J45" s="11" t="str">
        <f>IF($H45="","",IFERROR(INDEX(Library!$H$5:$H$499,MATCH($H45,Library!$F$5:$F$499,0)),""))</f>
        <v/>
      </c>
      <c r="K45" s="11" t="str">
        <f>IF($H45="","",IFERROR(INDEX(Library!$I$5:$I$499,MATCH($H45,Library!$F$5:$F$499,0)),""))</f>
        <v/>
      </c>
      <c r="L45" s="12" t="str">
        <f>IF($H45="","",IFERROR(INDEX(Library!$J$5:$J$499,MATCH($H45,Library!$F$5:$F$499,0)),""))</f>
        <v/>
      </c>
      <c r="M45" s="25"/>
      <c r="N45" s="13" t="str">
        <f t="shared" si="1"/>
        <v/>
      </c>
      <c r="O45" s="25"/>
      <c r="P45" s="27"/>
      <c r="Q45" s="28" t="str">
        <f>IF(OR($P45="",$N45=""),"",$P45+IFERROR(INDEX(Settings!$B$10:$B$12,MATCH($N45,Settings!$A$10:$A$12,0)),0))</f>
        <v/>
      </c>
      <c r="R45" s="25"/>
      <c r="S45" s="25"/>
      <c r="T45" s="27"/>
      <c r="U45" s="12" t="str">
        <f>IF($P45="","",IF($T45&lt;&gt;"",$T45,Settings!$B$6)-$P45)</f>
        <v/>
      </c>
      <c r="V45" s="12" t="str">
        <f>IF(OR($Q45="",$S45="مغلق"),"",IF(Settings!$B$6&gt;$Q45,"متأخر",""))</f>
        <v/>
      </c>
      <c r="W45" s="26"/>
    </row>
    <row r="46" spans="1:23" ht="18" x14ac:dyDescent="0.25">
      <c r="A46" s="13" t="str">
        <f t="shared" si="0"/>
        <v/>
      </c>
      <c r="B46" s="25"/>
      <c r="C46" s="25"/>
      <c r="D46" s="25"/>
      <c r="E46" s="25"/>
      <c r="F46" s="25"/>
      <c r="G46" s="25"/>
      <c r="H46" s="26"/>
      <c r="I46" s="12" t="str">
        <f>IF($H46="","",IFERROR(INDEX(Library!$A$5:$A$499,MATCH($H46,Library!$F$5:$F$499,0)),"غير موجود بالمكتبة"))</f>
        <v/>
      </c>
      <c r="J46" s="11" t="str">
        <f>IF($H46="","",IFERROR(INDEX(Library!$H$5:$H$499,MATCH($H46,Library!$F$5:$F$499,0)),""))</f>
        <v/>
      </c>
      <c r="K46" s="11" t="str">
        <f>IF($H46="","",IFERROR(INDEX(Library!$I$5:$I$499,MATCH($H46,Library!$F$5:$F$499,0)),""))</f>
        <v/>
      </c>
      <c r="L46" s="12" t="str">
        <f>IF($H46="","",IFERROR(INDEX(Library!$J$5:$J$499,MATCH($H46,Library!$F$5:$F$499,0)),""))</f>
        <v/>
      </c>
      <c r="M46" s="25"/>
      <c r="N46" s="13" t="str">
        <f t="shared" si="1"/>
        <v/>
      </c>
      <c r="O46" s="25"/>
      <c r="P46" s="27"/>
      <c r="Q46" s="28" t="str">
        <f>IF(OR($P46="",$N46=""),"",$P46+IFERROR(INDEX(Settings!$B$10:$B$12,MATCH($N46,Settings!$A$10:$A$12,0)),0))</f>
        <v/>
      </c>
      <c r="R46" s="25"/>
      <c r="S46" s="25"/>
      <c r="T46" s="27"/>
      <c r="U46" s="12" t="str">
        <f>IF($P46="","",IF($T46&lt;&gt;"",$T46,Settings!$B$6)-$P46)</f>
        <v/>
      </c>
      <c r="V46" s="12" t="str">
        <f>IF(OR($Q46="",$S46="مغلق"),"",IF(Settings!$B$6&gt;$Q46,"متأخر",""))</f>
        <v/>
      </c>
      <c r="W46" s="26"/>
    </row>
    <row r="47" spans="1:23" ht="18" x14ac:dyDescent="0.25">
      <c r="A47" s="13" t="str">
        <f t="shared" si="0"/>
        <v/>
      </c>
      <c r="B47" s="25"/>
      <c r="C47" s="25"/>
      <c r="D47" s="25"/>
      <c r="E47" s="25"/>
      <c r="F47" s="25"/>
      <c r="G47" s="25"/>
      <c r="H47" s="26"/>
      <c r="I47" s="12" t="str">
        <f>IF($H47="","",IFERROR(INDEX(Library!$A$5:$A$499,MATCH($H47,Library!$F$5:$F$499,0)),"غير موجود بالمكتبة"))</f>
        <v/>
      </c>
      <c r="J47" s="11" t="str">
        <f>IF($H47="","",IFERROR(INDEX(Library!$H$5:$H$499,MATCH($H47,Library!$F$5:$F$499,0)),""))</f>
        <v/>
      </c>
      <c r="K47" s="11" t="str">
        <f>IF($H47="","",IFERROR(INDEX(Library!$I$5:$I$499,MATCH($H47,Library!$F$5:$F$499,0)),""))</f>
        <v/>
      </c>
      <c r="L47" s="12" t="str">
        <f>IF($H47="","",IFERROR(INDEX(Library!$J$5:$J$499,MATCH($H47,Library!$F$5:$F$499,0)),""))</f>
        <v/>
      </c>
      <c r="M47" s="25"/>
      <c r="N47" s="13" t="str">
        <f t="shared" si="1"/>
        <v/>
      </c>
      <c r="O47" s="25"/>
      <c r="P47" s="27"/>
      <c r="Q47" s="28" t="str">
        <f>IF(OR($P47="",$N47=""),"",$P47+IFERROR(INDEX(Settings!$B$10:$B$12,MATCH($N47,Settings!$A$10:$A$12,0)),0))</f>
        <v/>
      </c>
      <c r="R47" s="25"/>
      <c r="S47" s="25"/>
      <c r="T47" s="27"/>
      <c r="U47" s="12" t="str">
        <f>IF($P47="","",IF($T47&lt;&gt;"",$T47,Settings!$B$6)-$P47)</f>
        <v/>
      </c>
      <c r="V47" s="12" t="str">
        <f>IF(OR($Q47="",$S47="مغلق"),"",IF(Settings!$B$6&gt;$Q47,"متأخر",""))</f>
        <v/>
      </c>
      <c r="W47" s="26"/>
    </row>
    <row r="48" spans="1:23" ht="18" x14ac:dyDescent="0.25">
      <c r="A48" s="13" t="str">
        <f t="shared" si="0"/>
        <v/>
      </c>
      <c r="B48" s="25"/>
      <c r="C48" s="25"/>
      <c r="D48" s="25"/>
      <c r="E48" s="25"/>
      <c r="F48" s="25"/>
      <c r="G48" s="25"/>
      <c r="H48" s="26"/>
      <c r="I48" s="12" t="str">
        <f>IF($H48="","",IFERROR(INDEX(Library!$A$5:$A$499,MATCH($H48,Library!$F$5:$F$499,0)),"غير موجود بالمكتبة"))</f>
        <v/>
      </c>
      <c r="J48" s="11" t="str">
        <f>IF($H48="","",IFERROR(INDEX(Library!$H$5:$H$499,MATCH($H48,Library!$F$5:$F$499,0)),""))</f>
        <v/>
      </c>
      <c r="K48" s="11" t="str">
        <f>IF($H48="","",IFERROR(INDEX(Library!$I$5:$I$499,MATCH($H48,Library!$F$5:$F$499,0)),""))</f>
        <v/>
      </c>
      <c r="L48" s="12" t="str">
        <f>IF($H48="","",IFERROR(INDEX(Library!$J$5:$J$499,MATCH($H48,Library!$F$5:$F$499,0)),""))</f>
        <v/>
      </c>
      <c r="M48" s="25"/>
      <c r="N48" s="13" t="str">
        <f t="shared" si="1"/>
        <v/>
      </c>
      <c r="O48" s="25"/>
      <c r="P48" s="27"/>
      <c r="Q48" s="28" t="str">
        <f>IF(OR($P48="",$N48=""),"",$P48+IFERROR(INDEX(Settings!$B$10:$B$12,MATCH($N48,Settings!$A$10:$A$12,0)),0))</f>
        <v/>
      </c>
      <c r="R48" s="25"/>
      <c r="S48" s="25"/>
      <c r="T48" s="27"/>
      <c r="U48" s="12" t="str">
        <f>IF($P48="","",IF($T48&lt;&gt;"",$T48,Settings!$B$6)-$P48)</f>
        <v/>
      </c>
      <c r="V48" s="12" t="str">
        <f>IF(OR($Q48="",$S48="مغلق"),"",IF(Settings!$B$6&gt;$Q48,"متأخر",""))</f>
        <v/>
      </c>
      <c r="W48" s="26"/>
    </row>
    <row r="49" spans="1:23" ht="18" x14ac:dyDescent="0.25">
      <c r="A49" s="13" t="str">
        <f t="shared" si="0"/>
        <v/>
      </c>
      <c r="B49" s="25"/>
      <c r="C49" s="25"/>
      <c r="D49" s="25"/>
      <c r="E49" s="25"/>
      <c r="F49" s="25"/>
      <c r="G49" s="25"/>
      <c r="H49" s="26"/>
      <c r="I49" s="12" t="str">
        <f>IF($H49="","",IFERROR(INDEX(Library!$A$5:$A$499,MATCH($H49,Library!$F$5:$F$499,0)),"غير موجود بالمكتبة"))</f>
        <v/>
      </c>
      <c r="J49" s="11" t="str">
        <f>IF($H49="","",IFERROR(INDEX(Library!$H$5:$H$499,MATCH($H49,Library!$F$5:$F$499,0)),""))</f>
        <v/>
      </c>
      <c r="K49" s="11" t="str">
        <f>IF($H49="","",IFERROR(INDEX(Library!$I$5:$I$499,MATCH($H49,Library!$F$5:$F$499,0)),""))</f>
        <v/>
      </c>
      <c r="L49" s="12" t="str">
        <f>IF($H49="","",IFERROR(INDEX(Library!$J$5:$J$499,MATCH($H49,Library!$F$5:$F$499,0)),""))</f>
        <v/>
      </c>
      <c r="M49" s="25"/>
      <c r="N49" s="13" t="str">
        <f t="shared" si="1"/>
        <v/>
      </c>
      <c r="O49" s="25"/>
      <c r="P49" s="27"/>
      <c r="Q49" s="28" t="str">
        <f>IF(OR($P49="",$N49=""),"",$P49+IFERROR(INDEX(Settings!$B$10:$B$12,MATCH($N49,Settings!$A$10:$A$12,0)),0))</f>
        <v/>
      </c>
      <c r="R49" s="25"/>
      <c r="S49" s="25"/>
      <c r="T49" s="27"/>
      <c r="U49" s="12" t="str">
        <f>IF($P49="","",IF($T49&lt;&gt;"",$T49,Settings!$B$6)-$P49)</f>
        <v/>
      </c>
      <c r="V49" s="12" t="str">
        <f>IF(OR($Q49="",$S49="مغلق"),"",IF(Settings!$B$6&gt;$Q49,"متأخر",""))</f>
        <v/>
      </c>
      <c r="W49" s="26"/>
    </row>
    <row r="50" spans="1:23" ht="18" x14ac:dyDescent="0.25">
      <c r="A50" s="13" t="str">
        <f t="shared" si="0"/>
        <v/>
      </c>
      <c r="B50" s="25"/>
      <c r="C50" s="25"/>
      <c r="D50" s="25"/>
      <c r="E50" s="25"/>
      <c r="F50" s="25"/>
      <c r="G50" s="25"/>
      <c r="H50" s="26"/>
      <c r="I50" s="12" t="str">
        <f>IF($H50="","",IFERROR(INDEX(Library!$A$5:$A$499,MATCH($H50,Library!$F$5:$F$499,0)),"غير موجود بالمكتبة"))</f>
        <v/>
      </c>
      <c r="J50" s="11" t="str">
        <f>IF($H50="","",IFERROR(INDEX(Library!$H$5:$H$499,MATCH($H50,Library!$F$5:$F$499,0)),""))</f>
        <v/>
      </c>
      <c r="K50" s="11" t="str">
        <f>IF($H50="","",IFERROR(INDEX(Library!$I$5:$I$499,MATCH($H50,Library!$F$5:$F$499,0)),""))</f>
        <v/>
      </c>
      <c r="L50" s="12" t="str">
        <f>IF($H50="","",IFERROR(INDEX(Library!$J$5:$J$499,MATCH($H50,Library!$F$5:$F$499,0)),""))</f>
        <v/>
      </c>
      <c r="M50" s="25"/>
      <c r="N50" s="13" t="str">
        <f t="shared" si="1"/>
        <v/>
      </c>
      <c r="O50" s="25"/>
      <c r="P50" s="27"/>
      <c r="Q50" s="28" t="str">
        <f>IF(OR($P50="",$N50=""),"",$P50+IFERROR(INDEX(Settings!$B$10:$B$12,MATCH($N50,Settings!$A$10:$A$12,0)),0))</f>
        <v/>
      </c>
      <c r="R50" s="25"/>
      <c r="S50" s="25"/>
      <c r="T50" s="27"/>
      <c r="U50" s="12" t="str">
        <f>IF($P50="","",IF($T50&lt;&gt;"",$T50,Settings!$B$6)-$P50)</f>
        <v/>
      </c>
      <c r="V50" s="12" t="str">
        <f>IF(OR($Q50="",$S50="مغلق"),"",IF(Settings!$B$6&gt;$Q50,"متأخر",""))</f>
        <v/>
      </c>
      <c r="W50" s="26"/>
    </row>
    <row r="51" spans="1:23" ht="18" x14ac:dyDescent="0.25">
      <c r="A51" s="13" t="str">
        <f t="shared" si="0"/>
        <v/>
      </c>
      <c r="B51" s="25"/>
      <c r="C51" s="25"/>
      <c r="D51" s="25"/>
      <c r="E51" s="25"/>
      <c r="F51" s="25"/>
      <c r="G51" s="25"/>
      <c r="H51" s="26"/>
      <c r="I51" s="12" t="str">
        <f>IF($H51="","",IFERROR(INDEX(Library!$A$5:$A$499,MATCH($H51,Library!$F$5:$F$499,0)),"غير موجود بالمكتبة"))</f>
        <v/>
      </c>
      <c r="J51" s="11" t="str">
        <f>IF($H51="","",IFERROR(INDEX(Library!$H$5:$H$499,MATCH($H51,Library!$F$5:$F$499,0)),""))</f>
        <v/>
      </c>
      <c r="K51" s="11" t="str">
        <f>IF($H51="","",IFERROR(INDEX(Library!$I$5:$I$499,MATCH($H51,Library!$F$5:$F$499,0)),""))</f>
        <v/>
      </c>
      <c r="L51" s="12" t="str">
        <f>IF($H51="","",IFERROR(INDEX(Library!$J$5:$J$499,MATCH($H51,Library!$F$5:$F$499,0)),""))</f>
        <v/>
      </c>
      <c r="M51" s="25"/>
      <c r="N51" s="13" t="str">
        <f t="shared" si="1"/>
        <v/>
      </c>
      <c r="O51" s="25"/>
      <c r="P51" s="27"/>
      <c r="Q51" s="28" t="str">
        <f>IF(OR($P51="",$N51=""),"",$P51+IFERROR(INDEX(Settings!$B$10:$B$12,MATCH($N51,Settings!$A$10:$A$12,0)),0))</f>
        <v/>
      </c>
      <c r="R51" s="25"/>
      <c r="S51" s="25"/>
      <c r="T51" s="27"/>
      <c r="U51" s="12" t="str">
        <f>IF($P51="","",IF($T51&lt;&gt;"",$T51,Settings!$B$6)-$P51)</f>
        <v/>
      </c>
      <c r="V51" s="12" t="str">
        <f>IF(OR($Q51="",$S51="مغلق"),"",IF(Settings!$B$6&gt;$Q51,"متأخر",""))</f>
        <v/>
      </c>
      <c r="W51" s="26"/>
    </row>
    <row r="52" spans="1:23" ht="18" x14ac:dyDescent="0.25">
      <c r="A52" s="13" t="str">
        <f t="shared" si="0"/>
        <v/>
      </c>
      <c r="B52" s="25"/>
      <c r="C52" s="25"/>
      <c r="D52" s="25"/>
      <c r="E52" s="25"/>
      <c r="F52" s="25"/>
      <c r="G52" s="25"/>
      <c r="H52" s="26"/>
      <c r="I52" s="12" t="str">
        <f>IF($H52="","",IFERROR(INDEX(Library!$A$5:$A$499,MATCH($H52,Library!$F$5:$F$499,0)),"غير موجود بالمكتبة"))</f>
        <v/>
      </c>
      <c r="J52" s="11" t="str">
        <f>IF($H52="","",IFERROR(INDEX(Library!$H$5:$H$499,MATCH($H52,Library!$F$5:$F$499,0)),""))</f>
        <v/>
      </c>
      <c r="K52" s="11" t="str">
        <f>IF($H52="","",IFERROR(INDEX(Library!$I$5:$I$499,MATCH($H52,Library!$F$5:$F$499,0)),""))</f>
        <v/>
      </c>
      <c r="L52" s="12" t="str">
        <f>IF($H52="","",IFERROR(INDEX(Library!$J$5:$J$499,MATCH($H52,Library!$F$5:$F$499,0)),""))</f>
        <v/>
      </c>
      <c r="M52" s="25"/>
      <c r="N52" s="13" t="str">
        <f t="shared" si="1"/>
        <v/>
      </c>
      <c r="O52" s="25"/>
      <c r="P52" s="27"/>
      <c r="Q52" s="28" t="str">
        <f>IF(OR($P52="",$N52=""),"",$P52+IFERROR(INDEX(Settings!$B$10:$B$12,MATCH($N52,Settings!$A$10:$A$12,0)),0))</f>
        <v/>
      </c>
      <c r="R52" s="25"/>
      <c r="S52" s="25"/>
      <c r="T52" s="27"/>
      <c r="U52" s="12" t="str">
        <f>IF($P52="","",IF($T52&lt;&gt;"",$T52,Settings!$B$6)-$P52)</f>
        <v/>
      </c>
      <c r="V52" s="12" t="str">
        <f>IF(OR($Q52="",$S52="مغلق"),"",IF(Settings!$B$6&gt;$Q52,"متأخر",""))</f>
        <v/>
      </c>
      <c r="W52" s="26"/>
    </row>
    <row r="53" spans="1:23" ht="18" x14ac:dyDescent="0.25">
      <c r="A53" s="13" t="str">
        <f t="shared" si="0"/>
        <v/>
      </c>
      <c r="B53" s="25"/>
      <c r="C53" s="25"/>
      <c r="D53" s="25"/>
      <c r="E53" s="25"/>
      <c r="F53" s="25"/>
      <c r="G53" s="25"/>
      <c r="H53" s="26"/>
      <c r="I53" s="12" t="str">
        <f>IF($H53="","",IFERROR(INDEX(Library!$A$5:$A$499,MATCH($H53,Library!$F$5:$F$499,0)),"غير موجود بالمكتبة"))</f>
        <v/>
      </c>
      <c r="J53" s="11" t="str">
        <f>IF($H53="","",IFERROR(INDEX(Library!$H$5:$H$499,MATCH($H53,Library!$F$5:$F$499,0)),""))</f>
        <v/>
      </c>
      <c r="K53" s="11" t="str">
        <f>IF($H53="","",IFERROR(INDEX(Library!$I$5:$I$499,MATCH($H53,Library!$F$5:$F$499,0)),""))</f>
        <v/>
      </c>
      <c r="L53" s="12" t="str">
        <f>IF($H53="","",IFERROR(INDEX(Library!$J$5:$J$499,MATCH($H53,Library!$F$5:$F$499,0)),""))</f>
        <v/>
      </c>
      <c r="M53" s="25"/>
      <c r="N53" s="13" t="str">
        <f t="shared" si="1"/>
        <v/>
      </c>
      <c r="O53" s="25"/>
      <c r="P53" s="27"/>
      <c r="Q53" s="28" t="str">
        <f>IF(OR($P53="",$N53=""),"",$P53+IFERROR(INDEX(Settings!$B$10:$B$12,MATCH($N53,Settings!$A$10:$A$12,0)),0))</f>
        <v/>
      </c>
      <c r="R53" s="25"/>
      <c r="S53" s="25"/>
      <c r="T53" s="27"/>
      <c r="U53" s="12" t="str">
        <f>IF($P53="","",IF($T53&lt;&gt;"",$T53,Settings!$B$6)-$P53)</f>
        <v/>
      </c>
      <c r="V53" s="12" t="str">
        <f>IF(OR($Q53="",$S53="مغلق"),"",IF(Settings!$B$6&gt;$Q53,"متأخر",""))</f>
        <v/>
      </c>
      <c r="W53" s="26"/>
    </row>
    <row r="54" spans="1:23" ht="18" x14ac:dyDescent="0.25">
      <c r="A54" s="13" t="str">
        <f t="shared" si="0"/>
        <v/>
      </c>
      <c r="B54" s="25"/>
      <c r="C54" s="25"/>
      <c r="D54" s="25"/>
      <c r="E54" s="25"/>
      <c r="F54" s="25"/>
      <c r="G54" s="25"/>
      <c r="H54" s="26"/>
      <c r="I54" s="12" t="str">
        <f>IF($H54="","",IFERROR(INDEX(Library!$A$5:$A$499,MATCH($H54,Library!$F$5:$F$499,0)),"غير موجود بالمكتبة"))</f>
        <v/>
      </c>
      <c r="J54" s="11" t="str">
        <f>IF($H54="","",IFERROR(INDEX(Library!$H$5:$H$499,MATCH($H54,Library!$F$5:$F$499,0)),""))</f>
        <v/>
      </c>
      <c r="K54" s="11" t="str">
        <f>IF($H54="","",IFERROR(INDEX(Library!$I$5:$I$499,MATCH($H54,Library!$F$5:$F$499,0)),""))</f>
        <v/>
      </c>
      <c r="L54" s="12" t="str">
        <f>IF($H54="","",IFERROR(INDEX(Library!$J$5:$J$499,MATCH($H54,Library!$F$5:$F$499,0)),""))</f>
        <v/>
      </c>
      <c r="M54" s="25"/>
      <c r="N54" s="13" t="str">
        <f t="shared" si="1"/>
        <v/>
      </c>
      <c r="O54" s="25"/>
      <c r="P54" s="27"/>
      <c r="Q54" s="28" t="str">
        <f>IF(OR($P54="",$N54=""),"",$P54+IFERROR(INDEX(Settings!$B$10:$B$12,MATCH($N54,Settings!$A$10:$A$12,0)),0))</f>
        <v/>
      </c>
      <c r="R54" s="25"/>
      <c r="S54" s="25"/>
      <c r="T54" s="27"/>
      <c r="U54" s="12" t="str">
        <f>IF($P54="","",IF($T54&lt;&gt;"",$T54,Settings!$B$6)-$P54)</f>
        <v/>
      </c>
      <c r="V54" s="12" t="str">
        <f>IF(OR($Q54="",$S54="مغلق"),"",IF(Settings!$B$6&gt;$Q54,"متأخر",""))</f>
        <v/>
      </c>
      <c r="W54" s="26"/>
    </row>
    <row r="55" spans="1:23" ht="18" x14ac:dyDescent="0.25">
      <c r="A55" s="13" t="str">
        <f t="shared" si="0"/>
        <v/>
      </c>
      <c r="B55" s="25"/>
      <c r="C55" s="25"/>
      <c r="D55" s="25"/>
      <c r="E55" s="25"/>
      <c r="F55" s="25"/>
      <c r="G55" s="25"/>
      <c r="H55" s="26"/>
      <c r="I55" s="12" t="str">
        <f>IF($H55="","",IFERROR(INDEX(Library!$A$5:$A$499,MATCH($H55,Library!$F$5:$F$499,0)),"غير موجود بالمكتبة"))</f>
        <v/>
      </c>
      <c r="J55" s="11" t="str">
        <f>IF($H55="","",IFERROR(INDEX(Library!$H$5:$H$499,MATCH($H55,Library!$F$5:$F$499,0)),""))</f>
        <v/>
      </c>
      <c r="K55" s="11" t="str">
        <f>IF($H55="","",IFERROR(INDEX(Library!$I$5:$I$499,MATCH($H55,Library!$F$5:$F$499,0)),""))</f>
        <v/>
      </c>
      <c r="L55" s="12" t="str">
        <f>IF($H55="","",IFERROR(INDEX(Library!$J$5:$J$499,MATCH($H55,Library!$F$5:$F$499,0)),""))</f>
        <v/>
      </c>
      <c r="M55" s="25"/>
      <c r="N55" s="13" t="str">
        <f t="shared" si="1"/>
        <v/>
      </c>
      <c r="O55" s="25"/>
      <c r="P55" s="27"/>
      <c r="Q55" s="28" t="str">
        <f>IF(OR($P55="",$N55=""),"",$P55+IFERROR(INDEX(Settings!$B$10:$B$12,MATCH($N55,Settings!$A$10:$A$12,0)),0))</f>
        <v/>
      </c>
      <c r="R55" s="25"/>
      <c r="S55" s="25"/>
      <c r="T55" s="27"/>
      <c r="U55" s="12" t="str">
        <f>IF($P55="","",IF($T55&lt;&gt;"",$T55,Settings!$B$6)-$P55)</f>
        <v/>
      </c>
      <c r="V55" s="12" t="str">
        <f>IF(OR($Q55="",$S55="مغلق"),"",IF(Settings!$B$6&gt;$Q55,"متأخر",""))</f>
        <v/>
      </c>
      <c r="W55" s="26"/>
    </row>
    <row r="56" spans="1:23" ht="18" x14ac:dyDescent="0.25">
      <c r="A56" s="13" t="str">
        <f t="shared" si="0"/>
        <v/>
      </c>
      <c r="B56" s="25"/>
      <c r="C56" s="25"/>
      <c r="D56" s="25"/>
      <c r="E56" s="25"/>
      <c r="F56" s="25"/>
      <c r="G56" s="25"/>
      <c r="H56" s="26"/>
      <c r="I56" s="12" t="str">
        <f>IF($H56="","",IFERROR(INDEX(Library!$A$5:$A$499,MATCH($H56,Library!$F$5:$F$499,0)),"غير موجود بالمكتبة"))</f>
        <v/>
      </c>
      <c r="J56" s="11" t="str">
        <f>IF($H56="","",IFERROR(INDEX(Library!$H$5:$H$499,MATCH($H56,Library!$F$5:$F$499,0)),""))</f>
        <v/>
      </c>
      <c r="K56" s="11" t="str">
        <f>IF($H56="","",IFERROR(INDEX(Library!$I$5:$I$499,MATCH($H56,Library!$F$5:$F$499,0)),""))</f>
        <v/>
      </c>
      <c r="L56" s="12" t="str">
        <f>IF($H56="","",IFERROR(INDEX(Library!$J$5:$J$499,MATCH($H56,Library!$F$5:$F$499,0)),""))</f>
        <v/>
      </c>
      <c r="M56" s="25"/>
      <c r="N56" s="13" t="str">
        <f t="shared" si="1"/>
        <v/>
      </c>
      <c r="O56" s="25"/>
      <c r="P56" s="27"/>
      <c r="Q56" s="28" t="str">
        <f>IF(OR($P56="",$N56=""),"",$P56+IFERROR(INDEX(Settings!$B$10:$B$12,MATCH($N56,Settings!$A$10:$A$12,0)),0))</f>
        <v/>
      </c>
      <c r="R56" s="25"/>
      <c r="S56" s="25"/>
      <c r="T56" s="27"/>
      <c r="U56" s="12" t="str">
        <f>IF($P56="","",IF($T56&lt;&gt;"",$T56,Settings!$B$6)-$P56)</f>
        <v/>
      </c>
      <c r="V56" s="12" t="str">
        <f>IF(OR($Q56="",$S56="مغلق"),"",IF(Settings!$B$6&gt;$Q56,"متأخر",""))</f>
        <v/>
      </c>
      <c r="W56" s="26"/>
    </row>
    <row r="57" spans="1:23" ht="18" x14ac:dyDescent="0.25">
      <c r="A57" s="13" t="str">
        <f t="shared" si="0"/>
        <v/>
      </c>
      <c r="B57" s="25"/>
      <c r="C57" s="25"/>
      <c r="D57" s="25"/>
      <c r="E57" s="25"/>
      <c r="F57" s="25"/>
      <c r="G57" s="25"/>
      <c r="H57" s="26"/>
      <c r="I57" s="12" t="str">
        <f>IF($H57="","",IFERROR(INDEX(Library!$A$5:$A$499,MATCH($H57,Library!$F$5:$F$499,0)),"غير موجود بالمكتبة"))</f>
        <v/>
      </c>
      <c r="J57" s="11" t="str">
        <f>IF($H57="","",IFERROR(INDEX(Library!$H$5:$H$499,MATCH($H57,Library!$F$5:$F$499,0)),""))</f>
        <v/>
      </c>
      <c r="K57" s="11" t="str">
        <f>IF($H57="","",IFERROR(INDEX(Library!$I$5:$I$499,MATCH($H57,Library!$F$5:$F$499,0)),""))</f>
        <v/>
      </c>
      <c r="L57" s="12" t="str">
        <f>IF($H57="","",IFERROR(INDEX(Library!$J$5:$J$499,MATCH($H57,Library!$F$5:$F$499,0)),""))</f>
        <v/>
      </c>
      <c r="M57" s="25"/>
      <c r="N57" s="13" t="str">
        <f t="shared" si="1"/>
        <v/>
      </c>
      <c r="O57" s="25"/>
      <c r="P57" s="27"/>
      <c r="Q57" s="28" t="str">
        <f>IF(OR($P57="",$N57=""),"",$P57+IFERROR(INDEX(Settings!$B$10:$B$12,MATCH($N57,Settings!$A$10:$A$12,0)),0))</f>
        <v/>
      </c>
      <c r="R57" s="25"/>
      <c r="S57" s="25"/>
      <c r="T57" s="27"/>
      <c r="U57" s="12" t="str">
        <f>IF($P57="","",IF($T57&lt;&gt;"",$T57,Settings!$B$6)-$P57)</f>
        <v/>
      </c>
      <c r="V57" s="12" t="str">
        <f>IF(OR($Q57="",$S57="مغلق"),"",IF(Settings!$B$6&gt;$Q57,"متأخر",""))</f>
        <v/>
      </c>
      <c r="W57" s="26"/>
    </row>
    <row r="58" spans="1:23" ht="18" x14ac:dyDescent="0.25">
      <c r="A58" s="13" t="str">
        <f t="shared" si="0"/>
        <v/>
      </c>
      <c r="B58" s="25"/>
      <c r="C58" s="25"/>
      <c r="D58" s="25"/>
      <c r="E58" s="25"/>
      <c r="F58" s="25"/>
      <c r="G58" s="25"/>
      <c r="H58" s="26"/>
      <c r="I58" s="12" t="str">
        <f>IF($H58="","",IFERROR(INDEX(Library!$A$5:$A$499,MATCH($H58,Library!$F$5:$F$499,0)),"غير موجود بالمكتبة"))</f>
        <v/>
      </c>
      <c r="J58" s="11" t="str">
        <f>IF($H58="","",IFERROR(INDEX(Library!$H$5:$H$499,MATCH($H58,Library!$F$5:$F$499,0)),""))</f>
        <v/>
      </c>
      <c r="K58" s="11" t="str">
        <f>IF($H58="","",IFERROR(INDEX(Library!$I$5:$I$499,MATCH($H58,Library!$F$5:$F$499,0)),""))</f>
        <v/>
      </c>
      <c r="L58" s="12" t="str">
        <f>IF($H58="","",IFERROR(INDEX(Library!$J$5:$J$499,MATCH($H58,Library!$F$5:$F$499,0)),""))</f>
        <v/>
      </c>
      <c r="M58" s="25"/>
      <c r="N58" s="13" t="str">
        <f t="shared" si="1"/>
        <v/>
      </c>
      <c r="O58" s="25"/>
      <c r="P58" s="27"/>
      <c r="Q58" s="28" t="str">
        <f>IF(OR($P58="",$N58=""),"",$P58+IFERROR(INDEX(Settings!$B$10:$B$12,MATCH($N58,Settings!$A$10:$A$12,0)),0))</f>
        <v/>
      </c>
      <c r="R58" s="25"/>
      <c r="S58" s="25"/>
      <c r="T58" s="27"/>
      <c r="U58" s="12" t="str">
        <f>IF($P58="","",IF($T58&lt;&gt;"",$T58,Settings!$B$6)-$P58)</f>
        <v/>
      </c>
      <c r="V58" s="12" t="str">
        <f>IF(OR($Q58="",$S58="مغلق"),"",IF(Settings!$B$6&gt;$Q58,"متأخر",""))</f>
        <v/>
      </c>
      <c r="W58" s="26"/>
    </row>
    <row r="59" spans="1:23" ht="18" x14ac:dyDescent="0.25">
      <c r="A59" s="13" t="str">
        <f t="shared" si="0"/>
        <v/>
      </c>
      <c r="B59" s="25"/>
      <c r="C59" s="25"/>
      <c r="D59" s="25"/>
      <c r="E59" s="25"/>
      <c r="F59" s="25"/>
      <c r="G59" s="25"/>
      <c r="H59" s="26"/>
      <c r="I59" s="12" t="str">
        <f>IF($H59="","",IFERROR(INDEX(Library!$A$5:$A$499,MATCH($H59,Library!$F$5:$F$499,0)),"غير موجود بالمكتبة"))</f>
        <v/>
      </c>
      <c r="J59" s="11" t="str">
        <f>IF($H59="","",IFERROR(INDEX(Library!$H$5:$H$499,MATCH($H59,Library!$F$5:$F$499,0)),""))</f>
        <v/>
      </c>
      <c r="K59" s="11" t="str">
        <f>IF($H59="","",IFERROR(INDEX(Library!$I$5:$I$499,MATCH($H59,Library!$F$5:$F$499,0)),""))</f>
        <v/>
      </c>
      <c r="L59" s="12" t="str">
        <f>IF($H59="","",IFERROR(INDEX(Library!$J$5:$J$499,MATCH($H59,Library!$F$5:$F$499,0)),""))</f>
        <v/>
      </c>
      <c r="M59" s="25"/>
      <c r="N59" s="13" t="str">
        <f t="shared" si="1"/>
        <v/>
      </c>
      <c r="O59" s="25"/>
      <c r="P59" s="27"/>
      <c r="Q59" s="28" t="str">
        <f>IF(OR($P59="",$N59=""),"",$P59+IFERROR(INDEX(Settings!$B$10:$B$12,MATCH($N59,Settings!$A$10:$A$12,0)),0))</f>
        <v/>
      </c>
      <c r="R59" s="25"/>
      <c r="S59" s="25"/>
      <c r="T59" s="27"/>
      <c r="U59" s="12" t="str">
        <f>IF($P59="","",IF($T59&lt;&gt;"",$T59,Settings!$B$6)-$P59)</f>
        <v/>
      </c>
      <c r="V59" s="12" t="str">
        <f>IF(OR($Q59="",$S59="مغلق"),"",IF(Settings!$B$6&gt;$Q59,"متأخر",""))</f>
        <v/>
      </c>
      <c r="W59" s="26"/>
    </row>
    <row r="60" spans="1:23" ht="18" x14ac:dyDescent="0.25">
      <c r="A60" s="13" t="str">
        <f t="shared" si="0"/>
        <v/>
      </c>
      <c r="B60" s="25"/>
      <c r="C60" s="25"/>
      <c r="D60" s="25"/>
      <c r="E60" s="25"/>
      <c r="F60" s="25"/>
      <c r="G60" s="25"/>
      <c r="H60" s="26"/>
      <c r="I60" s="12" t="str">
        <f>IF($H60="","",IFERROR(INDEX(Library!$A$5:$A$499,MATCH($H60,Library!$F$5:$F$499,0)),"غير موجود بالمكتبة"))</f>
        <v/>
      </c>
      <c r="J60" s="11" t="str">
        <f>IF($H60="","",IFERROR(INDEX(Library!$H$5:$H$499,MATCH($H60,Library!$F$5:$F$499,0)),""))</f>
        <v/>
      </c>
      <c r="K60" s="11" t="str">
        <f>IF($H60="","",IFERROR(INDEX(Library!$I$5:$I$499,MATCH($H60,Library!$F$5:$F$499,0)),""))</f>
        <v/>
      </c>
      <c r="L60" s="12" t="str">
        <f>IF($H60="","",IFERROR(INDEX(Library!$J$5:$J$499,MATCH($H60,Library!$F$5:$F$499,0)),""))</f>
        <v/>
      </c>
      <c r="M60" s="25"/>
      <c r="N60" s="13" t="str">
        <f t="shared" si="1"/>
        <v/>
      </c>
      <c r="O60" s="25"/>
      <c r="P60" s="27"/>
      <c r="Q60" s="28" t="str">
        <f>IF(OR($P60="",$N60=""),"",$P60+IFERROR(INDEX(Settings!$B$10:$B$12,MATCH($N60,Settings!$A$10:$A$12,0)),0))</f>
        <v/>
      </c>
      <c r="R60" s="25"/>
      <c r="S60" s="25"/>
      <c r="T60" s="27"/>
      <c r="U60" s="12" t="str">
        <f>IF($P60="","",IF($T60&lt;&gt;"",$T60,Settings!$B$6)-$P60)</f>
        <v/>
      </c>
      <c r="V60" s="12" t="str">
        <f>IF(OR($Q60="",$S60="مغلق"),"",IF(Settings!$B$6&gt;$Q60,"متأخر",""))</f>
        <v/>
      </c>
      <c r="W60" s="26"/>
    </row>
    <row r="61" spans="1:23" ht="18" x14ac:dyDescent="0.25">
      <c r="A61" s="13" t="str">
        <f t="shared" si="0"/>
        <v/>
      </c>
      <c r="B61" s="25"/>
      <c r="C61" s="25"/>
      <c r="D61" s="25"/>
      <c r="E61" s="25"/>
      <c r="F61" s="25"/>
      <c r="G61" s="25"/>
      <c r="H61" s="26"/>
      <c r="I61" s="12" t="str">
        <f>IF($H61="","",IFERROR(INDEX(Library!$A$5:$A$499,MATCH($H61,Library!$F$5:$F$499,0)),"غير موجود بالمكتبة"))</f>
        <v/>
      </c>
      <c r="J61" s="11" t="str">
        <f>IF($H61="","",IFERROR(INDEX(Library!$H$5:$H$499,MATCH($H61,Library!$F$5:$F$499,0)),""))</f>
        <v/>
      </c>
      <c r="K61" s="11" t="str">
        <f>IF($H61="","",IFERROR(INDEX(Library!$I$5:$I$499,MATCH($H61,Library!$F$5:$F$499,0)),""))</f>
        <v/>
      </c>
      <c r="L61" s="12" t="str">
        <f>IF($H61="","",IFERROR(INDEX(Library!$J$5:$J$499,MATCH($H61,Library!$F$5:$F$499,0)),""))</f>
        <v/>
      </c>
      <c r="M61" s="25"/>
      <c r="N61" s="13" t="str">
        <f t="shared" si="1"/>
        <v/>
      </c>
      <c r="O61" s="25"/>
      <c r="P61" s="27"/>
      <c r="Q61" s="28" t="str">
        <f>IF(OR($P61="",$N61=""),"",$P61+IFERROR(INDEX(Settings!$B$10:$B$12,MATCH($N61,Settings!$A$10:$A$12,0)),0))</f>
        <v/>
      </c>
      <c r="R61" s="25"/>
      <c r="S61" s="25"/>
      <c r="T61" s="27"/>
      <c r="U61" s="12" t="str">
        <f>IF($P61="","",IF($T61&lt;&gt;"",$T61,Settings!$B$6)-$P61)</f>
        <v/>
      </c>
      <c r="V61" s="12" t="str">
        <f>IF(OR($Q61="",$S61="مغلق"),"",IF(Settings!$B$6&gt;$Q61,"متأخر",""))</f>
        <v/>
      </c>
      <c r="W61" s="26"/>
    </row>
    <row r="62" spans="1:23" ht="18" x14ac:dyDescent="0.25">
      <c r="A62" s="13" t="str">
        <f t="shared" si="0"/>
        <v/>
      </c>
      <c r="B62" s="25"/>
      <c r="C62" s="25"/>
      <c r="D62" s="25"/>
      <c r="E62" s="25"/>
      <c r="F62" s="25"/>
      <c r="G62" s="25"/>
      <c r="H62" s="26"/>
      <c r="I62" s="12" t="str">
        <f>IF($H62="","",IFERROR(INDEX(Library!$A$5:$A$499,MATCH($H62,Library!$F$5:$F$499,0)),"غير موجود بالمكتبة"))</f>
        <v/>
      </c>
      <c r="J62" s="11" t="str">
        <f>IF($H62="","",IFERROR(INDEX(Library!$H$5:$H$499,MATCH($H62,Library!$F$5:$F$499,0)),""))</f>
        <v/>
      </c>
      <c r="K62" s="11" t="str">
        <f>IF($H62="","",IFERROR(INDEX(Library!$I$5:$I$499,MATCH($H62,Library!$F$5:$F$499,0)),""))</f>
        <v/>
      </c>
      <c r="L62" s="12" t="str">
        <f>IF($H62="","",IFERROR(INDEX(Library!$J$5:$J$499,MATCH($H62,Library!$F$5:$F$499,0)),""))</f>
        <v/>
      </c>
      <c r="M62" s="25"/>
      <c r="N62" s="13" t="str">
        <f t="shared" si="1"/>
        <v/>
      </c>
      <c r="O62" s="25"/>
      <c r="P62" s="27"/>
      <c r="Q62" s="28" t="str">
        <f>IF(OR($P62="",$N62=""),"",$P62+IFERROR(INDEX(Settings!$B$10:$B$12,MATCH($N62,Settings!$A$10:$A$12,0)),0))</f>
        <v/>
      </c>
      <c r="R62" s="25"/>
      <c r="S62" s="25"/>
      <c r="T62" s="27"/>
      <c r="U62" s="12" t="str">
        <f>IF($P62="","",IF($T62&lt;&gt;"",$T62,Settings!$B$6)-$P62)</f>
        <v/>
      </c>
      <c r="V62" s="12" t="str">
        <f>IF(OR($Q62="",$S62="مغلق"),"",IF(Settings!$B$6&gt;$Q62,"متأخر",""))</f>
        <v/>
      </c>
      <c r="W62" s="26"/>
    </row>
    <row r="63" spans="1:23" ht="18" x14ac:dyDescent="0.25">
      <c r="A63" s="13" t="str">
        <f t="shared" si="0"/>
        <v/>
      </c>
      <c r="B63" s="25"/>
      <c r="C63" s="25"/>
      <c r="D63" s="25"/>
      <c r="E63" s="25"/>
      <c r="F63" s="25"/>
      <c r="G63" s="25"/>
      <c r="H63" s="26"/>
      <c r="I63" s="12" t="str">
        <f>IF($H63="","",IFERROR(INDEX(Library!$A$5:$A$499,MATCH($H63,Library!$F$5:$F$499,0)),"غير موجود بالمكتبة"))</f>
        <v/>
      </c>
      <c r="J63" s="11" t="str">
        <f>IF($H63="","",IFERROR(INDEX(Library!$H$5:$H$499,MATCH($H63,Library!$F$5:$F$499,0)),""))</f>
        <v/>
      </c>
      <c r="K63" s="11" t="str">
        <f>IF($H63="","",IFERROR(INDEX(Library!$I$5:$I$499,MATCH($H63,Library!$F$5:$F$499,0)),""))</f>
        <v/>
      </c>
      <c r="L63" s="12" t="str">
        <f>IF($H63="","",IFERROR(INDEX(Library!$J$5:$J$499,MATCH($H63,Library!$F$5:$F$499,0)),""))</f>
        <v/>
      </c>
      <c r="M63" s="25"/>
      <c r="N63" s="13" t="str">
        <f t="shared" si="1"/>
        <v/>
      </c>
      <c r="O63" s="25"/>
      <c r="P63" s="27"/>
      <c r="Q63" s="28" t="str">
        <f>IF(OR($P63="",$N63=""),"",$P63+IFERROR(INDEX(Settings!$B$10:$B$12,MATCH($N63,Settings!$A$10:$A$12,0)),0))</f>
        <v/>
      </c>
      <c r="R63" s="25"/>
      <c r="S63" s="25"/>
      <c r="T63" s="27"/>
      <c r="U63" s="12" t="str">
        <f>IF($P63="","",IF($T63&lt;&gt;"",$T63,Settings!$B$6)-$P63)</f>
        <v/>
      </c>
      <c r="V63" s="12" t="str">
        <f>IF(OR($Q63="",$S63="مغلق"),"",IF(Settings!$B$6&gt;$Q63,"متأخر",""))</f>
        <v/>
      </c>
      <c r="W63" s="26"/>
    </row>
    <row r="64" spans="1:23" ht="18" x14ac:dyDescent="0.25">
      <c r="A64" s="13" t="str">
        <f t="shared" si="0"/>
        <v/>
      </c>
      <c r="B64" s="25"/>
      <c r="C64" s="25"/>
      <c r="D64" s="25"/>
      <c r="E64" s="25"/>
      <c r="F64" s="25"/>
      <c r="G64" s="25"/>
      <c r="H64" s="26"/>
      <c r="I64" s="12" t="str">
        <f>IF($H64="","",IFERROR(INDEX(Library!$A$5:$A$499,MATCH($H64,Library!$F$5:$F$499,0)),"غير موجود بالمكتبة"))</f>
        <v/>
      </c>
      <c r="J64" s="11" t="str">
        <f>IF($H64="","",IFERROR(INDEX(Library!$H$5:$H$499,MATCH($H64,Library!$F$5:$F$499,0)),""))</f>
        <v/>
      </c>
      <c r="K64" s="11" t="str">
        <f>IF($H64="","",IFERROR(INDEX(Library!$I$5:$I$499,MATCH($H64,Library!$F$5:$F$499,0)),""))</f>
        <v/>
      </c>
      <c r="L64" s="12" t="str">
        <f>IF($H64="","",IFERROR(INDEX(Library!$J$5:$J$499,MATCH($H64,Library!$F$5:$F$499,0)),""))</f>
        <v/>
      </c>
      <c r="M64" s="25"/>
      <c r="N64" s="13" t="str">
        <f t="shared" si="1"/>
        <v/>
      </c>
      <c r="O64" s="25"/>
      <c r="P64" s="27"/>
      <c r="Q64" s="28" t="str">
        <f>IF(OR($P64="",$N64=""),"",$P64+IFERROR(INDEX(Settings!$B$10:$B$12,MATCH($N64,Settings!$A$10:$A$12,0)),0))</f>
        <v/>
      </c>
      <c r="R64" s="25"/>
      <c r="S64" s="25"/>
      <c r="T64" s="27"/>
      <c r="U64" s="12" t="str">
        <f>IF($P64="","",IF($T64&lt;&gt;"",$T64,Settings!$B$6)-$P64)</f>
        <v/>
      </c>
      <c r="V64" s="12" t="str">
        <f>IF(OR($Q64="",$S64="مغلق"),"",IF(Settings!$B$6&gt;$Q64,"متأخر",""))</f>
        <v/>
      </c>
      <c r="W64" s="26"/>
    </row>
    <row r="65" spans="1:23" ht="18" x14ac:dyDescent="0.25">
      <c r="A65" s="13" t="str">
        <f t="shared" si="0"/>
        <v/>
      </c>
      <c r="B65" s="25"/>
      <c r="C65" s="25"/>
      <c r="D65" s="25"/>
      <c r="E65" s="25"/>
      <c r="F65" s="25"/>
      <c r="G65" s="25"/>
      <c r="H65" s="26"/>
      <c r="I65" s="12" t="str">
        <f>IF($H65="","",IFERROR(INDEX(Library!$A$5:$A$499,MATCH($H65,Library!$F$5:$F$499,0)),"غير موجود بالمكتبة"))</f>
        <v/>
      </c>
      <c r="J65" s="11" t="str">
        <f>IF($H65="","",IFERROR(INDEX(Library!$H$5:$H$499,MATCH($H65,Library!$F$5:$F$499,0)),""))</f>
        <v/>
      </c>
      <c r="K65" s="11" t="str">
        <f>IF($H65="","",IFERROR(INDEX(Library!$I$5:$I$499,MATCH($H65,Library!$F$5:$F$499,0)),""))</f>
        <v/>
      </c>
      <c r="L65" s="12" t="str">
        <f>IF($H65="","",IFERROR(INDEX(Library!$J$5:$J$499,MATCH($H65,Library!$F$5:$F$499,0)),""))</f>
        <v/>
      </c>
      <c r="M65" s="25"/>
      <c r="N65" s="13" t="str">
        <f t="shared" si="1"/>
        <v/>
      </c>
      <c r="O65" s="25"/>
      <c r="P65" s="27"/>
      <c r="Q65" s="28" t="str">
        <f>IF(OR($P65="",$N65=""),"",$P65+IFERROR(INDEX(Settings!$B$10:$B$12,MATCH($N65,Settings!$A$10:$A$12,0)),0))</f>
        <v/>
      </c>
      <c r="R65" s="25"/>
      <c r="S65" s="25"/>
      <c r="T65" s="27"/>
      <c r="U65" s="12" t="str">
        <f>IF($P65="","",IF($T65&lt;&gt;"",$T65,Settings!$B$6)-$P65)</f>
        <v/>
      </c>
      <c r="V65" s="12" t="str">
        <f>IF(OR($Q65="",$S65="مغلق"),"",IF(Settings!$B$6&gt;$Q65,"متأخر",""))</f>
        <v/>
      </c>
      <c r="W65" s="26"/>
    </row>
    <row r="66" spans="1:23" ht="18" x14ac:dyDescent="0.25">
      <c r="A66" s="13" t="str">
        <f t="shared" si="0"/>
        <v/>
      </c>
      <c r="B66" s="25"/>
      <c r="C66" s="25"/>
      <c r="D66" s="25"/>
      <c r="E66" s="25"/>
      <c r="F66" s="25"/>
      <c r="G66" s="25"/>
      <c r="H66" s="26"/>
      <c r="I66" s="12" t="str">
        <f>IF($H66="","",IFERROR(INDEX(Library!$A$5:$A$499,MATCH($H66,Library!$F$5:$F$499,0)),"غير موجود بالمكتبة"))</f>
        <v/>
      </c>
      <c r="J66" s="11" t="str">
        <f>IF($H66="","",IFERROR(INDEX(Library!$H$5:$H$499,MATCH($H66,Library!$F$5:$F$499,0)),""))</f>
        <v/>
      </c>
      <c r="K66" s="11" t="str">
        <f>IF($H66="","",IFERROR(INDEX(Library!$I$5:$I$499,MATCH($H66,Library!$F$5:$F$499,0)),""))</f>
        <v/>
      </c>
      <c r="L66" s="12" t="str">
        <f>IF($H66="","",IFERROR(INDEX(Library!$J$5:$J$499,MATCH($H66,Library!$F$5:$F$499,0)),""))</f>
        <v/>
      </c>
      <c r="M66" s="25"/>
      <c r="N66" s="13" t="str">
        <f t="shared" si="1"/>
        <v/>
      </c>
      <c r="O66" s="25"/>
      <c r="P66" s="27"/>
      <c r="Q66" s="28" t="str">
        <f>IF(OR($P66="",$N66=""),"",$P66+IFERROR(INDEX(Settings!$B$10:$B$12,MATCH($N66,Settings!$A$10:$A$12,0)),0))</f>
        <v/>
      </c>
      <c r="R66" s="25"/>
      <c r="S66" s="25"/>
      <c r="T66" s="27"/>
      <c r="U66" s="12" t="str">
        <f>IF($P66="","",IF($T66&lt;&gt;"",$T66,Settings!$B$6)-$P66)</f>
        <v/>
      </c>
      <c r="V66" s="12" t="str">
        <f>IF(OR($Q66="",$S66="مغلق"),"",IF(Settings!$B$6&gt;$Q66,"متأخر",""))</f>
        <v/>
      </c>
      <c r="W66" s="26"/>
    </row>
    <row r="67" spans="1:23" ht="18" x14ac:dyDescent="0.25">
      <c r="A67" s="13" t="str">
        <f t="shared" si="0"/>
        <v/>
      </c>
      <c r="B67" s="25"/>
      <c r="C67" s="25"/>
      <c r="D67" s="25"/>
      <c r="E67" s="25"/>
      <c r="F67" s="25"/>
      <c r="G67" s="25"/>
      <c r="H67" s="26"/>
      <c r="I67" s="12" t="str">
        <f>IF($H67="","",IFERROR(INDEX(Library!$A$5:$A$499,MATCH($H67,Library!$F$5:$F$499,0)),"غير موجود بالمكتبة"))</f>
        <v/>
      </c>
      <c r="J67" s="11" t="str">
        <f>IF($H67="","",IFERROR(INDEX(Library!$H$5:$H$499,MATCH($H67,Library!$F$5:$F$499,0)),""))</f>
        <v/>
      </c>
      <c r="K67" s="11" t="str">
        <f>IF($H67="","",IFERROR(INDEX(Library!$I$5:$I$499,MATCH($H67,Library!$F$5:$F$499,0)),""))</f>
        <v/>
      </c>
      <c r="L67" s="12" t="str">
        <f>IF($H67="","",IFERROR(INDEX(Library!$J$5:$J$499,MATCH($H67,Library!$F$5:$F$499,0)),""))</f>
        <v/>
      </c>
      <c r="M67" s="25"/>
      <c r="N67" s="13" t="str">
        <f t="shared" si="1"/>
        <v/>
      </c>
      <c r="O67" s="25"/>
      <c r="P67" s="27"/>
      <c r="Q67" s="28" t="str">
        <f>IF(OR($P67="",$N67=""),"",$P67+IFERROR(INDEX(Settings!$B$10:$B$12,MATCH($N67,Settings!$A$10:$A$12,0)),0))</f>
        <v/>
      </c>
      <c r="R67" s="25"/>
      <c r="S67" s="25"/>
      <c r="T67" s="27"/>
      <c r="U67" s="12" t="str">
        <f>IF($P67="","",IF($T67&lt;&gt;"",$T67,Settings!$B$6)-$P67)</f>
        <v/>
      </c>
      <c r="V67" s="12" t="str">
        <f>IF(OR($Q67="",$S67="مغلق"),"",IF(Settings!$B$6&gt;$Q67,"متأخر",""))</f>
        <v/>
      </c>
      <c r="W67" s="26"/>
    </row>
    <row r="68" spans="1:23" ht="18" x14ac:dyDescent="0.25">
      <c r="A68" s="13" t="str">
        <f t="shared" si="0"/>
        <v/>
      </c>
      <c r="B68" s="25"/>
      <c r="C68" s="25"/>
      <c r="D68" s="25"/>
      <c r="E68" s="25"/>
      <c r="F68" s="25"/>
      <c r="G68" s="25"/>
      <c r="H68" s="26"/>
      <c r="I68" s="12" t="str">
        <f>IF($H68="","",IFERROR(INDEX(Library!$A$5:$A$499,MATCH($H68,Library!$F$5:$F$499,0)),"غير موجود بالمكتبة"))</f>
        <v/>
      </c>
      <c r="J68" s="11" t="str">
        <f>IF($H68="","",IFERROR(INDEX(Library!$H$5:$H$499,MATCH($H68,Library!$F$5:$F$499,0)),""))</f>
        <v/>
      </c>
      <c r="K68" s="11" t="str">
        <f>IF($H68="","",IFERROR(INDEX(Library!$I$5:$I$499,MATCH($H68,Library!$F$5:$F$499,0)),""))</f>
        <v/>
      </c>
      <c r="L68" s="12" t="str">
        <f>IF($H68="","",IFERROR(INDEX(Library!$J$5:$J$499,MATCH($H68,Library!$F$5:$F$499,0)),""))</f>
        <v/>
      </c>
      <c r="M68" s="25"/>
      <c r="N68" s="13" t="str">
        <f t="shared" si="1"/>
        <v/>
      </c>
      <c r="O68" s="25"/>
      <c r="P68" s="27"/>
      <c r="Q68" s="28" t="str">
        <f>IF(OR($P68="",$N68=""),"",$P68+IFERROR(INDEX(Settings!$B$10:$B$12,MATCH($N68,Settings!$A$10:$A$12,0)),0))</f>
        <v/>
      </c>
      <c r="R68" s="25"/>
      <c r="S68" s="25"/>
      <c r="T68" s="27"/>
      <c r="U68" s="12" t="str">
        <f>IF($P68="","",IF($T68&lt;&gt;"",$T68,Settings!$B$6)-$P68)</f>
        <v/>
      </c>
      <c r="V68" s="12" t="str">
        <f>IF(OR($Q68="",$S68="مغلق"),"",IF(Settings!$B$6&gt;$Q68,"متأخر",""))</f>
        <v/>
      </c>
      <c r="W68" s="26"/>
    </row>
    <row r="69" spans="1:23" ht="18" x14ac:dyDescent="0.25">
      <c r="A69" s="13" t="str">
        <f t="shared" si="0"/>
        <v/>
      </c>
      <c r="B69" s="25"/>
      <c r="C69" s="25"/>
      <c r="D69" s="25"/>
      <c r="E69" s="25"/>
      <c r="F69" s="25"/>
      <c r="G69" s="25"/>
      <c r="H69" s="26"/>
      <c r="I69" s="12" t="str">
        <f>IF($H69="","",IFERROR(INDEX(Library!$A$5:$A$499,MATCH($H69,Library!$F$5:$F$499,0)),"غير موجود بالمكتبة"))</f>
        <v/>
      </c>
      <c r="J69" s="11" t="str">
        <f>IF($H69="","",IFERROR(INDEX(Library!$H$5:$H$499,MATCH($H69,Library!$F$5:$F$499,0)),""))</f>
        <v/>
      </c>
      <c r="K69" s="11" t="str">
        <f>IF($H69="","",IFERROR(INDEX(Library!$I$5:$I$499,MATCH($H69,Library!$F$5:$F$499,0)),""))</f>
        <v/>
      </c>
      <c r="L69" s="12" t="str">
        <f>IF($H69="","",IFERROR(INDEX(Library!$J$5:$J$499,MATCH($H69,Library!$F$5:$F$499,0)),""))</f>
        <v/>
      </c>
      <c r="M69" s="25"/>
      <c r="N69" s="13" t="str">
        <f t="shared" si="1"/>
        <v/>
      </c>
      <c r="O69" s="25"/>
      <c r="P69" s="27"/>
      <c r="Q69" s="28" t="str">
        <f>IF(OR($P69="",$N69=""),"",$P69+IFERROR(INDEX(Settings!$B$10:$B$12,MATCH($N69,Settings!$A$10:$A$12,0)),0))</f>
        <v/>
      </c>
      <c r="R69" s="25"/>
      <c r="S69" s="25"/>
      <c r="T69" s="27"/>
      <c r="U69" s="12" t="str">
        <f>IF($P69="","",IF($T69&lt;&gt;"",$T69,Settings!$B$6)-$P69)</f>
        <v/>
      </c>
      <c r="V69" s="12" t="str">
        <f>IF(OR($Q69="",$S69="مغلق"),"",IF(Settings!$B$6&gt;$Q69,"متأخر",""))</f>
        <v/>
      </c>
      <c r="W69" s="26"/>
    </row>
    <row r="70" spans="1:23" ht="18" x14ac:dyDescent="0.25">
      <c r="A70" s="13" t="str">
        <f t="shared" ref="A70:A133" si="2">IF($H70="","","PL-"&amp;TEXT(ROW()-5,"0000"))</f>
        <v/>
      </c>
      <c r="B70" s="25"/>
      <c r="C70" s="25"/>
      <c r="D70" s="25"/>
      <c r="E70" s="25"/>
      <c r="F70" s="25"/>
      <c r="G70" s="25"/>
      <c r="H70" s="26"/>
      <c r="I70" s="12" t="str">
        <f>IF($H70="","",IFERROR(INDEX(Library!$A$5:$A$499,MATCH($H70,Library!$F$5:$F$499,0)),"غير موجود بالمكتبة"))</f>
        <v/>
      </c>
      <c r="J70" s="11" t="str">
        <f>IF($H70="","",IFERROR(INDEX(Library!$H$5:$H$499,MATCH($H70,Library!$F$5:$F$499,0)),""))</f>
        <v/>
      </c>
      <c r="K70" s="11" t="str">
        <f>IF($H70="","",IFERROR(INDEX(Library!$I$5:$I$499,MATCH($H70,Library!$F$5:$F$499,0)),""))</f>
        <v/>
      </c>
      <c r="L70" s="12" t="str">
        <f>IF($H70="","",IFERROR(INDEX(Library!$J$5:$J$499,MATCH($H70,Library!$F$5:$F$499,0)),""))</f>
        <v/>
      </c>
      <c r="M70" s="25"/>
      <c r="N70" s="13" t="str">
        <f t="shared" ref="N70:N133" si="3">IF($M70&lt;&gt;"",$M70,$L70)</f>
        <v/>
      </c>
      <c r="O70" s="25"/>
      <c r="P70" s="27"/>
      <c r="Q70" s="28" t="str">
        <f>IF(OR($P70="",$N70=""),"",$P70+IFERROR(INDEX(Settings!$B$10:$B$12,MATCH($N70,Settings!$A$10:$A$12,0)),0))</f>
        <v/>
      </c>
      <c r="R70" s="25"/>
      <c r="S70" s="25"/>
      <c r="T70" s="27"/>
      <c r="U70" s="12" t="str">
        <f>IF($P70="","",IF($T70&lt;&gt;"",$T70,Settings!$B$6)-$P70)</f>
        <v/>
      </c>
      <c r="V70" s="12" t="str">
        <f>IF(OR($Q70="",$S70="مغلق"),"",IF(Settings!$B$6&gt;$Q70,"متأخر",""))</f>
        <v/>
      </c>
      <c r="W70" s="26"/>
    </row>
    <row r="71" spans="1:23" ht="18" x14ac:dyDescent="0.25">
      <c r="A71" s="13" t="str">
        <f t="shared" si="2"/>
        <v/>
      </c>
      <c r="B71" s="25"/>
      <c r="C71" s="25"/>
      <c r="D71" s="25"/>
      <c r="E71" s="25"/>
      <c r="F71" s="25"/>
      <c r="G71" s="25"/>
      <c r="H71" s="26"/>
      <c r="I71" s="12" t="str">
        <f>IF($H71="","",IFERROR(INDEX(Library!$A$5:$A$499,MATCH($H71,Library!$F$5:$F$499,0)),"غير موجود بالمكتبة"))</f>
        <v/>
      </c>
      <c r="J71" s="11" t="str">
        <f>IF($H71="","",IFERROR(INDEX(Library!$H$5:$H$499,MATCH($H71,Library!$F$5:$F$499,0)),""))</f>
        <v/>
      </c>
      <c r="K71" s="11" t="str">
        <f>IF($H71="","",IFERROR(INDEX(Library!$I$5:$I$499,MATCH($H71,Library!$F$5:$F$499,0)),""))</f>
        <v/>
      </c>
      <c r="L71" s="12" t="str">
        <f>IF($H71="","",IFERROR(INDEX(Library!$J$5:$J$499,MATCH($H71,Library!$F$5:$F$499,0)),""))</f>
        <v/>
      </c>
      <c r="M71" s="25"/>
      <c r="N71" s="13" t="str">
        <f t="shared" si="3"/>
        <v/>
      </c>
      <c r="O71" s="25"/>
      <c r="P71" s="27"/>
      <c r="Q71" s="28" t="str">
        <f>IF(OR($P71="",$N71=""),"",$P71+IFERROR(INDEX(Settings!$B$10:$B$12,MATCH($N71,Settings!$A$10:$A$12,0)),0))</f>
        <v/>
      </c>
      <c r="R71" s="25"/>
      <c r="S71" s="25"/>
      <c r="T71" s="27"/>
      <c r="U71" s="12" t="str">
        <f>IF($P71="","",IF($T71&lt;&gt;"",$T71,Settings!$B$6)-$P71)</f>
        <v/>
      </c>
      <c r="V71" s="12" t="str">
        <f>IF(OR($Q71="",$S71="مغلق"),"",IF(Settings!$B$6&gt;$Q71,"متأخر",""))</f>
        <v/>
      </c>
      <c r="W71" s="26"/>
    </row>
    <row r="72" spans="1:23" ht="18" x14ac:dyDescent="0.25">
      <c r="A72" s="13" t="str">
        <f t="shared" si="2"/>
        <v/>
      </c>
      <c r="B72" s="25"/>
      <c r="C72" s="25"/>
      <c r="D72" s="25"/>
      <c r="E72" s="25"/>
      <c r="F72" s="25"/>
      <c r="G72" s="25"/>
      <c r="H72" s="26"/>
      <c r="I72" s="12" t="str">
        <f>IF($H72="","",IFERROR(INDEX(Library!$A$5:$A$499,MATCH($H72,Library!$F$5:$F$499,0)),"غير موجود بالمكتبة"))</f>
        <v/>
      </c>
      <c r="J72" s="11" t="str">
        <f>IF($H72="","",IFERROR(INDEX(Library!$H$5:$H$499,MATCH($H72,Library!$F$5:$F$499,0)),""))</f>
        <v/>
      </c>
      <c r="K72" s="11" t="str">
        <f>IF($H72="","",IFERROR(INDEX(Library!$I$5:$I$499,MATCH($H72,Library!$F$5:$F$499,0)),""))</f>
        <v/>
      </c>
      <c r="L72" s="12" t="str">
        <f>IF($H72="","",IFERROR(INDEX(Library!$J$5:$J$499,MATCH($H72,Library!$F$5:$F$499,0)),""))</f>
        <v/>
      </c>
      <c r="M72" s="25"/>
      <c r="N72" s="13" t="str">
        <f t="shared" si="3"/>
        <v/>
      </c>
      <c r="O72" s="25"/>
      <c r="P72" s="27"/>
      <c r="Q72" s="28" t="str">
        <f>IF(OR($P72="",$N72=""),"",$P72+IFERROR(INDEX(Settings!$B$10:$B$12,MATCH($N72,Settings!$A$10:$A$12,0)),0))</f>
        <v/>
      </c>
      <c r="R72" s="25"/>
      <c r="S72" s="25"/>
      <c r="T72" s="27"/>
      <c r="U72" s="12" t="str">
        <f>IF($P72="","",IF($T72&lt;&gt;"",$T72,Settings!$B$6)-$P72)</f>
        <v/>
      </c>
      <c r="V72" s="12" t="str">
        <f>IF(OR($Q72="",$S72="مغلق"),"",IF(Settings!$B$6&gt;$Q72,"متأخر",""))</f>
        <v/>
      </c>
      <c r="W72" s="26"/>
    </row>
    <row r="73" spans="1:23" ht="18" x14ac:dyDescent="0.25">
      <c r="A73" s="13" t="str">
        <f t="shared" si="2"/>
        <v/>
      </c>
      <c r="B73" s="25"/>
      <c r="C73" s="25"/>
      <c r="D73" s="25"/>
      <c r="E73" s="25"/>
      <c r="F73" s="25"/>
      <c r="G73" s="25"/>
      <c r="H73" s="26"/>
      <c r="I73" s="12" t="str">
        <f>IF($H73="","",IFERROR(INDEX(Library!$A$5:$A$499,MATCH($H73,Library!$F$5:$F$499,0)),"غير موجود بالمكتبة"))</f>
        <v/>
      </c>
      <c r="J73" s="11" t="str">
        <f>IF($H73="","",IFERROR(INDEX(Library!$H$5:$H$499,MATCH($H73,Library!$F$5:$F$499,0)),""))</f>
        <v/>
      </c>
      <c r="K73" s="11" t="str">
        <f>IF($H73="","",IFERROR(INDEX(Library!$I$5:$I$499,MATCH($H73,Library!$F$5:$F$499,0)),""))</f>
        <v/>
      </c>
      <c r="L73" s="12" t="str">
        <f>IF($H73="","",IFERROR(INDEX(Library!$J$5:$J$499,MATCH($H73,Library!$F$5:$F$499,0)),""))</f>
        <v/>
      </c>
      <c r="M73" s="25"/>
      <c r="N73" s="13" t="str">
        <f t="shared" si="3"/>
        <v/>
      </c>
      <c r="O73" s="25"/>
      <c r="P73" s="27"/>
      <c r="Q73" s="28" t="str">
        <f>IF(OR($P73="",$N73=""),"",$P73+IFERROR(INDEX(Settings!$B$10:$B$12,MATCH($N73,Settings!$A$10:$A$12,0)),0))</f>
        <v/>
      </c>
      <c r="R73" s="25"/>
      <c r="S73" s="25"/>
      <c r="T73" s="27"/>
      <c r="U73" s="12" t="str">
        <f>IF($P73="","",IF($T73&lt;&gt;"",$T73,Settings!$B$6)-$P73)</f>
        <v/>
      </c>
      <c r="V73" s="12" t="str">
        <f>IF(OR($Q73="",$S73="مغلق"),"",IF(Settings!$B$6&gt;$Q73,"متأخر",""))</f>
        <v/>
      </c>
      <c r="W73" s="26"/>
    </row>
    <row r="74" spans="1:23" ht="18" x14ac:dyDescent="0.25">
      <c r="A74" s="13" t="str">
        <f t="shared" si="2"/>
        <v/>
      </c>
      <c r="B74" s="25"/>
      <c r="C74" s="25"/>
      <c r="D74" s="25"/>
      <c r="E74" s="25"/>
      <c r="F74" s="25"/>
      <c r="G74" s="25"/>
      <c r="H74" s="26"/>
      <c r="I74" s="12" t="str">
        <f>IF($H74="","",IFERROR(INDEX(Library!$A$5:$A$499,MATCH($H74,Library!$F$5:$F$499,0)),"غير موجود بالمكتبة"))</f>
        <v/>
      </c>
      <c r="J74" s="11" t="str">
        <f>IF($H74="","",IFERROR(INDEX(Library!$H$5:$H$499,MATCH($H74,Library!$F$5:$F$499,0)),""))</f>
        <v/>
      </c>
      <c r="K74" s="11" t="str">
        <f>IF($H74="","",IFERROR(INDEX(Library!$I$5:$I$499,MATCH($H74,Library!$F$5:$F$499,0)),""))</f>
        <v/>
      </c>
      <c r="L74" s="12" t="str">
        <f>IF($H74="","",IFERROR(INDEX(Library!$J$5:$J$499,MATCH($H74,Library!$F$5:$F$499,0)),""))</f>
        <v/>
      </c>
      <c r="M74" s="25"/>
      <c r="N74" s="13" t="str">
        <f t="shared" si="3"/>
        <v/>
      </c>
      <c r="O74" s="25"/>
      <c r="P74" s="27"/>
      <c r="Q74" s="28" t="str">
        <f>IF(OR($P74="",$N74=""),"",$P74+IFERROR(INDEX(Settings!$B$10:$B$12,MATCH($N74,Settings!$A$10:$A$12,0)),0))</f>
        <v/>
      </c>
      <c r="R74" s="25"/>
      <c r="S74" s="25"/>
      <c r="T74" s="27"/>
      <c r="U74" s="12" t="str">
        <f>IF($P74="","",IF($T74&lt;&gt;"",$T74,Settings!$B$6)-$P74)</f>
        <v/>
      </c>
      <c r="V74" s="12" t="str">
        <f>IF(OR($Q74="",$S74="مغلق"),"",IF(Settings!$B$6&gt;$Q74,"متأخر",""))</f>
        <v/>
      </c>
      <c r="W74" s="26"/>
    </row>
    <row r="75" spans="1:23" ht="18" x14ac:dyDescent="0.25">
      <c r="A75" s="13" t="str">
        <f t="shared" si="2"/>
        <v/>
      </c>
      <c r="B75" s="25"/>
      <c r="C75" s="25"/>
      <c r="D75" s="25"/>
      <c r="E75" s="25"/>
      <c r="F75" s="25"/>
      <c r="G75" s="25"/>
      <c r="H75" s="26"/>
      <c r="I75" s="12" t="str">
        <f>IF($H75="","",IFERROR(INDEX(Library!$A$5:$A$499,MATCH($H75,Library!$F$5:$F$499,0)),"غير موجود بالمكتبة"))</f>
        <v/>
      </c>
      <c r="J75" s="11" t="str">
        <f>IF($H75="","",IFERROR(INDEX(Library!$H$5:$H$499,MATCH($H75,Library!$F$5:$F$499,0)),""))</f>
        <v/>
      </c>
      <c r="K75" s="11" t="str">
        <f>IF($H75="","",IFERROR(INDEX(Library!$I$5:$I$499,MATCH($H75,Library!$F$5:$F$499,0)),""))</f>
        <v/>
      </c>
      <c r="L75" s="12" t="str">
        <f>IF($H75="","",IFERROR(INDEX(Library!$J$5:$J$499,MATCH($H75,Library!$F$5:$F$499,0)),""))</f>
        <v/>
      </c>
      <c r="M75" s="25"/>
      <c r="N75" s="13" t="str">
        <f t="shared" si="3"/>
        <v/>
      </c>
      <c r="O75" s="25"/>
      <c r="P75" s="27"/>
      <c r="Q75" s="28" t="str">
        <f>IF(OR($P75="",$N75=""),"",$P75+IFERROR(INDEX(Settings!$B$10:$B$12,MATCH($N75,Settings!$A$10:$A$12,0)),0))</f>
        <v/>
      </c>
      <c r="R75" s="25"/>
      <c r="S75" s="25"/>
      <c r="T75" s="27"/>
      <c r="U75" s="12" t="str">
        <f>IF($P75="","",IF($T75&lt;&gt;"",$T75,Settings!$B$6)-$P75)</f>
        <v/>
      </c>
      <c r="V75" s="12" t="str">
        <f>IF(OR($Q75="",$S75="مغلق"),"",IF(Settings!$B$6&gt;$Q75,"متأخر",""))</f>
        <v/>
      </c>
      <c r="W75" s="26"/>
    </row>
    <row r="76" spans="1:23" ht="18" x14ac:dyDescent="0.25">
      <c r="A76" s="13" t="str">
        <f t="shared" si="2"/>
        <v/>
      </c>
      <c r="B76" s="25"/>
      <c r="C76" s="25"/>
      <c r="D76" s="25"/>
      <c r="E76" s="25"/>
      <c r="F76" s="25"/>
      <c r="G76" s="25"/>
      <c r="H76" s="26"/>
      <c r="I76" s="12" t="str">
        <f>IF($H76="","",IFERROR(INDEX(Library!$A$5:$A$499,MATCH($H76,Library!$F$5:$F$499,0)),"غير موجود بالمكتبة"))</f>
        <v/>
      </c>
      <c r="J76" s="11" t="str">
        <f>IF($H76="","",IFERROR(INDEX(Library!$H$5:$H$499,MATCH($H76,Library!$F$5:$F$499,0)),""))</f>
        <v/>
      </c>
      <c r="K76" s="11" t="str">
        <f>IF($H76="","",IFERROR(INDEX(Library!$I$5:$I$499,MATCH($H76,Library!$F$5:$F$499,0)),""))</f>
        <v/>
      </c>
      <c r="L76" s="12" t="str">
        <f>IF($H76="","",IFERROR(INDEX(Library!$J$5:$J$499,MATCH($H76,Library!$F$5:$F$499,0)),""))</f>
        <v/>
      </c>
      <c r="M76" s="25"/>
      <c r="N76" s="13" t="str">
        <f t="shared" si="3"/>
        <v/>
      </c>
      <c r="O76" s="25"/>
      <c r="P76" s="27"/>
      <c r="Q76" s="28" t="str">
        <f>IF(OR($P76="",$N76=""),"",$P76+IFERROR(INDEX(Settings!$B$10:$B$12,MATCH($N76,Settings!$A$10:$A$12,0)),0))</f>
        <v/>
      </c>
      <c r="R76" s="25"/>
      <c r="S76" s="25"/>
      <c r="T76" s="27"/>
      <c r="U76" s="12" t="str">
        <f>IF($P76="","",IF($T76&lt;&gt;"",$T76,Settings!$B$6)-$P76)</f>
        <v/>
      </c>
      <c r="V76" s="12" t="str">
        <f>IF(OR($Q76="",$S76="مغلق"),"",IF(Settings!$B$6&gt;$Q76,"متأخر",""))</f>
        <v/>
      </c>
      <c r="W76" s="26"/>
    </row>
    <row r="77" spans="1:23" ht="18" x14ac:dyDescent="0.25">
      <c r="A77" s="13" t="str">
        <f t="shared" si="2"/>
        <v/>
      </c>
      <c r="B77" s="25"/>
      <c r="C77" s="25"/>
      <c r="D77" s="25"/>
      <c r="E77" s="25"/>
      <c r="F77" s="25"/>
      <c r="G77" s="25"/>
      <c r="H77" s="26"/>
      <c r="I77" s="12" t="str">
        <f>IF($H77="","",IFERROR(INDEX(Library!$A$5:$A$499,MATCH($H77,Library!$F$5:$F$499,0)),"غير موجود بالمكتبة"))</f>
        <v/>
      </c>
      <c r="J77" s="11" t="str">
        <f>IF($H77="","",IFERROR(INDEX(Library!$H$5:$H$499,MATCH($H77,Library!$F$5:$F$499,0)),""))</f>
        <v/>
      </c>
      <c r="K77" s="11" t="str">
        <f>IF($H77="","",IFERROR(INDEX(Library!$I$5:$I$499,MATCH($H77,Library!$F$5:$F$499,0)),""))</f>
        <v/>
      </c>
      <c r="L77" s="12" t="str">
        <f>IF($H77="","",IFERROR(INDEX(Library!$J$5:$J$499,MATCH($H77,Library!$F$5:$F$499,0)),""))</f>
        <v/>
      </c>
      <c r="M77" s="25"/>
      <c r="N77" s="13" t="str">
        <f t="shared" si="3"/>
        <v/>
      </c>
      <c r="O77" s="25"/>
      <c r="P77" s="27"/>
      <c r="Q77" s="28" t="str">
        <f>IF(OR($P77="",$N77=""),"",$P77+IFERROR(INDEX(Settings!$B$10:$B$12,MATCH($N77,Settings!$A$10:$A$12,0)),0))</f>
        <v/>
      </c>
      <c r="R77" s="25"/>
      <c r="S77" s="25"/>
      <c r="T77" s="27"/>
      <c r="U77" s="12" t="str">
        <f>IF($P77="","",IF($T77&lt;&gt;"",$T77,Settings!$B$6)-$P77)</f>
        <v/>
      </c>
      <c r="V77" s="12" t="str">
        <f>IF(OR($Q77="",$S77="مغلق"),"",IF(Settings!$B$6&gt;$Q77,"متأخر",""))</f>
        <v/>
      </c>
      <c r="W77" s="26"/>
    </row>
    <row r="78" spans="1:23" ht="18" x14ac:dyDescent="0.25">
      <c r="A78" s="13" t="str">
        <f t="shared" si="2"/>
        <v/>
      </c>
      <c r="B78" s="25"/>
      <c r="C78" s="25"/>
      <c r="D78" s="25"/>
      <c r="E78" s="25"/>
      <c r="F78" s="25"/>
      <c r="G78" s="25"/>
      <c r="H78" s="26"/>
      <c r="I78" s="12" t="str">
        <f>IF($H78="","",IFERROR(INDEX(Library!$A$5:$A$499,MATCH($H78,Library!$F$5:$F$499,0)),"غير موجود بالمكتبة"))</f>
        <v/>
      </c>
      <c r="J78" s="11" t="str">
        <f>IF($H78="","",IFERROR(INDEX(Library!$H$5:$H$499,MATCH($H78,Library!$F$5:$F$499,0)),""))</f>
        <v/>
      </c>
      <c r="K78" s="11" t="str">
        <f>IF($H78="","",IFERROR(INDEX(Library!$I$5:$I$499,MATCH($H78,Library!$F$5:$F$499,0)),""))</f>
        <v/>
      </c>
      <c r="L78" s="12" t="str">
        <f>IF($H78="","",IFERROR(INDEX(Library!$J$5:$J$499,MATCH($H78,Library!$F$5:$F$499,0)),""))</f>
        <v/>
      </c>
      <c r="M78" s="25"/>
      <c r="N78" s="13" t="str">
        <f t="shared" si="3"/>
        <v/>
      </c>
      <c r="O78" s="25"/>
      <c r="P78" s="27"/>
      <c r="Q78" s="28" t="str">
        <f>IF(OR($P78="",$N78=""),"",$P78+IFERROR(INDEX(Settings!$B$10:$B$12,MATCH($N78,Settings!$A$10:$A$12,0)),0))</f>
        <v/>
      </c>
      <c r="R78" s="25"/>
      <c r="S78" s="25"/>
      <c r="T78" s="27"/>
      <c r="U78" s="12" t="str">
        <f>IF($P78="","",IF($T78&lt;&gt;"",$T78,Settings!$B$6)-$P78)</f>
        <v/>
      </c>
      <c r="V78" s="12" t="str">
        <f>IF(OR($Q78="",$S78="مغلق"),"",IF(Settings!$B$6&gt;$Q78,"متأخر",""))</f>
        <v/>
      </c>
      <c r="W78" s="26"/>
    </row>
    <row r="79" spans="1:23" ht="18" x14ac:dyDescent="0.25">
      <c r="A79" s="13" t="str">
        <f t="shared" si="2"/>
        <v/>
      </c>
      <c r="B79" s="25"/>
      <c r="C79" s="25"/>
      <c r="D79" s="25"/>
      <c r="E79" s="25"/>
      <c r="F79" s="25"/>
      <c r="G79" s="25"/>
      <c r="H79" s="26"/>
      <c r="I79" s="12" t="str">
        <f>IF($H79="","",IFERROR(INDEX(Library!$A$5:$A$499,MATCH($H79,Library!$F$5:$F$499,0)),"غير موجود بالمكتبة"))</f>
        <v/>
      </c>
      <c r="J79" s="11" t="str">
        <f>IF($H79="","",IFERROR(INDEX(Library!$H$5:$H$499,MATCH($H79,Library!$F$5:$F$499,0)),""))</f>
        <v/>
      </c>
      <c r="K79" s="11" t="str">
        <f>IF($H79="","",IFERROR(INDEX(Library!$I$5:$I$499,MATCH($H79,Library!$F$5:$F$499,0)),""))</f>
        <v/>
      </c>
      <c r="L79" s="12" t="str">
        <f>IF($H79="","",IFERROR(INDEX(Library!$J$5:$J$499,MATCH($H79,Library!$F$5:$F$499,0)),""))</f>
        <v/>
      </c>
      <c r="M79" s="25"/>
      <c r="N79" s="13" t="str">
        <f t="shared" si="3"/>
        <v/>
      </c>
      <c r="O79" s="25"/>
      <c r="P79" s="27"/>
      <c r="Q79" s="28" t="str">
        <f>IF(OR($P79="",$N79=""),"",$P79+IFERROR(INDEX(Settings!$B$10:$B$12,MATCH($N79,Settings!$A$10:$A$12,0)),0))</f>
        <v/>
      </c>
      <c r="R79" s="25"/>
      <c r="S79" s="25"/>
      <c r="T79" s="27"/>
      <c r="U79" s="12" t="str">
        <f>IF($P79="","",IF($T79&lt;&gt;"",$T79,Settings!$B$6)-$P79)</f>
        <v/>
      </c>
      <c r="V79" s="12" t="str">
        <f>IF(OR($Q79="",$S79="مغلق"),"",IF(Settings!$B$6&gt;$Q79,"متأخر",""))</f>
        <v/>
      </c>
      <c r="W79" s="26"/>
    </row>
    <row r="80" spans="1:23" ht="18" x14ac:dyDescent="0.25">
      <c r="A80" s="13" t="str">
        <f t="shared" si="2"/>
        <v/>
      </c>
      <c r="B80" s="25"/>
      <c r="C80" s="25"/>
      <c r="D80" s="25"/>
      <c r="E80" s="25"/>
      <c r="F80" s="25"/>
      <c r="G80" s="25"/>
      <c r="H80" s="26"/>
      <c r="I80" s="12" t="str">
        <f>IF($H80="","",IFERROR(INDEX(Library!$A$5:$A$499,MATCH($H80,Library!$F$5:$F$499,0)),"غير موجود بالمكتبة"))</f>
        <v/>
      </c>
      <c r="J80" s="11" t="str">
        <f>IF($H80="","",IFERROR(INDEX(Library!$H$5:$H$499,MATCH($H80,Library!$F$5:$F$499,0)),""))</f>
        <v/>
      </c>
      <c r="K80" s="11" t="str">
        <f>IF($H80="","",IFERROR(INDEX(Library!$I$5:$I$499,MATCH($H80,Library!$F$5:$F$499,0)),""))</f>
        <v/>
      </c>
      <c r="L80" s="12" t="str">
        <f>IF($H80="","",IFERROR(INDEX(Library!$J$5:$J$499,MATCH($H80,Library!$F$5:$F$499,0)),""))</f>
        <v/>
      </c>
      <c r="M80" s="25"/>
      <c r="N80" s="13" t="str">
        <f t="shared" si="3"/>
        <v/>
      </c>
      <c r="O80" s="25"/>
      <c r="P80" s="27"/>
      <c r="Q80" s="28" t="str">
        <f>IF(OR($P80="",$N80=""),"",$P80+IFERROR(INDEX(Settings!$B$10:$B$12,MATCH($N80,Settings!$A$10:$A$12,0)),0))</f>
        <v/>
      </c>
      <c r="R80" s="25"/>
      <c r="S80" s="25"/>
      <c r="T80" s="27"/>
      <c r="U80" s="12" t="str">
        <f>IF($P80="","",IF($T80&lt;&gt;"",$T80,Settings!$B$6)-$P80)</f>
        <v/>
      </c>
      <c r="V80" s="12" t="str">
        <f>IF(OR($Q80="",$S80="مغلق"),"",IF(Settings!$B$6&gt;$Q80,"متأخر",""))</f>
        <v/>
      </c>
      <c r="W80" s="26"/>
    </row>
    <row r="81" spans="1:23" ht="18" x14ac:dyDescent="0.25">
      <c r="A81" s="13" t="str">
        <f t="shared" si="2"/>
        <v/>
      </c>
      <c r="B81" s="25"/>
      <c r="C81" s="25"/>
      <c r="D81" s="25"/>
      <c r="E81" s="25"/>
      <c r="F81" s="25"/>
      <c r="G81" s="25"/>
      <c r="H81" s="26"/>
      <c r="I81" s="12" t="str">
        <f>IF($H81="","",IFERROR(INDEX(Library!$A$5:$A$499,MATCH($H81,Library!$F$5:$F$499,0)),"غير موجود بالمكتبة"))</f>
        <v/>
      </c>
      <c r="J81" s="11" t="str">
        <f>IF($H81="","",IFERROR(INDEX(Library!$H$5:$H$499,MATCH($H81,Library!$F$5:$F$499,0)),""))</f>
        <v/>
      </c>
      <c r="K81" s="11" t="str">
        <f>IF($H81="","",IFERROR(INDEX(Library!$I$5:$I$499,MATCH($H81,Library!$F$5:$F$499,0)),""))</f>
        <v/>
      </c>
      <c r="L81" s="12" t="str">
        <f>IF($H81="","",IFERROR(INDEX(Library!$J$5:$J$499,MATCH($H81,Library!$F$5:$F$499,0)),""))</f>
        <v/>
      </c>
      <c r="M81" s="25"/>
      <c r="N81" s="13" t="str">
        <f t="shared" si="3"/>
        <v/>
      </c>
      <c r="O81" s="25"/>
      <c r="P81" s="27"/>
      <c r="Q81" s="28" t="str">
        <f>IF(OR($P81="",$N81=""),"",$P81+IFERROR(INDEX(Settings!$B$10:$B$12,MATCH($N81,Settings!$A$10:$A$12,0)),0))</f>
        <v/>
      </c>
      <c r="R81" s="25"/>
      <c r="S81" s="25"/>
      <c r="T81" s="27"/>
      <c r="U81" s="12" t="str">
        <f>IF($P81="","",IF($T81&lt;&gt;"",$T81,Settings!$B$6)-$P81)</f>
        <v/>
      </c>
      <c r="V81" s="12" t="str">
        <f>IF(OR($Q81="",$S81="مغلق"),"",IF(Settings!$B$6&gt;$Q81,"متأخر",""))</f>
        <v/>
      </c>
      <c r="W81" s="26"/>
    </row>
    <row r="82" spans="1:23" ht="18" x14ac:dyDescent="0.25">
      <c r="A82" s="13" t="str">
        <f t="shared" si="2"/>
        <v/>
      </c>
      <c r="B82" s="25"/>
      <c r="C82" s="25"/>
      <c r="D82" s="25"/>
      <c r="E82" s="25"/>
      <c r="F82" s="25"/>
      <c r="G82" s="25"/>
      <c r="H82" s="26"/>
      <c r="I82" s="12" t="str">
        <f>IF($H82="","",IFERROR(INDEX(Library!$A$5:$A$499,MATCH($H82,Library!$F$5:$F$499,0)),"غير موجود بالمكتبة"))</f>
        <v/>
      </c>
      <c r="J82" s="11" t="str">
        <f>IF($H82="","",IFERROR(INDEX(Library!$H$5:$H$499,MATCH($H82,Library!$F$5:$F$499,0)),""))</f>
        <v/>
      </c>
      <c r="K82" s="11" t="str">
        <f>IF($H82="","",IFERROR(INDEX(Library!$I$5:$I$499,MATCH($H82,Library!$F$5:$F$499,0)),""))</f>
        <v/>
      </c>
      <c r="L82" s="12" t="str">
        <f>IF($H82="","",IFERROR(INDEX(Library!$J$5:$J$499,MATCH($H82,Library!$F$5:$F$499,0)),""))</f>
        <v/>
      </c>
      <c r="M82" s="25"/>
      <c r="N82" s="13" t="str">
        <f t="shared" si="3"/>
        <v/>
      </c>
      <c r="O82" s="25"/>
      <c r="P82" s="27"/>
      <c r="Q82" s="28" t="str">
        <f>IF(OR($P82="",$N82=""),"",$P82+IFERROR(INDEX(Settings!$B$10:$B$12,MATCH($N82,Settings!$A$10:$A$12,0)),0))</f>
        <v/>
      </c>
      <c r="R82" s="25"/>
      <c r="S82" s="25"/>
      <c r="T82" s="27"/>
      <c r="U82" s="12" t="str">
        <f>IF($P82="","",IF($T82&lt;&gt;"",$T82,Settings!$B$6)-$P82)</f>
        <v/>
      </c>
      <c r="V82" s="12" t="str">
        <f>IF(OR($Q82="",$S82="مغلق"),"",IF(Settings!$B$6&gt;$Q82,"متأخر",""))</f>
        <v/>
      </c>
      <c r="W82" s="26"/>
    </row>
    <row r="83" spans="1:23" ht="18" x14ac:dyDescent="0.25">
      <c r="A83" s="13" t="str">
        <f t="shared" si="2"/>
        <v/>
      </c>
      <c r="B83" s="25"/>
      <c r="C83" s="25"/>
      <c r="D83" s="25"/>
      <c r="E83" s="25"/>
      <c r="F83" s="25"/>
      <c r="G83" s="25"/>
      <c r="H83" s="26"/>
      <c r="I83" s="12" t="str">
        <f>IF($H83="","",IFERROR(INDEX(Library!$A$5:$A$499,MATCH($H83,Library!$F$5:$F$499,0)),"غير موجود بالمكتبة"))</f>
        <v/>
      </c>
      <c r="J83" s="11" t="str">
        <f>IF($H83="","",IFERROR(INDEX(Library!$H$5:$H$499,MATCH($H83,Library!$F$5:$F$499,0)),""))</f>
        <v/>
      </c>
      <c r="K83" s="11" t="str">
        <f>IF($H83="","",IFERROR(INDEX(Library!$I$5:$I$499,MATCH($H83,Library!$F$5:$F$499,0)),""))</f>
        <v/>
      </c>
      <c r="L83" s="12" t="str">
        <f>IF($H83="","",IFERROR(INDEX(Library!$J$5:$J$499,MATCH($H83,Library!$F$5:$F$499,0)),""))</f>
        <v/>
      </c>
      <c r="M83" s="25"/>
      <c r="N83" s="13" t="str">
        <f t="shared" si="3"/>
        <v/>
      </c>
      <c r="O83" s="25"/>
      <c r="P83" s="27"/>
      <c r="Q83" s="28" t="str">
        <f>IF(OR($P83="",$N83=""),"",$P83+IFERROR(INDEX(Settings!$B$10:$B$12,MATCH($N83,Settings!$A$10:$A$12,0)),0))</f>
        <v/>
      </c>
      <c r="R83" s="25"/>
      <c r="S83" s="25"/>
      <c r="T83" s="27"/>
      <c r="U83" s="12" t="str">
        <f>IF($P83="","",IF($T83&lt;&gt;"",$T83,Settings!$B$6)-$P83)</f>
        <v/>
      </c>
      <c r="V83" s="12" t="str">
        <f>IF(OR($Q83="",$S83="مغلق"),"",IF(Settings!$B$6&gt;$Q83,"متأخر",""))</f>
        <v/>
      </c>
      <c r="W83" s="26"/>
    </row>
    <row r="84" spans="1:23" ht="18" x14ac:dyDescent="0.25">
      <c r="A84" s="13" t="str">
        <f t="shared" si="2"/>
        <v/>
      </c>
      <c r="B84" s="25"/>
      <c r="C84" s="25"/>
      <c r="D84" s="25"/>
      <c r="E84" s="25"/>
      <c r="F84" s="25"/>
      <c r="G84" s="25"/>
      <c r="H84" s="26"/>
      <c r="I84" s="12" t="str">
        <f>IF($H84="","",IFERROR(INDEX(Library!$A$5:$A$499,MATCH($H84,Library!$F$5:$F$499,0)),"غير موجود بالمكتبة"))</f>
        <v/>
      </c>
      <c r="J84" s="11" t="str">
        <f>IF($H84="","",IFERROR(INDEX(Library!$H$5:$H$499,MATCH($H84,Library!$F$5:$F$499,0)),""))</f>
        <v/>
      </c>
      <c r="K84" s="11" t="str">
        <f>IF($H84="","",IFERROR(INDEX(Library!$I$5:$I$499,MATCH($H84,Library!$F$5:$F$499,0)),""))</f>
        <v/>
      </c>
      <c r="L84" s="12" t="str">
        <f>IF($H84="","",IFERROR(INDEX(Library!$J$5:$J$499,MATCH($H84,Library!$F$5:$F$499,0)),""))</f>
        <v/>
      </c>
      <c r="M84" s="25"/>
      <c r="N84" s="13" t="str">
        <f t="shared" si="3"/>
        <v/>
      </c>
      <c r="O84" s="25"/>
      <c r="P84" s="27"/>
      <c r="Q84" s="28" t="str">
        <f>IF(OR($P84="",$N84=""),"",$P84+IFERROR(INDEX(Settings!$B$10:$B$12,MATCH($N84,Settings!$A$10:$A$12,0)),0))</f>
        <v/>
      </c>
      <c r="R84" s="25"/>
      <c r="S84" s="25"/>
      <c r="T84" s="27"/>
      <c r="U84" s="12" t="str">
        <f>IF($P84="","",IF($T84&lt;&gt;"",$T84,Settings!$B$6)-$P84)</f>
        <v/>
      </c>
      <c r="V84" s="12" t="str">
        <f>IF(OR($Q84="",$S84="مغلق"),"",IF(Settings!$B$6&gt;$Q84,"متأخر",""))</f>
        <v/>
      </c>
      <c r="W84" s="26"/>
    </row>
    <row r="85" spans="1:23" ht="18" x14ac:dyDescent="0.25">
      <c r="A85" s="13" t="str">
        <f t="shared" si="2"/>
        <v/>
      </c>
      <c r="B85" s="25"/>
      <c r="C85" s="25"/>
      <c r="D85" s="25"/>
      <c r="E85" s="25"/>
      <c r="F85" s="25"/>
      <c r="G85" s="25"/>
      <c r="H85" s="26"/>
      <c r="I85" s="12" t="str">
        <f>IF($H85="","",IFERROR(INDEX(Library!$A$5:$A$499,MATCH($H85,Library!$F$5:$F$499,0)),"غير موجود بالمكتبة"))</f>
        <v/>
      </c>
      <c r="J85" s="11" t="str">
        <f>IF($H85="","",IFERROR(INDEX(Library!$H$5:$H$499,MATCH($H85,Library!$F$5:$F$499,0)),""))</f>
        <v/>
      </c>
      <c r="K85" s="11" t="str">
        <f>IF($H85="","",IFERROR(INDEX(Library!$I$5:$I$499,MATCH($H85,Library!$F$5:$F$499,0)),""))</f>
        <v/>
      </c>
      <c r="L85" s="12" t="str">
        <f>IF($H85="","",IFERROR(INDEX(Library!$J$5:$J$499,MATCH($H85,Library!$F$5:$F$499,0)),""))</f>
        <v/>
      </c>
      <c r="M85" s="25"/>
      <c r="N85" s="13" t="str">
        <f t="shared" si="3"/>
        <v/>
      </c>
      <c r="O85" s="25"/>
      <c r="P85" s="27"/>
      <c r="Q85" s="28" t="str">
        <f>IF(OR($P85="",$N85=""),"",$P85+IFERROR(INDEX(Settings!$B$10:$B$12,MATCH($N85,Settings!$A$10:$A$12,0)),0))</f>
        <v/>
      </c>
      <c r="R85" s="25"/>
      <c r="S85" s="25"/>
      <c r="T85" s="27"/>
      <c r="U85" s="12" t="str">
        <f>IF($P85="","",IF($T85&lt;&gt;"",$T85,Settings!$B$6)-$P85)</f>
        <v/>
      </c>
      <c r="V85" s="12" t="str">
        <f>IF(OR($Q85="",$S85="مغلق"),"",IF(Settings!$B$6&gt;$Q85,"متأخر",""))</f>
        <v/>
      </c>
      <c r="W85" s="26"/>
    </row>
    <row r="86" spans="1:23" ht="18" x14ac:dyDescent="0.25">
      <c r="A86" s="13" t="str">
        <f t="shared" si="2"/>
        <v/>
      </c>
      <c r="B86" s="25"/>
      <c r="C86" s="25"/>
      <c r="D86" s="25"/>
      <c r="E86" s="25"/>
      <c r="F86" s="25"/>
      <c r="G86" s="25"/>
      <c r="H86" s="26"/>
      <c r="I86" s="12" t="str">
        <f>IF($H86="","",IFERROR(INDEX(Library!$A$5:$A$499,MATCH($H86,Library!$F$5:$F$499,0)),"غير موجود بالمكتبة"))</f>
        <v/>
      </c>
      <c r="J86" s="11" t="str">
        <f>IF($H86="","",IFERROR(INDEX(Library!$H$5:$H$499,MATCH($H86,Library!$F$5:$F$499,0)),""))</f>
        <v/>
      </c>
      <c r="K86" s="11" t="str">
        <f>IF($H86="","",IFERROR(INDEX(Library!$I$5:$I$499,MATCH($H86,Library!$F$5:$F$499,0)),""))</f>
        <v/>
      </c>
      <c r="L86" s="12" t="str">
        <f>IF($H86="","",IFERROR(INDEX(Library!$J$5:$J$499,MATCH($H86,Library!$F$5:$F$499,0)),""))</f>
        <v/>
      </c>
      <c r="M86" s="25"/>
      <c r="N86" s="13" t="str">
        <f t="shared" si="3"/>
        <v/>
      </c>
      <c r="O86" s="25"/>
      <c r="P86" s="27"/>
      <c r="Q86" s="28" t="str">
        <f>IF(OR($P86="",$N86=""),"",$P86+IFERROR(INDEX(Settings!$B$10:$B$12,MATCH($N86,Settings!$A$10:$A$12,0)),0))</f>
        <v/>
      </c>
      <c r="R86" s="25"/>
      <c r="S86" s="25"/>
      <c r="T86" s="27"/>
      <c r="U86" s="12" t="str">
        <f>IF($P86="","",IF($T86&lt;&gt;"",$T86,Settings!$B$6)-$P86)</f>
        <v/>
      </c>
      <c r="V86" s="12" t="str">
        <f>IF(OR($Q86="",$S86="مغلق"),"",IF(Settings!$B$6&gt;$Q86,"متأخر",""))</f>
        <v/>
      </c>
      <c r="W86" s="26"/>
    </row>
    <row r="87" spans="1:23" ht="18" x14ac:dyDescent="0.25">
      <c r="A87" s="13" t="str">
        <f t="shared" si="2"/>
        <v/>
      </c>
      <c r="B87" s="25"/>
      <c r="C87" s="25"/>
      <c r="D87" s="25"/>
      <c r="E87" s="25"/>
      <c r="F87" s="25"/>
      <c r="G87" s="25"/>
      <c r="H87" s="26"/>
      <c r="I87" s="12" t="str">
        <f>IF($H87="","",IFERROR(INDEX(Library!$A$5:$A$499,MATCH($H87,Library!$F$5:$F$499,0)),"غير موجود بالمكتبة"))</f>
        <v/>
      </c>
      <c r="J87" s="11" t="str">
        <f>IF($H87="","",IFERROR(INDEX(Library!$H$5:$H$499,MATCH($H87,Library!$F$5:$F$499,0)),""))</f>
        <v/>
      </c>
      <c r="K87" s="11" t="str">
        <f>IF($H87="","",IFERROR(INDEX(Library!$I$5:$I$499,MATCH($H87,Library!$F$5:$F$499,0)),""))</f>
        <v/>
      </c>
      <c r="L87" s="12" t="str">
        <f>IF($H87="","",IFERROR(INDEX(Library!$J$5:$J$499,MATCH($H87,Library!$F$5:$F$499,0)),""))</f>
        <v/>
      </c>
      <c r="M87" s="25"/>
      <c r="N87" s="13" t="str">
        <f t="shared" si="3"/>
        <v/>
      </c>
      <c r="O87" s="25"/>
      <c r="P87" s="27"/>
      <c r="Q87" s="28" t="str">
        <f>IF(OR($P87="",$N87=""),"",$P87+IFERROR(INDEX(Settings!$B$10:$B$12,MATCH($N87,Settings!$A$10:$A$12,0)),0))</f>
        <v/>
      </c>
      <c r="R87" s="25"/>
      <c r="S87" s="25"/>
      <c r="T87" s="27"/>
      <c r="U87" s="12" t="str">
        <f>IF($P87="","",IF($T87&lt;&gt;"",$T87,Settings!$B$6)-$P87)</f>
        <v/>
      </c>
      <c r="V87" s="12" t="str">
        <f>IF(OR($Q87="",$S87="مغلق"),"",IF(Settings!$B$6&gt;$Q87,"متأخر",""))</f>
        <v/>
      </c>
      <c r="W87" s="26"/>
    </row>
    <row r="88" spans="1:23" ht="18" x14ac:dyDescent="0.25">
      <c r="A88" s="13" t="str">
        <f t="shared" si="2"/>
        <v/>
      </c>
      <c r="B88" s="25"/>
      <c r="C88" s="25"/>
      <c r="D88" s="25"/>
      <c r="E88" s="25"/>
      <c r="F88" s="25"/>
      <c r="G88" s="25"/>
      <c r="H88" s="26"/>
      <c r="I88" s="12" t="str">
        <f>IF($H88="","",IFERROR(INDEX(Library!$A$5:$A$499,MATCH($H88,Library!$F$5:$F$499,0)),"غير موجود بالمكتبة"))</f>
        <v/>
      </c>
      <c r="J88" s="11" t="str">
        <f>IF($H88="","",IFERROR(INDEX(Library!$H$5:$H$499,MATCH($H88,Library!$F$5:$F$499,0)),""))</f>
        <v/>
      </c>
      <c r="K88" s="11" t="str">
        <f>IF($H88="","",IFERROR(INDEX(Library!$I$5:$I$499,MATCH($H88,Library!$F$5:$F$499,0)),""))</f>
        <v/>
      </c>
      <c r="L88" s="12" t="str">
        <f>IF($H88="","",IFERROR(INDEX(Library!$J$5:$J$499,MATCH($H88,Library!$F$5:$F$499,0)),""))</f>
        <v/>
      </c>
      <c r="M88" s="25"/>
      <c r="N88" s="13" t="str">
        <f t="shared" si="3"/>
        <v/>
      </c>
      <c r="O88" s="25"/>
      <c r="P88" s="27"/>
      <c r="Q88" s="28" t="str">
        <f>IF(OR($P88="",$N88=""),"",$P88+IFERROR(INDEX(Settings!$B$10:$B$12,MATCH($N88,Settings!$A$10:$A$12,0)),0))</f>
        <v/>
      </c>
      <c r="R88" s="25"/>
      <c r="S88" s="25"/>
      <c r="T88" s="27"/>
      <c r="U88" s="12" t="str">
        <f>IF($P88="","",IF($T88&lt;&gt;"",$T88,Settings!$B$6)-$P88)</f>
        <v/>
      </c>
      <c r="V88" s="12" t="str">
        <f>IF(OR($Q88="",$S88="مغلق"),"",IF(Settings!$B$6&gt;$Q88,"متأخر",""))</f>
        <v/>
      </c>
      <c r="W88" s="26"/>
    </row>
    <row r="89" spans="1:23" ht="18" x14ac:dyDescent="0.25">
      <c r="A89" s="13" t="str">
        <f t="shared" si="2"/>
        <v/>
      </c>
      <c r="B89" s="25"/>
      <c r="C89" s="25"/>
      <c r="D89" s="25"/>
      <c r="E89" s="25"/>
      <c r="F89" s="25"/>
      <c r="G89" s="25"/>
      <c r="H89" s="26"/>
      <c r="I89" s="12" t="str">
        <f>IF($H89="","",IFERROR(INDEX(Library!$A$5:$A$499,MATCH($H89,Library!$F$5:$F$499,0)),"غير موجود بالمكتبة"))</f>
        <v/>
      </c>
      <c r="J89" s="11" t="str">
        <f>IF($H89="","",IFERROR(INDEX(Library!$H$5:$H$499,MATCH($H89,Library!$F$5:$F$499,0)),""))</f>
        <v/>
      </c>
      <c r="K89" s="11" t="str">
        <f>IF($H89="","",IFERROR(INDEX(Library!$I$5:$I$499,MATCH($H89,Library!$F$5:$F$499,0)),""))</f>
        <v/>
      </c>
      <c r="L89" s="12" t="str">
        <f>IF($H89="","",IFERROR(INDEX(Library!$J$5:$J$499,MATCH($H89,Library!$F$5:$F$499,0)),""))</f>
        <v/>
      </c>
      <c r="M89" s="25"/>
      <c r="N89" s="13" t="str">
        <f t="shared" si="3"/>
        <v/>
      </c>
      <c r="O89" s="25"/>
      <c r="P89" s="27"/>
      <c r="Q89" s="28" t="str">
        <f>IF(OR($P89="",$N89=""),"",$P89+IFERROR(INDEX(Settings!$B$10:$B$12,MATCH($N89,Settings!$A$10:$A$12,0)),0))</f>
        <v/>
      </c>
      <c r="R89" s="25"/>
      <c r="S89" s="25"/>
      <c r="T89" s="27"/>
      <c r="U89" s="12" t="str">
        <f>IF($P89="","",IF($T89&lt;&gt;"",$T89,Settings!$B$6)-$P89)</f>
        <v/>
      </c>
      <c r="V89" s="12" t="str">
        <f>IF(OR($Q89="",$S89="مغلق"),"",IF(Settings!$B$6&gt;$Q89,"متأخر",""))</f>
        <v/>
      </c>
      <c r="W89" s="26"/>
    </row>
    <row r="90" spans="1:23" ht="18" x14ac:dyDescent="0.25">
      <c r="A90" s="13" t="str">
        <f t="shared" si="2"/>
        <v/>
      </c>
      <c r="B90" s="25"/>
      <c r="C90" s="25"/>
      <c r="D90" s="25"/>
      <c r="E90" s="25"/>
      <c r="F90" s="25"/>
      <c r="G90" s="25"/>
      <c r="H90" s="26"/>
      <c r="I90" s="12" t="str">
        <f>IF($H90="","",IFERROR(INDEX(Library!$A$5:$A$499,MATCH($H90,Library!$F$5:$F$499,0)),"غير موجود بالمكتبة"))</f>
        <v/>
      </c>
      <c r="J90" s="11" t="str">
        <f>IF($H90="","",IFERROR(INDEX(Library!$H$5:$H$499,MATCH($H90,Library!$F$5:$F$499,0)),""))</f>
        <v/>
      </c>
      <c r="K90" s="11" t="str">
        <f>IF($H90="","",IFERROR(INDEX(Library!$I$5:$I$499,MATCH($H90,Library!$F$5:$F$499,0)),""))</f>
        <v/>
      </c>
      <c r="L90" s="12" t="str">
        <f>IF($H90="","",IFERROR(INDEX(Library!$J$5:$J$499,MATCH($H90,Library!$F$5:$F$499,0)),""))</f>
        <v/>
      </c>
      <c r="M90" s="25"/>
      <c r="N90" s="13" t="str">
        <f t="shared" si="3"/>
        <v/>
      </c>
      <c r="O90" s="25"/>
      <c r="P90" s="27"/>
      <c r="Q90" s="28" t="str">
        <f>IF(OR($P90="",$N90=""),"",$P90+IFERROR(INDEX(Settings!$B$10:$B$12,MATCH($N90,Settings!$A$10:$A$12,0)),0))</f>
        <v/>
      </c>
      <c r="R90" s="25"/>
      <c r="S90" s="25"/>
      <c r="T90" s="27"/>
      <c r="U90" s="12" t="str">
        <f>IF($P90="","",IF($T90&lt;&gt;"",$T90,Settings!$B$6)-$P90)</f>
        <v/>
      </c>
      <c r="V90" s="12" t="str">
        <f>IF(OR($Q90="",$S90="مغلق"),"",IF(Settings!$B$6&gt;$Q90,"متأخر",""))</f>
        <v/>
      </c>
      <c r="W90" s="26"/>
    </row>
    <row r="91" spans="1:23" ht="18" x14ac:dyDescent="0.25">
      <c r="A91" s="13" t="str">
        <f t="shared" si="2"/>
        <v/>
      </c>
      <c r="B91" s="25"/>
      <c r="C91" s="25"/>
      <c r="D91" s="25"/>
      <c r="E91" s="25"/>
      <c r="F91" s="25"/>
      <c r="G91" s="25"/>
      <c r="H91" s="26"/>
      <c r="I91" s="12" t="str">
        <f>IF($H91="","",IFERROR(INDEX(Library!$A$5:$A$499,MATCH($H91,Library!$F$5:$F$499,0)),"غير موجود بالمكتبة"))</f>
        <v/>
      </c>
      <c r="J91" s="11" t="str">
        <f>IF($H91="","",IFERROR(INDEX(Library!$H$5:$H$499,MATCH($H91,Library!$F$5:$F$499,0)),""))</f>
        <v/>
      </c>
      <c r="K91" s="11" t="str">
        <f>IF($H91="","",IFERROR(INDEX(Library!$I$5:$I$499,MATCH($H91,Library!$F$5:$F$499,0)),""))</f>
        <v/>
      </c>
      <c r="L91" s="12" t="str">
        <f>IF($H91="","",IFERROR(INDEX(Library!$J$5:$J$499,MATCH($H91,Library!$F$5:$F$499,0)),""))</f>
        <v/>
      </c>
      <c r="M91" s="25"/>
      <c r="N91" s="13" t="str">
        <f t="shared" si="3"/>
        <v/>
      </c>
      <c r="O91" s="25"/>
      <c r="P91" s="27"/>
      <c r="Q91" s="28" t="str">
        <f>IF(OR($P91="",$N91=""),"",$P91+IFERROR(INDEX(Settings!$B$10:$B$12,MATCH($N91,Settings!$A$10:$A$12,0)),0))</f>
        <v/>
      </c>
      <c r="R91" s="25"/>
      <c r="S91" s="25"/>
      <c r="T91" s="27"/>
      <c r="U91" s="12" t="str">
        <f>IF($P91="","",IF($T91&lt;&gt;"",$T91,Settings!$B$6)-$P91)</f>
        <v/>
      </c>
      <c r="V91" s="12" t="str">
        <f>IF(OR($Q91="",$S91="مغلق"),"",IF(Settings!$B$6&gt;$Q91,"متأخر",""))</f>
        <v/>
      </c>
      <c r="W91" s="26"/>
    </row>
    <row r="92" spans="1:23" ht="18" x14ac:dyDescent="0.25">
      <c r="A92" s="13" t="str">
        <f t="shared" si="2"/>
        <v/>
      </c>
      <c r="B92" s="25"/>
      <c r="C92" s="25"/>
      <c r="D92" s="25"/>
      <c r="E92" s="25"/>
      <c r="F92" s="25"/>
      <c r="G92" s="25"/>
      <c r="H92" s="26"/>
      <c r="I92" s="12" t="str">
        <f>IF($H92="","",IFERROR(INDEX(Library!$A$5:$A$499,MATCH($H92,Library!$F$5:$F$499,0)),"غير موجود بالمكتبة"))</f>
        <v/>
      </c>
      <c r="J92" s="11" t="str">
        <f>IF($H92="","",IFERROR(INDEX(Library!$H$5:$H$499,MATCH($H92,Library!$F$5:$F$499,0)),""))</f>
        <v/>
      </c>
      <c r="K92" s="11" t="str">
        <f>IF($H92="","",IFERROR(INDEX(Library!$I$5:$I$499,MATCH($H92,Library!$F$5:$F$499,0)),""))</f>
        <v/>
      </c>
      <c r="L92" s="12" t="str">
        <f>IF($H92="","",IFERROR(INDEX(Library!$J$5:$J$499,MATCH($H92,Library!$F$5:$F$499,0)),""))</f>
        <v/>
      </c>
      <c r="M92" s="25"/>
      <c r="N92" s="13" t="str">
        <f t="shared" si="3"/>
        <v/>
      </c>
      <c r="O92" s="25"/>
      <c r="P92" s="27"/>
      <c r="Q92" s="28" t="str">
        <f>IF(OR($P92="",$N92=""),"",$P92+IFERROR(INDEX(Settings!$B$10:$B$12,MATCH($N92,Settings!$A$10:$A$12,0)),0))</f>
        <v/>
      </c>
      <c r="R92" s="25"/>
      <c r="S92" s="25"/>
      <c r="T92" s="27"/>
      <c r="U92" s="12" t="str">
        <f>IF($P92="","",IF($T92&lt;&gt;"",$T92,Settings!$B$6)-$P92)</f>
        <v/>
      </c>
      <c r="V92" s="12" t="str">
        <f>IF(OR($Q92="",$S92="مغلق"),"",IF(Settings!$B$6&gt;$Q92,"متأخر",""))</f>
        <v/>
      </c>
      <c r="W92" s="26"/>
    </row>
    <row r="93" spans="1:23" ht="18" x14ac:dyDescent="0.25">
      <c r="A93" s="13" t="str">
        <f t="shared" si="2"/>
        <v/>
      </c>
      <c r="B93" s="25"/>
      <c r="C93" s="25"/>
      <c r="D93" s="25"/>
      <c r="E93" s="25"/>
      <c r="F93" s="25"/>
      <c r="G93" s="25"/>
      <c r="H93" s="26"/>
      <c r="I93" s="12" t="str">
        <f>IF($H93="","",IFERROR(INDEX(Library!$A$5:$A$499,MATCH($H93,Library!$F$5:$F$499,0)),"غير موجود بالمكتبة"))</f>
        <v/>
      </c>
      <c r="J93" s="11" t="str">
        <f>IF($H93="","",IFERROR(INDEX(Library!$H$5:$H$499,MATCH($H93,Library!$F$5:$F$499,0)),""))</f>
        <v/>
      </c>
      <c r="K93" s="11" t="str">
        <f>IF($H93="","",IFERROR(INDEX(Library!$I$5:$I$499,MATCH($H93,Library!$F$5:$F$499,0)),""))</f>
        <v/>
      </c>
      <c r="L93" s="12" t="str">
        <f>IF($H93="","",IFERROR(INDEX(Library!$J$5:$J$499,MATCH($H93,Library!$F$5:$F$499,0)),""))</f>
        <v/>
      </c>
      <c r="M93" s="25"/>
      <c r="N93" s="13" t="str">
        <f t="shared" si="3"/>
        <v/>
      </c>
      <c r="O93" s="25"/>
      <c r="P93" s="27"/>
      <c r="Q93" s="28" t="str">
        <f>IF(OR($P93="",$N93=""),"",$P93+IFERROR(INDEX(Settings!$B$10:$B$12,MATCH($N93,Settings!$A$10:$A$12,0)),0))</f>
        <v/>
      </c>
      <c r="R93" s="25"/>
      <c r="S93" s="25"/>
      <c r="T93" s="27"/>
      <c r="U93" s="12" t="str">
        <f>IF($P93="","",IF($T93&lt;&gt;"",$T93,Settings!$B$6)-$P93)</f>
        <v/>
      </c>
      <c r="V93" s="12" t="str">
        <f>IF(OR($Q93="",$S93="مغلق"),"",IF(Settings!$B$6&gt;$Q93,"متأخر",""))</f>
        <v/>
      </c>
      <c r="W93" s="26"/>
    </row>
    <row r="94" spans="1:23" ht="18" x14ac:dyDescent="0.25">
      <c r="A94" s="13" t="str">
        <f t="shared" si="2"/>
        <v/>
      </c>
      <c r="B94" s="25"/>
      <c r="C94" s="25"/>
      <c r="D94" s="25"/>
      <c r="E94" s="25"/>
      <c r="F94" s="25"/>
      <c r="G94" s="25"/>
      <c r="H94" s="26"/>
      <c r="I94" s="12" t="str">
        <f>IF($H94="","",IFERROR(INDEX(Library!$A$5:$A$499,MATCH($H94,Library!$F$5:$F$499,0)),"غير موجود بالمكتبة"))</f>
        <v/>
      </c>
      <c r="J94" s="11" t="str">
        <f>IF($H94="","",IFERROR(INDEX(Library!$H$5:$H$499,MATCH($H94,Library!$F$5:$F$499,0)),""))</f>
        <v/>
      </c>
      <c r="K94" s="11" t="str">
        <f>IF($H94="","",IFERROR(INDEX(Library!$I$5:$I$499,MATCH($H94,Library!$F$5:$F$499,0)),""))</f>
        <v/>
      </c>
      <c r="L94" s="12" t="str">
        <f>IF($H94="","",IFERROR(INDEX(Library!$J$5:$J$499,MATCH($H94,Library!$F$5:$F$499,0)),""))</f>
        <v/>
      </c>
      <c r="M94" s="25"/>
      <c r="N94" s="13" t="str">
        <f t="shared" si="3"/>
        <v/>
      </c>
      <c r="O94" s="25"/>
      <c r="P94" s="27"/>
      <c r="Q94" s="28" t="str">
        <f>IF(OR($P94="",$N94=""),"",$P94+IFERROR(INDEX(Settings!$B$10:$B$12,MATCH($N94,Settings!$A$10:$A$12,0)),0))</f>
        <v/>
      </c>
      <c r="R94" s="25"/>
      <c r="S94" s="25"/>
      <c r="T94" s="27"/>
      <c r="U94" s="12" t="str">
        <f>IF($P94="","",IF($T94&lt;&gt;"",$T94,Settings!$B$6)-$P94)</f>
        <v/>
      </c>
      <c r="V94" s="12" t="str">
        <f>IF(OR($Q94="",$S94="مغلق"),"",IF(Settings!$B$6&gt;$Q94,"متأخر",""))</f>
        <v/>
      </c>
      <c r="W94" s="26"/>
    </row>
    <row r="95" spans="1:23" ht="18" x14ac:dyDescent="0.25">
      <c r="A95" s="13" t="str">
        <f t="shared" si="2"/>
        <v/>
      </c>
      <c r="B95" s="25"/>
      <c r="C95" s="25"/>
      <c r="D95" s="25"/>
      <c r="E95" s="25"/>
      <c r="F95" s="25"/>
      <c r="G95" s="25"/>
      <c r="H95" s="26"/>
      <c r="I95" s="12" t="str">
        <f>IF($H95="","",IFERROR(INDEX(Library!$A$5:$A$499,MATCH($H95,Library!$F$5:$F$499,0)),"غير موجود بالمكتبة"))</f>
        <v/>
      </c>
      <c r="J95" s="11" t="str">
        <f>IF($H95="","",IFERROR(INDEX(Library!$H$5:$H$499,MATCH($H95,Library!$F$5:$F$499,0)),""))</f>
        <v/>
      </c>
      <c r="K95" s="11" t="str">
        <f>IF($H95="","",IFERROR(INDEX(Library!$I$5:$I$499,MATCH($H95,Library!$F$5:$F$499,0)),""))</f>
        <v/>
      </c>
      <c r="L95" s="12" t="str">
        <f>IF($H95="","",IFERROR(INDEX(Library!$J$5:$J$499,MATCH($H95,Library!$F$5:$F$499,0)),""))</f>
        <v/>
      </c>
      <c r="M95" s="25"/>
      <c r="N95" s="13" t="str">
        <f t="shared" si="3"/>
        <v/>
      </c>
      <c r="O95" s="25"/>
      <c r="P95" s="27"/>
      <c r="Q95" s="28" t="str">
        <f>IF(OR($P95="",$N95=""),"",$P95+IFERROR(INDEX(Settings!$B$10:$B$12,MATCH($N95,Settings!$A$10:$A$12,0)),0))</f>
        <v/>
      </c>
      <c r="R95" s="25"/>
      <c r="S95" s="25"/>
      <c r="T95" s="27"/>
      <c r="U95" s="12" t="str">
        <f>IF($P95="","",IF($T95&lt;&gt;"",$T95,Settings!$B$6)-$P95)</f>
        <v/>
      </c>
      <c r="V95" s="12" t="str">
        <f>IF(OR($Q95="",$S95="مغلق"),"",IF(Settings!$B$6&gt;$Q95,"متأخر",""))</f>
        <v/>
      </c>
      <c r="W95" s="26"/>
    </row>
    <row r="96" spans="1:23" ht="18" x14ac:dyDescent="0.25">
      <c r="A96" s="13" t="str">
        <f t="shared" si="2"/>
        <v/>
      </c>
      <c r="B96" s="25"/>
      <c r="C96" s="25"/>
      <c r="D96" s="25"/>
      <c r="E96" s="25"/>
      <c r="F96" s="25"/>
      <c r="G96" s="25"/>
      <c r="H96" s="26"/>
      <c r="I96" s="12" t="str">
        <f>IF($H96="","",IFERROR(INDEX(Library!$A$5:$A$499,MATCH($H96,Library!$F$5:$F$499,0)),"غير موجود بالمكتبة"))</f>
        <v/>
      </c>
      <c r="J96" s="11" t="str">
        <f>IF($H96="","",IFERROR(INDEX(Library!$H$5:$H$499,MATCH($H96,Library!$F$5:$F$499,0)),""))</f>
        <v/>
      </c>
      <c r="K96" s="11" t="str">
        <f>IF($H96="","",IFERROR(INDEX(Library!$I$5:$I$499,MATCH($H96,Library!$F$5:$F$499,0)),""))</f>
        <v/>
      </c>
      <c r="L96" s="12" t="str">
        <f>IF($H96="","",IFERROR(INDEX(Library!$J$5:$J$499,MATCH($H96,Library!$F$5:$F$499,0)),""))</f>
        <v/>
      </c>
      <c r="M96" s="25"/>
      <c r="N96" s="13" t="str">
        <f t="shared" si="3"/>
        <v/>
      </c>
      <c r="O96" s="25"/>
      <c r="P96" s="27"/>
      <c r="Q96" s="28" t="str">
        <f>IF(OR($P96="",$N96=""),"",$P96+IFERROR(INDEX(Settings!$B$10:$B$12,MATCH($N96,Settings!$A$10:$A$12,0)),0))</f>
        <v/>
      </c>
      <c r="R96" s="25"/>
      <c r="S96" s="25"/>
      <c r="T96" s="27"/>
      <c r="U96" s="12" t="str">
        <f>IF($P96="","",IF($T96&lt;&gt;"",$T96,Settings!$B$6)-$P96)</f>
        <v/>
      </c>
      <c r="V96" s="12" t="str">
        <f>IF(OR($Q96="",$S96="مغلق"),"",IF(Settings!$B$6&gt;$Q96,"متأخر",""))</f>
        <v/>
      </c>
      <c r="W96" s="26"/>
    </row>
    <row r="97" spans="1:23" ht="18" x14ac:dyDescent="0.25">
      <c r="A97" s="13" t="str">
        <f t="shared" si="2"/>
        <v/>
      </c>
      <c r="B97" s="25"/>
      <c r="C97" s="25"/>
      <c r="D97" s="25"/>
      <c r="E97" s="25"/>
      <c r="F97" s="25"/>
      <c r="G97" s="25"/>
      <c r="H97" s="26"/>
      <c r="I97" s="12" t="str">
        <f>IF($H97="","",IFERROR(INDEX(Library!$A$5:$A$499,MATCH($H97,Library!$F$5:$F$499,0)),"غير موجود بالمكتبة"))</f>
        <v/>
      </c>
      <c r="J97" s="11" t="str">
        <f>IF($H97="","",IFERROR(INDEX(Library!$H$5:$H$499,MATCH($H97,Library!$F$5:$F$499,0)),""))</f>
        <v/>
      </c>
      <c r="K97" s="11" t="str">
        <f>IF($H97="","",IFERROR(INDEX(Library!$I$5:$I$499,MATCH($H97,Library!$F$5:$F$499,0)),""))</f>
        <v/>
      </c>
      <c r="L97" s="12" t="str">
        <f>IF($H97="","",IFERROR(INDEX(Library!$J$5:$J$499,MATCH($H97,Library!$F$5:$F$499,0)),""))</f>
        <v/>
      </c>
      <c r="M97" s="25"/>
      <c r="N97" s="13" t="str">
        <f t="shared" si="3"/>
        <v/>
      </c>
      <c r="O97" s="25"/>
      <c r="P97" s="27"/>
      <c r="Q97" s="28" t="str">
        <f>IF(OR($P97="",$N97=""),"",$P97+IFERROR(INDEX(Settings!$B$10:$B$12,MATCH($N97,Settings!$A$10:$A$12,0)),0))</f>
        <v/>
      </c>
      <c r="R97" s="25"/>
      <c r="S97" s="25"/>
      <c r="T97" s="27"/>
      <c r="U97" s="12" t="str">
        <f>IF($P97="","",IF($T97&lt;&gt;"",$T97,Settings!$B$6)-$P97)</f>
        <v/>
      </c>
      <c r="V97" s="12" t="str">
        <f>IF(OR($Q97="",$S97="مغلق"),"",IF(Settings!$B$6&gt;$Q97,"متأخر",""))</f>
        <v/>
      </c>
      <c r="W97" s="26"/>
    </row>
    <row r="98" spans="1:23" ht="18" x14ac:dyDescent="0.25">
      <c r="A98" s="13" t="str">
        <f t="shared" si="2"/>
        <v/>
      </c>
      <c r="B98" s="25"/>
      <c r="C98" s="25"/>
      <c r="D98" s="25"/>
      <c r="E98" s="25"/>
      <c r="F98" s="25"/>
      <c r="G98" s="25"/>
      <c r="H98" s="26"/>
      <c r="I98" s="12" t="str">
        <f>IF($H98="","",IFERROR(INDEX(Library!$A$5:$A$499,MATCH($H98,Library!$F$5:$F$499,0)),"غير موجود بالمكتبة"))</f>
        <v/>
      </c>
      <c r="J98" s="11" t="str">
        <f>IF($H98="","",IFERROR(INDEX(Library!$H$5:$H$499,MATCH($H98,Library!$F$5:$F$499,0)),""))</f>
        <v/>
      </c>
      <c r="K98" s="11" t="str">
        <f>IF($H98="","",IFERROR(INDEX(Library!$I$5:$I$499,MATCH($H98,Library!$F$5:$F$499,0)),""))</f>
        <v/>
      </c>
      <c r="L98" s="12" t="str">
        <f>IF($H98="","",IFERROR(INDEX(Library!$J$5:$J$499,MATCH($H98,Library!$F$5:$F$499,0)),""))</f>
        <v/>
      </c>
      <c r="M98" s="25"/>
      <c r="N98" s="13" t="str">
        <f t="shared" si="3"/>
        <v/>
      </c>
      <c r="O98" s="25"/>
      <c r="P98" s="27"/>
      <c r="Q98" s="28" t="str">
        <f>IF(OR($P98="",$N98=""),"",$P98+IFERROR(INDEX(Settings!$B$10:$B$12,MATCH($N98,Settings!$A$10:$A$12,0)),0))</f>
        <v/>
      </c>
      <c r="R98" s="25"/>
      <c r="S98" s="25"/>
      <c r="T98" s="27"/>
      <c r="U98" s="12" t="str">
        <f>IF($P98="","",IF($T98&lt;&gt;"",$T98,Settings!$B$6)-$P98)</f>
        <v/>
      </c>
      <c r="V98" s="12" t="str">
        <f>IF(OR($Q98="",$S98="مغلق"),"",IF(Settings!$B$6&gt;$Q98,"متأخر",""))</f>
        <v/>
      </c>
      <c r="W98" s="26"/>
    </row>
    <row r="99" spans="1:23" ht="18" x14ac:dyDescent="0.25">
      <c r="A99" s="13" t="str">
        <f t="shared" si="2"/>
        <v/>
      </c>
      <c r="B99" s="25"/>
      <c r="C99" s="25"/>
      <c r="D99" s="25"/>
      <c r="E99" s="25"/>
      <c r="F99" s="25"/>
      <c r="G99" s="25"/>
      <c r="H99" s="26"/>
      <c r="I99" s="12" t="str">
        <f>IF($H99="","",IFERROR(INDEX(Library!$A$5:$A$499,MATCH($H99,Library!$F$5:$F$499,0)),"غير موجود بالمكتبة"))</f>
        <v/>
      </c>
      <c r="J99" s="11" t="str">
        <f>IF($H99="","",IFERROR(INDEX(Library!$H$5:$H$499,MATCH($H99,Library!$F$5:$F$499,0)),""))</f>
        <v/>
      </c>
      <c r="K99" s="11" t="str">
        <f>IF($H99="","",IFERROR(INDEX(Library!$I$5:$I$499,MATCH($H99,Library!$F$5:$F$499,0)),""))</f>
        <v/>
      </c>
      <c r="L99" s="12" t="str">
        <f>IF($H99="","",IFERROR(INDEX(Library!$J$5:$J$499,MATCH($H99,Library!$F$5:$F$499,0)),""))</f>
        <v/>
      </c>
      <c r="M99" s="25"/>
      <c r="N99" s="13" t="str">
        <f t="shared" si="3"/>
        <v/>
      </c>
      <c r="O99" s="25"/>
      <c r="P99" s="27"/>
      <c r="Q99" s="28" t="str">
        <f>IF(OR($P99="",$N99=""),"",$P99+IFERROR(INDEX(Settings!$B$10:$B$12,MATCH($N99,Settings!$A$10:$A$12,0)),0))</f>
        <v/>
      </c>
      <c r="R99" s="25"/>
      <c r="S99" s="25"/>
      <c r="T99" s="27"/>
      <c r="U99" s="12" t="str">
        <f>IF($P99="","",IF($T99&lt;&gt;"",$T99,Settings!$B$6)-$P99)</f>
        <v/>
      </c>
      <c r="V99" s="12" t="str">
        <f>IF(OR($Q99="",$S99="مغلق"),"",IF(Settings!$B$6&gt;$Q99,"متأخر",""))</f>
        <v/>
      </c>
      <c r="W99" s="26"/>
    </row>
    <row r="100" spans="1:23" ht="18" x14ac:dyDescent="0.25">
      <c r="A100" s="13" t="str">
        <f t="shared" si="2"/>
        <v/>
      </c>
      <c r="B100" s="25"/>
      <c r="C100" s="25"/>
      <c r="D100" s="25"/>
      <c r="E100" s="25"/>
      <c r="F100" s="25"/>
      <c r="G100" s="25"/>
      <c r="H100" s="26"/>
      <c r="I100" s="12" t="str">
        <f>IF($H100="","",IFERROR(INDEX(Library!$A$5:$A$499,MATCH($H100,Library!$F$5:$F$499,0)),"غير موجود بالمكتبة"))</f>
        <v/>
      </c>
      <c r="J100" s="11" t="str">
        <f>IF($H100="","",IFERROR(INDEX(Library!$H$5:$H$499,MATCH($H100,Library!$F$5:$F$499,0)),""))</f>
        <v/>
      </c>
      <c r="K100" s="11" t="str">
        <f>IF($H100="","",IFERROR(INDEX(Library!$I$5:$I$499,MATCH($H100,Library!$F$5:$F$499,0)),""))</f>
        <v/>
      </c>
      <c r="L100" s="12" t="str">
        <f>IF($H100="","",IFERROR(INDEX(Library!$J$5:$J$499,MATCH($H100,Library!$F$5:$F$499,0)),""))</f>
        <v/>
      </c>
      <c r="M100" s="25"/>
      <c r="N100" s="13" t="str">
        <f t="shared" si="3"/>
        <v/>
      </c>
      <c r="O100" s="25"/>
      <c r="P100" s="27"/>
      <c r="Q100" s="28" t="str">
        <f>IF(OR($P100="",$N100=""),"",$P100+IFERROR(INDEX(Settings!$B$10:$B$12,MATCH($N100,Settings!$A$10:$A$12,0)),0))</f>
        <v/>
      </c>
      <c r="R100" s="25"/>
      <c r="S100" s="25"/>
      <c r="T100" s="27"/>
      <c r="U100" s="12" t="str">
        <f>IF($P100="","",IF($T100&lt;&gt;"",$T100,Settings!$B$6)-$P100)</f>
        <v/>
      </c>
      <c r="V100" s="12" t="str">
        <f>IF(OR($Q100="",$S100="مغلق"),"",IF(Settings!$B$6&gt;$Q100,"متأخر",""))</f>
        <v/>
      </c>
      <c r="W100" s="26"/>
    </row>
    <row r="101" spans="1:23" ht="18" x14ac:dyDescent="0.25">
      <c r="A101" s="13" t="str">
        <f t="shared" si="2"/>
        <v/>
      </c>
      <c r="B101" s="25"/>
      <c r="C101" s="25"/>
      <c r="D101" s="25"/>
      <c r="E101" s="25"/>
      <c r="F101" s="25"/>
      <c r="G101" s="25"/>
      <c r="H101" s="26"/>
      <c r="I101" s="12" t="str">
        <f>IF($H101="","",IFERROR(INDEX(Library!$A$5:$A$499,MATCH($H101,Library!$F$5:$F$499,0)),"غير موجود بالمكتبة"))</f>
        <v/>
      </c>
      <c r="J101" s="11" t="str">
        <f>IF($H101="","",IFERROR(INDEX(Library!$H$5:$H$499,MATCH($H101,Library!$F$5:$F$499,0)),""))</f>
        <v/>
      </c>
      <c r="K101" s="11" t="str">
        <f>IF($H101="","",IFERROR(INDEX(Library!$I$5:$I$499,MATCH($H101,Library!$F$5:$F$499,0)),""))</f>
        <v/>
      </c>
      <c r="L101" s="12" t="str">
        <f>IF($H101="","",IFERROR(INDEX(Library!$J$5:$J$499,MATCH($H101,Library!$F$5:$F$499,0)),""))</f>
        <v/>
      </c>
      <c r="M101" s="25"/>
      <c r="N101" s="13" t="str">
        <f t="shared" si="3"/>
        <v/>
      </c>
      <c r="O101" s="25"/>
      <c r="P101" s="27"/>
      <c r="Q101" s="28" t="str">
        <f>IF(OR($P101="",$N101=""),"",$P101+IFERROR(INDEX(Settings!$B$10:$B$12,MATCH($N101,Settings!$A$10:$A$12,0)),0))</f>
        <v/>
      </c>
      <c r="R101" s="25"/>
      <c r="S101" s="25"/>
      <c r="T101" s="27"/>
      <c r="U101" s="12" t="str">
        <f>IF($P101="","",IF($T101&lt;&gt;"",$T101,Settings!$B$6)-$P101)</f>
        <v/>
      </c>
      <c r="V101" s="12" t="str">
        <f>IF(OR($Q101="",$S101="مغلق"),"",IF(Settings!$B$6&gt;$Q101,"متأخر",""))</f>
        <v/>
      </c>
      <c r="W101" s="26"/>
    </row>
    <row r="102" spans="1:23" ht="18" x14ac:dyDescent="0.25">
      <c r="A102" s="13" t="str">
        <f t="shared" si="2"/>
        <v/>
      </c>
      <c r="B102" s="25"/>
      <c r="C102" s="25"/>
      <c r="D102" s="25"/>
      <c r="E102" s="25"/>
      <c r="F102" s="25"/>
      <c r="G102" s="25"/>
      <c r="H102" s="26"/>
      <c r="I102" s="12" t="str">
        <f>IF($H102="","",IFERROR(INDEX(Library!$A$5:$A$499,MATCH($H102,Library!$F$5:$F$499,0)),"غير موجود بالمكتبة"))</f>
        <v/>
      </c>
      <c r="J102" s="11" t="str">
        <f>IF($H102="","",IFERROR(INDEX(Library!$H$5:$H$499,MATCH($H102,Library!$F$5:$F$499,0)),""))</f>
        <v/>
      </c>
      <c r="K102" s="11" t="str">
        <f>IF($H102="","",IFERROR(INDEX(Library!$I$5:$I$499,MATCH($H102,Library!$F$5:$F$499,0)),""))</f>
        <v/>
      </c>
      <c r="L102" s="12" t="str">
        <f>IF($H102="","",IFERROR(INDEX(Library!$J$5:$J$499,MATCH($H102,Library!$F$5:$F$499,0)),""))</f>
        <v/>
      </c>
      <c r="M102" s="25"/>
      <c r="N102" s="13" t="str">
        <f t="shared" si="3"/>
        <v/>
      </c>
      <c r="O102" s="25"/>
      <c r="P102" s="27"/>
      <c r="Q102" s="28" t="str">
        <f>IF(OR($P102="",$N102=""),"",$P102+IFERROR(INDEX(Settings!$B$10:$B$12,MATCH($N102,Settings!$A$10:$A$12,0)),0))</f>
        <v/>
      </c>
      <c r="R102" s="25"/>
      <c r="S102" s="25"/>
      <c r="T102" s="27"/>
      <c r="U102" s="12" t="str">
        <f>IF($P102="","",IF($T102&lt;&gt;"",$T102,Settings!$B$6)-$P102)</f>
        <v/>
      </c>
      <c r="V102" s="12" t="str">
        <f>IF(OR($Q102="",$S102="مغلق"),"",IF(Settings!$B$6&gt;$Q102,"متأخر",""))</f>
        <v/>
      </c>
      <c r="W102" s="26"/>
    </row>
    <row r="103" spans="1:23" ht="18" x14ac:dyDescent="0.25">
      <c r="A103" s="13" t="str">
        <f t="shared" si="2"/>
        <v/>
      </c>
      <c r="B103" s="25"/>
      <c r="C103" s="25"/>
      <c r="D103" s="25"/>
      <c r="E103" s="25"/>
      <c r="F103" s="25"/>
      <c r="G103" s="25"/>
      <c r="H103" s="26"/>
      <c r="I103" s="12" t="str">
        <f>IF($H103="","",IFERROR(INDEX(Library!$A$5:$A$499,MATCH($H103,Library!$F$5:$F$499,0)),"غير موجود بالمكتبة"))</f>
        <v/>
      </c>
      <c r="J103" s="11" t="str">
        <f>IF($H103="","",IFERROR(INDEX(Library!$H$5:$H$499,MATCH($H103,Library!$F$5:$F$499,0)),""))</f>
        <v/>
      </c>
      <c r="K103" s="11" t="str">
        <f>IF($H103="","",IFERROR(INDEX(Library!$I$5:$I$499,MATCH($H103,Library!$F$5:$F$499,0)),""))</f>
        <v/>
      </c>
      <c r="L103" s="12" t="str">
        <f>IF($H103="","",IFERROR(INDEX(Library!$J$5:$J$499,MATCH($H103,Library!$F$5:$F$499,0)),""))</f>
        <v/>
      </c>
      <c r="M103" s="25"/>
      <c r="N103" s="13" t="str">
        <f t="shared" si="3"/>
        <v/>
      </c>
      <c r="O103" s="25"/>
      <c r="P103" s="27"/>
      <c r="Q103" s="28" t="str">
        <f>IF(OR($P103="",$N103=""),"",$P103+IFERROR(INDEX(Settings!$B$10:$B$12,MATCH($N103,Settings!$A$10:$A$12,0)),0))</f>
        <v/>
      </c>
      <c r="R103" s="25"/>
      <c r="S103" s="25"/>
      <c r="T103" s="27"/>
      <c r="U103" s="12" t="str">
        <f>IF($P103="","",IF($T103&lt;&gt;"",$T103,Settings!$B$6)-$P103)</f>
        <v/>
      </c>
      <c r="V103" s="12" t="str">
        <f>IF(OR($Q103="",$S103="مغلق"),"",IF(Settings!$B$6&gt;$Q103,"متأخر",""))</f>
        <v/>
      </c>
      <c r="W103" s="26"/>
    </row>
    <row r="104" spans="1:23" ht="18" x14ac:dyDescent="0.25">
      <c r="A104" s="13" t="str">
        <f t="shared" si="2"/>
        <v/>
      </c>
      <c r="B104" s="25"/>
      <c r="C104" s="25"/>
      <c r="D104" s="25"/>
      <c r="E104" s="25"/>
      <c r="F104" s="25"/>
      <c r="G104" s="25"/>
      <c r="H104" s="26"/>
      <c r="I104" s="12" t="str">
        <f>IF($H104="","",IFERROR(INDEX(Library!$A$5:$A$499,MATCH($H104,Library!$F$5:$F$499,0)),"غير موجود بالمكتبة"))</f>
        <v/>
      </c>
      <c r="J104" s="11" t="str">
        <f>IF($H104="","",IFERROR(INDEX(Library!$H$5:$H$499,MATCH($H104,Library!$F$5:$F$499,0)),""))</f>
        <v/>
      </c>
      <c r="K104" s="11" t="str">
        <f>IF($H104="","",IFERROR(INDEX(Library!$I$5:$I$499,MATCH($H104,Library!$F$5:$F$499,0)),""))</f>
        <v/>
      </c>
      <c r="L104" s="12" t="str">
        <f>IF($H104="","",IFERROR(INDEX(Library!$J$5:$J$499,MATCH($H104,Library!$F$5:$F$499,0)),""))</f>
        <v/>
      </c>
      <c r="M104" s="25"/>
      <c r="N104" s="13" t="str">
        <f t="shared" si="3"/>
        <v/>
      </c>
      <c r="O104" s="25"/>
      <c r="P104" s="27"/>
      <c r="Q104" s="28" t="str">
        <f>IF(OR($P104="",$N104=""),"",$P104+IFERROR(INDEX(Settings!$B$10:$B$12,MATCH($N104,Settings!$A$10:$A$12,0)),0))</f>
        <v/>
      </c>
      <c r="R104" s="25"/>
      <c r="S104" s="25"/>
      <c r="T104" s="27"/>
      <c r="U104" s="12" t="str">
        <f>IF($P104="","",IF($T104&lt;&gt;"",$T104,Settings!$B$6)-$P104)</f>
        <v/>
      </c>
      <c r="V104" s="12" t="str">
        <f>IF(OR($Q104="",$S104="مغلق"),"",IF(Settings!$B$6&gt;$Q104,"متأخر",""))</f>
        <v/>
      </c>
      <c r="W104" s="26"/>
    </row>
    <row r="105" spans="1:23" ht="18" x14ac:dyDescent="0.25">
      <c r="A105" s="13" t="str">
        <f t="shared" si="2"/>
        <v/>
      </c>
      <c r="B105" s="25"/>
      <c r="C105" s="25"/>
      <c r="D105" s="25"/>
      <c r="E105" s="25"/>
      <c r="F105" s="25"/>
      <c r="G105" s="25"/>
      <c r="H105" s="26"/>
      <c r="I105" s="12" t="str">
        <f>IF($H105="","",IFERROR(INDEX(Library!$A$5:$A$499,MATCH($H105,Library!$F$5:$F$499,0)),"غير موجود بالمكتبة"))</f>
        <v/>
      </c>
      <c r="J105" s="11" t="str">
        <f>IF($H105="","",IFERROR(INDEX(Library!$H$5:$H$499,MATCH($H105,Library!$F$5:$F$499,0)),""))</f>
        <v/>
      </c>
      <c r="K105" s="11" t="str">
        <f>IF($H105="","",IFERROR(INDEX(Library!$I$5:$I$499,MATCH($H105,Library!$F$5:$F$499,0)),""))</f>
        <v/>
      </c>
      <c r="L105" s="12" t="str">
        <f>IF($H105="","",IFERROR(INDEX(Library!$J$5:$J$499,MATCH($H105,Library!$F$5:$F$499,0)),""))</f>
        <v/>
      </c>
      <c r="M105" s="25"/>
      <c r="N105" s="13" t="str">
        <f t="shared" si="3"/>
        <v/>
      </c>
      <c r="O105" s="25"/>
      <c r="P105" s="27"/>
      <c r="Q105" s="28" t="str">
        <f>IF(OR($P105="",$N105=""),"",$P105+IFERROR(INDEX(Settings!$B$10:$B$12,MATCH($N105,Settings!$A$10:$A$12,0)),0))</f>
        <v/>
      </c>
      <c r="R105" s="25"/>
      <c r="S105" s="25"/>
      <c r="T105" s="27"/>
      <c r="U105" s="12" t="str">
        <f>IF($P105="","",IF($T105&lt;&gt;"",$T105,Settings!$B$6)-$P105)</f>
        <v/>
      </c>
      <c r="V105" s="12" t="str">
        <f>IF(OR($Q105="",$S105="مغلق"),"",IF(Settings!$B$6&gt;$Q105,"متأخر",""))</f>
        <v/>
      </c>
      <c r="W105" s="26"/>
    </row>
    <row r="106" spans="1:23" ht="18" x14ac:dyDescent="0.25">
      <c r="A106" s="13" t="str">
        <f t="shared" si="2"/>
        <v/>
      </c>
      <c r="B106" s="25"/>
      <c r="C106" s="25"/>
      <c r="D106" s="25"/>
      <c r="E106" s="25"/>
      <c r="F106" s="25"/>
      <c r="G106" s="25"/>
      <c r="H106" s="26"/>
      <c r="I106" s="12" t="str">
        <f>IF($H106="","",IFERROR(INDEX(Library!$A$5:$A$499,MATCH($H106,Library!$F$5:$F$499,0)),"غير موجود بالمكتبة"))</f>
        <v/>
      </c>
      <c r="J106" s="11" t="str">
        <f>IF($H106="","",IFERROR(INDEX(Library!$H$5:$H$499,MATCH($H106,Library!$F$5:$F$499,0)),""))</f>
        <v/>
      </c>
      <c r="K106" s="11" t="str">
        <f>IF($H106="","",IFERROR(INDEX(Library!$I$5:$I$499,MATCH($H106,Library!$F$5:$F$499,0)),""))</f>
        <v/>
      </c>
      <c r="L106" s="12" t="str">
        <f>IF($H106="","",IFERROR(INDEX(Library!$J$5:$J$499,MATCH($H106,Library!$F$5:$F$499,0)),""))</f>
        <v/>
      </c>
      <c r="M106" s="25"/>
      <c r="N106" s="13" t="str">
        <f t="shared" si="3"/>
        <v/>
      </c>
      <c r="O106" s="25"/>
      <c r="P106" s="27"/>
      <c r="Q106" s="28" t="str">
        <f>IF(OR($P106="",$N106=""),"",$P106+IFERROR(INDEX(Settings!$B$10:$B$12,MATCH($N106,Settings!$A$10:$A$12,0)),0))</f>
        <v/>
      </c>
      <c r="R106" s="25"/>
      <c r="S106" s="25"/>
      <c r="T106" s="27"/>
      <c r="U106" s="12" t="str">
        <f>IF($P106="","",IF($T106&lt;&gt;"",$T106,Settings!$B$6)-$P106)</f>
        <v/>
      </c>
      <c r="V106" s="12" t="str">
        <f>IF(OR($Q106="",$S106="مغلق"),"",IF(Settings!$B$6&gt;$Q106,"متأخر",""))</f>
        <v/>
      </c>
      <c r="W106" s="26"/>
    </row>
    <row r="107" spans="1:23" ht="18" x14ac:dyDescent="0.25">
      <c r="A107" s="13" t="str">
        <f t="shared" si="2"/>
        <v/>
      </c>
      <c r="B107" s="25"/>
      <c r="C107" s="25"/>
      <c r="D107" s="25"/>
      <c r="E107" s="25"/>
      <c r="F107" s="25"/>
      <c r="G107" s="25"/>
      <c r="H107" s="26"/>
      <c r="I107" s="12" t="str">
        <f>IF($H107="","",IFERROR(INDEX(Library!$A$5:$A$499,MATCH($H107,Library!$F$5:$F$499,0)),"غير موجود بالمكتبة"))</f>
        <v/>
      </c>
      <c r="J107" s="11" t="str">
        <f>IF($H107="","",IFERROR(INDEX(Library!$H$5:$H$499,MATCH($H107,Library!$F$5:$F$499,0)),""))</f>
        <v/>
      </c>
      <c r="K107" s="11" t="str">
        <f>IF($H107="","",IFERROR(INDEX(Library!$I$5:$I$499,MATCH($H107,Library!$F$5:$F$499,0)),""))</f>
        <v/>
      </c>
      <c r="L107" s="12" t="str">
        <f>IF($H107="","",IFERROR(INDEX(Library!$J$5:$J$499,MATCH($H107,Library!$F$5:$F$499,0)),""))</f>
        <v/>
      </c>
      <c r="M107" s="25"/>
      <c r="N107" s="13" t="str">
        <f t="shared" si="3"/>
        <v/>
      </c>
      <c r="O107" s="25"/>
      <c r="P107" s="27"/>
      <c r="Q107" s="28" t="str">
        <f>IF(OR($P107="",$N107=""),"",$P107+IFERROR(INDEX(Settings!$B$10:$B$12,MATCH($N107,Settings!$A$10:$A$12,0)),0))</f>
        <v/>
      </c>
      <c r="R107" s="25"/>
      <c r="S107" s="25"/>
      <c r="T107" s="27"/>
      <c r="U107" s="12" t="str">
        <f>IF($P107="","",IF($T107&lt;&gt;"",$T107,Settings!$B$6)-$P107)</f>
        <v/>
      </c>
      <c r="V107" s="12" t="str">
        <f>IF(OR($Q107="",$S107="مغلق"),"",IF(Settings!$B$6&gt;$Q107,"متأخر",""))</f>
        <v/>
      </c>
      <c r="W107" s="26"/>
    </row>
    <row r="108" spans="1:23" ht="18" x14ac:dyDescent="0.25">
      <c r="A108" s="13" t="str">
        <f t="shared" si="2"/>
        <v/>
      </c>
      <c r="B108" s="25"/>
      <c r="C108" s="25"/>
      <c r="D108" s="25"/>
      <c r="E108" s="25"/>
      <c r="F108" s="25"/>
      <c r="G108" s="25"/>
      <c r="H108" s="26"/>
      <c r="I108" s="12" t="str">
        <f>IF($H108="","",IFERROR(INDEX(Library!$A$5:$A$499,MATCH($H108,Library!$F$5:$F$499,0)),"غير موجود بالمكتبة"))</f>
        <v/>
      </c>
      <c r="J108" s="11" t="str">
        <f>IF($H108="","",IFERROR(INDEX(Library!$H$5:$H$499,MATCH($H108,Library!$F$5:$F$499,0)),""))</f>
        <v/>
      </c>
      <c r="K108" s="11" t="str">
        <f>IF($H108="","",IFERROR(INDEX(Library!$I$5:$I$499,MATCH($H108,Library!$F$5:$F$499,0)),""))</f>
        <v/>
      </c>
      <c r="L108" s="12" t="str">
        <f>IF($H108="","",IFERROR(INDEX(Library!$J$5:$J$499,MATCH($H108,Library!$F$5:$F$499,0)),""))</f>
        <v/>
      </c>
      <c r="M108" s="25"/>
      <c r="N108" s="13" t="str">
        <f t="shared" si="3"/>
        <v/>
      </c>
      <c r="O108" s="25"/>
      <c r="P108" s="27"/>
      <c r="Q108" s="28" t="str">
        <f>IF(OR($P108="",$N108=""),"",$P108+IFERROR(INDEX(Settings!$B$10:$B$12,MATCH($N108,Settings!$A$10:$A$12,0)),0))</f>
        <v/>
      </c>
      <c r="R108" s="25"/>
      <c r="S108" s="25"/>
      <c r="T108" s="27"/>
      <c r="U108" s="12" t="str">
        <f>IF($P108="","",IF($T108&lt;&gt;"",$T108,Settings!$B$6)-$P108)</f>
        <v/>
      </c>
      <c r="V108" s="12" t="str">
        <f>IF(OR($Q108="",$S108="مغلق"),"",IF(Settings!$B$6&gt;$Q108,"متأخر",""))</f>
        <v/>
      </c>
      <c r="W108" s="26"/>
    </row>
    <row r="109" spans="1:23" ht="18" x14ac:dyDescent="0.25">
      <c r="A109" s="13" t="str">
        <f t="shared" si="2"/>
        <v/>
      </c>
      <c r="B109" s="25"/>
      <c r="C109" s="25"/>
      <c r="D109" s="25"/>
      <c r="E109" s="25"/>
      <c r="F109" s="25"/>
      <c r="G109" s="25"/>
      <c r="H109" s="26"/>
      <c r="I109" s="12" t="str">
        <f>IF($H109="","",IFERROR(INDEX(Library!$A$5:$A$499,MATCH($H109,Library!$F$5:$F$499,0)),"غير موجود بالمكتبة"))</f>
        <v/>
      </c>
      <c r="J109" s="11" t="str">
        <f>IF($H109="","",IFERROR(INDEX(Library!$H$5:$H$499,MATCH($H109,Library!$F$5:$F$499,0)),""))</f>
        <v/>
      </c>
      <c r="K109" s="11" t="str">
        <f>IF($H109="","",IFERROR(INDEX(Library!$I$5:$I$499,MATCH($H109,Library!$F$5:$F$499,0)),""))</f>
        <v/>
      </c>
      <c r="L109" s="12" t="str">
        <f>IF($H109="","",IFERROR(INDEX(Library!$J$5:$J$499,MATCH($H109,Library!$F$5:$F$499,0)),""))</f>
        <v/>
      </c>
      <c r="M109" s="25"/>
      <c r="N109" s="13" t="str">
        <f t="shared" si="3"/>
        <v/>
      </c>
      <c r="O109" s="25"/>
      <c r="P109" s="27"/>
      <c r="Q109" s="28" t="str">
        <f>IF(OR($P109="",$N109=""),"",$P109+IFERROR(INDEX(Settings!$B$10:$B$12,MATCH($N109,Settings!$A$10:$A$12,0)),0))</f>
        <v/>
      </c>
      <c r="R109" s="25"/>
      <c r="S109" s="25"/>
      <c r="T109" s="27"/>
      <c r="U109" s="12" t="str">
        <f>IF($P109="","",IF($T109&lt;&gt;"",$T109,Settings!$B$6)-$P109)</f>
        <v/>
      </c>
      <c r="V109" s="12" t="str">
        <f>IF(OR($Q109="",$S109="مغلق"),"",IF(Settings!$B$6&gt;$Q109,"متأخر",""))</f>
        <v/>
      </c>
      <c r="W109" s="26"/>
    </row>
    <row r="110" spans="1:23" ht="18" x14ac:dyDescent="0.25">
      <c r="A110" s="13" t="str">
        <f t="shared" si="2"/>
        <v/>
      </c>
      <c r="B110" s="25"/>
      <c r="C110" s="25"/>
      <c r="D110" s="25"/>
      <c r="E110" s="25"/>
      <c r="F110" s="25"/>
      <c r="G110" s="25"/>
      <c r="H110" s="26"/>
      <c r="I110" s="12" t="str">
        <f>IF($H110="","",IFERROR(INDEX(Library!$A$5:$A$499,MATCH($H110,Library!$F$5:$F$499,0)),"غير موجود بالمكتبة"))</f>
        <v/>
      </c>
      <c r="J110" s="11" t="str">
        <f>IF($H110="","",IFERROR(INDEX(Library!$H$5:$H$499,MATCH($H110,Library!$F$5:$F$499,0)),""))</f>
        <v/>
      </c>
      <c r="K110" s="11" t="str">
        <f>IF($H110="","",IFERROR(INDEX(Library!$I$5:$I$499,MATCH($H110,Library!$F$5:$F$499,0)),""))</f>
        <v/>
      </c>
      <c r="L110" s="12" t="str">
        <f>IF($H110="","",IFERROR(INDEX(Library!$J$5:$J$499,MATCH($H110,Library!$F$5:$F$499,0)),""))</f>
        <v/>
      </c>
      <c r="M110" s="25"/>
      <c r="N110" s="13" t="str">
        <f t="shared" si="3"/>
        <v/>
      </c>
      <c r="O110" s="25"/>
      <c r="P110" s="27"/>
      <c r="Q110" s="28" t="str">
        <f>IF(OR($P110="",$N110=""),"",$P110+IFERROR(INDEX(Settings!$B$10:$B$12,MATCH($N110,Settings!$A$10:$A$12,0)),0))</f>
        <v/>
      </c>
      <c r="R110" s="25"/>
      <c r="S110" s="25"/>
      <c r="T110" s="27"/>
      <c r="U110" s="12" t="str">
        <f>IF($P110="","",IF($T110&lt;&gt;"",$T110,Settings!$B$6)-$P110)</f>
        <v/>
      </c>
      <c r="V110" s="12" t="str">
        <f>IF(OR($Q110="",$S110="مغلق"),"",IF(Settings!$B$6&gt;$Q110,"متأخر",""))</f>
        <v/>
      </c>
      <c r="W110" s="26"/>
    </row>
    <row r="111" spans="1:23" ht="18" x14ac:dyDescent="0.25">
      <c r="A111" s="13" t="str">
        <f t="shared" si="2"/>
        <v/>
      </c>
      <c r="B111" s="25"/>
      <c r="C111" s="25"/>
      <c r="D111" s="25"/>
      <c r="E111" s="25"/>
      <c r="F111" s="25"/>
      <c r="G111" s="25"/>
      <c r="H111" s="26"/>
      <c r="I111" s="12" t="str">
        <f>IF($H111="","",IFERROR(INDEX(Library!$A$5:$A$499,MATCH($H111,Library!$F$5:$F$499,0)),"غير موجود بالمكتبة"))</f>
        <v/>
      </c>
      <c r="J111" s="11" t="str">
        <f>IF($H111="","",IFERROR(INDEX(Library!$H$5:$H$499,MATCH($H111,Library!$F$5:$F$499,0)),""))</f>
        <v/>
      </c>
      <c r="K111" s="11" t="str">
        <f>IF($H111="","",IFERROR(INDEX(Library!$I$5:$I$499,MATCH($H111,Library!$F$5:$F$499,0)),""))</f>
        <v/>
      </c>
      <c r="L111" s="12" t="str">
        <f>IF($H111="","",IFERROR(INDEX(Library!$J$5:$J$499,MATCH($H111,Library!$F$5:$F$499,0)),""))</f>
        <v/>
      </c>
      <c r="M111" s="25"/>
      <c r="N111" s="13" t="str">
        <f t="shared" si="3"/>
        <v/>
      </c>
      <c r="O111" s="25"/>
      <c r="P111" s="27"/>
      <c r="Q111" s="28" t="str">
        <f>IF(OR($P111="",$N111=""),"",$P111+IFERROR(INDEX(Settings!$B$10:$B$12,MATCH($N111,Settings!$A$10:$A$12,0)),0))</f>
        <v/>
      </c>
      <c r="R111" s="25"/>
      <c r="S111" s="25"/>
      <c r="T111" s="27"/>
      <c r="U111" s="12" t="str">
        <f>IF($P111="","",IF($T111&lt;&gt;"",$T111,Settings!$B$6)-$P111)</f>
        <v/>
      </c>
      <c r="V111" s="12" t="str">
        <f>IF(OR($Q111="",$S111="مغلق"),"",IF(Settings!$B$6&gt;$Q111,"متأخر",""))</f>
        <v/>
      </c>
      <c r="W111" s="26"/>
    </row>
    <row r="112" spans="1:23" ht="18" x14ac:dyDescent="0.25">
      <c r="A112" s="13" t="str">
        <f t="shared" si="2"/>
        <v/>
      </c>
      <c r="B112" s="25"/>
      <c r="C112" s="25"/>
      <c r="D112" s="25"/>
      <c r="E112" s="25"/>
      <c r="F112" s="25"/>
      <c r="G112" s="25"/>
      <c r="H112" s="26"/>
      <c r="I112" s="12" t="str">
        <f>IF($H112="","",IFERROR(INDEX(Library!$A$5:$A$499,MATCH($H112,Library!$F$5:$F$499,0)),"غير موجود بالمكتبة"))</f>
        <v/>
      </c>
      <c r="J112" s="11" t="str">
        <f>IF($H112="","",IFERROR(INDEX(Library!$H$5:$H$499,MATCH($H112,Library!$F$5:$F$499,0)),""))</f>
        <v/>
      </c>
      <c r="K112" s="11" t="str">
        <f>IF($H112="","",IFERROR(INDEX(Library!$I$5:$I$499,MATCH($H112,Library!$F$5:$F$499,0)),""))</f>
        <v/>
      </c>
      <c r="L112" s="12" t="str">
        <f>IF($H112="","",IFERROR(INDEX(Library!$J$5:$J$499,MATCH($H112,Library!$F$5:$F$499,0)),""))</f>
        <v/>
      </c>
      <c r="M112" s="25"/>
      <c r="N112" s="13" t="str">
        <f t="shared" si="3"/>
        <v/>
      </c>
      <c r="O112" s="25"/>
      <c r="P112" s="27"/>
      <c r="Q112" s="28" t="str">
        <f>IF(OR($P112="",$N112=""),"",$P112+IFERROR(INDEX(Settings!$B$10:$B$12,MATCH($N112,Settings!$A$10:$A$12,0)),0))</f>
        <v/>
      </c>
      <c r="R112" s="25"/>
      <c r="S112" s="25"/>
      <c r="T112" s="27"/>
      <c r="U112" s="12" t="str">
        <f>IF($P112="","",IF($T112&lt;&gt;"",$T112,Settings!$B$6)-$P112)</f>
        <v/>
      </c>
      <c r="V112" s="12" t="str">
        <f>IF(OR($Q112="",$S112="مغلق"),"",IF(Settings!$B$6&gt;$Q112,"متأخر",""))</f>
        <v/>
      </c>
      <c r="W112" s="26"/>
    </row>
    <row r="113" spans="1:23" ht="18" x14ac:dyDescent="0.25">
      <c r="A113" s="13" t="str">
        <f t="shared" si="2"/>
        <v/>
      </c>
      <c r="B113" s="25"/>
      <c r="C113" s="25"/>
      <c r="D113" s="25"/>
      <c r="E113" s="25"/>
      <c r="F113" s="25"/>
      <c r="G113" s="25"/>
      <c r="H113" s="26"/>
      <c r="I113" s="12" t="str">
        <f>IF($H113="","",IFERROR(INDEX(Library!$A$5:$A$499,MATCH($H113,Library!$F$5:$F$499,0)),"غير موجود بالمكتبة"))</f>
        <v/>
      </c>
      <c r="J113" s="11" t="str">
        <f>IF($H113="","",IFERROR(INDEX(Library!$H$5:$H$499,MATCH($H113,Library!$F$5:$F$499,0)),""))</f>
        <v/>
      </c>
      <c r="K113" s="11" t="str">
        <f>IF($H113="","",IFERROR(INDEX(Library!$I$5:$I$499,MATCH($H113,Library!$F$5:$F$499,0)),""))</f>
        <v/>
      </c>
      <c r="L113" s="12" t="str">
        <f>IF($H113="","",IFERROR(INDEX(Library!$J$5:$J$499,MATCH($H113,Library!$F$5:$F$499,0)),""))</f>
        <v/>
      </c>
      <c r="M113" s="25"/>
      <c r="N113" s="13" t="str">
        <f t="shared" si="3"/>
        <v/>
      </c>
      <c r="O113" s="25"/>
      <c r="P113" s="27"/>
      <c r="Q113" s="28" t="str">
        <f>IF(OR($P113="",$N113=""),"",$P113+IFERROR(INDEX(Settings!$B$10:$B$12,MATCH($N113,Settings!$A$10:$A$12,0)),0))</f>
        <v/>
      </c>
      <c r="R113" s="25"/>
      <c r="S113" s="25"/>
      <c r="T113" s="27"/>
      <c r="U113" s="12" t="str">
        <f>IF($P113="","",IF($T113&lt;&gt;"",$T113,Settings!$B$6)-$P113)</f>
        <v/>
      </c>
      <c r="V113" s="12" t="str">
        <f>IF(OR($Q113="",$S113="مغلق"),"",IF(Settings!$B$6&gt;$Q113,"متأخر",""))</f>
        <v/>
      </c>
      <c r="W113" s="26"/>
    </row>
    <row r="114" spans="1:23" ht="18" x14ac:dyDescent="0.25">
      <c r="A114" s="13" t="str">
        <f t="shared" si="2"/>
        <v/>
      </c>
      <c r="B114" s="25"/>
      <c r="C114" s="25"/>
      <c r="D114" s="25"/>
      <c r="E114" s="25"/>
      <c r="F114" s="25"/>
      <c r="G114" s="25"/>
      <c r="H114" s="26"/>
      <c r="I114" s="12" t="str">
        <f>IF($H114="","",IFERROR(INDEX(Library!$A$5:$A$499,MATCH($H114,Library!$F$5:$F$499,0)),"غير موجود بالمكتبة"))</f>
        <v/>
      </c>
      <c r="J114" s="11" t="str">
        <f>IF($H114="","",IFERROR(INDEX(Library!$H$5:$H$499,MATCH($H114,Library!$F$5:$F$499,0)),""))</f>
        <v/>
      </c>
      <c r="K114" s="11" t="str">
        <f>IF($H114="","",IFERROR(INDEX(Library!$I$5:$I$499,MATCH($H114,Library!$F$5:$F$499,0)),""))</f>
        <v/>
      </c>
      <c r="L114" s="12" t="str">
        <f>IF($H114="","",IFERROR(INDEX(Library!$J$5:$J$499,MATCH($H114,Library!$F$5:$F$499,0)),""))</f>
        <v/>
      </c>
      <c r="M114" s="25"/>
      <c r="N114" s="13" t="str">
        <f t="shared" si="3"/>
        <v/>
      </c>
      <c r="O114" s="25"/>
      <c r="P114" s="27"/>
      <c r="Q114" s="28" t="str">
        <f>IF(OR($P114="",$N114=""),"",$P114+IFERROR(INDEX(Settings!$B$10:$B$12,MATCH($N114,Settings!$A$10:$A$12,0)),0))</f>
        <v/>
      </c>
      <c r="R114" s="25"/>
      <c r="S114" s="25"/>
      <c r="T114" s="27"/>
      <c r="U114" s="12" t="str">
        <f>IF($P114="","",IF($T114&lt;&gt;"",$T114,Settings!$B$6)-$P114)</f>
        <v/>
      </c>
      <c r="V114" s="12" t="str">
        <f>IF(OR($Q114="",$S114="مغلق"),"",IF(Settings!$B$6&gt;$Q114,"متأخر",""))</f>
        <v/>
      </c>
      <c r="W114" s="26"/>
    </row>
    <row r="115" spans="1:23" ht="18" x14ac:dyDescent="0.25">
      <c r="A115" s="13" t="str">
        <f t="shared" si="2"/>
        <v/>
      </c>
      <c r="B115" s="25"/>
      <c r="C115" s="25"/>
      <c r="D115" s="25"/>
      <c r="E115" s="25"/>
      <c r="F115" s="25"/>
      <c r="G115" s="25"/>
      <c r="H115" s="26"/>
      <c r="I115" s="12" t="str">
        <f>IF($H115="","",IFERROR(INDEX(Library!$A$5:$A$499,MATCH($H115,Library!$F$5:$F$499,0)),"غير موجود بالمكتبة"))</f>
        <v/>
      </c>
      <c r="J115" s="11" t="str">
        <f>IF($H115="","",IFERROR(INDEX(Library!$H$5:$H$499,MATCH($H115,Library!$F$5:$F$499,0)),""))</f>
        <v/>
      </c>
      <c r="K115" s="11" t="str">
        <f>IF($H115="","",IFERROR(INDEX(Library!$I$5:$I$499,MATCH($H115,Library!$F$5:$F$499,0)),""))</f>
        <v/>
      </c>
      <c r="L115" s="12" t="str">
        <f>IF($H115="","",IFERROR(INDEX(Library!$J$5:$J$499,MATCH($H115,Library!$F$5:$F$499,0)),""))</f>
        <v/>
      </c>
      <c r="M115" s="25"/>
      <c r="N115" s="13" t="str">
        <f t="shared" si="3"/>
        <v/>
      </c>
      <c r="O115" s="25"/>
      <c r="P115" s="27"/>
      <c r="Q115" s="28" t="str">
        <f>IF(OR($P115="",$N115=""),"",$P115+IFERROR(INDEX(Settings!$B$10:$B$12,MATCH($N115,Settings!$A$10:$A$12,0)),0))</f>
        <v/>
      </c>
      <c r="R115" s="25"/>
      <c r="S115" s="25"/>
      <c r="T115" s="27"/>
      <c r="U115" s="12" t="str">
        <f>IF($P115="","",IF($T115&lt;&gt;"",$T115,Settings!$B$6)-$P115)</f>
        <v/>
      </c>
      <c r="V115" s="12" t="str">
        <f>IF(OR($Q115="",$S115="مغلق"),"",IF(Settings!$B$6&gt;$Q115,"متأخر",""))</f>
        <v/>
      </c>
      <c r="W115" s="26"/>
    </row>
    <row r="116" spans="1:23" ht="18" x14ac:dyDescent="0.25">
      <c r="A116" s="13" t="str">
        <f t="shared" si="2"/>
        <v/>
      </c>
      <c r="B116" s="25"/>
      <c r="C116" s="25"/>
      <c r="D116" s="25"/>
      <c r="E116" s="25"/>
      <c r="F116" s="25"/>
      <c r="G116" s="25"/>
      <c r="H116" s="26"/>
      <c r="I116" s="12" t="str">
        <f>IF($H116="","",IFERROR(INDEX(Library!$A$5:$A$499,MATCH($H116,Library!$F$5:$F$499,0)),"غير موجود بالمكتبة"))</f>
        <v/>
      </c>
      <c r="J116" s="11" t="str">
        <f>IF($H116="","",IFERROR(INDEX(Library!$H$5:$H$499,MATCH($H116,Library!$F$5:$F$499,0)),""))</f>
        <v/>
      </c>
      <c r="K116" s="11" t="str">
        <f>IF($H116="","",IFERROR(INDEX(Library!$I$5:$I$499,MATCH($H116,Library!$F$5:$F$499,0)),""))</f>
        <v/>
      </c>
      <c r="L116" s="12" t="str">
        <f>IF($H116="","",IFERROR(INDEX(Library!$J$5:$J$499,MATCH($H116,Library!$F$5:$F$499,0)),""))</f>
        <v/>
      </c>
      <c r="M116" s="25"/>
      <c r="N116" s="13" t="str">
        <f t="shared" si="3"/>
        <v/>
      </c>
      <c r="O116" s="25"/>
      <c r="P116" s="27"/>
      <c r="Q116" s="28" t="str">
        <f>IF(OR($P116="",$N116=""),"",$P116+IFERROR(INDEX(Settings!$B$10:$B$12,MATCH($N116,Settings!$A$10:$A$12,0)),0))</f>
        <v/>
      </c>
      <c r="R116" s="25"/>
      <c r="S116" s="25"/>
      <c r="T116" s="27"/>
      <c r="U116" s="12" t="str">
        <f>IF($P116="","",IF($T116&lt;&gt;"",$T116,Settings!$B$6)-$P116)</f>
        <v/>
      </c>
      <c r="V116" s="12" t="str">
        <f>IF(OR($Q116="",$S116="مغلق"),"",IF(Settings!$B$6&gt;$Q116,"متأخر",""))</f>
        <v/>
      </c>
      <c r="W116" s="26"/>
    </row>
    <row r="117" spans="1:23" ht="18" x14ac:dyDescent="0.25">
      <c r="A117" s="13" t="str">
        <f t="shared" si="2"/>
        <v/>
      </c>
      <c r="B117" s="25"/>
      <c r="C117" s="25"/>
      <c r="D117" s="25"/>
      <c r="E117" s="25"/>
      <c r="F117" s="25"/>
      <c r="G117" s="25"/>
      <c r="H117" s="26"/>
      <c r="I117" s="12" t="str">
        <f>IF($H117="","",IFERROR(INDEX(Library!$A$5:$A$499,MATCH($H117,Library!$F$5:$F$499,0)),"غير موجود بالمكتبة"))</f>
        <v/>
      </c>
      <c r="J117" s="11" t="str">
        <f>IF($H117="","",IFERROR(INDEX(Library!$H$5:$H$499,MATCH($H117,Library!$F$5:$F$499,0)),""))</f>
        <v/>
      </c>
      <c r="K117" s="11" t="str">
        <f>IF($H117="","",IFERROR(INDEX(Library!$I$5:$I$499,MATCH($H117,Library!$F$5:$F$499,0)),""))</f>
        <v/>
      </c>
      <c r="L117" s="12" t="str">
        <f>IF($H117="","",IFERROR(INDEX(Library!$J$5:$J$499,MATCH($H117,Library!$F$5:$F$499,0)),""))</f>
        <v/>
      </c>
      <c r="M117" s="25"/>
      <c r="N117" s="13" t="str">
        <f t="shared" si="3"/>
        <v/>
      </c>
      <c r="O117" s="25"/>
      <c r="P117" s="27"/>
      <c r="Q117" s="28" t="str">
        <f>IF(OR($P117="",$N117=""),"",$P117+IFERROR(INDEX(Settings!$B$10:$B$12,MATCH($N117,Settings!$A$10:$A$12,0)),0))</f>
        <v/>
      </c>
      <c r="R117" s="25"/>
      <c r="S117" s="25"/>
      <c r="T117" s="27"/>
      <c r="U117" s="12" t="str">
        <f>IF($P117="","",IF($T117&lt;&gt;"",$T117,Settings!$B$6)-$P117)</f>
        <v/>
      </c>
      <c r="V117" s="12" t="str">
        <f>IF(OR($Q117="",$S117="مغلق"),"",IF(Settings!$B$6&gt;$Q117,"متأخر",""))</f>
        <v/>
      </c>
      <c r="W117" s="26"/>
    </row>
    <row r="118" spans="1:23" ht="18" x14ac:dyDescent="0.25">
      <c r="A118" s="13" t="str">
        <f t="shared" si="2"/>
        <v/>
      </c>
      <c r="B118" s="25"/>
      <c r="C118" s="25"/>
      <c r="D118" s="25"/>
      <c r="E118" s="25"/>
      <c r="F118" s="25"/>
      <c r="G118" s="25"/>
      <c r="H118" s="26"/>
      <c r="I118" s="12" t="str">
        <f>IF($H118="","",IFERROR(INDEX(Library!$A$5:$A$499,MATCH($H118,Library!$F$5:$F$499,0)),"غير موجود بالمكتبة"))</f>
        <v/>
      </c>
      <c r="J118" s="11" t="str">
        <f>IF($H118="","",IFERROR(INDEX(Library!$H$5:$H$499,MATCH($H118,Library!$F$5:$F$499,0)),""))</f>
        <v/>
      </c>
      <c r="K118" s="11" t="str">
        <f>IF($H118="","",IFERROR(INDEX(Library!$I$5:$I$499,MATCH($H118,Library!$F$5:$F$499,0)),""))</f>
        <v/>
      </c>
      <c r="L118" s="12" t="str">
        <f>IF($H118="","",IFERROR(INDEX(Library!$J$5:$J$499,MATCH($H118,Library!$F$5:$F$499,0)),""))</f>
        <v/>
      </c>
      <c r="M118" s="25"/>
      <c r="N118" s="13" t="str">
        <f t="shared" si="3"/>
        <v/>
      </c>
      <c r="O118" s="25"/>
      <c r="P118" s="27"/>
      <c r="Q118" s="28" t="str">
        <f>IF(OR($P118="",$N118=""),"",$P118+IFERROR(INDEX(Settings!$B$10:$B$12,MATCH($N118,Settings!$A$10:$A$12,0)),0))</f>
        <v/>
      </c>
      <c r="R118" s="25"/>
      <c r="S118" s="25"/>
      <c r="T118" s="27"/>
      <c r="U118" s="12" t="str">
        <f>IF($P118="","",IF($T118&lt;&gt;"",$T118,Settings!$B$6)-$P118)</f>
        <v/>
      </c>
      <c r="V118" s="12" t="str">
        <f>IF(OR($Q118="",$S118="مغلق"),"",IF(Settings!$B$6&gt;$Q118,"متأخر",""))</f>
        <v/>
      </c>
      <c r="W118" s="26"/>
    </row>
    <row r="119" spans="1:23" ht="18" x14ac:dyDescent="0.25">
      <c r="A119" s="13" t="str">
        <f t="shared" si="2"/>
        <v/>
      </c>
      <c r="B119" s="25"/>
      <c r="C119" s="25"/>
      <c r="D119" s="25"/>
      <c r="E119" s="25"/>
      <c r="F119" s="25"/>
      <c r="G119" s="25"/>
      <c r="H119" s="26"/>
      <c r="I119" s="12" t="str">
        <f>IF($H119="","",IFERROR(INDEX(Library!$A$5:$A$499,MATCH($H119,Library!$F$5:$F$499,0)),"غير موجود بالمكتبة"))</f>
        <v/>
      </c>
      <c r="J119" s="11" t="str">
        <f>IF($H119="","",IFERROR(INDEX(Library!$H$5:$H$499,MATCH($H119,Library!$F$5:$F$499,0)),""))</f>
        <v/>
      </c>
      <c r="K119" s="11" t="str">
        <f>IF($H119="","",IFERROR(INDEX(Library!$I$5:$I$499,MATCH($H119,Library!$F$5:$F$499,0)),""))</f>
        <v/>
      </c>
      <c r="L119" s="12" t="str">
        <f>IF($H119="","",IFERROR(INDEX(Library!$J$5:$J$499,MATCH($H119,Library!$F$5:$F$499,0)),""))</f>
        <v/>
      </c>
      <c r="M119" s="25"/>
      <c r="N119" s="13" t="str">
        <f t="shared" si="3"/>
        <v/>
      </c>
      <c r="O119" s="25"/>
      <c r="P119" s="27"/>
      <c r="Q119" s="28" t="str">
        <f>IF(OR($P119="",$N119=""),"",$P119+IFERROR(INDEX(Settings!$B$10:$B$12,MATCH($N119,Settings!$A$10:$A$12,0)),0))</f>
        <v/>
      </c>
      <c r="R119" s="25"/>
      <c r="S119" s="25"/>
      <c r="T119" s="27"/>
      <c r="U119" s="12" t="str">
        <f>IF($P119="","",IF($T119&lt;&gt;"",$T119,Settings!$B$6)-$P119)</f>
        <v/>
      </c>
      <c r="V119" s="12" t="str">
        <f>IF(OR($Q119="",$S119="مغلق"),"",IF(Settings!$B$6&gt;$Q119,"متأخر",""))</f>
        <v/>
      </c>
      <c r="W119" s="26"/>
    </row>
    <row r="120" spans="1:23" ht="18" x14ac:dyDescent="0.25">
      <c r="A120" s="13" t="str">
        <f t="shared" si="2"/>
        <v/>
      </c>
      <c r="B120" s="25"/>
      <c r="C120" s="25"/>
      <c r="D120" s="25"/>
      <c r="E120" s="25"/>
      <c r="F120" s="25"/>
      <c r="G120" s="25"/>
      <c r="H120" s="26"/>
      <c r="I120" s="12" t="str">
        <f>IF($H120="","",IFERROR(INDEX(Library!$A$5:$A$499,MATCH($H120,Library!$F$5:$F$499,0)),"غير موجود بالمكتبة"))</f>
        <v/>
      </c>
      <c r="J120" s="11" t="str">
        <f>IF($H120="","",IFERROR(INDEX(Library!$H$5:$H$499,MATCH($H120,Library!$F$5:$F$499,0)),""))</f>
        <v/>
      </c>
      <c r="K120" s="11" t="str">
        <f>IF($H120="","",IFERROR(INDEX(Library!$I$5:$I$499,MATCH($H120,Library!$F$5:$F$499,0)),""))</f>
        <v/>
      </c>
      <c r="L120" s="12" t="str">
        <f>IF($H120="","",IFERROR(INDEX(Library!$J$5:$J$499,MATCH($H120,Library!$F$5:$F$499,0)),""))</f>
        <v/>
      </c>
      <c r="M120" s="25"/>
      <c r="N120" s="13" t="str">
        <f t="shared" si="3"/>
        <v/>
      </c>
      <c r="O120" s="25"/>
      <c r="P120" s="27"/>
      <c r="Q120" s="28" t="str">
        <f>IF(OR($P120="",$N120=""),"",$P120+IFERROR(INDEX(Settings!$B$10:$B$12,MATCH($N120,Settings!$A$10:$A$12,0)),0))</f>
        <v/>
      </c>
      <c r="R120" s="25"/>
      <c r="S120" s="25"/>
      <c r="T120" s="27"/>
      <c r="U120" s="12" t="str">
        <f>IF($P120="","",IF($T120&lt;&gt;"",$T120,Settings!$B$6)-$P120)</f>
        <v/>
      </c>
      <c r="V120" s="12" t="str">
        <f>IF(OR($Q120="",$S120="مغلق"),"",IF(Settings!$B$6&gt;$Q120,"متأخر",""))</f>
        <v/>
      </c>
      <c r="W120" s="26"/>
    </row>
    <row r="121" spans="1:23" ht="18" x14ac:dyDescent="0.25">
      <c r="A121" s="13" t="str">
        <f t="shared" si="2"/>
        <v/>
      </c>
      <c r="B121" s="25"/>
      <c r="C121" s="25"/>
      <c r="D121" s="25"/>
      <c r="E121" s="25"/>
      <c r="F121" s="25"/>
      <c r="G121" s="25"/>
      <c r="H121" s="26"/>
      <c r="I121" s="12" t="str">
        <f>IF($H121="","",IFERROR(INDEX(Library!$A$5:$A$499,MATCH($H121,Library!$F$5:$F$499,0)),"غير موجود بالمكتبة"))</f>
        <v/>
      </c>
      <c r="J121" s="11" t="str">
        <f>IF($H121="","",IFERROR(INDEX(Library!$H$5:$H$499,MATCH($H121,Library!$F$5:$F$499,0)),""))</f>
        <v/>
      </c>
      <c r="K121" s="11" t="str">
        <f>IF($H121="","",IFERROR(INDEX(Library!$I$5:$I$499,MATCH($H121,Library!$F$5:$F$499,0)),""))</f>
        <v/>
      </c>
      <c r="L121" s="12" t="str">
        <f>IF($H121="","",IFERROR(INDEX(Library!$J$5:$J$499,MATCH($H121,Library!$F$5:$F$499,0)),""))</f>
        <v/>
      </c>
      <c r="M121" s="25"/>
      <c r="N121" s="13" t="str">
        <f t="shared" si="3"/>
        <v/>
      </c>
      <c r="O121" s="25"/>
      <c r="P121" s="27"/>
      <c r="Q121" s="28" t="str">
        <f>IF(OR($P121="",$N121=""),"",$P121+IFERROR(INDEX(Settings!$B$10:$B$12,MATCH($N121,Settings!$A$10:$A$12,0)),0))</f>
        <v/>
      </c>
      <c r="R121" s="25"/>
      <c r="S121" s="25"/>
      <c r="T121" s="27"/>
      <c r="U121" s="12" t="str">
        <f>IF($P121="","",IF($T121&lt;&gt;"",$T121,Settings!$B$6)-$P121)</f>
        <v/>
      </c>
      <c r="V121" s="12" t="str">
        <f>IF(OR($Q121="",$S121="مغلق"),"",IF(Settings!$B$6&gt;$Q121,"متأخر",""))</f>
        <v/>
      </c>
      <c r="W121" s="26"/>
    </row>
    <row r="122" spans="1:23" ht="18" x14ac:dyDescent="0.25">
      <c r="A122" s="13" t="str">
        <f t="shared" si="2"/>
        <v/>
      </c>
      <c r="B122" s="25"/>
      <c r="C122" s="25"/>
      <c r="D122" s="25"/>
      <c r="E122" s="25"/>
      <c r="F122" s="25"/>
      <c r="G122" s="25"/>
      <c r="H122" s="26"/>
      <c r="I122" s="12" t="str">
        <f>IF($H122="","",IFERROR(INDEX(Library!$A$5:$A$499,MATCH($H122,Library!$F$5:$F$499,0)),"غير موجود بالمكتبة"))</f>
        <v/>
      </c>
      <c r="J122" s="11" t="str">
        <f>IF($H122="","",IFERROR(INDEX(Library!$H$5:$H$499,MATCH($H122,Library!$F$5:$F$499,0)),""))</f>
        <v/>
      </c>
      <c r="K122" s="11" t="str">
        <f>IF($H122="","",IFERROR(INDEX(Library!$I$5:$I$499,MATCH($H122,Library!$F$5:$F$499,0)),""))</f>
        <v/>
      </c>
      <c r="L122" s="12" t="str">
        <f>IF($H122="","",IFERROR(INDEX(Library!$J$5:$J$499,MATCH($H122,Library!$F$5:$F$499,0)),""))</f>
        <v/>
      </c>
      <c r="M122" s="25"/>
      <c r="N122" s="13" t="str">
        <f t="shared" si="3"/>
        <v/>
      </c>
      <c r="O122" s="25"/>
      <c r="P122" s="27"/>
      <c r="Q122" s="28" t="str">
        <f>IF(OR($P122="",$N122=""),"",$P122+IFERROR(INDEX(Settings!$B$10:$B$12,MATCH($N122,Settings!$A$10:$A$12,0)),0))</f>
        <v/>
      </c>
      <c r="R122" s="25"/>
      <c r="S122" s="25"/>
      <c r="T122" s="27"/>
      <c r="U122" s="12" t="str">
        <f>IF($P122="","",IF($T122&lt;&gt;"",$T122,Settings!$B$6)-$P122)</f>
        <v/>
      </c>
      <c r="V122" s="12" t="str">
        <f>IF(OR($Q122="",$S122="مغلق"),"",IF(Settings!$B$6&gt;$Q122,"متأخر",""))</f>
        <v/>
      </c>
      <c r="W122" s="26"/>
    </row>
    <row r="123" spans="1:23" ht="18" x14ac:dyDescent="0.25">
      <c r="A123" s="13" t="str">
        <f t="shared" si="2"/>
        <v/>
      </c>
      <c r="B123" s="25"/>
      <c r="C123" s="25"/>
      <c r="D123" s="25"/>
      <c r="E123" s="25"/>
      <c r="F123" s="25"/>
      <c r="G123" s="25"/>
      <c r="H123" s="26"/>
      <c r="I123" s="12" t="str">
        <f>IF($H123="","",IFERROR(INDEX(Library!$A$5:$A$499,MATCH($H123,Library!$F$5:$F$499,0)),"غير موجود بالمكتبة"))</f>
        <v/>
      </c>
      <c r="J123" s="11" t="str">
        <f>IF($H123="","",IFERROR(INDEX(Library!$H$5:$H$499,MATCH($H123,Library!$F$5:$F$499,0)),""))</f>
        <v/>
      </c>
      <c r="K123" s="11" t="str">
        <f>IF($H123="","",IFERROR(INDEX(Library!$I$5:$I$499,MATCH($H123,Library!$F$5:$F$499,0)),""))</f>
        <v/>
      </c>
      <c r="L123" s="12" t="str">
        <f>IF($H123="","",IFERROR(INDEX(Library!$J$5:$J$499,MATCH($H123,Library!$F$5:$F$499,0)),""))</f>
        <v/>
      </c>
      <c r="M123" s="25"/>
      <c r="N123" s="13" t="str">
        <f t="shared" si="3"/>
        <v/>
      </c>
      <c r="O123" s="25"/>
      <c r="P123" s="27"/>
      <c r="Q123" s="28" t="str">
        <f>IF(OR($P123="",$N123=""),"",$P123+IFERROR(INDEX(Settings!$B$10:$B$12,MATCH($N123,Settings!$A$10:$A$12,0)),0))</f>
        <v/>
      </c>
      <c r="R123" s="25"/>
      <c r="S123" s="25"/>
      <c r="T123" s="27"/>
      <c r="U123" s="12" t="str">
        <f>IF($P123="","",IF($T123&lt;&gt;"",$T123,Settings!$B$6)-$P123)</f>
        <v/>
      </c>
      <c r="V123" s="12" t="str">
        <f>IF(OR($Q123="",$S123="مغلق"),"",IF(Settings!$B$6&gt;$Q123,"متأخر",""))</f>
        <v/>
      </c>
      <c r="W123" s="26"/>
    </row>
    <row r="124" spans="1:23" ht="18" x14ac:dyDescent="0.25">
      <c r="A124" s="13" t="str">
        <f t="shared" si="2"/>
        <v/>
      </c>
      <c r="B124" s="25"/>
      <c r="C124" s="25"/>
      <c r="D124" s="25"/>
      <c r="E124" s="25"/>
      <c r="F124" s="25"/>
      <c r="G124" s="25"/>
      <c r="H124" s="26"/>
      <c r="I124" s="12" t="str">
        <f>IF($H124="","",IFERROR(INDEX(Library!$A$5:$A$499,MATCH($H124,Library!$F$5:$F$499,0)),"غير موجود بالمكتبة"))</f>
        <v/>
      </c>
      <c r="J124" s="11" t="str">
        <f>IF($H124="","",IFERROR(INDEX(Library!$H$5:$H$499,MATCH($H124,Library!$F$5:$F$499,0)),""))</f>
        <v/>
      </c>
      <c r="K124" s="11" t="str">
        <f>IF($H124="","",IFERROR(INDEX(Library!$I$5:$I$499,MATCH($H124,Library!$F$5:$F$499,0)),""))</f>
        <v/>
      </c>
      <c r="L124" s="12" t="str">
        <f>IF($H124="","",IFERROR(INDEX(Library!$J$5:$J$499,MATCH($H124,Library!$F$5:$F$499,0)),""))</f>
        <v/>
      </c>
      <c r="M124" s="25"/>
      <c r="N124" s="13" t="str">
        <f t="shared" si="3"/>
        <v/>
      </c>
      <c r="O124" s="25"/>
      <c r="P124" s="27"/>
      <c r="Q124" s="28" t="str">
        <f>IF(OR($P124="",$N124=""),"",$P124+IFERROR(INDEX(Settings!$B$10:$B$12,MATCH($N124,Settings!$A$10:$A$12,0)),0))</f>
        <v/>
      </c>
      <c r="R124" s="25"/>
      <c r="S124" s="25"/>
      <c r="T124" s="27"/>
      <c r="U124" s="12" t="str">
        <f>IF($P124="","",IF($T124&lt;&gt;"",$T124,Settings!$B$6)-$P124)</f>
        <v/>
      </c>
      <c r="V124" s="12" t="str">
        <f>IF(OR($Q124="",$S124="مغلق"),"",IF(Settings!$B$6&gt;$Q124,"متأخر",""))</f>
        <v/>
      </c>
      <c r="W124" s="26"/>
    </row>
    <row r="125" spans="1:23" ht="18" x14ac:dyDescent="0.25">
      <c r="A125" s="13" t="str">
        <f t="shared" si="2"/>
        <v/>
      </c>
      <c r="B125" s="25"/>
      <c r="C125" s="25"/>
      <c r="D125" s="25"/>
      <c r="E125" s="25"/>
      <c r="F125" s="25"/>
      <c r="G125" s="25"/>
      <c r="H125" s="26"/>
      <c r="I125" s="12" t="str">
        <f>IF($H125="","",IFERROR(INDEX(Library!$A$5:$A$499,MATCH($H125,Library!$F$5:$F$499,0)),"غير موجود بالمكتبة"))</f>
        <v/>
      </c>
      <c r="J125" s="11" t="str">
        <f>IF($H125="","",IFERROR(INDEX(Library!$H$5:$H$499,MATCH($H125,Library!$F$5:$F$499,0)),""))</f>
        <v/>
      </c>
      <c r="K125" s="11" t="str">
        <f>IF($H125="","",IFERROR(INDEX(Library!$I$5:$I$499,MATCH($H125,Library!$F$5:$F$499,0)),""))</f>
        <v/>
      </c>
      <c r="L125" s="12" t="str">
        <f>IF($H125="","",IFERROR(INDEX(Library!$J$5:$J$499,MATCH($H125,Library!$F$5:$F$499,0)),""))</f>
        <v/>
      </c>
      <c r="M125" s="25"/>
      <c r="N125" s="13" t="str">
        <f t="shared" si="3"/>
        <v/>
      </c>
      <c r="O125" s="25"/>
      <c r="P125" s="27"/>
      <c r="Q125" s="28" t="str">
        <f>IF(OR($P125="",$N125=""),"",$P125+IFERROR(INDEX(Settings!$B$10:$B$12,MATCH($N125,Settings!$A$10:$A$12,0)),0))</f>
        <v/>
      </c>
      <c r="R125" s="25"/>
      <c r="S125" s="25"/>
      <c r="T125" s="27"/>
      <c r="U125" s="12" t="str">
        <f>IF($P125="","",IF($T125&lt;&gt;"",$T125,Settings!$B$6)-$P125)</f>
        <v/>
      </c>
      <c r="V125" s="12" t="str">
        <f>IF(OR($Q125="",$S125="مغلق"),"",IF(Settings!$B$6&gt;$Q125,"متأخر",""))</f>
        <v/>
      </c>
      <c r="W125" s="26"/>
    </row>
    <row r="126" spans="1:23" ht="18" x14ac:dyDescent="0.25">
      <c r="A126" s="13" t="str">
        <f t="shared" si="2"/>
        <v/>
      </c>
      <c r="B126" s="25"/>
      <c r="C126" s="25"/>
      <c r="D126" s="25"/>
      <c r="E126" s="25"/>
      <c r="F126" s="25"/>
      <c r="G126" s="25"/>
      <c r="H126" s="26"/>
      <c r="I126" s="12" t="str">
        <f>IF($H126="","",IFERROR(INDEX(Library!$A$5:$A$499,MATCH($H126,Library!$F$5:$F$499,0)),"غير موجود بالمكتبة"))</f>
        <v/>
      </c>
      <c r="J126" s="11" t="str">
        <f>IF($H126="","",IFERROR(INDEX(Library!$H$5:$H$499,MATCH($H126,Library!$F$5:$F$499,0)),""))</f>
        <v/>
      </c>
      <c r="K126" s="11" t="str">
        <f>IF($H126="","",IFERROR(INDEX(Library!$I$5:$I$499,MATCH($H126,Library!$F$5:$F$499,0)),""))</f>
        <v/>
      </c>
      <c r="L126" s="12" t="str">
        <f>IF($H126="","",IFERROR(INDEX(Library!$J$5:$J$499,MATCH($H126,Library!$F$5:$F$499,0)),""))</f>
        <v/>
      </c>
      <c r="M126" s="25"/>
      <c r="N126" s="13" t="str">
        <f t="shared" si="3"/>
        <v/>
      </c>
      <c r="O126" s="25"/>
      <c r="P126" s="27"/>
      <c r="Q126" s="28" t="str">
        <f>IF(OR($P126="",$N126=""),"",$P126+IFERROR(INDEX(Settings!$B$10:$B$12,MATCH($N126,Settings!$A$10:$A$12,0)),0))</f>
        <v/>
      </c>
      <c r="R126" s="25"/>
      <c r="S126" s="25"/>
      <c r="T126" s="27"/>
      <c r="U126" s="12" t="str">
        <f>IF($P126="","",IF($T126&lt;&gt;"",$T126,Settings!$B$6)-$P126)</f>
        <v/>
      </c>
      <c r="V126" s="12" t="str">
        <f>IF(OR($Q126="",$S126="مغلق"),"",IF(Settings!$B$6&gt;$Q126,"متأخر",""))</f>
        <v/>
      </c>
      <c r="W126" s="26"/>
    </row>
    <row r="127" spans="1:23" ht="18" x14ac:dyDescent="0.25">
      <c r="A127" s="13" t="str">
        <f t="shared" si="2"/>
        <v/>
      </c>
      <c r="B127" s="25"/>
      <c r="C127" s="25"/>
      <c r="D127" s="25"/>
      <c r="E127" s="25"/>
      <c r="F127" s="25"/>
      <c r="G127" s="25"/>
      <c r="H127" s="26"/>
      <c r="I127" s="12" t="str">
        <f>IF($H127="","",IFERROR(INDEX(Library!$A$5:$A$499,MATCH($H127,Library!$F$5:$F$499,0)),"غير موجود بالمكتبة"))</f>
        <v/>
      </c>
      <c r="J127" s="11" t="str">
        <f>IF($H127="","",IFERROR(INDEX(Library!$H$5:$H$499,MATCH($H127,Library!$F$5:$F$499,0)),""))</f>
        <v/>
      </c>
      <c r="K127" s="11" t="str">
        <f>IF($H127="","",IFERROR(INDEX(Library!$I$5:$I$499,MATCH($H127,Library!$F$5:$F$499,0)),""))</f>
        <v/>
      </c>
      <c r="L127" s="12" t="str">
        <f>IF($H127="","",IFERROR(INDEX(Library!$J$5:$J$499,MATCH($H127,Library!$F$5:$F$499,0)),""))</f>
        <v/>
      </c>
      <c r="M127" s="25"/>
      <c r="N127" s="13" t="str">
        <f t="shared" si="3"/>
        <v/>
      </c>
      <c r="O127" s="25"/>
      <c r="P127" s="27"/>
      <c r="Q127" s="28" t="str">
        <f>IF(OR($P127="",$N127=""),"",$P127+IFERROR(INDEX(Settings!$B$10:$B$12,MATCH($N127,Settings!$A$10:$A$12,0)),0))</f>
        <v/>
      </c>
      <c r="R127" s="25"/>
      <c r="S127" s="25"/>
      <c r="T127" s="27"/>
      <c r="U127" s="12" t="str">
        <f>IF($P127="","",IF($T127&lt;&gt;"",$T127,Settings!$B$6)-$P127)</f>
        <v/>
      </c>
      <c r="V127" s="12" t="str">
        <f>IF(OR($Q127="",$S127="مغلق"),"",IF(Settings!$B$6&gt;$Q127,"متأخر",""))</f>
        <v/>
      </c>
      <c r="W127" s="26"/>
    </row>
    <row r="128" spans="1:23" ht="18" x14ac:dyDescent="0.25">
      <c r="A128" s="13" t="str">
        <f t="shared" si="2"/>
        <v/>
      </c>
      <c r="B128" s="25"/>
      <c r="C128" s="25"/>
      <c r="D128" s="25"/>
      <c r="E128" s="25"/>
      <c r="F128" s="25"/>
      <c r="G128" s="25"/>
      <c r="H128" s="26"/>
      <c r="I128" s="12" t="str">
        <f>IF($H128="","",IFERROR(INDEX(Library!$A$5:$A$499,MATCH($H128,Library!$F$5:$F$499,0)),"غير موجود بالمكتبة"))</f>
        <v/>
      </c>
      <c r="J128" s="11" t="str">
        <f>IF($H128="","",IFERROR(INDEX(Library!$H$5:$H$499,MATCH($H128,Library!$F$5:$F$499,0)),""))</f>
        <v/>
      </c>
      <c r="K128" s="11" t="str">
        <f>IF($H128="","",IFERROR(INDEX(Library!$I$5:$I$499,MATCH($H128,Library!$F$5:$F$499,0)),""))</f>
        <v/>
      </c>
      <c r="L128" s="12" t="str">
        <f>IF($H128="","",IFERROR(INDEX(Library!$J$5:$J$499,MATCH($H128,Library!$F$5:$F$499,0)),""))</f>
        <v/>
      </c>
      <c r="M128" s="25"/>
      <c r="N128" s="13" t="str">
        <f t="shared" si="3"/>
        <v/>
      </c>
      <c r="O128" s="25"/>
      <c r="P128" s="27"/>
      <c r="Q128" s="28" t="str">
        <f>IF(OR($P128="",$N128=""),"",$P128+IFERROR(INDEX(Settings!$B$10:$B$12,MATCH($N128,Settings!$A$10:$A$12,0)),0))</f>
        <v/>
      </c>
      <c r="R128" s="25"/>
      <c r="S128" s="25"/>
      <c r="T128" s="27"/>
      <c r="U128" s="12" t="str">
        <f>IF($P128="","",IF($T128&lt;&gt;"",$T128,Settings!$B$6)-$P128)</f>
        <v/>
      </c>
      <c r="V128" s="12" t="str">
        <f>IF(OR($Q128="",$S128="مغلق"),"",IF(Settings!$B$6&gt;$Q128,"متأخر",""))</f>
        <v/>
      </c>
      <c r="W128" s="26"/>
    </row>
    <row r="129" spans="1:23" ht="18" x14ac:dyDescent="0.25">
      <c r="A129" s="13" t="str">
        <f t="shared" si="2"/>
        <v/>
      </c>
      <c r="B129" s="25"/>
      <c r="C129" s="25"/>
      <c r="D129" s="25"/>
      <c r="E129" s="25"/>
      <c r="F129" s="25"/>
      <c r="G129" s="25"/>
      <c r="H129" s="26"/>
      <c r="I129" s="12" t="str">
        <f>IF($H129="","",IFERROR(INDEX(Library!$A$5:$A$499,MATCH($H129,Library!$F$5:$F$499,0)),"غير موجود بالمكتبة"))</f>
        <v/>
      </c>
      <c r="J129" s="11" t="str">
        <f>IF($H129="","",IFERROR(INDEX(Library!$H$5:$H$499,MATCH($H129,Library!$F$5:$F$499,0)),""))</f>
        <v/>
      </c>
      <c r="K129" s="11" t="str">
        <f>IF($H129="","",IFERROR(INDEX(Library!$I$5:$I$499,MATCH($H129,Library!$F$5:$F$499,0)),""))</f>
        <v/>
      </c>
      <c r="L129" s="12" t="str">
        <f>IF($H129="","",IFERROR(INDEX(Library!$J$5:$J$499,MATCH($H129,Library!$F$5:$F$499,0)),""))</f>
        <v/>
      </c>
      <c r="M129" s="25"/>
      <c r="N129" s="13" t="str">
        <f t="shared" si="3"/>
        <v/>
      </c>
      <c r="O129" s="25"/>
      <c r="P129" s="27"/>
      <c r="Q129" s="28" t="str">
        <f>IF(OR($P129="",$N129=""),"",$P129+IFERROR(INDEX(Settings!$B$10:$B$12,MATCH($N129,Settings!$A$10:$A$12,0)),0))</f>
        <v/>
      </c>
      <c r="R129" s="25"/>
      <c r="S129" s="25"/>
      <c r="T129" s="27"/>
      <c r="U129" s="12" t="str">
        <f>IF($P129="","",IF($T129&lt;&gt;"",$T129,Settings!$B$6)-$P129)</f>
        <v/>
      </c>
      <c r="V129" s="12" t="str">
        <f>IF(OR($Q129="",$S129="مغلق"),"",IF(Settings!$B$6&gt;$Q129,"متأخر",""))</f>
        <v/>
      </c>
      <c r="W129" s="26"/>
    </row>
    <row r="130" spans="1:23" ht="18" x14ac:dyDescent="0.25">
      <c r="A130" s="13" t="str">
        <f t="shared" si="2"/>
        <v/>
      </c>
      <c r="B130" s="25"/>
      <c r="C130" s="25"/>
      <c r="D130" s="25"/>
      <c r="E130" s="25"/>
      <c r="F130" s="25"/>
      <c r="G130" s="25"/>
      <c r="H130" s="26"/>
      <c r="I130" s="12" t="str">
        <f>IF($H130="","",IFERROR(INDEX(Library!$A$5:$A$499,MATCH($H130,Library!$F$5:$F$499,0)),"غير موجود بالمكتبة"))</f>
        <v/>
      </c>
      <c r="J130" s="11" t="str">
        <f>IF($H130="","",IFERROR(INDEX(Library!$H$5:$H$499,MATCH($H130,Library!$F$5:$F$499,0)),""))</f>
        <v/>
      </c>
      <c r="K130" s="11" t="str">
        <f>IF($H130="","",IFERROR(INDEX(Library!$I$5:$I$499,MATCH($H130,Library!$F$5:$F$499,0)),""))</f>
        <v/>
      </c>
      <c r="L130" s="12" t="str">
        <f>IF($H130="","",IFERROR(INDEX(Library!$J$5:$J$499,MATCH($H130,Library!$F$5:$F$499,0)),""))</f>
        <v/>
      </c>
      <c r="M130" s="25"/>
      <c r="N130" s="13" t="str">
        <f t="shared" si="3"/>
        <v/>
      </c>
      <c r="O130" s="25"/>
      <c r="P130" s="27"/>
      <c r="Q130" s="28" t="str">
        <f>IF(OR($P130="",$N130=""),"",$P130+IFERROR(INDEX(Settings!$B$10:$B$12,MATCH($N130,Settings!$A$10:$A$12,0)),0))</f>
        <v/>
      </c>
      <c r="R130" s="25"/>
      <c r="S130" s="25"/>
      <c r="T130" s="27"/>
      <c r="U130" s="12" t="str">
        <f>IF($P130="","",IF($T130&lt;&gt;"",$T130,Settings!$B$6)-$P130)</f>
        <v/>
      </c>
      <c r="V130" s="12" t="str">
        <f>IF(OR($Q130="",$S130="مغلق"),"",IF(Settings!$B$6&gt;$Q130,"متأخر",""))</f>
        <v/>
      </c>
      <c r="W130" s="26"/>
    </row>
    <row r="131" spans="1:23" ht="18" x14ac:dyDescent="0.25">
      <c r="A131" s="13" t="str">
        <f t="shared" si="2"/>
        <v/>
      </c>
      <c r="B131" s="25"/>
      <c r="C131" s="25"/>
      <c r="D131" s="25"/>
      <c r="E131" s="25"/>
      <c r="F131" s="25"/>
      <c r="G131" s="25"/>
      <c r="H131" s="26"/>
      <c r="I131" s="12" t="str">
        <f>IF($H131="","",IFERROR(INDEX(Library!$A$5:$A$499,MATCH($H131,Library!$F$5:$F$499,0)),"غير موجود بالمكتبة"))</f>
        <v/>
      </c>
      <c r="J131" s="11" t="str">
        <f>IF($H131="","",IFERROR(INDEX(Library!$H$5:$H$499,MATCH($H131,Library!$F$5:$F$499,0)),""))</f>
        <v/>
      </c>
      <c r="K131" s="11" t="str">
        <f>IF($H131="","",IFERROR(INDEX(Library!$I$5:$I$499,MATCH($H131,Library!$F$5:$F$499,0)),""))</f>
        <v/>
      </c>
      <c r="L131" s="12" t="str">
        <f>IF($H131="","",IFERROR(INDEX(Library!$J$5:$J$499,MATCH($H131,Library!$F$5:$F$499,0)),""))</f>
        <v/>
      </c>
      <c r="M131" s="25"/>
      <c r="N131" s="13" t="str">
        <f t="shared" si="3"/>
        <v/>
      </c>
      <c r="O131" s="25"/>
      <c r="P131" s="27"/>
      <c r="Q131" s="28" t="str">
        <f>IF(OR($P131="",$N131=""),"",$P131+IFERROR(INDEX(Settings!$B$10:$B$12,MATCH($N131,Settings!$A$10:$A$12,0)),0))</f>
        <v/>
      </c>
      <c r="R131" s="25"/>
      <c r="S131" s="25"/>
      <c r="T131" s="27"/>
      <c r="U131" s="12" t="str">
        <f>IF($P131="","",IF($T131&lt;&gt;"",$T131,Settings!$B$6)-$P131)</f>
        <v/>
      </c>
      <c r="V131" s="12" t="str">
        <f>IF(OR($Q131="",$S131="مغلق"),"",IF(Settings!$B$6&gt;$Q131,"متأخر",""))</f>
        <v/>
      </c>
      <c r="W131" s="26"/>
    </row>
    <row r="132" spans="1:23" ht="18" x14ac:dyDescent="0.25">
      <c r="A132" s="13" t="str">
        <f t="shared" si="2"/>
        <v/>
      </c>
      <c r="B132" s="25"/>
      <c r="C132" s="25"/>
      <c r="D132" s="25"/>
      <c r="E132" s="25"/>
      <c r="F132" s="25"/>
      <c r="G132" s="25"/>
      <c r="H132" s="26"/>
      <c r="I132" s="12" t="str">
        <f>IF($H132="","",IFERROR(INDEX(Library!$A$5:$A$499,MATCH($H132,Library!$F$5:$F$499,0)),"غير موجود بالمكتبة"))</f>
        <v/>
      </c>
      <c r="J132" s="11" t="str">
        <f>IF($H132="","",IFERROR(INDEX(Library!$H$5:$H$499,MATCH($H132,Library!$F$5:$F$499,0)),""))</f>
        <v/>
      </c>
      <c r="K132" s="11" t="str">
        <f>IF($H132="","",IFERROR(INDEX(Library!$I$5:$I$499,MATCH($H132,Library!$F$5:$F$499,0)),""))</f>
        <v/>
      </c>
      <c r="L132" s="12" t="str">
        <f>IF($H132="","",IFERROR(INDEX(Library!$J$5:$J$499,MATCH($H132,Library!$F$5:$F$499,0)),""))</f>
        <v/>
      </c>
      <c r="M132" s="25"/>
      <c r="N132" s="13" t="str">
        <f t="shared" si="3"/>
        <v/>
      </c>
      <c r="O132" s="25"/>
      <c r="P132" s="27"/>
      <c r="Q132" s="28" t="str">
        <f>IF(OR($P132="",$N132=""),"",$P132+IFERROR(INDEX(Settings!$B$10:$B$12,MATCH($N132,Settings!$A$10:$A$12,0)),0))</f>
        <v/>
      </c>
      <c r="R132" s="25"/>
      <c r="S132" s="25"/>
      <c r="T132" s="27"/>
      <c r="U132" s="12" t="str">
        <f>IF($P132="","",IF($T132&lt;&gt;"",$T132,Settings!$B$6)-$P132)</f>
        <v/>
      </c>
      <c r="V132" s="12" t="str">
        <f>IF(OR($Q132="",$S132="مغلق"),"",IF(Settings!$B$6&gt;$Q132,"متأخر",""))</f>
        <v/>
      </c>
      <c r="W132" s="26"/>
    </row>
    <row r="133" spans="1:23" ht="18" x14ac:dyDescent="0.25">
      <c r="A133" s="13" t="str">
        <f t="shared" si="2"/>
        <v/>
      </c>
      <c r="B133" s="25"/>
      <c r="C133" s="25"/>
      <c r="D133" s="25"/>
      <c r="E133" s="25"/>
      <c r="F133" s="25"/>
      <c r="G133" s="25"/>
      <c r="H133" s="26"/>
      <c r="I133" s="12" t="str">
        <f>IF($H133="","",IFERROR(INDEX(Library!$A$5:$A$499,MATCH($H133,Library!$F$5:$F$499,0)),"غير موجود بالمكتبة"))</f>
        <v/>
      </c>
      <c r="J133" s="11" t="str">
        <f>IF($H133="","",IFERROR(INDEX(Library!$H$5:$H$499,MATCH($H133,Library!$F$5:$F$499,0)),""))</f>
        <v/>
      </c>
      <c r="K133" s="11" t="str">
        <f>IF($H133="","",IFERROR(INDEX(Library!$I$5:$I$499,MATCH($H133,Library!$F$5:$F$499,0)),""))</f>
        <v/>
      </c>
      <c r="L133" s="12" t="str">
        <f>IF($H133="","",IFERROR(INDEX(Library!$J$5:$J$499,MATCH($H133,Library!$F$5:$F$499,0)),""))</f>
        <v/>
      </c>
      <c r="M133" s="25"/>
      <c r="N133" s="13" t="str">
        <f t="shared" si="3"/>
        <v/>
      </c>
      <c r="O133" s="25"/>
      <c r="P133" s="27"/>
      <c r="Q133" s="28" t="str">
        <f>IF(OR($P133="",$N133=""),"",$P133+IFERROR(INDEX(Settings!$B$10:$B$12,MATCH($N133,Settings!$A$10:$A$12,0)),0))</f>
        <v/>
      </c>
      <c r="R133" s="25"/>
      <c r="S133" s="25"/>
      <c r="T133" s="27"/>
      <c r="U133" s="12" t="str">
        <f>IF($P133="","",IF($T133&lt;&gt;"",$T133,Settings!$B$6)-$P133)</f>
        <v/>
      </c>
      <c r="V133" s="12" t="str">
        <f>IF(OR($Q133="",$S133="مغلق"),"",IF(Settings!$B$6&gt;$Q133,"متأخر",""))</f>
        <v/>
      </c>
      <c r="W133" s="26"/>
    </row>
    <row r="134" spans="1:23" ht="18" x14ac:dyDescent="0.25">
      <c r="A134" s="13" t="str">
        <f t="shared" ref="A134:A197" si="4">IF($H134="","","PL-"&amp;TEXT(ROW()-5,"0000"))</f>
        <v/>
      </c>
      <c r="B134" s="25"/>
      <c r="C134" s="25"/>
      <c r="D134" s="25"/>
      <c r="E134" s="25"/>
      <c r="F134" s="25"/>
      <c r="G134" s="25"/>
      <c r="H134" s="26"/>
      <c r="I134" s="12" t="str">
        <f>IF($H134="","",IFERROR(INDEX(Library!$A$5:$A$499,MATCH($H134,Library!$F$5:$F$499,0)),"غير موجود بالمكتبة"))</f>
        <v/>
      </c>
      <c r="J134" s="11" t="str">
        <f>IF($H134="","",IFERROR(INDEX(Library!$H$5:$H$499,MATCH($H134,Library!$F$5:$F$499,0)),""))</f>
        <v/>
      </c>
      <c r="K134" s="11" t="str">
        <f>IF($H134="","",IFERROR(INDEX(Library!$I$5:$I$499,MATCH($H134,Library!$F$5:$F$499,0)),""))</f>
        <v/>
      </c>
      <c r="L134" s="12" t="str">
        <f>IF($H134="","",IFERROR(INDEX(Library!$J$5:$J$499,MATCH($H134,Library!$F$5:$F$499,0)),""))</f>
        <v/>
      </c>
      <c r="M134" s="25"/>
      <c r="N134" s="13" t="str">
        <f t="shared" ref="N134:N197" si="5">IF($M134&lt;&gt;"",$M134,$L134)</f>
        <v/>
      </c>
      <c r="O134" s="25"/>
      <c r="P134" s="27"/>
      <c r="Q134" s="28" t="str">
        <f>IF(OR($P134="",$N134=""),"",$P134+IFERROR(INDEX(Settings!$B$10:$B$12,MATCH($N134,Settings!$A$10:$A$12,0)),0))</f>
        <v/>
      </c>
      <c r="R134" s="25"/>
      <c r="S134" s="25"/>
      <c r="T134" s="27"/>
      <c r="U134" s="12" t="str">
        <f>IF($P134="","",IF($T134&lt;&gt;"",$T134,Settings!$B$6)-$P134)</f>
        <v/>
      </c>
      <c r="V134" s="12" t="str">
        <f>IF(OR($Q134="",$S134="مغلق"),"",IF(Settings!$B$6&gt;$Q134,"متأخر",""))</f>
        <v/>
      </c>
      <c r="W134" s="26"/>
    </row>
    <row r="135" spans="1:23" ht="18" x14ac:dyDescent="0.25">
      <c r="A135" s="13" t="str">
        <f t="shared" si="4"/>
        <v/>
      </c>
      <c r="B135" s="25"/>
      <c r="C135" s="25"/>
      <c r="D135" s="25"/>
      <c r="E135" s="25"/>
      <c r="F135" s="25"/>
      <c r="G135" s="25"/>
      <c r="H135" s="26"/>
      <c r="I135" s="12" t="str">
        <f>IF($H135="","",IFERROR(INDEX(Library!$A$5:$A$499,MATCH($H135,Library!$F$5:$F$499,0)),"غير موجود بالمكتبة"))</f>
        <v/>
      </c>
      <c r="J135" s="11" t="str">
        <f>IF($H135="","",IFERROR(INDEX(Library!$H$5:$H$499,MATCH($H135,Library!$F$5:$F$499,0)),""))</f>
        <v/>
      </c>
      <c r="K135" s="11" t="str">
        <f>IF($H135="","",IFERROR(INDEX(Library!$I$5:$I$499,MATCH($H135,Library!$F$5:$F$499,0)),""))</f>
        <v/>
      </c>
      <c r="L135" s="12" t="str">
        <f>IF($H135="","",IFERROR(INDEX(Library!$J$5:$J$499,MATCH($H135,Library!$F$5:$F$499,0)),""))</f>
        <v/>
      </c>
      <c r="M135" s="25"/>
      <c r="N135" s="13" t="str">
        <f t="shared" si="5"/>
        <v/>
      </c>
      <c r="O135" s="25"/>
      <c r="P135" s="27"/>
      <c r="Q135" s="28" t="str">
        <f>IF(OR($P135="",$N135=""),"",$P135+IFERROR(INDEX(Settings!$B$10:$B$12,MATCH($N135,Settings!$A$10:$A$12,0)),0))</f>
        <v/>
      </c>
      <c r="R135" s="25"/>
      <c r="S135" s="25"/>
      <c r="T135" s="27"/>
      <c r="U135" s="12" t="str">
        <f>IF($P135="","",IF($T135&lt;&gt;"",$T135,Settings!$B$6)-$P135)</f>
        <v/>
      </c>
      <c r="V135" s="12" t="str">
        <f>IF(OR($Q135="",$S135="مغلق"),"",IF(Settings!$B$6&gt;$Q135,"متأخر",""))</f>
        <v/>
      </c>
      <c r="W135" s="26"/>
    </row>
    <row r="136" spans="1:23" ht="18" x14ac:dyDescent="0.25">
      <c r="A136" s="13" t="str">
        <f t="shared" si="4"/>
        <v/>
      </c>
      <c r="B136" s="25"/>
      <c r="C136" s="25"/>
      <c r="D136" s="25"/>
      <c r="E136" s="25"/>
      <c r="F136" s="25"/>
      <c r="G136" s="25"/>
      <c r="H136" s="26"/>
      <c r="I136" s="12" t="str">
        <f>IF($H136="","",IFERROR(INDEX(Library!$A$5:$A$499,MATCH($H136,Library!$F$5:$F$499,0)),"غير موجود بالمكتبة"))</f>
        <v/>
      </c>
      <c r="J136" s="11" t="str">
        <f>IF($H136="","",IFERROR(INDEX(Library!$H$5:$H$499,MATCH($H136,Library!$F$5:$F$499,0)),""))</f>
        <v/>
      </c>
      <c r="K136" s="11" t="str">
        <f>IF($H136="","",IFERROR(INDEX(Library!$I$5:$I$499,MATCH($H136,Library!$F$5:$F$499,0)),""))</f>
        <v/>
      </c>
      <c r="L136" s="12" t="str">
        <f>IF($H136="","",IFERROR(INDEX(Library!$J$5:$J$499,MATCH($H136,Library!$F$5:$F$499,0)),""))</f>
        <v/>
      </c>
      <c r="M136" s="25"/>
      <c r="N136" s="13" t="str">
        <f t="shared" si="5"/>
        <v/>
      </c>
      <c r="O136" s="25"/>
      <c r="P136" s="27"/>
      <c r="Q136" s="28" t="str">
        <f>IF(OR($P136="",$N136=""),"",$P136+IFERROR(INDEX(Settings!$B$10:$B$12,MATCH($N136,Settings!$A$10:$A$12,0)),0))</f>
        <v/>
      </c>
      <c r="R136" s="25"/>
      <c r="S136" s="25"/>
      <c r="T136" s="27"/>
      <c r="U136" s="12" t="str">
        <f>IF($P136="","",IF($T136&lt;&gt;"",$T136,Settings!$B$6)-$P136)</f>
        <v/>
      </c>
      <c r="V136" s="12" t="str">
        <f>IF(OR($Q136="",$S136="مغلق"),"",IF(Settings!$B$6&gt;$Q136,"متأخر",""))</f>
        <v/>
      </c>
      <c r="W136" s="26"/>
    </row>
    <row r="137" spans="1:23" ht="18" x14ac:dyDescent="0.25">
      <c r="A137" s="13" t="str">
        <f t="shared" si="4"/>
        <v/>
      </c>
      <c r="B137" s="25"/>
      <c r="C137" s="25"/>
      <c r="D137" s="25"/>
      <c r="E137" s="25"/>
      <c r="F137" s="25"/>
      <c r="G137" s="25"/>
      <c r="H137" s="26"/>
      <c r="I137" s="12" t="str">
        <f>IF($H137="","",IFERROR(INDEX(Library!$A$5:$A$499,MATCH($H137,Library!$F$5:$F$499,0)),"غير موجود بالمكتبة"))</f>
        <v/>
      </c>
      <c r="J137" s="11" t="str">
        <f>IF($H137="","",IFERROR(INDEX(Library!$H$5:$H$499,MATCH($H137,Library!$F$5:$F$499,0)),""))</f>
        <v/>
      </c>
      <c r="K137" s="11" t="str">
        <f>IF($H137="","",IFERROR(INDEX(Library!$I$5:$I$499,MATCH($H137,Library!$F$5:$F$499,0)),""))</f>
        <v/>
      </c>
      <c r="L137" s="12" t="str">
        <f>IF($H137="","",IFERROR(INDEX(Library!$J$5:$J$499,MATCH($H137,Library!$F$5:$F$499,0)),""))</f>
        <v/>
      </c>
      <c r="M137" s="25"/>
      <c r="N137" s="13" t="str">
        <f t="shared" si="5"/>
        <v/>
      </c>
      <c r="O137" s="25"/>
      <c r="P137" s="27"/>
      <c r="Q137" s="28" t="str">
        <f>IF(OR($P137="",$N137=""),"",$P137+IFERROR(INDEX(Settings!$B$10:$B$12,MATCH($N137,Settings!$A$10:$A$12,0)),0))</f>
        <v/>
      </c>
      <c r="R137" s="25"/>
      <c r="S137" s="25"/>
      <c r="T137" s="27"/>
      <c r="U137" s="12" t="str">
        <f>IF($P137="","",IF($T137&lt;&gt;"",$T137,Settings!$B$6)-$P137)</f>
        <v/>
      </c>
      <c r="V137" s="12" t="str">
        <f>IF(OR($Q137="",$S137="مغلق"),"",IF(Settings!$B$6&gt;$Q137,"متأخر",""))</f>
        <v/>
      </c>
      <c r="W137" s="26"/>
    </row>
    <row r="138" spans="1:23" ht="18" x14ac:dyDescent="0.25">
      <c r="A138" s="13" t="str">
        <f t="shared" si="4"/>
        <v/>
      </c>
      <c r="B138" s="25"/>
      <c r="C138" s="25"/>
      <c r="D138" s="25"/>
      <c r="E138" s="25"/>
      <c r="F138" s="25"/>
      <c r="G138" s="25"/>
      <c r="H138" s="26"/>
      <c r="I138" s="12" t="str">
        <f>IF($H138="","",IFERROR(INDEX(Library!$A$5:$A$499,MATCH($H138,Library!$F$5:$F$499,0)),"غير موجود بالمكتبة"))</f>
        <v/>
      </c>
      <c r="J138" s="11" t="str">
        <f>IF($H138="","",IFERROR(INDEX(Library!$H$5:$H$499,MATCH($H138,Library!$F$5:$F$499,0)),""))</f>
        <v/>
      </c>
      <c r="K138" s="11" t="str">
        <f>IF($H138="","",IFERROR(INDEX(Library!$I$5:$I$499,MATCH($H138,Library!$F$5:$F$499,0)),""))</f>
        <v/>
      </c>
      <c r="L138" s="12" t="str">
        <f>IF($H138="","",IFERROR(INDEX(Library!$J$5:$J$499,MATCH($H138,Library!$F$5:$F$499,0)),""))</f>
        <v/>
      </c>
      <c r="M138" s="25"/>
      <c r="N138" s="13" t="str">
        <f t="shared" si="5"/>
        <v/>
      </c>
      <c r="O138" s="25"/>
      <c r="P138" s="27"/>
      <c r="Q138" s="28" t="str">
        <f>IF(OR($P138="",$N138=""),"",$P138+IFERROR(INDEX(Settings!$B$10:$B$12,MATCH($N138,Settings!$A$10:$A$12,0)),0))</f>
        <v/>
      </c>
      <c r="R138" s="25"/>
      <c r="S138" s="25"/>
      <c r="T138" s="27"/>
      <c r="U138" s="12" t="str">
        <f>IF($P138="","",IF($T138&lt;&gt;"",$T138,Settings!$B$6)-$P138)</f>
        <v/>
      </c>
      <c r="V138" s="12" t="str">
        <f>IF(OR($Q138="",$S138="مغلق"),"",IF(Settings!$B$6&gt;$Q138,"متأخر",""))</f>
        <v/>
      </c>
      <c r="W138" s="26"/>
    </row>
    <row r="139" spans="1:23" ht="18" x14ac:dyDescent="0.25">
      <c r="A139" s="13" t="str">
        <f t="shared" si="4"/>
        <v/>
      </c>
      <c r="B139" s="25"/>
      <c r="C139" s="25"/>
      <c r="D139" s="25"/>
      <c r="E139" s="25"/>
      <c r="F139" s="25"/>
      <c r="G139" s="25"/>
      <c r="H139" s="26"/>
      <c r="I139" s="12" t="str">
        <f>IF($H139="","",IFERROR(INDEX(Library!$A$5:$A$499,MATCH($H139,Library!$F$5:$F$499,0)),"غير موجود بالمكتبة"))</f>
        <v/>
      </c>
      <c r="J139" s="11" t="str">
        <f>IF($H139="","",IFERROR(INDEX(Library!$H$5:$H$499,MATCH($H139,Library!$F$5:$F$499,0)),""))</f>
        <v/>
      </c>
      <c r="K139" s="11" t="str">
        <f>IF($H139="","",IFERROR(INDEX(Library!$I$5:$I$499,MATCH($H139,Library!$F$5:$F$499,0)),""))</f>
        <v/>
      </c>
      <c r="L139" s="12" t="str">
        <f>IF($H139="","",IFERROR(INDEX(Library!$J$5:$J$499,MATCH($H139,Library!$F$5:$F$499,0)),""))</f>
        <v/>
      </c>
      <c r="M139" s="25"/>
      <c r="N139" s="13" t="str">
        <f t="shared" si="5"/>
        <v/>
      </c>
      <c r="O139" s="25"/>
      <c r="P139" s="27"/>
      <c r="Q139" s="28" t="str">
        <f>IF(OR($P139="",$N139=""),"",$P139+IFERROR(INDEX(Settings!$B$10:$B$12,MATCH($N139,Settings!$A$10:$A$12,0)),0))</f>
        <v/>
      </c>
      <c r="R139" s="25"/>
      <c r="S139" s="25"/>
      <c r="T139" s="27"/>
      <c r="U139" s="12" t="str">
        <f>IF($P139="","",IF($T139&lt;&gt;"",$T139,Settings!$B$6)-$P139)</f>
        <v/>
      </c>
      <c r="V139" s="12" t="str">
        <f>IF(OR($Q139="",$S139="مغلق"),"",IF(Settings!$B$6&gt;$Q139,"متأخر",""))</f>
        <v/>
      </c>
      <c r="W139" s="26"/>
    </row>
    <row r="140" spans="1:23" ht="18" x14ac:dyDescent="0.25">
      <c r="A140" s="13" t="str">
        <f t="shared" si="4"/>
        <v/>
      </c>
      <c r="B140" s="25"/>
      <c r="C140" s="25"/>
      <c r="D140" s="25"/>
      <c r="E140" s="25"/>
      <c r="F140" s="25"/>
      <c r="G140" s="25"/>
      <c r="H140" s="26"/>
      <c r="I140" s="12" t="str">
        <f>IF($H140="","",IFERROR(INDEX(Library!$A$5:$A$499,MATCH($H140,Library!$F$5:$F$499,0)),"غير موجود بالمكتبة"))</f>
        <v/>
      </c>
      <c r="J140" s="11" t="str">
        <f>IF($H140="","",IFERROR(INDEX(Library!$H$5:$H$499,MATCH($H140,Library!$F$5:$F$499,0)),""))</f>
        <v/>
      </c>
      <c r="K140" s="11" t="str">
        <f>IF($H140="","",IFERROR(INDEX(Library!$I$5:$I$499,MATCH($H140,Library!$F$5:$F$499,0)),""))</f>
        <v/>
      </c>
      <c r="L140" s="12" t="str">
        <f>IF($H140="","",IFERROR(INDEX(Library!$J$5:$J$499,MATCH($H140,Library!$F$5:$F$499,0)),""))</f>
        <v/>
      </c>
      <c r="M140" s="25"/>
      <c r="N140" s="13" t="str">
        <f t="shared" si="5"/>
        <v/>
      </c>
      <c r="O140" s="25"/>
      <c r="P140" s="27"/>
      <c r="Q140" s="28" t="str">
        <f>IF(OR($P140="",$N140=""),"",$P140+IFERROR(INDEX(Settings!$B$10:$B$12,MATCH($N140,Settings!$A$10:$A$12,0)),0))</f>
        <v/>
      </c>
      <c r="R140" s="25"/>
      <c r="S140" s="25"/>
      <c r="T140" s="27"/>
      <c r="U140" s="12" t="str">
        <f>IF($P140="","",IF($T140&lt;&gt;"",$T140,Settings!$B$6)-$P140)</f>
        <v/>
      </c>
      <c r="V140" s="12" t="str">
        <f>IF(OR($Q140="",$S140="مغلق"),"",IF(Settings!$B$6&gt;$Q140,"متأخر",""))</f>
        <v/>
      </c>
      <c r="W140" s="26"/>
    </row>
    <row r="141" spans="1:23" ht="18" x14ac:dyDescent="0.25">
      <c r="A141" s="13" t="str">
        <f t="shared" si="4"/>
        <v/>
      </c>
      <c r="B141" s="25"/>
      <c r="C141" s="25"/>
      <c r="D141" s="25"/>
      <c r="E141" s="25"/>
      <c r="F141" s="25"/>
      <c r="G141" s="25"/>
      <c r="H141" s="26"/>
      <c r="I141" s="12" t="str">
        <f>IF($H141="","",IFERROR(INDEX(Library!$A$5:$A$499,MATCH($H141,Library!$F$5:$F$499,0)),"غير موجود بالمكتبة"))</f>
        <v/>
      </c>
      <c r="J141" s="11" t="str">
        <f>IF($H141="","",IFERROR(INDEX(Library!$H$5:$H$499,MATCH($H141,Library!$F$5:$F$499,0)),""))</f>
        <v/>
      </c>
      <c r="K141" s="11" t="str">
        <f>IF($H141="","",IFERROR(INDEX(Library!$I$5:$I$499,MATCH($H141,Library!$F$5:$F$499,0)),""))</f>
        <v/>
      </c>
      <c r="L141" s="12" t="str">
        <f>IF($H141="","",IFERROR(INDEX(Library!$J$5:$J$499,MATCH($H141,Library!$F$5:$F$499,0)),""))</f>
        <v/>
      </c>
      <c r="M141" s="25"/>
      <c r="N141" s="13" t="str">
        <f t="shared" si="5"/>
        <v/>
      </c>
      <c r="O141" s="25"/>
      <c r="P141" s="27"/>
      <c r="Q141" s="28" t="str">
        <f>IF(OR($P141="",$N141=""),"",$P141+IFERROR(INDEX(Settings!$B$10:$B$12,MATCH($N141,Settings!$A$10:$A$12,0)),0))</f>
        <v/>
      </c>
      <c r="R141" s="25"/>
      <c r="S141" s="25"/>
      <c r="T141" s="27"/>
      <c r="U141" s="12" t="str">
        <f>IF($P141="","",IF($T141&lt;&gt;"",$T141,Settings!$B$6)-$P141)</f>
        <v/>
      </c>
      <c r="V141" s="12" t="str">
        <f>IF(OR($Q141="",$S141="مغلق"),"",IF(Settings!$B$6&gt;$Q141,"متأخر",""))</f>
        <v/>
      </c>
      <c r="W141" s="26"/>
    </row>
    <row r="142" spans="1:23" ht="18" x14ac:dyDescent="0.25">
      <c r="A142" s="13" t="str">
        <f t="shared" si="4"/>
        <v/>
      </c>
      <c r="B142" s="25"/>
      <c r="C142" s="25"/>
      <c r="D142" s="25"/>
      <c r="E142" s="25"/>
      <c r="F142" s="25"/>
      <c r="G142" s="25"/>
      <c r="H142" s="26"/>
      <c r="I142" s="12" t="str">
        <f>IF($H142="","",IFERROR(INDEX(Library!$A$5:$A$499,MATCH($H142,Library!$F$5:$F$499,0)),"غير موجود بالمكتبة"))</f>
        <v/>
      </c>
      <c r="J142" s="11" t="str">
        <f>IF($H142="","",IFERROR(INDEX(Library!$H$5:$H$499,MATCH($H142,Library!$F$5:$F$499,0)),""))</f>
        <v/>
      </c>
      <c r="K142" s="11" t="str">
        <f>IF($H142="","",IFERROR(INDEX(Library!$I$5:$I$499,MATCH($H142,Library!$F$5:$F$499,0)),""))</f>
        <v/>
      </c>
      <c r="L142" s="12" t="str">
        <f>IF($H142="","",IFERROR(INDEX(Library!$J$5:$J$499,MATCH($H142,Library!$F$5:$F$499,0)),""))</f>
        <v/>
      </c>
      <c r="M142" s="25"/>
      <c r="N142" s="13" t="str">
        <f t="shared" si="5"/>
        <v/>
      </c>
      <c r="O142" s="25"/>
      <c r="P142" s="27"/>
      <c r="Q142" s="28" t="str">
        <f>IF(OR($P142="",$N142=""),"",$P142+IFERROR(INDEX(Settings!$B$10:$B$12,MATCH($N142,Settings!$A$10:$A$12,0)),0))</f>
        <v/>
      </c>
      <c r="R142" s="25"/>
      <c r="S142" s="25"/>
      <c r="T142" s="27"/>
      <c r="U142" s="12" t="str">
        <f>IF($P142="","",IF($T142&lt;&gt;"",$T142,Settings!$B$6)-$P142)</f>
        <v/>
      </c>
      <c r="V142" s="12" t="str">
        <f>IF(OR($Q142="",$S142="مغلق"),"",IF(Settings!$B$6&gt;$Q142,"متأخر",""))</f>
        <v/>
      </c>
      <c r="W142" s="26"/>
    </row>
    <row r="143" spans="1:23" ht="18" x14ac:dyDescent="0.25">
      <c r="A143" s="13" t="str">
        <f t="shared" si="4"/>
        <v/>
      </c>
      <c r="B143" s="25"/>
      <c r="C143" s="25"/>
      <c r="D143" s="25"/>
      <c r="E143" s="25"/>
      <c r="F143" s="25"/>
      <c r="G143" s="25"/>
      <c r="H143" s="26"/>
      <c r="I143" s="12" t="str">
        <f>IF($H143="","",IFERROR(INDEX(Library!$A$5:$A$499,MATCH($H143,Library!$F$5:$F$499,0)),"غير موجود بالمكتبة"))</f>
        <v/>
      </c>
      <c r="J143" s="11" t="str">
        <f>IF($H143="","",IFERROR(INDEX(Library!$H$5:$H$499,MATCH($H143,Library!$F$5:$F$499,0)),""))</f>
        <v/>
      </c>
      <c r="K143" s="11" t="str">
        <f>IF($H143="","",IFERROR(INDEX(Library!$I$5:$I$499,MATCH($H143,Library!$F$5:$F$499,0)),""))</f>
        <v/>
      </c>
      <c r="L143" s="12" t="str">
        <f>IF($H143="","",IFERROR(INDEX(Library!$J$5:$J$499,MATCH($H143,Library!$F$5:$F$499,0)),""))</f>
        <v/>
      </c>
      <c r="M143" s="25"/>
      <c r="N143" s="13" t="str">
        <f t="shared" si="5"/>
        <v/>
      </c>
      <c r="O143" s="25"/>
      <c r="P143" s="27"/>
      <c r="Q143" s="28" t="str">
        <f>IF(OR($P143="",$N143=""),"",$P143+IFERROR(INDEX(Settings!$B$10:$B$12,MATCH($N143,Settings!$A$10:$A$12,0)),0))</f>
        <v/>
      </c>
      <c r="R143" s="25"/>
      <c r="S143" s="25"/>
      <c r="T143" s="27"/>
      <c r="U143" s="12" t="str">
        <f>IF($P143="","",IF($T143&lt;&gt;"",$T143,Settings!$B$6)-$P143)</f>
        <v/>
      </c>
      <c r="V143" s="12" t="str">
        <f>IF(OR($Q143="",$S143="مغلق"),"",IF(Settings!$B$6&gt;$Q143,"متأخر",""))</f>
        <v/>
      </c>
      <c r="W143" s="26"/>
    </row>
    <row r="144" spans="1:23" ht="18" x14ac:dyDescent="0.25">
      <c r="A144" s="13" t="str">
        <f t="shared" si="4"/>
        <v/>
      </c>
      <c r="B144" s="25"/>
      <c r="C144" s="25"/>
      <c r="D144" s="25"/>
      <c r="E144" s="25"/>
      <c r="F144" s="25"/>
      <c r="G144" s="25"/>
      <c r="H144" s="26"/>
      <c r="I144" s="12" t="str">
        <f>IF($H144="","",IFERROR(INDEX(Library!$A$5:$A$499,MATCH($H144,Library!$F$5:$F$499,0)),"غير موجود بالمكتبة"))</f>
        <v/>
      </c>
      <c r="J144" s="11" t="str">
        <f>IF($H144="","",IFERROR(INDEX(Library!$H$5:$H$499,MATCH($H144,Library!$F$5:$F$499,0)),""))</f>
        <v/>
      </c>
      <c r="K144" s="11" t="str">
        <f>IF($H144="","",IFERROR(INDEX(Library!$I$5:$I$499,MATCH($H144,Library!$F$5:$F$499,0)),""))</f>
        <v/>
      </c>
      <c r="L144" s="12" t="str">
        <f>IF($H144="","",IFERROR(INDEX(Library!$J$5:$J$499,MATCH($H144,Library!$F$5:$F$499,0)),""))</f>
        <v/>
      </c>
      <c r="M144" s="25"/>
      <c r="N144" s="13" t="str">
        <f t="shared" si="5"/>
        <v/>
      </c>
      <c r="O144" s="25"/>
      <c r="P144" s="27"/>
      <c r="Q144" s="28" t="str">
        <f>IF(OR($P144="",$N144=""),"",$P144+IFERROR(INDEX(Settings!$B$10:$B$12,MATCH($N144,Settings!$A$10:$A$12,0)),0))</f>
        <v/>
      </c>
      <c r="R144" s="25"/>
      <c r="S144" s="25"/>
      <c r="T144" s="27"/>
      <c r="U144" s="12" t="str">
        <f>IF($P144="","",IF($T144&lt;&gt;"",$T144,Settings!$B$6)-$P144)</f>
        <v/>
      </c>
      <c r="V144" s="12" t="str">
        <f>IF(OR($Q144="",$S144="مغلق"),"",IF(Settings!$B$6&gt;$Q144,"متأخر",""))</f>
        <v/>
      </c>
      <c r="W144" s="26"/>
    </row>
    <row r="145" spans="1:23" ht="18" x14ac:dyDescent="0.25">
      <c r="A145" s="13" t="str">
        <f t="shared" si="4"/>
        <v/>
      </c>
      <c r="B145" s="25"/>
      <c r="C145" s="25"/>
      <c r="D145" s="25"/>
      <c r="E145" s="25"/>
      <c r="F145" s="25"/>
      <c r="G145" s="25"/>
      <c r="H145" s="26"/>
      <c r="I145" s="12" t="str">
        <f>IF($H145="","",IFERROR(INDEX(Library!$A$5:$A$499,MATCH($H145,Library!$F$5:$F$499,0)),"غير موجود بالمكتبة"))</f>
        <v/>
      </c>
      <c r="J145" s="11" t="str">
        <f>IF($H145="","",IFERROR(INDEX(Library!$H$5:$H$499,MATCH($H145,Library!$F$5:$F$499,0)),""))</f>
        <v/>
      </c>
      <c r="K145" s="11" t="str">
        <f>IF($H145="","",IFERROR(INDEX(Library!$I$5:$I$499,MATCH($H145,Library!$F$5:$F$499,0)),""))</f>
        <v/>
      </c>
      <c r="L145" s="12" t="str">
        <f>IF($H145="","",IFERROR(INDEX(Library!$J$5:$J$499,MATCH($H145,Library!$F$5:$F$499,0)),""))</f>
        <v/>
      </c>
      <c r="M145" s="25"/>
      <c r="N145" s="13" t="str">
        <f t="shared" si="5"/>
        <v/>
      </c>
      <c r="O145" s="25"/>
      <c r="P145" s="27"/>
      <c r="Q145" s="28" t="str">
        <f>IF(OR($P145="",$N145=""),"",$P145+IFERROR(INDEX(Settings!$B$10:$B$12,MATCH($N145,Settings!$A$10:$A$12,0)),0))</f>
        <v/>
      </c>
      <c r="R145" s="25"/>
      <c r="S145" s="25"/>
      <c r="T145" s="27"/>
      <c r="U145" s="12" t="str">
        <f>IF($P145="","",IF($T145&lt;&gt;"",$T145,Settings!$B$6)-$P145)</f>
        <v/>
      </c>
      <c r="V145" s="12" t="str">
        <f>IF(OR($Q145="",$S145="مغلق"),"",IF(Settings!$B$6&gt;$Q145,"متأخر",""))</f>
        <v/>
      </c>
      <c r="W145" s="26"/>
    </row>
    <row r="146" spans="1:23" ht="18" x14ac:dyDescent="0.25">
      <c r="A146" s="13" t="str">
        <f t="shared" si="4"/>
        <v/>
      </c>
      <c r="B146" s="25"/>
      <c r="C146" s="25"/>
      <c r="D146" s="25"/>
      <c r="E146" s="25"/>
      <c r="F146" s="25"/>
      <c r="G146" s="25"/>
      <c r="H146" s="26"/>
      <c r="I146" s="12" t="str">
        <f>IF($H146="","",IFERROR(INDEX(Library!$A$5:$A$499,MATCH($H146,Library!$F$5:$F$499,0)),"غير موجود بالمكتبة"))</f>
        <v/>
      </c>
      <c r="J146" s="11" t="str">
        <f>IF($H146="","",IFERROR(INDEX(Library!$H$5:$H$499,MATCH($H146,Library!$F$5:$F$499,0)),""))</f>
        <v/>
      </c>
      <c r="K146" s="11" t="str">
        <f>IF($H146="","",IFERROR(INDEX(Library!$I$5:$I$499,MATCH($H146,Library!$F$5:$F$499,0)),""))</f>
        <v/>
      </c>
      <c r="L146" s="12" t="str">
        <f>IF($H146="","",IFERROR(INDEX(Library!$J$5:$J$499,MATCH($H146,Library!$F$5:$F$499,0)),""))</f>
        <v/>
      </c>
      <c r="M146" s="25"/>
      <c r="N146" s="13" t="str">
        <f t="shared" si="5"/>
        <v/>
      </c>
      <c r="O146" s="25"/>
      <c r="P146" s="27"/>
      <c r="Q146" s="28" t="str">
        <f>IF(OR($P146="",$N146=""),"",$P146+IFERROR(INDEX(Settings!$B$10:$B$12,MATCH($N146,Settings!$A$10:$A$12,0)),0))</f>
        <v/>
      </c>
      <c r="R146" s="25"/>
      <c r="S146" s="25"/>
      <c r="T146" s="27"/>
      <c r="U146" s="12" t="str">
        <f>IF($P146="","",IF($T146&lt;&gt;"",$T146,Settings!$B$6)-$P146)</f>
        <v/>
      </c>
      <c r="V146" s="12" t="str">
        <f>IF(OR($Q146="",$S146="مغلق"),"",IF(Settings!$B$6&gt;$Q146,"متأخر",""))</f>
        <v/>
      </c>
      <c r="W146" s="26"/>
    </row>
    <row r="147" spans="1:23" ht="18" x14ac:dyDescent="0.25">
      <c r="A147" s="13" t="str">
        <f t="shared" si="4"/>
        <v/>
      </c>
      <c r="B147" s="25"/>
      <c r="C147" s="25"/>
      <c r="D147" s="25"/>
      <c r="E147" s="25"/>
      <c r="F147" s="25"/>
      <c r="G147" s="25"/>
      <c r="H147" s="26"/>
      <c r="I147" s="12" t="str">
        <f>IF($H147="","",IFERROR(INDEX(Library!$A$5:$A$499,MATCH($H147,Library!$F$5:$F$499,0)),"غير موجود بالمكتبة"))</f>
        <v/>
      </c>
      <c r="J147" s="11" t="str">
        <f>IF($H147="","",IFERROR(INDEX(Library!$H$5:$H$499,MATCH($H147,Library!$F$5:$F$499,0)),""))</f>
        <v/>
      </c>
      <c r="K147" s="11" t="str">
        <f>IF($H147="","",IFERROR(INDEX(Library!$I$5:$I$499,MATCH($H147,Library!$F$5:$F$499,0)),""))</f>
        <v/>
      </c>
      <c r="L147" s="12" t="str">
        <f>IF($H147="","",IFERROR(INDEX(Library!$J$5:$J$499,MATCH($H147,Library!$F$5:$F$499,0)),""))</f>
        <v/>
      </c>
      <c r="M147" s="25"/>
      <c r="N147" s="13" t="str">
        <f t="shared" si="5"/>
        <v/>
      </c>
      <c r="O147" s="25"/>
      <c r="P147" s="27"/>
      <c r="Q147" s="28" t="str">
        <f>IF(OR($P147="",$N147=""),"",$P147+IFERROR(INDEX(Settings!$B$10:$B$12,MATCH($N147,Settings!$A$10:$A$12,0)),0))</f>
        <v/>
      </c>
      <c r="R147" s="25"/>
      <c r="S147" s="25"/>
      <c r="T147" s="27"/>
      <c r="U147" s="12" t="str">
        <f>IF($P147="","",IF($T147&lt;&gt;"",$T147,Settings!$B$6)-$P147)</f>
        <v/>
      </c>
      <c r="V147" s="12" t="str">
        <f>IF(OR($Q147="",$S147="مغلق"),"",IF(Settings!$B$6&gt;$Q147,"متأخر",""))</f>
        <v/>
      </c>
      <c r="W147" s="26"/>
    </row>
    <row r="148" spans="1:23" ht="18" x14ac:dyDescent="0.25">
      <c r="A148" s="13" t="str">
        <f t="shared" si="4"/>
        <v/>
      </c>
      <c r="B148" s="25"/>
      <c r="C148" s="25"/>
      <c r="D148" s="25"/>
      <c r="E148" s="25"/>
      <c r="F148" s="25"/>
      <c r="G148" s="25"/>
      <c r="H148" s="26"/>
      <c r="I148" s="12" t="str">
        <f>IF($H148="","",IFERROR(INDEX(Library!$A$5:$A$499,MATCH($H148,Library!$F$5:$F$499,0)),"غير موجود بالمكتبة"))</f>
        <v/>
      </c>
      <c r="J148" s="11" t="str">
        <f>IF($H148="","",IFERROR(INDEX(Library!$H$5:$H$499,MATCH($H148,Library!$F$5:$F$499,0)),""))</f>
        <v/>
      </c>
      <c r="K148" s="11" t="str">
        <f>IF($H148="","",IFERROR(INDEX(Library!$I$5:$I$499,MATCH($H148,Library!$F$5:$F$499,0)),""))</f>
        <v/>
      </c>
      <c r="L148" s="12" t="str">
        <f>IF($H148="","",IFERROR(INDEX(Library!$J$5:$J$499,MATCH($H148,Library!$F$5:$F$499,0)),""))</f>
        <v/>
      </c>
      <c r="M148" s="25"/>
      <c r="N148" s="13" t="str">
        <f t="shared" si="5"/>
        <v/>
      </c>
      <c r="O148" s="25"/>
      <c r="P148" s="27"/>
      <c r="Q148" s="28" t="str">
        <f>IF(OR($P148="",$N148=""),"",$P148+IFERROR(INDEX(Settings!$B$10:$B$12,MATCH($N148,Settings!$A$10:$A$12,0)),0))</f>
        <v/>
      </c>
      <c r="R148" s="25"/>
      <c r="S148" s="25"/>
      <c r="T148" s="27"/>
      <c r="U148" s="12" t="str">
        <f>IF($P148="","",IF($T148&lt;&gt;"",$T148,Settings!$B$6)-$P148)</f>
        <v/>
      </c>
      <c r="V148" s="12" t="str">
        <f>IF(OR($Q148="",$S148="مغلق"),"",IF(Settings!$B$6&gt;$Q148,"متأخر",""))</f>
        <v/>
      </c>
      <c r="W148" s="26"/>
    </row>
    <row r="149" spans="1:23" ht="18" x14ac:dyDescent="0.25">
      <c r="A149" s="13" t="str">
        <f t="shared" si="4"/>
        <v/>
      </c>
      <c r="B149" s="25"/>
      <c r="C149" s="25"/>
      <c r="D149" s="25"/>
      <c r="E149" s="25"/>
      <c r="F149" s="25"/>
      <c r="G149" s="25"/>
      <c r="H149" s="26"/>
      <c r="I149" s="12" t="str">
        <f>IF($H149="","",IFERROR(INDEX(Library!$A$5:$A$499,MATCH($H149,Library!$F$5:$F$499,0)),"غير موجود بالمكتبة"))</f>
        <v/>
      </c>
      <c r="J149" s="11" t="str">
        <f>IF($H149="","",IFERROR(INDEX(Library!$H$5:$H$499,MATCH($H149,Library!$F$5:$F$499,0)),""))</f>
        <v/>
      </c>
      <c r="K149" s="11" t="str">
        <f>IF($H149="","",IFERROR(INDEX(Library!$I$5:$I$499,MATCH($H149,Library!$F$5:$F$499,0)),""))</f>
        <v/>
      </c>
      <c r="L149" s="12" t="str">
        <f>IF($H149="","",IFERROR(INDEX(Library!$J$5:$J$499,MATCH($H149,Library!$F$5:$F$499,0)),""))</f>
        <v/>
      </c>
      <c r="M149" s="25"/>
      <c r="N149" s="13" t="str">
        <f t="shared" si="5"/>
        <v/>
      </c>
      <c r="O149" s="25"/>
      <c r="P149" s="27"/>
      <c r="Q149" s="28" t="str">
        <f>IF(OR($P149="",$N149=""),"",$P149+IFERROR(INDEX(Settings!$B$10:$B$12,MATCH($N149,Settings!$A$10:$A$12,0)),0))</f>
        <v/>
      </c>
      <c r="R149" s="25"/>
      <c r="S149" s="25"/>
      <c r="T149" s="27"/>
      <c r="U149" s="12" t="str">
        <f>IF($P149="","",IF($T149&lt;&gt;"",$T149,Settings!$B$6)-$P149)</f>
        <v/>
      </c>
      <c r="V149" s="12" t="str">
        <f>IF(OR($Q149="",$S149="مغلق"),"",IF(Settings!$B$6&gt;$Q149,"متأخر",""))</f>
        <v/>
      </c>
      <c r="W149" s="26"/>
    </row>
    <row r="150" spans="1:23" ht="18" x14ac:dyDescent="0.25">
      <c r="A150" s="13" t="str">
        <f t="shared" si="4"/>
        <v/>
      </c>
      <c r="B150" s="25"/>
      <c r="C150" s="25"/>
      <c r="D150" s="25"/>
      <c r="E150" s="25"/>
      <c r="F150" s="25"/>
      <c r="G150" s="25"/>
      <c r="H150" s="26"/>
      <c r="I150" s="12" t="str">
        <f>IF($H150="","",IFERROR(INDEX(Library!$A$5:$A$499,MATCH($H150,Library!$F$5:$F$499,0)),"غير موجود بالمكتبة"))</f>
        <v/>
      </c>
      <c r="J150" s="11" t="str">
        <f>IF($H150="","",IFERROR(INDEX(Library!$H$5:$H$499,MATCH($H150,Library!$F$5:$F$499,0)),""))</f>
        <v/>
      </c>
      <c r="K150" s="11" t="str">
        <f>IF($H150="","",IFERROR(INDEX(Library!$I$5:$I$499,MATCH($H150,Library!$F$5:$F$499,0)),""))</f>
        <v/>
      </c>
      <c r="L150" s="12" t="str">
        <f>IF($H150="","",IFERROR(INDEX(Library!$J$5:$J$499,MATCH($H150,Library!$F$5:$F$499,0)),""))</f>
        <v/>
      </c>
      <c r="M150" s="25"/>
      <c r="N150" s="13" t="str">
        <f t="shared" si="5"/>
        <v/>
      </c>
      <c r="O150" s="25"/>
      <c r="P150" s="27"/>
      <c r="Q150" s="28" t="str">
        <f>IF(OR($P150="",$N150=""),"",$P150+IFERROR(INDEX(Settings!$B$10:$B$12,MATCH($N150,Settings!$A$10:$A$12,0)),0))</f>
        <v/>
      </c>
      <c r="R150" s="25"/>
      <c r="S150" s="25"/>
      <c r="T150" s="27"/>
      <c r="U150" s="12" t="str">
        <f>IF($P150="","",IF($T150&lt;&gt;"",$T150,Settings!$B$6)-$P150)</f>
        <v/>
      </c>
      <c r="V150" s="12" t="str">
        <f>IF(OR($Q150="",$S150="مغلق"),"",IF(Settings!$B$6&gt;$Q150,"متأخر",""))</f>
        <v/>
      </c>
      <c r="W150" s="26"/>
    </row>
    <row r="151" spans="1:23" ht="18" x14ac:dyDescent="0.25">
      <c r="A151" s="13" t="str">
        <f t="shared" si="4"/>
        <v/>
      </c>
      <c r="B151" s="25"/>
      <c r="C151" s="25"/>
      <c r="D151" s="25"/>
      <c r="E151" s="25"/>
      <c r="F151" s="25"/>
      <c r="G151" s="25"/>
      <c r="H151" s="26"/>
      <c r="I151" s="12" t="str">
        <f>IF($H151="","",IFERROR(INDEX(Library!$A$5:$A$499,MATCH($H151,Library!$F$5:$F$499,0)),"غير موجود بالمكتبة"))</f>
        <v/>
      </c>
      <c r="J151" s="11" t="str">
        <f>IF($H151="","",IFERROR(INDEX(Library!$H$5:$H$499,MATCH($H151,Library!$F$5:$F$499,0)),""))</f>
        <v/>
      </c>
      <c r="K151" s="11" t="str">
        <f>IF($H151="","",IFERROR(INDEX(Library!$I$5:$I$499,MATCH($H151,Library!$F$5:$F$499,0)),""))</f>
        <v/>
      </c>
      <c r="L151" s="12" t="str">
        <f>IF($H151="","",IFERROR(INDEX(Library!$J$5:$J$499,MATCH($H151,Library!$F$5:$F$499,0)),""))</f>
        <v/>
      </c>
      <c r="M151" s="25"/>
      <c r="N151" s="13" t="str">
        <f t="shared" si="5"/>
        <v/>
      </c>
      <c r="O151" s="25"/>
      <c r="P151" s="27"/>
      <c r="Q151" s="28" t="str">
        <f>IF(OR($P151="",$N151=""),"",$P151+IFERROR(INDEX(Settings!$B$10:$B$12,MATCH($N151,Settings!$A$10:$A$12,0)),0))</f>
        <v/>
      </c>
      <c r="R151" s="25"/>
      <c r="S151" s="25"/>
      <c r="T151" s="27"/>
      <c r="U151" s="12" t="str">
        <f>IF($P151="","",IF($T151&lt;&gt;"",$T151,Settings!$B$6)-$P151)</f>
        <v/>
      </c>
      <c r="V151" s="12" t="str">
        <f>IF(OR($Q151="",$S151="مغلق"),"",IF(Settings!$B$6&gt;$Q151,"متأخر",""))</f>
        <v/>
      </c>
      <c r="W151" s="26"/>
    </row>
    <row r="152" spans="1:23" ht="18" x14ac:dyDescent="0.25">
      <c r="A152" s="13" t="str">
        <f t="shared" si="4"/>
        <v/>
      </c>
      <c r="B152" s="25"/>
      <c r="C152" s="25"/>
      <c r="D152" s="25"/>
      <c r="E152" s="25"/>
      <c r="F152" s="25"/>
      <c r="G152" s="25"/>
      <c r="H152" s="26"/>
      <c r="I152" s="12" t="str">
        <f>IF($H152="","",IFERROR(INDEX(Library!$A$5:$A$499,MATCH($H152,Library!$F$5:$F$499,0)),"غير موجود بالمكتبة"))</f>
        <v/>
      </c>
      <c r="J152" s="11" t="str">
        <f>IF($H152="","",IFERROR(INDEX(Library!$H$5:$H$499,MATCH($H152,Library!$F$5:$F$499,0)),""))</f>
        <v/>
      </c>
      <c r="K152" s="11" t="str">
        <f>IF($H152="","",IFERROR(INDEX(Library!$I$5:$I$499,MATCH($H152,Library!$F$5:$F$499,0)),""))</f>
        <v/>
      </c>
      <c r="L152" s="12" t="str">
        <f>IF($H152="","",IFERROR(INDEX(Library!$J$5:$J$499,MATCH($H152,Library!$F$5:$F$499,0)),""))</f>
        <v/>
      </c>
      <c r="M152" s="25"/>
      <c r="N152" s="13" t="str">
        <f t="shared" si="5"/>
        <v/>
      </c>
      <c r="O152" s="25"/>
      <c r="P152" s="27"/>
      <c r="Q152" s="28" t="str">
        <f>IF(OR($P152="",$N152=""),"",$P152+IFERROR(INDEX(Settings!$B$10:$B$12,MATCH($N152,Settings!$A$10:$A$12,0)),0))</f>
        <v/>
      </c>
      <c r="R152" s="25"/>
      <c r="S152" s="25"/>
      <c r="T152" s="27"/>
      <c r="U152" s="12" t="str">
        <f>IF($P152="","",IF($T152&lt;&gt;"",$T152,Settings!$B$6)-$P152)</f>
        <v/>
      </c>
      <c r="V152" s="12" t="str">
        <f>IF(OR($Q152="",$S152="مغلق"),"",IF(Settings!$B$6&gt;$Q152,"متأخر",""))</f>
        <v/>
      </c>
      <c r="W152" s="26"/>
    </row>
    <row r="153" spans="1:23" ht="18" x14ac:dyDescent="0.25">
      <c r="A153" s="13" t="str">
        <f t="shared" si="4"/>
        <v/>
      </c>
      <c r="B153" s="25"/>
      <c r="C153" s="25"/>
      <c r="D153" s="25"/>
      <c r="E153" s="25"/>
      <c r="F153" s="25"/>
      <c r="G153" s="25"/>
      <c r="H153" s="26"/>
      <c r="I153" s="12" t="str">
        <f>IF($H153="","",IFERROR(INDEX(Library!$A$5:$A$499,MATCH($H153,Library!$F$5:$F$499,0)),"غير موجود بالمكتبة"))</f>
        <v/>
      </c>
      <c r="J153" s="11" t="str">
        <f>IF($H153="","",IFERROR(INDEX(Library!$H$5:$H$499,MATCH($H153,Library!$F$5:$F$499,0)),""))</f>
        <v/>
      </c>
      <c r="K153" s="11" t="str">
        <f>IF($H153="","",IFERROR(INDEX(Library!$I$5:$I$499,MATCH($H153,Library!$F$5:$F$499,0)),""))</f>
        <v/>
      </c>
      <c r="L153" s="12" t="str">
        <f>IF($H153="","",IFERROR(INDEX(Library!$J$5:$J$499,MATCH($H153,Library!$F$5:$F$499,0)),""))</f>
        <v/>
      </c>
      <c r="M153" s="25"/>
      <c r="N153" s="13" t="str">
        <f t="shared" si="5"/>
        <v/>
      </c>
      <c r="O153" s="25"/>
      <c r="P153" s="27"/>
      <c r="Q153" s="28" t="str">
        <f>IF(OR($P153="",$N153=""),"",$P153+IFERROR(INDEX(Settings!$B$10:$B$12,MATCH($N153,Settings!$A$10:$A$12,0)),0))</f>
        <v/>
      </c>
      <c r="R153" s="25"/>
      <c r="S153" s="25"/>
      <c r="T153" s="27"/>
      <c r="U153" s="12" t="str">
        <f>IF($P153="","",IF($T153&lt;&gt;"",$T153,Settings!$B$6)-$P153)</f>
        <v/>
      </c>
      <c r="V153" s="12" t="str">
        <f>IF(OR($Q153="",$S153="مغلق"),"",IF(Settings!$B$6&gt;$Q153,"متأخر",""))</f>
        <v/>
      </c>
      <c r="W153" s="26"/>
    </row>
    <row r="154" spans="1:23" ht="18" x14ac:dyDescent="0.25">
      <c r="A154" s="13" t="str">
        <f t="shared" si="4"/>
        <v/>
      </c>
      <c r="B154" s="25"/>
      <c r="C154" s="25"/>
      <c r="D154" s="25"/>
      <c r="E154" s="25"/>
      <c r="F154" s="25"/>
      <c r="G154" s="25"/>
      <c r="H154" s="26"/>
      <c r="I154" s="12" t="str">
        <f>IF($H154="","",IFERROR(INDEX(Library!$A$5:$A$499,MATCH($H154,Library!$F$5:$F$499,0)),"غير موجود بالمكتبة"))</f>
        <v/>
      </c>
      <c r="J154" s="11" t="str">
        <f>IF($H154="","",IFERROR(INDEX(Library!$H$5:$H$499,MATCH($H154,Library!$F$5:$F$499,0)),""))</f>
        <v/>
      </c>
      <c r="K154" s="11" t="str">
        <f>IF($H154="","",IFERROR(INDEX(Library!$I$5:$I$499,MATCH($H154,Library!$F$5:$F$499,0)),""))</f>
        <v/>
      </c>
      <c r="L154" s="12" t="str">
        <f>IF($H154="","",IFERROR(INDEX(Library!$J$5:$J$499,MATCH($H154,Library!$F$5:$F$499,0)),""))</f>
        <v/>
      </c>
      <c r="M154" s="25"/>
      <c r="N154" s="13" t="str">
        <f t="shared" si="5"/>
        <v/>
      </c>
      <c r="O154" s="25"/>
      <c r="P154" s="27"/>
      <c r="Q154" s="28" t="str">
        <f>IF(OR($P154="",$N154=""),"",$P154+IFERROR(INDEX(Settings!$B$10:$B$12,MATCH($N154,Settings!$A$10:$A$12,0)),0))</f>
        <v/>
      </c>
      <c r="R154" s="25"/>
      <c r="S154" s="25"/>
      <c r="T154" s="27"/>
      <c r="U154" s="12" t="str">
        <f>IF($P154="","",IF($T154&lt;&gt;"",$T154,Settings!$B$6)-$P154)</f>
        <v/>
      </c>
      <c r="V154" s="12" t="str">
        <f>IF(OR($Q154="",$S154="مغلق"),"",IF(Settings!$B$6&gt;$Q154,"متأخر",""))</f>
        <v/>
      </c>
      <c r="W154" s="26"/>
    </row>
    <row r="155" spans="1:23" ht="18" x14ac:dyDescent="0.25">
      <c r="A155" s="13" t="str">
        <f t="shared" si="4"/>
        <v/>
      </c>
      <c r="B155" s="25"/>
      <c r="C155" s="25"/>
      <c r="D155" s="25"/>
      <c r="E155" s="25"/>
      <c r="F155" s="25"/>
      <c r="G155" s="25"/>
      <c r="H155" s="26"/>
      <c r="I155" s="12" t="str">
        <f>IF($H155="","",IFERROR(INDEX(Library!$A$5:$A$499,MATCH($H155,Library!$F$5:$F$499,0)),"غير موجود بالمكتبة"))</f>
        <v/>
      </c>
      <c r="J155" s="11" t="str">
        <f>IF($H155="","",IFERROR(INDEX(Library!$H$5:$H$499,MATCH($H155,Library!$F$5:$F$499,0)),""))</f>
        <v/>
      </c>
      <c r="K155" s="11" t="str">
        <f>IF($H155="","",IFERROR(INDEX(Library!$I$5:$I$499,MATCH($H155,Library!$F$5:$F$499,0)),""))</f>
        <v/>
      </c>
      <c r="L155" s="12" t="str">
        <f>IF($H155="","",IFERROR(INDEX(Library!$J$5:$J$499,MATCH($H155,Library!$F$5:$F$499,0)),""))</f>
        <v/>
      </c>
      <c r="M155" s="25"/>
      <c r="N155" s="13" t="str">
        <f t="shared" si="5"/>
        <v/>
      </c>
      <c r="O155" s="25"/>
      <c r="P155" s="27"/>
      <c r="Q155" s="28" t="str">
        <f>IF(OR($P155="",$N155=""),"",$P155+IFERROR(INDEX(Settings!$B$10:$B$12,MATCH($N155,Settings!$A$10:$A$12,0)),0))</f>
        <v/>
      </c>
      <c r="R155" s="25"/>
      <c r="S155" s="25"/>
      <c r="T155" s="27"/>
      <c r="U155" s="12" t="str">
        <f>IF($P155="","",IF($T155&lt;&gt;"",$T155,Settings!$B$6)-$P155)</f>
        <v/>
      </c>
      <c r="V155" s="12" t="str">
        <f>IF(OR($Q155="",$S155="مغلق"),"",IF(Settings!$B$6&gt;$Q155,"متأخر",""))</f>
        <v/>
      </c>
      <c r="W155" s="26"/>
    </row>
    <row r="156" spans="1:23" ht="18" x14ac:dyDescent="0.25">
      <c r="A156" s="13" t="str">
        <f t="shared" si="4"/>
        <v/>
      </c>
      <c r="B156" s="25"/>
      <c r="C156" s="25"/>
      <c r="D156" s="25"/>
      <c r="E156" s="25"/>
      <c r="F156" s="25"/>
      <c r="G156" s="25"/>
      <c r="H156" s="26"/>
      <c r="I156" s="12" t="str">
        <f>IF($H156="","",IFERROR(INDEX(Library!$A$5:$A$499,MATCH($H156,Library!$F$5:$F$499,0)),"غير موجود بالمكتبة"))</f>
        <v/>
      </c>
      <c r="J156" s="11" t="str">
        <f>IF($H156="","",IFERROR(INDEX(Library!$H$5:$H$499,MATCH($H156,Library!$F$5:$F$499,0)),""))</f>
        <v/>
      </c>
      <c r="K156" s="11" t="str">
        <f>IF($H156="","",IFERROR(INDEX(Library!$I$5:$I$499,MATCH($H156,Library!$F$5:$F$499,0)),""))</f>
        <v/>
      </c>
      <c r="L156" s="12" t="str">
        <f>IF($H156="","",IFERROR(INDEX(Library!$J$5:$J$499,MATCH($H156,Library!$F$5:$F$499,0)),""))</f>
        <v/>
      </c>
      <c r="M156" s="25"/>
      <c r="N156" s="13" t="str">
        <f t="shared" si="5"/>
        <v/>
      </c>
      <c r="O156" s="25"/>
      <c r="P156" s="27"/>
      <c r="Q156" s="28" t="str">
        <f>IF(OR($P156="",$N156=""),"",$P156+IFERROR(INDEX(Settings!$B$10:$B$12,MATCH($N156,Settings!$A$10:$A$12,0)),0))</f>
        <v/>
      </c>
      <c r="R156" s="25"/>
      <c r="S156" s="25"/>
      <c r="T156" s="27"/>
      <c r="U156" s="12" t="str">
        <f>IF($P156="","",IF($T156&lt;&gt;"",$T156,Settings!$B$6)-$P156)</f>
        <v/>
      </c>
      <c r="V156" s="12" t="str">
        <f>IF(OR($Q156="",$S156="مغلق"),"",IF(Settings!$B$6&gt;$Q156,"متأخر",""))</f>
        <v/>
      </c>
      <c r="W156" s="26"/>
    </row>
    <row r="157" spans="1:23" ht="18" x14ac:dyDescent="0.25">
      <c r="A157" s="13" t="str">
        <f t="shared" si="4"/>
        <v/>
      </c>
      <c r="B157" s="25"/>
      <c r="C157" s="25"/>
      <c r="D157" s="25"/>
      <c r="E157" s="25"/>
      <c r="F157" s="25"/>
      <c r="G157" s="25"/>
      <c r="H157" s="26"/>
      <c r="I157" s="12" t="str">
        <f>IF($H157="","",IFERROR(INDEX(Library!$A$5:$A$499,MATCH($H157,Library!$F$5:$F$499,0)),"غير موجود بالمكتبة"))</f>
        <v/>
      </c>
      <c r="J157" s="11" t="str">
        <f>IF($H157="","",IFERROR(INDEX(Library!$H$5:$H$499,MATCH($H157,Library!$F$5:$F$499,0)),""))</f>
        <v/>
      </c>
      <c r="K157" s="11" t="str">
        <f>IF($H157="","",IFERROR(INDEX(Library!$I$5:$I$499,MATCH($H157,Library!$F$5:$F$499,0)),""))</f>
        <v/>
      </c>
      <c r="L157" s="12" t="str">
        <f>IF($H157="","",IFERROR(INDEX(Library!$J$5:$J$499,MATCH($H157,Library!$F$5:$F$499,0)),""))</f>
        <v/>
      </c>
      <c r="M157" s="25"/>
      <c r="N157" s="13" t="str">
        <f t="shared" si="5"/>
        <v/>
      </c>
      <c r="O157" s="25"/>
      <c r="P157" s="27"/>
      <c r="Q157" s="28" t="str">
        <f>IF(OR($P157="",$N157=""),"",$P157+IFERROR(INDEX(Settings!$B$10:$B$12,MATCH($N157,Settings!$A$10:$A$12,0)),0))</f>
        <v/>
      </c>
      <c r="R157" s="25"/>
      <c r="S157" s="25"/>
      <c r="T157" s="27"/>
      <c r="U157" s="12" t="str">
        <f>IF($P157="","",IF($T157&lt;&gt;"",$T157,Settings!$B$6)-$P157)</f>
        <v/>
      </c>
      <c r="V157" s="12" t="str">
        <f>IF(OR($Q157="",$S157="مغلق"),"",IF(Settings!$B$6&gt;$Q157,"متأخر",""))</f>
        <v/>
      </c>
      <c r="W157" s="26"/>
    </row>
    <row r="158" spans="1:23" ht="18" x14ac:dyDescent="0.25">
      <c r="A158" s="13" t="str">
        <f t="shared" si="4"/>
        <v/>
      </c>
      <c r="B158" s="25"/>
      <c r="C158" s="25"/>
      <c r="D158" s="25"/>
      <c r="E158" s="25"/>
      <c r="F158" s="25"/>
      <c r="G158" s="25"/>
      <c r="H158" s="26"/>
      <c r="I158" s="12" t="str">
        <f>IF($H158="","",IFERROR(INDEX(Library!$A$5:$A$499,MATCH($H158,Library!$F$5:$F$499,0)),"غير موجود بالمكتبة"))</f>
        <v/>
      </c>
      <c r="J158" s="11" t="str">
        <f>IF($H158="","",IFERROR(INDEX(Library!$H$5:$H$499,MATCH($H158,Library!$F$5:$F$499,0)),""))</f>
        <v/>
      </c>
      <c r="K158" s="11" t="str">
        <f>IF($H158="","",IFERROR(INDEX(Library!$I$5:$I$499,MATCH($H158,Library!$F$5:$F$499,0)),""))</f>
        <v/>
      </c>
      <c r="L158" s="12" t="str">
        <f>IF($H158="","",IFERROR(INDEX(Library!$J$5:$J$499,MATCH($H158,Library!$F$5:$F$499,0)),""))</f>
        <v/>
      </c>
      <c r="M158" s="25"/>
      <c r="N158" s="13" t="str">
        <f t="shared" si="5"/>
        <v/>
      </c>
      <c r="O158" s="25"/>
      <c r="P158" s="27"/>
      <c r="Q158" s="28" t="str">
        <f>IF(OR($P158="",$N158=""),"",$P158+IFERROR(INDEX(Settings!$B$10:$B$12,MATCH($N158,Settings!$A$10:$A$12,0)),0))</f>
        <v/>
      </c>
      <c r="R158" s="25"/>
      <c r="S158" s="25"/>
      <c r="T158" s="27"/>
      <c r="U158" s="12" t="str">
        <f>IF($P158="","",IF($T158&lt;&gt;"",$T158,Settings!$B$6)-$P158)</f>
        <v/>
      </c>
      <c r="V158" s="12" t="str">
        <f>IF(OR($Q158="",$S158="مغلق"),"",IF(Settings!$B$6&gt;$Q158,"متأخر",""))</f>
        <v/>
      </c>
      <c r="W158" s="26"/>
    </row>
    <row r="159" spans="1:23" ht="18" x14ac:dyDescent="0.25">
      <c r="A159" s="13" t="str">
        <f t="shared" si="4"/>
        <v/>
      </c>
      <c r="B159" s="25"/>
      <c r="C159" s="25"/>
      <c r="D159" s="25"/>
      <c r="E159" s="25"/>
      <c r="F159" s="25"/>
      <c r="G159" s="25"/>
      <c r="H159" s="26"/>
      <c r="I159" s="12" t="str">
        <f>IF($H159="","",IFERROR(INDEX(Library!$A$5:$A$499,MATCH($H159,Library!$F$5:$F$499,0)),"غير موجود بالمكتبة"))</f>
        <v/>
      </c>
      <c r="J159" s="11" t="str">
        <f>IF($H159="","",IFERROR(INDEX(Library!$H$5:$H$499,MATCH($H159,Library!$F$5:$F$499,0)),""))</f>
        <v/>
      </c>
      <c r="K159" s="11" t="str">
        <f>IF($H159="","",IFERROR(INDEX(Library!$I$5:$I$499,MATCH($H159,Library!$F$5:$F$499,0)),""))</f>
        <v/>
      </c>
      <c r="L159" s="12" t="str">
        <f>IF($H159="","",IFERROR(INDEX(Library!$J$5:$J$499,MATCH($H159,Library!$F$5:$F$499,0)),""))</f>
        <v/>
      </c>
      <c r="M159" s="25"/>
      <c r="N159" s="13" t="str">
        <f t="shared" si="5"/>
        <v/>
      </c>
      <c r="O159" s="25"/>
      <c r="P159" s="27"/>
      <c r="Q159" s="28" t="str">
        <f>IF(OR($P159="",$N159=""),"",$P159+IFERROR(INDEX(Settings!$B$10:$B$12,MATCH($N159,Settings!$A$10:$A$12,0)),0))</f>
        <v/>
      </c>
      <c r="R159" s="25"/>
      <c r="S159" s="25"/>
      <c r="T159" s="27"/>
      <c r="U159" s="12" t="str">
        <f>IF($P159="","",IF($T159&lt;&gt;"",$T159,Settings!$B$6)-$P159)</f>
        <v/>
      </c>
      <c r="V159" s="12" t="str">
        <f>IF(OR($Q159="",$S159="مغلق"),"",IF(Settings!$B$6&gt;$Q159,"متأخر",""))</f>
        <v/>
      </c>
      <c r="W159" s="26"/>
    </row>
    <row r="160" spans="1:23" ht="18" x14ac:dyDescent="0.25">
      <c r="A160" s="13" t="str">
        <f t="shared" si="4"/>
        <v/>
      </c>
      <c r="B160" s="25"/>
      <c r="C160" s="25"/>
      <c r="D160" s="25"/>
      <c r="E160" s="25"/>
      <c r="F160" s="25"/>
      <c r="G160" s="25"/>
      <c r="H160" s="26"/>
      <c r="I160" s="12" t="str">
        <f>IF($H160="","",IFERROR(INDEX(Library!$A$5:$A$499,MATCH($H160,Library!$F$5:$F$499,0)),"غير موجود بالمكتبة"))</f>
        <v/>
      </c>
      <c r="J160" s="11" t="str">
        <f>IF($H160="","",IFERROR(INDEX(Library!$H$5:$H$499,MATCH($H160,Library!$F$5:$F$499,0)),""))</f>
        <v/>
      </c>
      <c r="K160" s="11" t="str">
        <f>IF($H160="","",IFERROR(INDEX(Library!$I$5:$I$499,MATCH($H160,Library!$F$5:$F$499,0)),""))</f>
        <v/>
      </c>
      <c r="L160" s="12" t="str">
        <f>IF($H160="","",IFERROR(INDEX(Library!$J$5:$J$499,MATCH($H160,Library!$F$5:$F$499,0)),""))</f>
        <v/>
      </c>
      <c r="M160" s="25"/>
      <c r="N160" s="13" t="str">
        <f t="shared" si="5"/>
        <v/>
      </c>
      <c r="O160" s="25"/>
      <c r="P160" s="27"/>
      <c r="Q160" s="28" t="str">
        <f>IF(OR($P160="",$N160=""),"",$P160+IFERROR(INDEX(Settings!$B$10:$B$12,MATCH($N160,Settings!$A$10:$A$12,0)),0))</f>
        <v/>
      </c>
      <c r="R160" s="25"/>
      <c r="S160" s="25"/>
      <c r="T160" s="27"/>
      <c r="U160" s="12" t="str">
        <f>IF($P160="","",IF($T160&lt;&gt;"",$T160,Settings!$B$6)-$P160)</f>
        <v/>
      </c>
      <c r="V160" s="12" t="str">
        <f>IF(OR($Q160="",$S160="مغلق"),"",IF(Settings!$B$6&gt;$Q160,"متأخر",""))</f>
        <v/>
      </c>
      <c r="W160" s="26"/>
    </row>
    <row r="161" spans="1:23" ht="18" x14ac:dyDescent="0.25">
      <c r="A161" s="13" t="str">
        <f t="shared" si="4"/>
        <v/>
      </c>
      <c r="B161" s="25"/>
      <c r="C161" s="25"/>
      <c r="D161" s="25"/>
      <c r="E161" s="25"/>
      <c r="F161" s="25"/>
      <c r="G161" s="25"/>
      <c r="H161" s="26"/>
      <c r="I161" s="12" t="str">
        <f>IF($H161="","",IFERROR(INDEX(Library!$A$5:$A$499,MATCH($H161,Library!$F$5:$F$499,0)),"غير موجود بالمكتبة"))</f>
        <v/>
      </c>
      <c r="J161" s="11" t="str">
        <f>IF($H161="","",IFERROR(INDEX(Library!$H$5:$H$499,MATCH($H161,Library!$F$5:$F$499,0)),""))</f>
        <v/>
      </c>
      <c r="K161" s="11" t="str">
        <f>IF($H161="","",IFERROR(INDEX(Library!$I$5:$I$499,MATCH($H161,Library!$F$5:$F$499,0)),""))</f>
        <v/>
      </c>
      <c r="L161" s="12" t="str">
        <f>IF($H161="","",IFERROR(INDEX(Library!$J$5:$J$499,MATCH($H161,Library!$F$5:$F$499,0)),""))</f>
        <v/>
      </c>
      <c r="M161" s="25"/>
      <c r="N161" s="13" t="str">
        <f t="shared" si="5"/>
        <v/>
      </c>
      <c r="O161" s="25"/>
      <c r="P161" s="27"/>
      <c r="Q161" s="28" t="str">
        <f>IF(OR($P161="",$N161=""),"",$P161+IFERROR(INDEX(Settings!$B$10:$B$12,MATCH($N161,Settings!$A$10:$A$12,0)),0))</f>
        <v/>
      </c>
      <c r="R161" s="25"/>
      <c r="S161" s="25"/>
      <c r="T161" s="27"/>
      <c r="U161" s="12" t="str">
        <f>IF($P161="","",IF($T161&lt;&gt;"",$T161,Settings!$B$6)-$P161)</f>
        <v/>
      </c>
      <c r="V161" s="12" t="str">
        <f>IF(OR($Q161="",$S161="مغلق"),"",IF(Settings!$B$6&gt;$Q161,"متأخر",""))</f>
        <v/>
      </c>
      <c r="W161" s="26"/>
    </row>
    <row r="162" spans="1:23" ht="18" x14ac:dyDescent="0.25">
      <c r="A162" s="13" t="str">
        <f t="shared" si="4"/>
        <v/>
      </c>
      <c r="B162" s="25"/>
      <c r="C162" s="25"/>
      <c r="D162" s="25"/>
      <c r="E162" s="25"/>
      <c r="F162" s="25"/>
      <c r="G162" s="25"/>
      <c r="H162" s="26"/>
      <c r="I162" s="12" t="str">
        <f>IF($H162="","",IFERROR(INDEX(Library!$A$5:$A$499,MATCH($H162,Library!$F$5:$F$499,0)),"غير موجود بالمكتبة"))</f>
        <v/>
      </c>
      <c r="J162" s="11" t="str">
        <f>IF($H162="","",IFERROR(INDEX(Library!$H$5:$H$499,MATCH($H162,Library!$F$5:$F$499,0)),""))</f>
        <v/>
      </c>
      <c r="K162" s="11" t="str">
        <f>IF($H162="","",IFERROR(INDEX(Library!$I$5:$I$499,MATCH($H162,Library!$F$5:$F$499,0)),""))</f>
        <v/>
      </c>
      <c r="L162" s="12" t="str">
        <f>IF($H162="","",IFERROR(INDEX(Library!$J$5:$J$499,MATCH($H162,Library!$F$5:$F$499,0)),""))</f>
        <v/>
      </c>
      <c r="M162" s="25"/>
      <c r="N162" s="13" t="str">
        <f t="shared" si="5"/>
        <v/>
      </c>
      <c r="O162" s="25"/>
      <c r="P162" s="27"/>
      <c r="Q162" s="28" t="str">
        <f>IF(OR($P162="",$N162=""),"",$P162+IFERROR(INDEX(Settings!$B$10:$B$12,MATCH($N162,Settings!$A$10:$A$12,0)),0))</f>
        <v/>
      </c>
      <c r="R162" s="25"/>
      <c r="S162" s="25"/>
      <c r="T162" s="27"/>
      <c r="U162" s="12" t="str">
        <f>IF($P162="","",IF($T162&lt;&gt;"",$T162,Settings!$B$6)-$P162)</f>
        <v/>
      </c>
      <c r="V162" s="12" t="str">
        <f>IF(OR($Q162="",$S162="مغلق"),"",IF(Settings!$B$6&gt;$Q162,"متأخر",""))</f>
        <v/>
      </c>
      <c r="W162" s="26"/>
    </row>
    <row r="163" spans="1:23" ht="18" x14ac:dyDescent="0.25">
      <c r="A163" s="13" t="str">
        <f t="shared" si="4"/>
        <v/>
      </c>
      <c r="B163" s="25"/>
      <c r="C163" s="25"/>
      <c r="D163" s="25"/>
      <c r="E163" s="25"/>
      <c r="F163" s="25"/>
      <c r="G163" s="25"/>
      <c r="H163" s="26"/>
      <c r="I163" s="12" t="str">
        <f>IF($H163="","",IFERROR(INDEX(Library!$A$5:$A$499,MATCH($H163,Library!$F$5:$F$499,0)),"غير موجود بالمكتبة"))</f>
        <v/>
      </c>
      <c r="J163" s="11" t="str">
        <f>IF($H163="","",IFERROR(INDEX(Library!$H$5:$H$499,MATCH($H163,Library!$F$5:$F$499,0)),""))</f>
        <v/>
      </c>
      <c r="K163" s="11" t="str">
        <f>IF($H163="","",IFERROR(INDEX(Library!$I$5:$I$499,MATCH($H163,Library!$F$5:$F$499,0)),""))</f>
        <v/>
      </c>
      <c r="L163" s="12" t="str">
        <f>IF($H163="","",IFERROR(INDEX(Library!$J$5:$J$499,MATCH($H163,Library!$F$5:$F$499,0)),""))</f>
        <v/>
      </c>
      <c r="M163" s="25"/>
      <c r="N163" s="13" t="str">
        <f t="shared" si="5"/>
        <v/>
      </c>
      <c r="O163" s="25"/>
      <c r="P163" s="27"/>
      <c r="Q163" s="28" t="str">
        <f>IF(OR($P163="",$N163=""),"",$P163+IFERROR(INDEX(Settings!$B$10:$B$12,MATCH($N163,Settings!$A$10:$A$12,0)),0))</f>
        <v/>
      </c>
      <c r="R163" s="25"/>
      <c r="S163" s="25"/>
      <c r="T163" s="27"/>
      <c r="U163" s="12" t="str">
        <f>IF($P163="","",IF($T163&lt;&gt;"",$T163,Settings!$B$6)-$P163)</f>
        <v/>
      </c>
      <c r="V163" s="12" t="str">
        <f>IF(OR($Q163="",$S163="مغلق"),"",IF(Settings!$B$6&gt;$Q163,"متأخر",""))</f>
        <v/>
      </c>
      <c r="W163" s="26"/>
    </row>
    <row r="164" spans="1:23" ht="18" x14ac:dyDescent="0.25">
      <c r="A164" s="13" t="str">
        <f t="shared" si="4"/>
        <v/>
      </c>
      <c r="B164" s="25"/>
      <c r="C164" s="25"/>
      <c r="D164" s="25"/>
      <c r="E164" s="25"/>
      <c r="F164" s="25"/>
      <c r="G164" s="25"/>
      <c r="H164" s="26"/>
      <c r="I164" s="12" t="str">
        <f>IF($H164="","",IFERROR(INDEX(Library!$A$5:$A$499,MATCH($H164,Library!$F$5:$F$499,0)),"غير موجود بالمكتبة"))</f>
        <v/>
      </c>
      <c r="J164" s="11" t="str">
        <f>IF($H164="","",IFERROR(INDEX(Library!$H$5:$H$499,MATCH($H164,Library!$F$5:$F$499,0)),""))</f>
        <v/>
      </c>
      <c r="K164" s="11" t="str">
        <f>IF($H164="","",IFERROR(INDEX(Library!$I$5:$I$499,MATCH($H164,Library!$F$5:$F$499,0)),""))</f>
        <v/>
      </c>
      <c r="L164" s="12" t="str">
        <f>IF($H164="","",IFERROR(INDEX(Library!$J$5:$J$499,MATCH($H164,Library!$F$5:$F$499,0)),""))</f>
        <v/>
      </c>
      <c r="M164" s="25"/>
      <c r="N164" s="13" t="str">
        <f t="shared" si="5"/>
        <v/>
      </c>
      <c r="O164" s="25"/>
      <c r="P164" s="27"/>
      <c r="Q164" s="28" t="str">
        <f>IF(OR($P164="",$N164=""),"",$P164+IFERROR(INDEX(Settings!$B$10:$B$12,MATCH($N164,Settings!$A$10:$A$12,0)),0))</f>
        <v/>
      </c>
      <c r="R164" s="25"/>
      <c r="S164" s="25"/>
      <c r="T164" s="27"/>
      <c r="U164" s="12" t="str">
        <f>IF($P164="","",IF($T164&lt;&gt;"",$T164,Settings!$B$6)-$P164)</f>
        <v/>
      </c>
      <c r="V164" s="12" t="str">
        <f>IF(OR($Q164="",$S164="مغلق"),"",IF(Settings!$B$6&gt;$Q164,"متأخر",""))</f>
        <v/>
      </c>
      <c r="W164" s="26"/>
    </row>
    <row r="165" spans="1:23" ht="18" x14ac:dyDescent="0.25">
      <c r="A165" s="13" t="str">
        <f t="shared" si="4"/>
        <v/>
      </c>
      <c r="B165" s="25"/>
      <c r="C165" s="25"/>
      <c r="D165" s="25"/>
      <c r="E165" s="25"/>
      <c r="F165" s="25"/>
      <c r="G165" s="25"/>
      <c r="H165" s="26"/>
      <c r="I165" s="12" t="str">
        <f>IF($H165="","",IFERROR(INDEX(Library!$A$5:$A$499,MATCH($H165,Library!$F$5:$F$499,0)),"غير موجود بالمكتبة"))</f>
        <v/>
      </c>
      <c r="J165" s="11" t="str">
        <f>IF($H165="","",IFERROR(INDEX(Library!$H$5:$H$499,MATCH($H165,Library!$F$5:$F$499,0)),""))</f>
        <v/>
      </c>
      <c r="K165" s="11" t="str">
        <f>IF($H165="","",IFERROR(INDEX(Library!$I$5:$I$499,MATCH($H165,Library!$F$5:$F$499,0)),""))</f>
        <v/>
      </c>
      <c r="L165" s="12" t="str">
        <f>IF($H165="","",IFERROR(INDEX(Library!$J$5:$J$499,MATCH($H165,Library!$F$5:$F$499,0)),""))</f>
        <v/>
      </c>
      <c r="M165" s="25"/>
      <c r="N165" s="13" t="str">
        <f t="shared" si="5"/>
        <v/>
      </c>
      <c r="O165" s="25"/>
      <c r="P165" s="27"/>
      <c r="Q165" s="28" t="str">
        <f>IF(OR($P165="",$N165=""),"",$P165+IFERROR(INDEX(Settings!$B$10:$B$12,MATCH($N165,Settings!$A$10:$A$12,0)),0))</f>
        <v/>
      </c>
      <c r="R165" s="25"/>
      <c r="S165" s="25"/>
      <c r="T165" s="27"/>
      <c r="U165" s="12" t="str">
        <f>IF($P165="","",IF($T165&lt;&gt;"",$T165,Settings!$B$6)-$P165)</f>
        <v/>
      </c>
      <c r="V165" s="12" t="str">
        <f>IF(OR($Q165="",$S165="مغلق"),"",IF(Settings!$B$6&gt;$Q165,"متأخر",""))</f>
        <v/>
      </c>
      <c r="W165" s="26"/>
    </row>
    <row r="166" spans="1:23" ht="18" x14ac:dyDescent="0.25">
      <c r="A166" s="13" t="str">
        <f t="shared" si="4"/>
        <v/>
      </c>
      <c r="B166" s="25"/>
      <c r="C166" s="25"/>
      <c r="D166" s="25"/>
      <c r="E166" s="25"/>
      <c r="F166" s="25"/>
      <c r="G166" s="25"/>
      <c r="H166" s="26"/>
      <c r="I166" s="12" t="str">
        <f>IF($H166="","",IFERROR(INDEX(Library!$A$5:$A$499,MATCH($H166,Library!$F$5:$F$499,0)),"غير موجود بالمكتبة"))</f>
        <v/>
      </c>
      <c r="J166" s="11" t="str">
        <f>IF($H166="","",IFERROR(INDEX(Library!$H$5:$H$499,MATCH($H166,Library!$F$5:$F$499,0)),""))</f>
        <v/>
      </c>
      <c r="K166" s="11" t="str">
        <f>IF($H166="","",IFERROR(INDEX(Library!$I$5:$I$499,MATCH($H166,Library!$F$5:$F$499,0)),""))</f>
        <v/>
      </c>
      <c r="L166" s="12" t="str">
        <f>IF($H166="","",IFERROR(INDEX(Library!$J$5:$J$499,MATCH($H166,Library!$F$5:$F$499,0)),""))</f>
        <v/>
      </c>
      <c r="M166" s="25"/>
      <c r="N166" s="13" t="str">
        <f t="shared" si="5"/>
        <v/>
      </c>
      <c r="O166" s="25"/>
      <c r="P166" s="27"/>
      <c r="Q166" s="28" t="str">
        <f>IF(OR($P166="",$N166=""),"",$P166+IFERROR(INDEX(Settings!$B$10:$B$12,MATCH($N166,Settings!$A$10:$A$12,0)),0))</f>
        <v/>
      </c>
      <c r="R166" s="25"/>
      <c r="S166" s="25"/>
      <c r="T166" s="27"/>
      <c r="U166" s="12" t="str">
        <f>IF($P166="","",IF($T166&lt;&gt;"",$T166,Settings!$B$6)-$P166)</f>
        <v/>
      </c>
      <c r="V166" s="12" t="str">
        <f>IF(OR($Q166="",$S166="مغلق"),"",IF(Settings!$B$6&gt;$Q166,"متأخر",""))</f>
        <v/>
      </c>
      <c r="W166" s="26"/>
    </row>
    <row r="167" spans="1:23" ht="18" x14ac:dyDescent="0.25">
      <c r="A167" s="13" t="str">
        <f t="shared" si="4"/>
        <v/>
      </c>
      <c r="B167" s="25"/>
      <c r="C167" s="25"/>
      <c r="D167" s="25"/>
      <c r="E167" s="25"/>
      <c r="F167" s="25"/>
      <c r="G167" s="25"/>
      <c r="H167" s="26"/>
      <c r="I167" s="12" t="str">
        <f>IF($H167="","",IFERROR(INDEX(Library!$A$5:$A$499,MATCH($H167,Library!$F$5:$F$499,0)),"غير موجود بالمكتبة"))</f>
        <v/>
      </c>
      <c r="J167" s="11" t="str">
        <f>IF($H167="","",IFERROR(INDEX(Library!$H$5:$H$499,MATCH($H167,Library!$F$5:$F$499,0)),""))</f>
        <v/>
      </c>
      <c r="K167" s="11" t="str">
        <f>IF($H167="","",IFERROR(INDEX(Library!$I$5:$I$499,MATCH($H167,Library!$F$5:$F$499,0)),""))</f>
        <v/>
      </c>
      <c r="L167" s="12" t="str">
        <f>IF($H167="","",IFERROR(INDEX(Library!$J$5:$J$499,MATCH($H167,Library!$F$5:$F$499,0)),""))</f>
        <v/>
      </c>
      <c r="M167" s="25"/>
      <c r="N167" s="13" t="str">
        <f t="shared" si="5"/>
        <v/>
      </c>
      <c r="O167" s="25"/>
      <c r="P167" s="27"/>
      <c r="Q167" s="28" t="str">
        <f>IF(OR($P167="",$N167=""),"",$P167+IFERROR(INDEX(Settings!$B$10:$B$12,MATCH($N167,Settings!$A$10:$A$12,0)),0))</f>
        <v/>
      </c>
      <c r="R167" s="25"/>
      <c r="S167" s="25"/>
      <c r="T167" s="27"/>
      <c r="U167" s="12" t="str">
        <f>IF($P167="","",IF($T167&lt;&gt;"",$T167,Settings!$B$6)-$P167)</f>
        <v/>
      </c>
      <c r="V167" s="12" t="str">
        <f>IF(OR($Q167="",$S167="مغلق"),"",IF(Settings!$B$6&gt;$Q167,"متأخر",""))</f>
        <v/>
      </c>
      <c r="W167" s="26"/>
    </row>
    <row r="168" spans="1:23" ht="18" x14ac:dyDescent="0.25">
      <c r="A168" s="13" t="str">
        <f t="shared" si="4"/>
        <v/>
      </c>
      <c r="B168" s="25"/>
      <c r="C168" s="25"/>
      <c r="D168" s="25"/>
      <c r="E168" s="25"/>
      <c r="F168" s="25"/>
      <c r="G168" s="25"/>
      <c r="H168" s="26"/>
      <c r="I168" s="12" t="str">
        <f>IF($H168="","",IFERROR(INDEX(Library!$A$5:$A$499,MATCH($H168,Library!$F$5:$F$499,0)),"غير موجود بالمكتبة"))</f>
        <v/>
      </c>
      <c r="J168" s="11" t="str">
        <f>IF($H168="","",IFERROR(INDEX(Library!$H$5:$H$499,MATCH($H168,Library!$F$5:$F$499,0)),""))</f>
        <v/>
      </c>
      <c r="K168" s="11" t="str">
        <f>IF($H168="","",IFERROR(INDEX(Library!$I$5:$I$499,MATCH($H168,Library!$F$5:$F$499,0)),""))</f>
        <v/>
      </c>
      <c r="L168" s="12" t="str">
        <f>IF($H168="","",IFERROR(INDEX(Library!$J$5:$J$499,MATCH($H168,Library!$F$5:$F$499,0)),""))</f>
        <v/>
      </c>
      <c r="M168" s="25"/>
      <c r="N168" s="13" t="str">
        <f t="shared" si="5"/>
        <v/>
      </c>
      <c r="O168" s="25"/>
      <c r="P168" s="27"/>
      <c r="Q168" s="28" t="str">
        <f>IF(OR($P168="",$N168=""),"",$P168+IFERROR(INDEX(Settings!$B$10:$B$12,MATCH($N168,Settings!$A$10:$A$12,0)),0))</f>
        <v/>
      </c>
      <c r="R168" s="25"/>
      <c r="S168" s="25"/>
      <c r="T168" s="27"/>
      <c r="U168" s="12" t="str">
        <f>IF($P168="","",IF($T168&lt;&gt;"",$T168,Settings!$B$6)-$P168)</f>
        <v/>
      </c>
      <c r="V168" s="12" t="str">
        <f>IF(OR($Q168="",$S168="مغلق"),"",IF(Settings!$B$6&gt;$Q168,"متأخر",""))</f>
        <v/>
      </c>
      <c r="W168" s="26"/>
    </row>
    <row r="169" spans="1:23" ht="18" x14ac:dyDescent="0.25">
      <c r="A169" s="13" t="str">
        <f t="shared" si="4"/>
        <v/>
      </c>
      <c r="B169" s="25"/>
      <c r="C169" s="25"/>
      <c r="D169" s="25"/>
      <c r="E169" s="25"/>
      <c r="F169" s="25"/>
      <c r="G169" s="25"/>
      <c r="H169" s="26"/>
      <c r="I169" s="12" t="str">
        <f>IF($H169="","",IFERROR(INDEX(Library!$A$5:$A$499,MATCH($H169,Library!$F$5:$F$499,0)),"غير موجود بالمكتبة"))</f>
        <v/>
      </c>
      <c r="J169" s="11" t="str">
        <f>IF($H169="","",IFERROR(INDEX(Library!$H$5:$H$499,MATCH($H169,Library!$F$5:$F$499,0)),""))</f>
        <v/>
      </c>
      <c r="K169" s="11" t="str">
        <f>IF($H169="","",IFERROR(INDEX(Library!$I$5:$I$499,MATCH($H169,Library!$F$5:$F$499,0)),""))</f>
        <v/>
      </c>
      <c r="L169" s="12" t="str">
        <f>IF($H169="","",IFERROR(INDEX(Library!$J$5:$J$499,MATCH($H169,Library!$F$5:$F$499,0)),""))</f>
        <v/>
      </c>
      <c r="M169" s="25"/>
      <c r="N169" s="13" t="str">
        <f t="shared" si="5"/>
        <v/>
      </c>
      <c r="O169" s="25"/>
      <c r="P169" s="27"/>
      <c r="Q169" s="28" t="str">
        <f>IF(OR($P169="",$N169=""),"",$P169+IFERROR(INDEX(Settings!$B$10:$B$12,MATCH($N169,Settings!$A$10:$A$12,0)),0))</f>
        <v/>
      </c>
      <c r="R169" s="25"/>
      <c r="S169" s="25"/>
      <c r="T169" s="27"/>
      <c r="U169" s="12" t="str">
        <f>IF($P169="","",IF($T169&lt;&gt;"",$T169,Settings!$B$6)-$P169)</f>
        <v/>
      </c>
      <c r="V169" s="12" t="str">
        <f>IF(OR($Q169="",$S169="مغلق"),"",IF(Settings!$B$6&gt;$Q169,"متأخر",""))</f>
        <v/>
      </c>
      <c r="W169" s="26"/>
    </row>
    <row r="170" spans="1:23" ht="18" x14ac:dyDescent="0.25">
      <c r="A170" s="13" t="str">
        <f t="shared" si="4"/>
        <v/>
      </c>
      <c r="B170" s="25"/>
      <c r="C170" s="25"/>
      <c r="D170" s="25"/>
      <c r="E170" s="25"/>
      <c r="F170" s="25"/>
      <c r="G170" s="25"/>
      <c r="H170" s="26"/>
      <c r="I170" s="12" t="str">
        <f>IF($H170="","",IFERROR(INDEX(Library!$A$5:$A$499,MATCH($H170,Library!$F$5:$F$499,0)),"غير موجود بالمكتبة"))</f>
        <v/>
      </c>
      <c r="J170" s="11" t="str">
        <f>IF($H170="","",IFERROR(INDEX(Library!$H$5:$H$499,MATCH($H170,Library!$F$5:$F$499,0)),""))</f>
        <v/>
      </c>
      <c r="K170" s="11" t="str">
        <f>IF($H170="","",IFERROR(INDEX(Library!$I$5:$I$499,MATCH($H170,Library!$F$5:$F$499,0)),""))</f>
        <v/>
      </c>
      <c r="L170" s="12" t="str">
        <f>IF($H170="","",IFERROR(INDEX(Library!$J$5:$J$499,MATCH($H170,Library!$F$5:$F$499,0)),""))</f>
        <v/>
      </c>
      <c r="M170" s="25"/>
      <c r="N170" s="13" t="str">
        <f t="shared" si="5"/>
        <v/>
      </c>
      <c r="O170" s="25"/>
      <c r="P170" s="27"/>
      <c r="Q170" s="28" t="str">
        <f>IF(OR($P170="",$N170=""),"",$P170+IFERROR(INDEX(Settings!$B$10:$B$12,MATCH($N170,Settings!$A$10:$A$12,0)),0))</f>
        <v/>
      </c>
      <c r="R170" s="25"/>
      <c r="S170" s="25"/>
      <c r="T170" s="27"/>
      <c r="U170" s="12" t="str">
        <f>IF($P170="","",IF($T170&lt;&gt;"",$T170,Settings!$B$6)-$P170)</f>
        <v/>
      </c>
      <c r="V170" s="12" t="str">
        <f>IF(OR($Q170="",$S170="مغلق"),"",IF(Settings!$B$6&gt;$Q170,"متأخر",""))</f>
        <v/>
      </c>
      <c r="W170" s="26"/>
    </row>
    <row r="171" spans="1:23" ht="18" x14ac:dyDescent="0.25">
      <c r="A171" s="13" t="str">
        <f t="shared" si="4"/>
        <v/>
      </c>
      <c r="B171" s="25"/>
      <c r="C171" s="25"/>
      <c r="D171" s="25"/>
      <c r="E171" s="25"/>
      <c r="F171" s="25"/>
      <c r="G171" s="25"/>
      <c r="H171" s="26"/>
      <c r="I171" s="12" t="str">
        <f>IF($H171="","",IFERROR(INDEX(Library!$A$5:$A$499,MATCH($H171,Library!$F$5:$F$499,0)),"غير موجود بالمكتبة"))</f>
        <v/>
      </c>
      <c r="J171" s="11" t="str">
        <f>IF($H171="","",IFERROR(INDEX(Library!$H$5:$H$499,MATCH($H171,Library!$F$5:$F$499,0)),""))</f>
        <v/>
      </c>
      <c r="K171" s="11" t="str">
        <f>IF($H171="","",IFERROR(INDEX(Library!$I$5:$I$499,MATCH($H171,Library!$F$5:$F$499,0)),""))</f>
        <v/>
      </c>
      <c r="L171" s="12" t="str">
        <f>IF($H171="","",IFERROR(INDEX(Library!$J$5:$J$499,MATCH($H171,Library!$F$5:$F$499,0)),""))</f>
        <v/>
      </c>
      <c r="M171" s="25"/>
      <c r="N171" s="13" t="str">
        <f t="shared" si="5"/>
        <v/>
      </c>
      <c r="O171" s="25"/>
      <c r="P171" s="27"/>
      <c r="Q171" s="28" t="str">
        <f>IF(OR($P171="",$N171=""),"",$P171+IFERROR(INDEX(Settings!$B$10:$B$12,MATCH($N171,Settings!$A$10:$A$12,0)),0))</f>
        <v/>
      </c>
      <c r="R171" s="25"/>
      <c r="S171" s="25"/>
      <c r="T171" s="27"/>
      <c r="U171" s="12" t="str">
        <f>IF($P171="","",IF($T171&lt;&gt;"",$T171,Settings!$B$6)-$P171)</f>
        <v/>
      </c>
      <c r="V171" s="12" t="str">
        <f>IF(OR($Q171="",$S171="مغلق"),"",IF(Settings!$B$6&gt;$Q171,"متأخر",""))</f>
        <v/>
      </c>
      <c r="W171" s="26"/>
    </row>
    <row r="172" spans="1:23" ht="18" x14ac:dyDescent="0.25">
      <c r="A172" s="13" t="str">
        <f t="shared" si="4"/>
        <v/>
      </c>
      <c r="B172" s="25"/>
      <c r="C172" s="25"/>
      <c r="D172" s="25"/>
      <c r="E172" s="25"/>
      <c r="F172" s="25"/>
      <c r="G172" s="25"/>
      <c r="H172" s="26"/>
      <c r="I172" s="12" t="str">
        <f>IF($H172="","",IFERROR(INDEX(Library!$A$5:$A$499,MATCH($H172,Library!$F$5:$F$499,0)),"غير موجود بالمكتبة"))</f>
        <v/>
      </c>
      <c r="J172" s="11" t="str">
        <f>IF($H172="","",IFERROR(INDEX(Library!$H$5:$H$499,MATCH($H172,Library!$F$5:$F$499,0)),""))</f>
        <v/>
      </c>
      <c r="K172" s="11" t="str">
        <f>IF($H172="","",IFERROR(INDEX(Library!$I$5:$I$499,MATCH($H172,Library!$F$5:$F$499,0)),""))</f>
        <v/>
      </c>
      <c r="L172" s="12" t="str">
        <f>IF($H172="","",IFERROR(INDEX(Library!$J$5:$J$499,MATCH($H172,Library!$F$5:$F$499,0)),""))</f>
        <v/>
      </c>
      <c r="M172" s="25"/>
      <c r="N172" s="13" t="str">
        <f t="shared" si="5"/>
        <v/>
      </c>
      <c r="O172" s="25"/>
      <c r="P172" s="27"/>
      <c r="Q172" s="28" t="str">
        <f>IF(OR($P172="",$N172=""),"",$P172+IFERROR(INDEX(Settings!$B$10:$B$12,MATCH($N172,Settings!$A$10:$A$12,0)),0))</f>
        <v/>
      </c>
      <c r="R172" s="25"/>
      <c r="S172" s="25"/>
      <c r="T172" s="27"/>
      <c r="U172" s="12" t="str">
        <f>IF($P172="","",IF($T172&lt;&gt;"",$T172,Settings!$B$6)-$P172)</f>
        <v/>
      </c>
      <c r="V172" s="12" t="str">
        <f>IF(OR($Q172="",$S172="مغلق"),"",IF(Settings!$B$6&gt;$Q172,"متأخر",""))</f>
        <v/>
      </c>
      <c r="W172" s="26"/>
    </row>
    <row r="173" spans="1:23" ht="18" x14ac:dyDescent="0.25">
      <c r="A173" s="13" t="str">
        <f t="shared" si="4"/>
        <v/>
      </c>
      <c r="B173" s="25"/>
      <c r="C173" s="25"/>
      <c r="D173" s="25"/>
      <c r="E173" s="25"/>
      <c r="F173" s="25"/>
      <c r="G173" s="25"/>
      <c r="H173" s="26"/>
      <c r="I173" s="12" t="str">
        <f>IF($H173="","",IFERROR(INDEX(Library!$A$5:$A$499,MATCH($H173,Library!$F$5:$F$499,0)),"غير موجود بالمكتبة"))</f>
        <v/>
      </c>
      <c r="J173" s="11" t="str">
        <f>IF($H173="","",IFERROR(INDEX(Library!$H$5:$H$499,MATCH($H173,Library!$F$5:$F$499,0)),""))</f>
        <v/>
      </c>
      <c r="K173" s="11" t="str">
        <f>IF($H173="","",IFERROR(INDEX(Library!$I$5:$I$499,MATCH($H173,Library!$F$5:$F$499,0)),""))</f>
        <v/>
      </c>
      <c r="L173" s="12" t="str">
        <f>IF($H173="","",IFERROR(INDEX(Library!$J$5:$J$499,MATCH($H173,Library!$F$5:$F$499,0)),""))</f>
        <v/>
      </c>
      <c r="M173" s="25"/>
      <c r="N173" s="13" t="str">
        <f t="shared" si="5"/>
        <v/>
      </c>
      <c r="O173" s="25"/>
      <c r="P173" s="27"/>
      <c r="Q173" s="28" t="str">
        <f>IF(OR($P173="",$N173=""),"",$P173+IFERROR(INDEX(Settings!$B$10:$B$12,MATCH($N173,Settings!$A$10:$A$12,0)),0))</f>
        <v/>
      </c>
      <c r="R173" s="25"/>
      <c r="S173" s="25"/>
      <c r="T173" s="27"/>
      <c r="U173" s="12" t="str">
        <f>IF($P173="","",IF($T173&lt;&gt;"",$T173,Settings!$B$6)-$P173)</f>
        <v/>
      </c>
      <c r="V173" s="12" t="str">
        <f>IF(OR($Q173="",$S173="مغلق"),"",IF(Settings!$B$6&gt;$Q173,"متأخر",""))</f>
        <v/>
      </c>
      <c r="W173" s="26"/>
    </row>
    <row r="174" spans="1:23" ht="18" x14ac:dyDescent="0.25">
      <c r="A174" s="13" t="str">
        <f t="shared" si="4"/>
        <v/>
      </c>
      <c r="B174" s="25"/>
      <c r="C174" s="25"/>
      <c r="D174" s="25"/>
      <c r="E174" s="25"/>
      <c r="F174" s="25"/>
      <c r="G174" s="25"/>
      <c r="H174" s="26"/>
      <c r="I174" s="12" t="str">
        <f>IF($H174="","",IFERROR(INDEX(Library!$A$5:$A$499,MATCH($H174,Library!$F$5:$F$499,0)),"غير موجود بالمكتبة"))</f>
        <v/>
      </c>
      <c r="J174" s="11" t="str">
        <f>IF($H174="","",IFERROR(INDEX(Library!$H$5:$H$499,MATCH($H174,Library!$F$5:$F$499,0)),""))</f>
        <v/>
      </c>
      <c r="K174" s="11" t="str">
        <f>IF($H174="","",IFERROR(INDEX(Library!$I$5:$I$499,MATCH($H174,Library!$F$5:$F$499,0)),""))</f>
        <v/>
      </c>
      <c r="L174" s="12" t="str">
        <f>IF($H174="","",IFERROR(INDEX(Library!$J$5:$J$499,MATCH($H174,Library!$F$5:$F$499,0)),""))</f>
        <v/>
      </c>
      <c r="M174" s="25"/>
      <c r="N174" s="13" t="str">
        <f t="shared" si="5"/>
        <v/>
      </c>
      <c r="O174" s="25"/>
      <c r="P174" s="27"/>
      <c r="Q174" s="28" t="str">
        <f>IF(OR($P174="",$N174=""),"",$P174+IFERROR(INDEX(Settings!$B$10:$B$12,MATCH($N174,Settings!$A$10:$A$12,0)),0))</f>
        <v/>
      </c>
      <c r="R174" s="25"/>
      <c r="S174" s="25"/>
      <c r="T174" s="27"/>
      <c r="U174" s="12" t="str">
        <f>IF($P174="","",IF($T174&lt;&gt;"",$T174,Settings!$B$6)-$P174)</f>
        <v/>
      </c>
      <c r="V174" s="12" t="str">
        <f>IF(OR($Q174="",$S174="مغلق"),"",IF(Settings!$B$6&gt;$Q174,"متأخر",""))</f>
        <v/>
      </c>
      <c r="W174" s="26"/>
    </row>
    <row r="175" spans="1:23" ht="18" x14ac:dyDescent="0.25">
      <c r="A175" s="13" t="str">
        <f t="shared" si="4"/>
        <v/>
      </c>
      <c r="B175" s="25"/>
      <c r="C175" s="25"/>
      <c r="D175" s="25"/>
      <c r="E175" s="25"/>
      <c r="F175" s="25"/>
      <c r="G175" s="25"/>
      <c r="H175" s="26"/>
      <c r="I175" s="12" t="str">
        <f>IF($H175="","",IFERROR(INDEX(Library!$A$5:$A$499,MATCH($H175,Library!$F$5:$F$499,0)),"غير موجود بالمكتبة"))</f>
        <v/>
      </c>
      <c r="J175" s="11" t="str">
        <f>IF($H175="","",IFERROR(INDEX(Library!$H$5:$H$499,MATCH($H175,Library!$F$5:$F$499,0)),""))</f>
        <v/>
      </c>
      <c r="K175" s="11" t="str">
        <f>IF($H175="","",IFERROR(INDEX(Library!$I$5:$I$499,MATCH($H175,Library!$F$5:$F$499,0)),""))</f>
        <v/>
      </c>
      <c r="L175" s="12" t="str">
        <f>IF($H175="","",IFERROR(INDEX(Library!$J$5:$J$499,MATCH($H175,Library!$F$5:$F$499,0)),""))</f>
        <v/>
      </c>
      <c r="M175" s="25"/>
      <c r="N175" s="13" t="str">
        <f t="shared" si="5"/>
        <v/>
      </c>
      <c r="O175" s="25"/>
      <c r="P175" s="27"/>
      <c r="Q175" s="28" t="str">
        <f>IF(OR($P175="",$N175=""),"",$P175+IFERROR(INDEX(Settings!$B$10:$B$12,MATCH($N175,Settings!$A$10:$A$12,0)),0))</f>
        <v/>
      </c>
      <c r="R175" s="25"/>
      <c r="S175" s="25"/>
      <c r="T175" s="27"/>
      <c r="U175" s="12" t="str">
        <f>IF($P175="","",IF($T175&lt;&gt;"",$T175,Settings!$B$6)-$P175)</f>
        <v/>
      </c>
      <c r="V175" s="12" t="str">
        <f>IF(OR($Q175="",$S175="مغلق"),"",IF(Settings!$B$6&gt;$Q175,"متأخر",""))</f>
        <v/>
      </c>
      <c r="W175" s="26"/>
    </row>
    <row r="176" spans="1:23" ht="18" x14ac:dyDescent="0.25">
      <c r="A176" s="13" t="str">
        <f t="shared" si="4"/>
        <v/>
      </c>
      <c r="B176" s="25"/>
      <c r="C176" s="25"/>
      <c r="D176" s="25"/>
      <c r="E176" s="25"/>
      <c r="F176" s="25"/>
      <c r="G176" s="25"/>
      <c r="H176" s="26"/>
      <c r="I176" s="12" t="str">
        <f>IF($H176="","",IFERROR(INDEX(Library!$A$5:$A$499,MATCH($H176,Library!$F$5:$F$499,0)),"غير موجود بالمكتبة"))</f>
        <v/>
      </c>
      <c r="J176" s="11" t="str">
        <f>IF($H176="","",IFERROR(INDEX(Library!$H$5:$H$499,MATCH($H176,Library!$F$5:$F$499,0)),""))</f>
        <v/>
      </c>
      <c r="K176" s="11" t="str">
        <f>IF($H176="","",IFERROR(INDEX(Library!$I$5:$I$499,MATCH($H176,Library!$F$5:$F$499,0)),""))</f>
        <v/>
      </c>
      <c r="L176" s="12" t="str">
        <f>IF($H176="","",IFERROR(INDEX(Library!$J$5:$J$499,MATCH($H176,Library!$F$5:$F$499,0)),""))</f>
        <v/>
      </c>
      <c r="M176" s="25"/>
      <c r="N176" s="13" t="str">
        <f t="shared" si="5"/>
        <v/>
      </c>
      <c r="O176" s="25"/>
      <c r="P176" s="27"/>
      <c r="Q176" s="28" t="str">
        <f>IF(OR($P176="",$N176=""),"",$P176+IFERROR(INDEX(Settings!$B$10:$B$12,MATCH($N176,Settings!$A$10:$A$12,0)),0))</f>
        <v/>
      </c>
      <c r="R176" s="25"/>
      <c r="S176" s="25"/>
      <c r="T176" s="27"/>
      <c r="U176" s="12" t="str">
        <f>IF($P176="","",IF($T176&lt;&gt;"",$T176,Settings!$B$6)-$P176)</f>
        <v/>
      </c>
      <c r="V176" s="12" t="str">
        <f>IF(OR($Q176="",$S176="مغلق"),"",IF(Settings!$B$6&gt;$Q176,"متأخر",""))</f>
        <v/>
      </c>
      <c r="W176" s="26"/>
    </row>
    <row r="177" spans="1:23" ht="18" x14ac:dyDescent="0.25">
      <c r="A177" s="13" t="str">
        <f t="shared" si="4"/>
        <v/>
      </c>
      <c r="B177" s="25"/>
      <c r="C177" s="25"/>
      <c r="D177" s="25"/>
      <c r="E177" s="25"/>
      <c r="F177" s="25"/>
      <c r="G177" s="25"/>
      <c r="H177" s="26"/>
      <c r="I177" s="12" t="str">
        <f>IF($H177="","",IFERROR(INDEX(Library!$A$5:$A$499,MATCH($H177,Library!$F$5:$F$499,0)),"غير موجود بالمكتبة"))</f>
        <v/>
      </c>
      <c r="J177" s="11" t="str">
        <f>IF($H177="","",IFERROR(INDEX(Library!$H$5:$H$499,MATCH($H177,Library!$F$5:$F$499,0)),""))</f>
        <v/>
      </c>
      <c r="K177" s="11" t="str">
        <f>IF($H177="","",IFERROR(INDEX(Library!$I$5:$I$499,MATCH($H177,Library!$F$5:$F$499,0)),""))</f>
        <v/>
      </c>
      <c r="L177" s="12" t="str">
        <f>IF($H177="","",IFERROR(INDEX(Library!$J$5:$J$499,MATCH($H177,Library!$F$5:$F$499,0)),""))</f>
        <v/>
      </c>
      <c r="M177" s="25"/>
      <c r="N177" s="13" t="str">
        <f t="shared" si="5"/>
        <v/>
      </c>
      <c r="O177" s="25"/>
      <c r="P177" s="27"/>
      <c r="Q177" s="28" t="str">
        <f>IF(OR($P177="",$N177=""),"",$P177+IFERROR(INDEX(Settings!$B$10:$B$12,MATCH($N177,Settings!$A$10:$A$12,0)),0))</f>
        <v/>
      </c>
      <c r="R177" s="25"/>
      <c r="S177" s="25"/>
      <c r="T177" s="27"/>
      <c r="U177" s="12" t="str">
        <f>IF($P177="","",IF($T177&lt;&gt;"",$T177,Settings!$B$6)-$P177)</f>
        <v/>
      </c>
      <c r="V177" s="12" t="str">
        <f>IF(OR($Q177="",$S177="مغلق"),"",IF(Settings!$B$6&gt;$Q177,"متأخر",""))</f>
        <v/>
      </c>
      <c r="W177" s="26"/>
    </row>
    <row r="178" spans="1:23" ht="18" x14ac:dyDescent="0.25">
      <c r="A178" s="13" t="str">
        <f t="shared" si="4"/>
        <v/>
      </c>
      <c r="B178" s="25"/>
      <c r="C178" s="25"/>
      <c r="D178" s="25"/>
      <c r="E178" s="25"/>
      <c r="F178" s="25"/>
      <c r="G178" s="25"/>
      <c r="H178" s="26"/>
      <c r="I178" s="12" t="str">
        <f>IF($H178="","",IFERROR(INDEX(Library!$A$5:$A$499,MATCH($H178,Library!$F$5:$F$499,0)),"غير موجود بالمكتبة"))</f>
        <v/>
      </c>
      <c r="J178" s="11" t="str">
        <f>IF($H178="","",IFERROR(INDEX(Library!$H$5:$H$499,MATCH($H178,Library!$F$5:$F$499,0)),""))</f>
        <v/>
      </c>
      <c r="K178" s="11" t="str">
        <f>IF($H178="","",IFERROR(INDEX(Library!$I$5:$I$499,MATCH($H178,Library!$F$5:$F$499,0)),""))</f>
        <v/>
      </c>
      <c r="L178" s="12" t="str">
        <f>IF($H178="","",IFERROR(INDEX(Library!$J$5:$J$499,MATCH($H178,Library!$F$5:$F$499,0)),""))</f>
        <v/>
      </c>
      <c r="M178" s="25"/>
      <c r="N178" s="13" t="str">
        <f t="shared" si="5"/>
        <v/>
      </c>
      <c r="O178" s="25"/>
      <c r="P178" s="27"/>
      <c r="Q178" s="28" t="str">
        <f>IF(OR($P178="",$N178=""),"",$P178+IFERROR(INDEX(Settings!$B$10:$B$12,MATCH($N178,Settings!$A$10:$A$12,0)),0))</f>
        <v/>
      </c>
      <c r="R178" s="25"/>
      <c r="S178" s="25"/>
      <c r="T178" s="27"/>
      <c r="U178" s="12" t="str">
        <f>IF($P178="","",IF($T178&lt;&gt;"",$T178,Settings!$B$6)-$P178)</f>
        <v/>
      </c>
      <c r="V178" s="12" t="str">
        <f>IF(OR($Q178="",$S178="مغلق"),"",IF(Settings!$B$6&gt;$Q178,"متأخر",""))</f>
        <v/>
      </c>
      <c r="W178" s="26"/>
    </row>
    <row r="179" spans="1:23" ht="18" x14ac:dyDescent="0.25">
      <c r="A179" s="13" t="str">
        <f t="shared" si="4"/>
        <v/>
      </c>
      <c r="B179" s="25"/>
      <c r="C179" s="25"/>
      <c r="D179" s="25"/>
      <c r="E179" s="25"/>
      <c r="F179" s="25"/>
      <c r="G179" s="25"/>
      <c r="H179" s="26"/>
      <c r="I179" s="12" t="str">
        <f>IF($H179="","",IFERROR(INDEX(Library!$A$5:$A$499,MATCH($H179,Library!$F$5:$F$499,0)),"غير موجود بالمكتبة"))</f>
        <v/>
      </c>
      <c r="J179" s="11" t="str">
        <f>IF($H179="","",IFERROR(INDEX(Library!$H$5:$H$499,MATCH($H179,Library!$F$5:$F$499,0)),""))</f>
        <v/>
      </c>
      <c r="K179" s="11" t="str">
        <f>IF($H179="","",IFERROR(INDEX(Library!$I$5:$I$499,MATCH($H179,Library!$F$5:$F$499,0)),""))</f>
        <v/>
      </c>
      <c r="L179" s="12" t="str">
        <f>IF($H179="","",IFERROR(INDEX(Library!$J$5:$J$499,MATCH($H179,Library!$F$5:$F$499,0)),""))</f>
        <v/>
      </c>
      <c r="M179" s="25"/>
      <c r="N179" s="13" t="str">
        <f t="shared" si="5"/>
        <v/>
      </c>
      <c r="O179" s="25"/>
      <c r="P179" s="27"/>
      <c r="Q179" s="28" t="str">
        <f>IF(OR($P179="",$N179=""),"",$P179+IFERROR(INDEX(Settings!$B$10:$B$12,MATCH($N179,Settings!$A$10:$A$12,0)),0))</f>
        <v/>
      </c>
      <c r="R179" s="25"/>
      <c r="S179" s="25"/>
      <c r="T179" s="27"/>
      <c r="U179" s="12" t="str">
        <f>IF($P179="","",IF($T179&lt;&gt;"",$T179,Settings!$B$6)-$P179)</f>
        <v/>
      </c>
      <c r="V179" s="12" t="str">
        <f>IF(OR($Q179="",$S179="مغلق"),"",IF(Settings!$B$6&gt;$Q179,"متأخر",""))</f>
        <v/>
      </c>
      <c r="W179" s="26"/>
    </row>
    <row r="180" spans="1:23" ht="18" x14ac:dyDescent="0.25">
      <c r="A180" s="13" t="str">
        <f t="shared" si="4"/>
        <v/>
      </c>
      <c r="B180" s="25"/>
      <c r="C180" s="25"/>
      <c r="D180" s="25"/>
      <c r="E180" s="25"/>
      <c r="F180" s="25"/>
      <c r="G180" s="25"/>
      <c r="H180" s="26"/>
      <c r="I180" s="12" t="str">
        <f>IF($H180="","",IFERROR(INDEX(Library!$A$5:$A$499,MATCH($H180,Library!$F$5:$F$499,0)),"غير موجود بالمكتبة"))</f>
        <v/>
      </c>
      <c r="J180" s="11" t="str">
        <f>IF($H180="","",IFERROR(INDEX(Library!$H$5:$H$499,MATCH($H180,Library!$F$5:$F$499,0)),""))</f>
        <v/>
      </c>
      <c r="K180" s="11" t="str">
        <f>IF($H180="","",IFERROR(INDEX(Library!$I$5:$I$499,MATCH($H180,Library!$F$5:$F$499,0)),""))</f>
        <v/>
      </c>
      <c r="L180" s="12" t="str">
        <f>IF($H180="","",IFERROR(INDEX(Library!$J$5:$J$499,MATCH($H180,Library!$F$5:$F$499,0)),""))</f>
        <v/>
      </c>
      <c r="M180" s="25"/>
      <c r="N180" s="13" t="str">
        <f t="shared" si="5"/>
        <v/>
      </c>
      <c r="O180" s="25"/>
      <c r="P180" s="27"/>
      <c r="Q180" s="28" t="str">
        <f>IF(OR($P180="",$N180=""),"",$P180+IFERROR(INDEX(Settings!$B$10:$B$12,MATCH($N180,Settings!$A$10:$A$12,0)),0))</f>
        <v/>
      </c>
      <c r="R180" s="25"/>
      <c r="S180" s="25"/>
      <c r="T180" s="27"/>
      <c r="U180" s="12" t="str">
        <f>IF($P180="","",IF($T180&lt;&gt;"",$T180,Settings!$B$6)-$P180)</f>
        <v/>
      </c>
      <c r="V180" s="12" t="str">
        <f>IF(OR($Q180="",$S180="مغلق"),"",IF(Settings!$B$6&gt;$Q180,"متأخر",""))</f>
        <v/>
      </c>
      <c r="W180" s="26"/>
    </row>
    <row r="181" spans="1:23" ht="18" x14ac:dyDescent="0.25">
      <c r="A181" s="13" t="str">
        <f t="shared" si="4"/>
        <v/>
      </c>
      <c r="B181" s="25"/>
      <c r="C181" s="25"/>
      <c r="D181" s="25"/>
      <c r="E181" s="25"/>
      <c r="F181" s="25"/>
      <c r="G181" s="25"/>
      <c r="H181" s="26"/>
      <c r="I181" s="12" t="str">
        <f>IF($H181="","",IFERROR(INDEX(Library!$A$5:$A$499,MATCH($H181,Library!$F$5:$F$499,0)),"غير موجود بالمكتبة"))</f>
        <v/>
      </c>
      <c r="J181" s="11" t="str">
        <f>IF($H181="","",IFERROR(INDEX(Library!$H$5:$H$499,MATCH($H181,Library!$F$5:$F$499,0)),""))</f>
        <v/>
      </c>
      <c r="K181" s="11" t="str">
        <f>IF($H181="","",IFERROR(INDEX(Library!$I$5:$I$499,MATCH($H181,Library!$F$5:$F$499,0)),""))</f>
        <v/>
      </c>
      <c r="L181" s="12" t="str">
        <f>IF($H181="","",IFERROR(INDEX(Library!$J$5:$J$499,MATCH($H181,Library!$F$5:$F$499,0)),""))</f>
        <v/>
      </c>
      <c r="M181" s="25"/>
      <c r="N181" s="13" t="str">
        <f t="shared" si="5"/>
        <v/>
      </c>
      <c r="O181" s="25"/>
      <c r="P181" s="27"/>
      <c r="Q181" s="28" t="str">
        <f>IF(OR($P181="",$N181=""),"",$P181+IFERROR(INDEX(Settings!$B$10:$B$12,MATCH($N181,Settings!$A$10:$A$12,0)),0))</f>
        <v/>
      </c>
      <c r="R181" s="25"/>
      <c r="S181" s="25"/>
      <c r="T181" s="27"/>
      <c r="U181" s="12" t="str">
        <f>IF($P181="","",IF($T181&lt;&gt;"",$T181,Settings!$B$6)-$P181)</f>
        <v/>
      </c>
      <c r="V181" s="12" t="str">
        <f>IF(OR($Q181="",$S181="مغلق"),"",IF(Settings!$B$6&gt;$Q181,"متأخر",""))</f>
        <v/>
      </c>
      <c r="W181" s="26"/>
    </row>
    <row r="182" spans="1:23" ht="18" x14ac:dyDescent="0.25">
      <c r="A182" s="13" t="str">
        <f t="shared" si="4"/>
        <v/>
      </c>
      <c r="B182" s="25"/>
      <c r="C182" s="25"/>
      <c r="D182" s="25"/>
      <c r="E182" s="25"/>
      <c r="F182" s="25"/>
      <c r="G182" s="25"/>
      <c r="H182" s="26"/>
      <c r="I182" s="12" t="str">
        <f>IF($H182="","",IFERROR(INDEX(Library!$A$5:$A$499,MATCH($H182,Library!$F$5:$F$499,0)),"غير موجود بالمكتبة"))</f>
        <v/>
      </c>
      <c r="J182" s="11" t="str">
        <f>IF($H182="","",IFERROR(INDEX(Library!$H$5:$H$499,MATCH($H182,Library!$F$5:$F$499,0)),""))</f>
        <v/>
      </c>
      <c r="K182" s="11" t="str">
        <f>IF($H182="","",IFERROR(INDEX(Library!$I$5:$I$499,MATCH($H182,Library!$F$5:$F$499,0)),""))</f>
        <v/>
      </c>
      <c r="L182" s="12" t="str">
        <f>IF($H182="","",IFERROR(INDEX(Library!$J$5:$J$499,MATCH($H182,Library!$F$5:$F$499,0)),""))</f>
        <v/>
      </c>
      <c r="M182" s="25"/>
      <c r="N182" s="13" t="str">
        <f t="shared" si="5"/>
        <v/>
      </c>
      <c r="O182" s="25"/>
      <c r="P182" s="27"/>
      <c r="Q182" s="28" t="str">
        <f>IF(OR($P182="",$N182=""),"",$P182+IFERROR(INDEX(Settings!$B$10:$B$12,MATCH($N182,Settings!$A$10:$A$12,0)),0))</f>
        <v/>
      </c>
      <c r="R182" s="25"/>
      <c r="S182" s="25"/>
      <c r="T182" s="27"/>
      <c r="U182" s="12" t="str">
        <f>IF($P182="","",IF($T182&lt;&gt;"",$T182,Settings!$B$6)-$P182)</f>
        <v/>
      </c>
      <c r="V182" s="12" t="str">
        <f>IF(OR($Q182="",$S182="مغلق"),"",IF(Settings!$B$6&gt;$Q182,"متأخر",""))</f>
        <v/>
      </c>
      <c r="W182" s="26"/>
    </row>
    <row r="183" spans="1:23" ht="18" x14ac:dyDescent="0.25">
      <c r="A183" s="13" t="str">
        <f t="shared" si="4"/>
        <v/>
      </c>
      <c r="B183" s="25"/>
      <c r="C183" s="25"/>
      <c r="D183" s="25"/>
      <c r="E183" s="25"/>
      <c r="F183" s="25"/>
      <c r="G183" s="25"/>
      <c r="H183" s="26"/>
      <c r="I183" s="12" t="str">
        <f>IF($H183="","",IFERROR(INDEX(Library!$A$5:$A$499,MATCH($H183,Library!$F$5:$F$499,0)),"غير موجود بالمكتبة"))</f>
        <v/>
      </c>
      <c r="J183" s="11" t="str">
        <f>IF($H183="","",IFERROR(INDEX(Library!$H$5:$H$499,MATCH($H183,Library!$F$5:$F$499,0)),""))</f>
        <v/>
      </c>
      <c r="K183" s="11" t="str">
        <f>IF($H183="","",IFERROR(INDEX(Library!$I$5:$I$499,MATCH($H183,Library!$F$5:$F$499,0)),""))</f>
        <v/>
      </c>
      <c r="L183" s="12" t="str">
        <f>IF($H183="","",IFERROR(INDEX(Library!$J$5:$J$499,MATCH($H183,Library!$F$5:$F$499,0)),""))</f>
        <v/>
      </c>
      <c r="M183" s="25"/>
      <c r="N183" s="13" t="str">
        <f t="shared" si="5"/>
        <v/>
      </c>
      <c r="O183" s="25"/>
      <c r="P183" s="27"/>
      <c r="Q183" s="28" t="str">
        <f>IF(OR($P183="",$N183=""),"",$P183+IFERROR(INDEX(Settings!$B$10:$B$12,MATCH($N183,Settings!$A$10:$A$12,0)),0))</f>
        <v/>
      </c>
      <c r="R183" s="25"/>
      <c r="S183" s="25"/>
      <c r="T183" s="27"/>
      <c r="U183" s="12" t="str">
        <f>IF($P183="","",IF($T183&lt;&gt;"",$T183,Settings!$B$6)-$P183)</f>
        <v/>
      </c>
      <c r="V183" s="12" t="str">
        <f>IF(OR($Q183="",$S183="مغلق"),"",IF(Settings!$B$6&gt;$Q183,"متأخر",""))</f>
        <v/>
      </c>
      <c r="W183" s="26"/>
    </row>
    <row r="184" spans="1:23" ht="18" x14ac:dyDescent="0.25">
      <c r="A184" s="13" t="str">
        <f t="shared" si="4"/>
        <v/>
      </c>
      <c r="B184" s="25"/>
      <c r="C184" s="25"/>
      <c r="D184" s="25"/>
      <c r="E184" s="25"/>
      <c r="F184" s="25"/>
      <c r="G184" s="25"/>
      <c r="H184" s="26"/>
      <c r="I184" s="12" t="str">
        <f>IF($H184="","",IFERROR(INDEX(Library!$A$5:$A$499,MATCH($H184,Library!$F$5:$F$499,0)),"غير موجود بالمكتبة"))</f>
        <v/>
      </c>
      <c r="J184" s="11" t="str">
        <f>IF($H184="","",IFERROR(INDEX(Library!$H$5:$H$499,MATCH($H184,Library!$F$5:$F$499,0)),""))</f>
        <v/>
      </c>
      <c r="K184" s="11" t="str">
        <f>IF($H184="","",IFERROR(INDEX(Library!$I$5:$I$499,MATCH($H184,Library!$F$5:$F$499,0)),""))</f>
        <v/>
      </c>
      <c r="L184" s="12" t="str">
        <f>IF($H184="","",IFERROR(INDEX(Library!$J$5:$J$499,MATCH($H184,Library!$F$5:$F$499,0)),""))</f>
        <v/>
      </c>
      <c r="M184" s="25"/>
      <c r="N184" s="13" t="str">
        <f t="shared" si="5"/>
        <v/>
      </c>
      <c r="O184" s="25"/>
      <c r="P184" s="27"/>
      <c r="Q184" s="28" t="str">
        <f>IF(OR($P184="",$N184=""),"",$P184+IFERROR(INDEX(Settings!$B$10:$B$12,MATCH($N184,Settings!$A$10:$A$12,0)),0))</f>
        <v/>
      </c>
      <c r="R184" s="25"/>
      <c r="S184" s="25"/>
      <c r="T184" s="27"/>
      <c r="U184" s="12" t="str">
        <f>IF($P184="","",IF($T184&lt;&gt;"",$T184,Settings!$B$6)-$P184)</f>
        <v/>
      </c>
      <c r="V184" s="12" t="str">
        <f>IF(OR($Q184="",$S184="مغلق"),"",IF(Settings!$B$6&gt;$Q184,"متأخر",""))</f>
        <v/>
      </c>
      <c r="W184" s="26"/>
    </row>
    <row r="185" spans="1:23" ht="18" x14ac:dyDescent="0.25">
      <c r="A185" s="13" t="str">
        <f t="shared" si="4"/>
        <v/>
      </c>
      <c r="B185" s="25"/>
      <c r="C185" s="25"/>
      <c r="D185" s="25"/>
      <c r="E185" s="25"/>
      <c r="F185" s="25"/>
      <c r="G185" s="25"/>
      <c r="H185" s="26"/>
      <c r="I185" s="12" t="str">
        <f>IF($H185="","",IFERROR(INDEX(Library!$A$5:$A$499,MATCH($H185,Library!$F$5:$F$499,0)),"غير موجود بالمكتبة"))</f>
        <v/>
      </c>
      <c r="J185" s="11" t="str">
        <f>IF($H185="","",IFERROR(INDEX(Library!$H$5:$H$499,MATCH($H185,Library!$F$5:$F$499,0)),""))</f>
        <v/>
      </c>
      <c r="K185" s="11" t="str">
        <f>IF($H185="","",IFERROR(INDEX(Library!$I$5:$I$499,MATCH($H185,Library!$F$5:$F$499,0)),""))</f>
        <v/>
      </c>
      <c r="L185" s="12" t="str">
        <f>IF($H185="","",IFERROR(INDEX(Library!$J$5:$J$499,MATCH($H185,Library!$F$5:$F$499,0)),""))</f>
        <v/>
      </c>
      <c r="M185" s="25"/>
      <c r="N185" s="13" t="str">
        <f t="shared" si="5"/>
        <v/>
      </c>
      <c r="O185" s="25"/>
      <c r="P185" s="27"/>
      <c r="Q185" s="28" t="str">
        <f>IF(OR($P185="",$N185=""),"",$P185+IFERROR(INDEX(Settings!$B$10:$B$12,MATCH($N185,Settings!$A$10:$A$12,0)),0))</f>
        <v/>
      </c>
      <c r="R185" s="25"/>
      <c r="S185" s="25"/>
      <c r="T185" s="27"/>
      <c r="U185" s="12" t="str">
        <f>IF($P185="","",IF($T185&lt;&gt;"",$T185,Settings!$B$6)-$P185)</f>
        <v/>
      </c>
      <c r="V185" s="12" t="str">
        <f>IF(OR($Q185="",$S185="مغلق"),"",IF(Settings!$B$6&gt;$Q185,"متأخر",""))</f>
        <v/>
      </c>
      <c r="W185" s="26"/>
    </row>
    <row r="186" spans="1:23" ht="18" x14ac:dyDescent="0.25">
      <c r="A186" s="13" t="str">
        <f t="shared" si="4"/>
        <v/>
      </c>
      <c r="B186" s="25"/>
      <c r="C186" s="25"/>
      <c r="D186" s="25"/>
      <c r="E186" s="25"/>
      <c r="F186" s="25"/>
      <c r="G186" s="25"/>
      <c r="H186" s="26"/>
      <c r="I186" s="12" t="str">
        <f>IF($H186="","",IFERROR(INDEX(Library!$A$5:$A$499,MATCH($H186,Library!$F$5:$F$499,0)),"غير موجود بالمكتبة"))</f>
        <v/>
      </c>
      <c r="J186" s="11" t="str">
        <f>IF($H186="","",IFERROR(INDEX(Library!$H$5:$H$499,MATCH($H186,Library!$F$5:$F$499,0)),""))</f>
        <v/>
      </c>
      <c r="K186" s="11" t="str">
        <f>IF($H186="","",IFERROR(INDEX(Library!$I$5:$I$499,MATCH($H186,Library!$F$5:$F$499,0)),""))</f>
        <v/>
      </c>
      <c r="L186" s="12" t="str">
        <f>IF($H186="","",IFERROR(INDEX(Library!$J$5:$J$499,MATCH($H186,Library!$F$5:$F$499,0)),""))</f>
        <v/>
      </c>
      <c r="M186" s="25"/>
      <c r="N186" s="13" t="str">
        <f t="shared" si="5"/>
        <v/>
      </c>
      <c r="O186" s="25"/>
      <c r="P186" s="27"/>
      <c r="Q186" s="28" t="str">
        <f>IF(OR($P186="",$N186=""),"",$P186+IFERROR(INDEX(Settings!$B$10:$B$12,MATCH($N186,Settings!$A$10:$A$12,0)),0))</f>
        <v/>
      </c>
      <c r="R186" s="25"/>
      <c r="S186" s="25"/>
      <c r="T186" s="27"/>
      <c r="U186" s="12" t="str">
        <f>IF($P186="","",IF($T186&lt;&gt;"",$T186,Settings!$B$6)-$P186)</f>
        <v/>
      </c>
      <c r="V186" s="12" t="str">
        <f>IF(OR($Q186="",$S186="مغلق"),"",IF(Settings!$B$6&gt;$Q186,"متأخر",""))</f>
        <v/>
      </c>
      <c r="W186" s="26"/>
    </row>
    <row r="187" spans="1:23" ht="18" x14ac:dyDescent="0.25">
      <c r="A187" s="13" t="str">
        <f t="shared" si="4"/>
        <v/>
      </c>
      <c r="B187" s="25"/>
      <c r="C187" s="25"/>
      <c r="D187" s="25"/>
      <c r="E187" s="25"/>
      <c r="F187" s="25"/>
      <c r="G187" s="25"/>
      <c r="H187" s="26"/>
      <c r="I187" s="12" t="str">
        <f>IF($H187="","",IFERROR(INDEX(Library!$A$5:$A$499,MATCH($H187,Library!$F$5:$F$499,0)),"غير موجود بالمكتبة"))</f>
        <v/>
      </c>
      <c r="J187" s="11" t="str">
        <f>IF($H187="","",IFERROR(INDEX(Library!$H$5:$H$499,MATCH($H187,Library!$F$5:$F$499,0)),""))</f>
        <v/>
      </c>
      <c r="K187" s="11" t="str">
        <f>IF($H187="","",IFERROR(INDEX(Library!$I$5:$I$499,MATCH($H187,Library!$F$5:$F$499,0)),""))</f>
        <v/>
      </c>
      <c r="L187" s="12" t="str">
        <f>IF($H187="","",IFERROR(INDEX(Library!$J$5:$J$499,MATCH($H187,Library!$F$5:$F$499,0)),""))</f>
        <v/>
      </c>
      <c r="M187" s="25"/>
      <c r="N187" s="13" t="str">
        <f t="shared" si="5"/>
        <v/>
      </c>
      <c r="O187" s="25"/>
      <c r="P187" s="27"/>
      <c r="Q187" s="28" t="str">
        <f>IF(OR($P187="",$N187=""),"",$P187+IFERROR(INDEX(Settings!$B$10:$B$12,MATCH($N187,Settings!$A$10:$A$12,0)),0))</f>
        <v/>
      </c>
      <c r="R187" s="25"/>
      <c r="S187" s="25"/>
      <c r="T187" s="27"/>
      <c r="U187" s="12" t="str">
        <f>IF($P187="","",IF($T187&lt;&gt;"",$T187,Settings!$B$6)-$P187)</f>
        <v/>
      </c>
      <c r="V187" s="12" t="str">
        <f>IF(OR($Q187="",$S187="مغلق"),"",IF(Settings!$B$6&gt;$Q187,"متأخر",""))</f>
        <v/>
      </c>
      <c r="W187" s="26"/>
    </row>
    <row r="188" spans="1:23" ht="18" x14ac:dyDescent="0.25">
      <c r="A188" s="13" t="str">
        <f t="shared" si="4"/>
        <v/>
      </c>
      <c r="B188" s="25"/>
      <c r="C188" s="25"/>
      <c r="D188" s="25"/>
      <c r="E188" s="25"/>
      <c r="F188" s="25"/>
      <c r="G188" s="25"/>
      <c r="H188" s="26"/>
      <c r="I188" s="12" t="str">
        <f>IF($H188="","",IFERROR(INDEX(Library!$A$5:$A$499,MATCH($H188,Library!$F$5:$F$499,0)),"غير موجود بالمكتبة"))</f>
        <v/>
      </c>
      <c r="J188" s="11" t="str">
        <f>IF($H188="","",IFERROR(INDEX(Library!$H$5:$H$499,MATCH($H188,Library!$F$5:$F$499,0)),""))</f>
        <v/>
      </c>
      <c r="K188" s="11" t="str">
        <f>IF($H188="","",IFERROR(INDEX(Library!$I$5:$I$499,MATCH($H188,Library!$F$5:$F$499,0)),""))</f>
        <v/>
      </c>
      <c r="L188" s="12" t="str">
        <f>IF($H188="","",IFERROR(INDEX(Library!$J$5:$J$499,MATCH($H188,Library!$F$5:$F$499,0)),""))</f>
        <v/>
      </c>
      <c r="M188" s="25"/>
      <c r="N188" s="13" t="str">
        <f t="shared" si="5"/>
        <v/>
      </c>
      <c r="O188" s="25"/>
      <c r="P188" s="27"/>
      <c r="Q188" s="28" t="str">
        <f>IF(OR($P188="",$N188=""),"",$P188+IFERROR(INDEX(Settings!$B$10:$B$12,MATCH($N188,Settings!$A$10:$A$12,0)),0))</f>
        <v/>
      </c>
      <c r="R188" s="25"/>
      <c r="S188" s="25"/>
      <c r="T188" s="27"/>
      <c r="U188" s="12" t="str">
        <f>IF($P188="","",IF($T188&lt;&gt;"",$T188,Settings!$B$6)-$P188)</f>
        <v/>
      </c>
      <c r="V188" s="12" t="str">
        <f>IF(OR($Q188="",$S188="مغلق"),"",IF(Settings!$B$6&gt;$Q188,"متأخر",""))</f>
        <v/>
      </c>
      <c r="W188" s="26"/>
    </row>
    <row r="189" spans="1:23" ht="18" x14ac:dyDescent="0.25">
      <c r="A189" s="13" t="str">
        <f t="shared" si="4"/>
        <v/>
      </c>
      <c r="B189" s="25"/>
      <c r="C189" s="25"/>
      <c r="D189" s="25"/>
      <c r="E189" s="25"/>
      <c r="F189" s="25"/>
      <c r="G189" s="25"/>
      <c r="H189" s="26"/>
      <c r="I189" s="12" t="str">
        <f>IF($H189="","",IFERROR(INDEX(Library!$A$5:$A$499,MATCH($H189,Library!$F$5:$F$499,0)),"غير موجود بالمكتبة"))</f>
        <v/>
      </c>
      <c r="J189" s="11" t="str">
        <f>IF($H189="","",IFERROR(INDEX(Library!$H$5:$H$499,MATCH($H189,Library!$F$5:$F$499,0)),""))</f>
        <v/>
      </c>
      <c r="K189" s="11" t="str">
        <f>IF($H189="","",IFERROR(INDEX(Library!$I$5:$I$499,MATCH($H189,Library!$F$5:$F$499,0)),""))</f>
        <v/>
      </c>
      <c r="L189" s="12" t="str">
        <f>IF($H189="","",IFERROR(INDEX(Library!$J$5:$J$499,MATCH($H189,Library!$F$5:$F$499,0)),""))</f>
        <v/>
      </c>
      <c r="M189" s="25"/>
      <c r="N189" s="13" t="str">
        <f t="shared" si="5"/>
        <v/>
      </c>
      <c r="O189" s="25"/>
      <c r="P189" s="27"/>
      <c r="Q189" s="28" t="str">
        <f>IF(OR($P189="",$N189=""),"",$P189+IFERROR(INDEX(Settings!$B$10:$B$12,MATCH($N189,Settings!$A$10:$A$12,0)),0))</f>
        <v/>
      </c>
      <c r="R189" s="25"/>
      <c r="S189" s="25"/>
      <c r="T189" s="27"/>
      <c r="U189" s="12" t="str">
        <f>IF($P189="","",IF($T189&lt;&gt;"",$T189,Settings!$B$6)-$P189)</f>
        <v/>
      </c>
      <c r="V189" s="12" t="str">
        <f>IF(OR($Q189="",$S189="مغلق"),"",IF(Settings!$B$6&gt;$Q189,"متأخر",""))</f>
        <v/>
      </c>
      <c r="W189" s="26"/>
    </row>
    <row r="190" spans="1:23" ht="18" x14ac:dyDescent="0.25">
      <c r="A190" s="13" t="str">
        <f t="shared" si="4"/>
        <v/>
      </c>
      <c r="B190" s="25"/>
      <c r="C190" s="25"/>
      <c r="D190" s="25"/>
      <c r="E190" s="25"/>
      <c r="F190" s="25"/>
      <c r="G190" s="25"/>
      <c r="H190" s="26"/>
      <c r="I190" s="12" t="str">
        <f>IF($H190="","",IFERROR(INDEX(Library!$A$5:$A$499,MATCH($H190,Library!$F$5:$F$499,0)),"غير موجود بالمكتبة"))</f>
        <v/>
      </c>
      <c r="J190" s="11" t="str">
        <f>IF($H190="","",IFERROR(INDEX(Library!$H$5:$H$499,MATCH($H190,Library!$F$5:$F$499,0)),""))</f>
        <v/>
      </c>
      <c r="K190" s="11" t="str">
        <f>IF($H190="","",IFERROR(INDEX(Library!$I$5:$I$499,MATCH($H190,Library!$F$5:$F$499,0)),""))</f>
        <v/>
      </c>
      <c r="L190" s="12" t="str">
        <f>IF($H190="","",IFERROR(INDEX(Library!$J$5:$J$499,MATCH($H190,Library!$F$5:$F$499,0)),""))</f>
        <v/>
      </c>
      <c r="M190" s="25"/>
      <c r="N190" s="13" t="str">
        <f t="shared" si="5"/>
        <v/>
      </c>
      <c r="O190" s="25"/>
      <c r="P190" s="27"/>
      <c r="Q190" s="28" t="str">
        <f>IF(OR($P190="",$N190=""),"",$P190+IFERROR(INDEX(Settings!$B$10:$B$12,MATCH($N190,Settings!$A$10:$A$12,0)),0))</f>
        <v/>
      </c>
      <c r="R190" s="25"/>
      <c r="S190" s="25"/>
      <c r="T190" s="27"/>
      <c r="U190" s="12" t="str">
        <f>IF($P190="","",IF($T190&lt;&gt;"",$T190,Settings!$B$6)-$P190)</f>
        <v/>
      </c>
      <c r="V190" s="12" t="str">
        <f>IF(OR($Q190="",$S190="مغلق"),"",IF(Settings!$B$6&gt;$Q190,"متأخر",""))</f>
        <v/>
      </c>
      <c r="W190" s="26"/>
    </row>
    <row r="191" spans="1:23" ht="18" x14ac:dyDescent="0.25">
      <c r="A191" s="13" t="str">
        <f t="shared" si="4"/>
        <v/>
      </c>
      <c r="B191" s="25"/>
      <c r="C191" s="25"/>
      <c r="D191" s="25"/>
      <c r="E191" s="25"/>
      <c r="F191" s="25"/>
      <c r="G191" s="25"/>
      <c r="H191" s="26"/>
      <c r="I191" s="12" t="str">
        <f>IF($H191="","",IFERROR(INDEX(Library!$A$5:$A$499,MATCH($H191,Library!$F$5:$F$499,0)),"غير موجود بالمكتبة"))</f>
        <v/>
      </c>
      <c r="J191" s="11" t="str">
        <f>IF($H191="","",IFERROR(INDEX(Library!$H$5:$H$499,MATCH($H191,Library!$F$5:$F$499,0)),""))</f>
        <v/>
      </c>
      <c r="K191" s="11" t="str">
        <f>IF($H191="","",IFERROR(INDEX(Library!$I$5:$I$499,MATCH($H191,Library!$F$5:$F$499,0)),""))</f>
        <v/>
      </c>
      <c r="L191" s="12" t="str">
        <f>IF($H191="","",IFERROR(INDEX(Library!$J$5:$J$499,MATCH($H191,Library!$F$5:$F$499,0)),""))</f>
        <v/>
      </c>
      <c r="M191" s="25"/>
      <c r="N191" s="13" t="str">
        <f t="shared" si="5"/>
        <v/>
      </c>
      <c r="O191" s="25"/>
      <c r="P191" s="27"/>
      <c r="Q191" s="28" t="str">
        <f>IF(OR($P191="",$N191=""),"",$P191+IFERROR(INDEX(Settings!$B$10:$B$12,MATCH($N191,Settings!$A$10:$A$12,0)),0))</f>
        <v/>
      </c>
      <c r="R191" s="25"/>
      <c r="S191" s="25"/>
      <c r="T191" s="27"/>
      <c r="U191" s="12" t="str">
        <f>IF($P191="","",IF($T191&lt;&gt;"",$T191,Settings!$B$6)-$P191)</f>
        <v/>
      </c>
      <c r="V191" s="12" t="str">
        <f>IF(OR($Q191="",$S191="مغلق"),"",IF(Settings!$B$6&gt;$Q191,"متأخر",""))</f>
        <v/>
      </c>
      <c r="W191" s="26"/>
    </row>
    <row r="192" spans="1:23" ht="18" x14ac:dyDescent="0.25">
      <c r="A192" s="13" t="str">
        <f t="shared" si="4"/>
        <v/>
      </c>
      <c r="B192" s="25"/>
      <c r="C192" s="25"/>
      <c r="D192" s="25"/>
      <c r="E192" s="25"/>
      <c r="F192" s="25"/>
      <c r="G192" s="25"/>
      <c r="H192" s="26"/>
      <c r="I192" s="12" t="str">
        <f>IF($H192="","",IFERROR(INDEX(Library!$A$5:$A$499,MATCH($H192,Library!$F$5:$F$499,0)),"غير موجود بالمكتبة"))</f>
        <v/>
      </c>
      <c r="J192" s="11" t="str">
        <f>IF($H192="","",IFERROR(INDEX(Library!$H$5:$H$499,MATCH($H192,Library!$F$5:$F$499,0)),""))</f>
        <v/>
      </c>
      <c r="K192" s="11" t="str">
        <f>IF($H192="","",IFERROR(INDEX(Library!$I$5:$I$499,MATCH($H192,Library!$F$5:$F$499,0)),""))</f>
        <v/>
      </c>
      <c r="L192" s="12" t="str">
        <f>IF($H192="","",IFERROR(INDEX(Library!$J$5:$J$499,MATCH($H192,Library!$F$5:$F$499,0)),""))</f>
        <v/>
      </c>
      <c r="M192" s="25"/>
      <c r="N192" s="13" t="str">
        <f t="shared" si="5"/>
        <v/>
      </c>
      <c r="O192" s="25"/>
      <c r="P192" s="27"/>
      <c r="Q192" s="28" t="str">
        <f>IF(OR($P192="",$N192=""),"",$P192+IFERROR(INDEX(Settings!$B$10:$B$12,MATCH($N192,Settings!$A$10:$A$12,0)),0))</f>
        <v/>
      </c>
      <c r="R192" s="25"/>
      <c r="S192" s="25"/>
      <c r="T192" s="27"/>
      <c r="U192" s="12" t="str">
        <f>IF($P192="","",IF($T192&lt;&gt;"",$T192,Settings!$B$6)-$P192)</f>
        <v/>
      </c>
      <c r="V192" s="12" t="str">
        <f>IF(OR($Q192="",$S192="مغلق"),"",IF(Settings!$B$6&gt;$Q192,"متأخر",""))</f>
        <v/>
      </c>
      <c r="W192" s="26"/>
    </row>
    <row r="193" spans="1:23" ht="18" x14ac:dyDescent="0.25">
      <c r="A193" s="13" t="str">
        <f t="shared" si="4"/>
        <v/>
      </c>
      <c r="B193" s="25"/>
      <c r="C193" s="25"/>
      <c r="D193" s="25"/>
      <c r="E193" s="25"/>
      <c r="F193" s="25"/>
      <c r="G193" s="25"/>
      <c r="H193" s="26"/>
      <c r="I193" s="12" t="str">
        <f>IF($H193="","",IFERROR(INDEX(Library!$A$5:$A$499,MATCH($H193,Library!$F$5:$F$499,0)),"غير موجود بالمكتبة"))</f>
        <v/>
      </c>
      <c r="J193" s="11" t="str">
        <f>IF($H193="","",IFERROR(INDEX(Library!$H$5:$H$499,MATCH($H193,Library!$F$5:$F$499,0)),""))</f>
        <v/>
      </c>
      <c r="K193" s="11" t="str">
        <f>IF($H193="","",IFERROR(INDEX(Library!$I$5:$I$499,MATCH($H193,Library!$F$5:$F$499,0)),""))</f>
        <v/>
      </c>
      <c r="L193" s="12" t="str">
        <f>IF($H193="","",IFERROR(INDEX(Library!$J$5:$J$499,MATCH($H193,Library!$F$5:$F$499,0)),""))</f>
        <v/>
      </c>
      <c r="M193" s="25"/>
      <c r="N193" s="13" t="str">
        <f t="shared" si="5"/>
        <v/>
      </c>
      <c r="O193" s="25"/>
      <c r="P193" s="27"/>
      <c r="Q193" s="28" t="str">
        <f>IF(OR($P193="",$N193=""),"",$P193+IFERROR(INDEX(Settings!$B$10:$B$12,MATCH($N193,Settings!$A$10:$A$12,0)),0))</f>
        <v/>
      </c>
      <c r="R193" s="25"/>
      <c r="S193" s="25"/>
      <c r="T193" s="27"/>
      <c r="U193" s="12" t="str">
        <f>IF($P193="","",IF($T193&lt;&gt;"",$T193,Settings!$B$6)-$P193)</f>
        <v/>
      </c>
      <c r="V193" s="12" t="str">
        <f>IF(OR($Q193="",$S193="مغلق"),"",IF(Settings!$B$6&gt;$Q193,"متأخر",""))</f>
        <v/>
      </c>
      <c r="W193" s="26"/>
    </row>
    <row r="194" spans="1:23" ht="18" x14ac:dyDescent="0.25">
      <c r="A194" s="13" t="str">
        <f t="shared" si="4"/>
        <v/>
      </c>
      <c r="B194" s="25"/>
      <c r="C194" s="25"/>
      <c r="D194" s="25"/>
      <c r="E194" s="25"/>
      <c r="F194" s="25"/>
      <c r="G194" s="25"/>
      <c r="H194" s="26"/>
      <c r="I194" s="12" t="str">
        <f>IF($H194="","",IFERROR(INDEX(Library!$A$5:$A$499,MATCH($H194,Library!$F$5:$F$499,0)),"غير موجود بالمكتبة"))</f>
        <v/>
      </c>
      <c r="J194" s="11" t="str">
        <f>IF($H194="","",IFERROR(INDEX(Library!$H$5:$H$499,MATCH($H194,Library!$F$5:$F$499,0)),""))</f>
        <v/>
      </c>
      <c r="K194" s="11" t="str">
        <f>IF($H194="","",IFERROR(INDEX(Library!$I$5:$I$499,MATCH($H194,Library!$F$5:$F$499,0)),""))</f>
        <v/>
      </c>
      <c r="L194" s="12" t="str">
        <f>IF($H194="","",IFERROR(INDEX(Library!$J$5:$J$499,MATCH($H194,Library!$F$5:$F$499,0)),""))</f>
        <v/>
      </c>
      <c r="M194" s="25"/>
      <c r="N194" s="13" t="str">
        <f t="shared" si="5"/>
        <v/>
      </c>
      <c r="O194" s="25"/>
      <c r="P194" s="27"/>
      <c r="Q194" s="28" t="str">
        <f>IF(OR($P194="",$N194=""),"",$P194+IFERROR(INDEX(Settings!$B$10:$B$12,MATCH($N194,Settings!$A$10:$A$12,0)),0))</f>
        <v/>
      </c>
      <c r="R194" s="25"/>
      <c r="S194" s="25"/>
      <c r="T194" s="27"/>
      <c r="U194" s="12" t="str">
        <f>IF($P194="","",IF($T194&lt;&gt;"",$T194,Settings!$B$6)-$P194)</f>
        <v/>
      </c>
      <c r="V194" s="12" t="str">
        <f>IF(OR($Q194="",$S194="مغلق"),"",IF(Settings!$B$6&gt;$Q194,"متأخر",""))</f>
        <v/>
      </c>
      <c r="W194" s="26"/>
    </row>
    <row r="195" spans="1:23" ht="18" x14ac:dyDescent="0.25">
      <c r="A195" s="13" t="str">
        <f t="shared" si="4"/>
        <v/>
      </c>
      <c r="B195" s="25"/>
      <c r="C195" s="25"/>
      <c r="D195" s="25"/>
      <c r="E195" s="25"/>
      <c r="F195" s="25"/>
      <c r="G195" s="25"/>
      <c r="H195" s="26"/>
      <c r="I195" s="12" t="str">
        <f>IF($H195="","",IFERROR(INDEX(Library!$A$5:$A$499,MATCH($H195,Library!$F$5:$F$499,0)),"غير موجود بالمكتبة"))</f>
        <v/>
      </c>
      <c r="J195" s="11" t="str">
        <f>IF($H195="","",IFERROR(INDEX(Library!$H$5:$H$499,MATCH($H195,Library!$F$5:$F$499,0)),""))</f>
        <v/>
      </c>
      <c r="K195" s="11" t="str">
        <f>IF($H195="","",IFERROR(INDEX(Library!$I$5:$I$499,MATCH($H195,Library!$F$5:$F$499,0)),""))</f>
        <v/>
      </c>
      <c r="L195" s="12" t="str">
        <f>IF($H195="","",IFERROR(INDEX(Library!$J$5:$J$499,MATCH($H195,Library!$F$5:$F$499,0)),""))</f>
        <v/>
      </c>
      <c r="M195" s="25"/>
      <c r="N195" s="13" t="str">
        <f t="shared" si="5"/>
        <v/>
      </c>
      <c r="O195" s="25"/>
      <c r="P195" s="27"/>
      <c r="Q195" s="28" t="str">
        <f>IF(OR($P195="",$N195=""),"",$P195+IFERROR(INDEX(Settings!$B$10:$B$12,MATCH($N195,Settings!$A$10:$A$12,0)),0))</f>
        <v/>
      </c>
      <c r="R195" s="25"/>
      <c r="S195" s="25"/>
      <c r="T195" s="27"/>
      <c r="U195" s="12" t="str">
        <f>IF($P195="","",IF($T195&lt;&gt;"",$T195,Settings!$B$6)-$P195)</f>
        <v/>
      </c>
      <c r="V195" s="12" t="str">
        <f>IF(OR($Q195="",$S195="مغلق"),"",IF(Settings!$B$6&gt;$Q195,"متأخر",""))</f>
        <v/>
      </c>
      <c r="W195" s="26"/>
    </row>
    <row r="196" spans="1:23" ht="18" x14ac:dyDescent="0.25">
      <c r="A196" s="13" t="str">
        <f t="shared" si="4"/>
        <v/>
      </c>
      <c r="B196" s="25"/>
      <c r="C196" s="25"/>
      <c r="D196" s="25"/>
      <c r="E196" s="25"/>
      <c r="F196" s="25"/>
      <c r="G196" s="25"/>
      <c r="H196" s="26"/>
      <c r="I196" s="12" t="str">
        <f>IF($H196="","",IFERROR(INDEX(Library!$A$5:$A$499,MATCH($H196,Library!$F$5:$F$499,0)),"غير موجود بالمكتبة"))</f>
        <v/>
      </c>
      <c r="J196" s="11" t="str">
        <f>IF($H196="","",IFERROR(INDEX(Library!$H$5:$H$499,MATCH($H196,Library!$F$5:$F$499,0)),""))</f>
        <v/>
      </c>
      <c r="K196" s="11" t="str">
        <f>IF($H196="","",IFERROR(INDEX(Library!$I$5:$I$499,MATCH($H196,Library!$F$5:$F$499,0)),""))</f>
        <v/>
      </c>
      <c r="L196" s="12" t="str">
        <f>IF($H196="","",IFERROR(INDEX(Library!$J$5:$J$499,MATCH($H196,Library!$F$5:$F$499,0)),""))</f>
        <v/>
      </c>
      <c r="M196" s="25"/>
      <c r="N196" s="13" t="str">
        <f t="shared" si="5"/>
        <v/>
      </c>
      <c r="O196" s="25"/>
      <c r="P196" s="27"/>
      <c r="Q196" s="28" t="str">
        <f>IF(OR($P196="",$N196=""),"",$P196+IFERROR(INDEX(Settings!$B$10:$B$12,MATCH($N196,Settings!$A$10:$A$12,0)),0))</f>
        <v/>
      </c>
      <c r="R196" s="25"/>
      <c r="S196" s="25"/>
      <c r="T196" s="27"/>
      <c r="U196" s="12" t="str">
        <f>IF($P196="","",IF($T196&lt;&gt;"",$T196,Settings!$B$6)-$P196)</f>
        <v/>
      </c>
      <c r="V196" s="12" t="str">
        <f>IF(OR($Q196="",$S196="مغلق"),"",IF(Settings!$B$6&gt;$Q196,"متأخر",""))</f>
        <v/>
      </c>
      <c r="W196" s="26"/>
    </row>
    <row r="197" spans="1:23" ht="18" x14ac:dyDescent="0.25">
      <c r="A197" s="13" t="str">
        <f t="shared" si="4"/>
        <v/>
      </c>
      <c r="B197" s="25"/>
      <c r="C197" s="25"/>
      <c r="D197" s="25"/>
      <c r="E197" s="25"/>
      <c r="F197" s="25"/>
      <c r="G197" s="25"/>
      <c r="H197" s="26"/>
      <c r="I197" s="12" t="str">
        <f>IF($H197="","",IFERROR(INDEX(Library!$A$5:$A$499,MATCH($H197,Library!$F$5:$F$499,0)),"غير موجود بالمكتبة"))</f>
        <v/>
      </c>
      <c r="J197" s="11" t="str">
        <f>IF($H197="","",IFERROR(INDEX(Library!$H$5:$H$499,MATCH($H197,Library!$F$5:$F$499,0)),""))</f>
        <v/>
      </c>
      <c r="K197" s="11" t="str">
        <f>IF($H197="","",IFERROR(INDEX(Library!$I$5:$I$499,MATCH($H197,Library!$F$5:$F$499,0)),""))</f>
        <v/>
      </c>
      <c r="L197" s="12" t="str">
        <f>IF($H197="","",IFERROR(INDEX(Library!$J$5:$J$499,MATCH($H197,Library!$F$5:$F$499,0)),""))</f>
        <v/>
      </c>
      <c r="M197" s="25"/>
      <c r="N197" s="13" t="str">
        <f t="shared" si="5"/>
        <v/>
      </c>
      <c r="O197" s="25"/>
      <c r="P197" s="27"/>
      <c r="Q197" s="28" t="str">
        <f>IF(OR($P197="",$N197=""),"",$P197+IFERROR(INDEX(Settings!$B$10:$B$12,MATCH($N197,Settings!$A$10:$A$12,0)),0))</f>
        <v/>
      </c>
      <c r="R197" s="25"/>
      <c r="S197" s="25"/>
      <c r="T197" s="27"/>
      <c r="U197" s="12" t="str">
        <f>IF($P197="","",IF($T197&lt;&gt;"",$T197,Settings!$B$6)-$P197)</f>
        <v/>
      </c>
      <c r="V197" s="12" t="str">
        <f>IF(OR($Q197="",$S197="مغلق"),"",IF(Settings!$B$6&gt;$Q197,"متأخر",""))</f>
        <v/>
      </c>
      <c r="W197" s="26"/>
    </row>
    <row r="198" spans="1:23" ht="18" x14ac:dyDescent="0.25">
      <c r="A198" s="13" t="str">
        <f t="shared" ref="A198:A261" si="6">IF($H198="","","PL-"&amp;TEXT(ROW()-5,"0000"))</f>
        <v/>
      </c>
      <c r="B198" s="25"/>
      <c r="C198" s="25"/>
      <c r="D198" s="25"/>
      <c r="E198" s="25"/>
      <c r="F198" s="25"/>
      <c r="G198" s="25"/>
      <c r="H198" s="26"/>
      <c r="I198" s="12" t="str">
        <f>IF($H198="","",IFERROR(INDEX(Library!$A$5:$A$499,MATCH($H198,Library!$F$5:$F$499,0)),"غير موجود بالمكتبة"))</f>
        <v/>
      </c>
      <c r="J198" s="11" t="str">
        <f>IF($H198="","",IFERROR(INDEX(Library!$H$5:$H$499,MATCH($H198,Library!$F$5:$F$499,0)),""))</f>
        <v/>
      </c>
      <c r="K198" s="11" t="str">
        <f>IF($H198="","",IFERROR(INDEX(Library!$I$5:$I$499,MATCH($H198,Library!$F$5:$F$499,0)),""))</f>
        <v/>
      </c>
      <c r="L198" s="12" t="str">
        <f>IF($H198="","",IFERROR(INDEX(Library!$J$5:$J$499,MATCH($H198,Library!$F$5:$F$499,0)),""))</f>
        <v/>
      </c>
      <c r="M198" s="25"/>
      <c r="N198" s="13" t="str">
        <f t="shared" ref="N198:N261" si="7">IF($M198&lt;&gt;"",$M198,$L198)</f>
        <v/>
      </c>
      <c r="O198" s="25"/>
      <c r="P198" s="27"/>
      <c r="Q198" s="28" t="str">
        <f>IF(OR($P198="",$N198=""),"",$P198+IFERROR(INDEX(Settings!$B$10:$B$12,MATCH($N198,Settings!$A$10:$A$12,0)),0))</f>
        <v/>
      </c>
      <c r="R198" s="25"/>
      <c r="S198" s="25"/>
      <c r="T198" s="27"/>
      <c r="U198" s="12" t="str">
        <f>IF($P198="","",IF($T198&lt;&gt;"",$T198,Settings!$B$6)-$P198)</f>
        <v/>
      </c>
      <c r="V198" s="12" t="str">
        <f>IF(OR($Q198="",$S198="مغلق"),"",IF(Settings!$B$6&gt;$Q198,"متأخر",""))</f>
        <v/>
      </c>
      <c r="W198" s="26"/>
    </row>
    <row r="199" spans="1:23" ht="18" x14ac:dyDescent="0.25">
      <c r="A199" s="13" t="str">
        <f t="shared" si="6"/>
        <v/>
      </c>
      <c r="B199" s="25"/>
      <c r="C199" s="25"/>
      <c r="D199" s="25"/>
      <c r="E199" s="25"/>
      <c r="F199" s="25"/>
      <c r="G199" s="25"/>
      <c r="H199" s="26"/>
      <c r="I199" s="12" t="str">
        <f>IF($H199="","",IFERROR(INDEX(Library!$A$5:$A$499,MATCH($H199,Library!$F$5:$F$499,0)),"غير موجود بالمكتبة"))</f>
        <v/>
      </c>
      <c r="J199" s="11" t="str">
        <f>IF($H199="","",IFERROR(INDEX(Library!$H$5:$H$499,MATCH($H199,Library!$F$5:$F$499,0)),""))</f>
        <v/>
      </c>
      <c r="K199" s="11" t="str">
        <f>IF($H199="","",IFERROR(INDEX(Library!$I$5:$I$499,MATCH($H199,Library!$F$5:$F$499,0)),""))</f>
        <v/>
      </c>
      <c r="L199" s="12" t="str">
        <f>IF($H199="","",IFERROR(INDEX(Library!$J$5:$J$499,MATCH($H199,Library!$F$5:$F$499,0)),""))</f>
        <v/>
      </c>
      <c r="M199" s="25"/>
      <c r="N199" s="13" t="str">
        <f t="shared" si="7"/>
        <v/>
      </c>
      <c r="O199" s="25"/>
      <c r="P199" s="27"/>
      <c r="Q199" s="28" t="str">
        <f>IF(OR($P199="",$N199=""),"",$P199+IFERROR(INDEX(Settings!$B$10:$B$12,MATCH($N199,Settings!$A$10:$A$12,0)),0))</f>
        <v/>
      </c>
      <c r="R199" s="25"/>
      <c r="S199" s="25"/>
      <c r="T199" s="27"/>
      <c r="U199" s="12" t="str">
        <f>IF($P199="","",IF($T199&lt;&gt;"",$T199,Settings!$B$6)-$P199)</f>
        <v/>
      </c>
      <c r="V199" s="12" t="str">
        <f>IF(OR($Q199="",$S199="مغلق"),"",IF(Settings!$B$6&gt;$Q199,"متأخر",""))</f>
        <v/>
      </c>
      <c r="W199" s="26"/>
    </row>
    <row r="200" spans="1:23" ht="18" x14ac:dyDescent="0.25">
      <c r="A200" s="13" t="str">
        <f t="shared" si="6"/>
        <v/>
      </c>
      <c r="B200" s="25"/>
      <c r="C200" s="25"/>
      <c r="D200" s="25"/>
      <c r="E200" s="25"/>
      <c r="F200" s="25"/>
      <c r="G200" s="25"/>
      <c r="H200" s="26"/>
      <c r="I200" s="12" t="str">
        <f>IF($H200="","",IFERROR(INDEX(Library!$A$5:$A$499,MATCH($H200,Library!$F$5:$F$499,0)),"غير موجود بالمكتبة"))</f>
        <v/>
      </c>
      <c r="J200" s="11" t="str">
        <f>IF($H200="","",IFERROR(INDEX(Library!$H$5:$H$499,MATCH($H200,Library!$F$5:$F$499,0)),""))</f>
        <v/>
      </c>
      <c r="K200" s="11" t="str">
        <f>IF($H200="","",IFERROR(INDEX(Library!$I$5:$I$499,MATCH($H200,Library!$F$5:$F$499,0)),""))</f>
        <v/>
      </c>
      <c r="L200" s="12" t="str">
        <f>IF($H200="","",IFERROR(INDEX(Library!$J$5:$J$499,MATCH($H200,Library!$F$5:$F$499,0)),""))</f>
        <v/>
      </c>
      <c r="M200" s="25"/>
      <c r="N200" s="13" t="str">
        <f t="shared" si="7"/>
        <v/>
      </c>
      <c r="O200" s="25"/>
      <c r="P200" s="27"/>
      <c r="Q200" s="28" t="str">
        <f>IF(OR($P200="",$N200=""),"",$P200+IFERROR(INDEX(Settings!$B$10:$B$12,MATCH($N200,Settings!$A$10:$A$12,0)),0))</f>
        <v/>
      </c>
      <c r="R200" s="25"/>
      <c r="S200" s="25"/>
      <c r="T200" s="27"/>
      <c r="U200" s="12" t="str">
        <f>IF($P200="","",IF($T200&lt;&gt;"",$T200,Settings!$B$6)-$P200)</f>
        <v/>
      </c>
      <c r="V200" s="12" t="str">
        <f>IF(OR($Q200="",$S200="مغلق"),"",IF(Settings!$B$6&gt;$Q200,"متأخر",""))</f>
        <v/>
      </c>
      <c r="W200" s="26"/>
    </row>
    <row r="201" spans="1:23" ht="18" x14ac:dyDescent="0.25">
      <c r="A201" s="13" t="str">
        <f t="shared" si="6"/>
        <v/>
      </c>
      <c r="B201" s="25"/>
      <c r="C201" s="25"/>
      <c r="D201" s="25"/>
      <c r="E201" s="25"/>
      <c r="F201" s="25"/>
      <c r="G201" s="25"/>
      <c r="H201" s="26"/>
      <c r="I201" s="12" t="str">
        <f>IF($H201="","",IFERROR(INDEX(Library!$A$5:$A$499,MATCH($H201,Library!$F$5:$F$499,0)),"غير موجود بالمكتبة"))</f>
        <v/>
      </c>
      <c r="J201" s="11" t="str">
        <f>IF($H201="","",IFERROR(INDEX(Library!$H$5:$H$499,MATCH($H201,Library!$F$5:$F$499,0)),""))</f>
        <v/>
      </c>
      <c r="K201" s="11" t="str">
        <f>IF($H201="","",IFERROR(INDEX(Library!$I$5:$I$499,MATCH($H201,Library!$F$5:$F$499,0)),""))</f>
        <v/>
      </c>
      <c r="L201" s="12" t="str">
        <f>IF($H201="","",IFERROR(INDEX(Library!$J$5:$J$499,MATCH($H201,Library!$F$5:$F$499,0)),""))</f>
        <v/>
      </c>
      <c r="M201" s="25"/>
      <c r="N201" s="13" t="str">
        <f t="shared" si="7"/>
        <v/>
      </c>
      <c r="O201" s="25"/>
      <c r="P201" s="27"/>
      <c r="Q201" s="28" t="str">
        <f>IF(OR($P201="",$N201=""),"",$P201+IFERROR(INDEX(Settings!$B$10:$B$12,MATCH($N201,Settings!$A$10:$A$12,0)),0))</f>
        <v/>
      </c>
      <c r="R201" s="25"/>
      <c r="S201" s="25"/>
      <c r="T201" s="27"/>
      <c r="U201" s="12" t="str">
        <f>IF($P201="","",IF($T201&lt;&gt;"",$T201,Settings!$B$6)-$P201)</f>
        <v/>
      </c>
      <c r="V201" s="12" t="str">
        <f>IF(OR($Q201="",$S201="مغلق"),"",IF(Settings!$B$6&gt;$Q201,"متأخر",""))</f>
        <v/>
      </c>
      <c r="W201" s="26"/>
    </row>
    <row r="202" spans="1:23" ht="18" x14ac:dyDescent="0.25">
      <c r="A202" s="13" t="str">
        <f t="shared" si="6"/>
        <v/>
      </c>
      <c r="B202" s="25"/>
      <c r="C202" s="25"/>
      <c r="D202" s="25"/>
      <c r="E202" s="25"/>
      <c r="F202" s="25"/>
      <c r="G202" s="25"/>
      <c r="H202" s="26"/>
      <c r="I202" s="12" t="str">
        <f>IF($H202="","",IFERROR(INDEX(Library!$A$5:$A$499,MATCH($H202,Library!$F$5:$F$499,0)),"غير موجود بالمكتبة"))</f>
        <v/>
      </c>
      <c r="J202" s="11" t="str">
        <f>IF($H202="","",IFERROR(INDEX(Library!$H$5:$H$499,MATCH($H202,Library!$F$5:$F$499,0)),""))</f>
        <v/>
      </c>
      <c r="K202" s="11" t="str">
        <f>IF($H202="","",IFERROR(INDEX(Library!$I$5:$I$499,MATCH($H202,Library!$F$5:$F$499,0)),""))</f>
        <v/>
      </c>
      <c r="L202" s="12" t="str">
        <f>IF($H202="","",IFERROR(INDEX(Library!$J$5:$J$499,MATCH($H202,Library!$F$5:$F$499,0)),""))</f>
        <v/>
      </c>
      <c r="M202" s="25"/>
      <c r="N202" s="13" t="str">
        <f t="shared" si="7"/>
        <v/>
      </c>
      <c r="O202" s="25"/>
      <c r="P202" s="27"/>
      <c r="Q202" s="28" t="str">
        <f>IF(OR($P202="",$N202=""),"",$P202+IFERROR(INDEX(Settings!$B$10:$B$12,MATCH($N202,Settings!$A$10:$A$12,0)),0))</f>
        <v/>
      </c>
      <c r="R202" s="25"/>
      <c r="S202" s="25"/>
      <c r="T202" s="27"/>
      <c r="U202" s="12" t="str">
        <f>IF($P202="","",IF($T202&lt;&gt;"",$T202,Settings!$B$6)-$P202)</f>
        <v/>
      </c>
      <c r="V202" s="12" t="str">
        <f>IF(OR($Q202="",$S202="مغلق"),"",IF(Settings!$B$6&gt;$Q202,"متأخر",""))</f>
        <v/>
      </c>
      <c r="W202" s="26"/>
    </row>
    <row r="203" spans="1:23" ht="18" x14ac:dyDescent="0.25">
      <c r="A203" s="13" t="str">
        <f t="shared" si="6"/>
        <v/>
      </c>
      <c r="B203" s="25"/>
      <c r="C203" s="25"/>
      <c r="D203" s="25"/>
      <c r="E203" s="25"/>
      <c r="F203" s="25"/>
      <c r="G203" s="25"/>
      <c r="H203" s="26"/>
      <c r="I203" s="12" t="str">
        <f>IF($H203="","",IFERROR(INDEX(Library!$A$5:$A$499,MATCH($H203,Library!$F$5:$F$499,0)),"غير موجود بالمكتبة"))</f>
        <v/>
      </c>
      <c r="J203" s="11" t="str">
        <f>IF($H203="","",IFERROR(INDEX(Library!$H$5:$H$499,MATCH($H203,Library!$F$5:$F$499,0)),""))</f>
        <v/>
      </c>
      <c r="K203" s="11" t="str">
        <f>IF($H203="","",IFERROR(INDEX(Library!$I$5:$I$499,MATCH($H203,Library!$F$5:$F$499,0)),""))</f>
        <v/>
      </c>
      <c r="L203" s="12" t="str">
        <f>IF($H203="","",IFERROR(INDEX(Library!$J$5:$J$499,MATCH($H203,Library!$F$5:$F$499,0)),""))</f>
        <v/>
      </c>
      <c r="M203" s="25"/>
      <c r="N203" s="13" t="str">
        <f t="shared" si="7"/>
        <v/>
      </c>
      <c r="O203" s="25"/>
      <c r="P203" s="27"/>
      <c r="Q203" s="28" t="str">
        <f>IF(OR($P203="",$N203=""),"",$P203+IFERROR(INDEX(Settings!$B$10:$B$12,MATCH($N203,Settings!$A$10:$A$12,0)),0))</f>
        <v/>
      </c>
      <c r="R203" s="25"/>
      <c r="S203" s="25"/>
      <c r="T203" s="27"/>
      <c r="U203" s="12" t="str">
        <f>IF($P203="","",IF($T203&lt;&gt;"",$T203,Settings!$B$6)-$P203)</f>
        <v/>
      </c>
      <c r="V203" s="12" t="str">
        <f>IF(OR($Q203="",$S203="مغلق"),"",IF(Settings!$B$6&gt;$Q203,"متأخر",""))</f>
        <v/>
      </c>
      <c r="W203" s="26"/>
    </row>
    <row r="204" spans="1:23" ht="18" x14ac:dyDescent="0.25">
      <c r="A204" s="13" t="str">
        <f t="shared" si="6"/>
        <v/>
      </c>
      <c r="B204" s="25"/>
      <c r="C204" s="25"/>
      <c r="D204" s="25"/>
      <c r="E204" s="25"/>
      <c r="F204" s="25"/>
      <c r="G204" s="25"/>
      <c r="H204" s="26"/>
      <c r="I204" s="12" t="str">
        <f>IF($H204="","",IFERROR(INDEX(Library!$A$5:$A$499,MATCH($H204,Library!$F$5:$F$499,0)),"غير موجود بالمكتبة"))</f>
        <v/>
      </c>
      <c r="J204" s="11" t="str">
        <f>IF($H204="","",IFERROR(INDEX(Library!$H$5:$H$499,MATCH($H204,Library!$F$5:$F$499,0)),""))</f>
        <v/>
      </c>
      <c r="K204" s="11" t="str">
        <f>IF($H204="","",IFERROR(INDEX(Library!$I$5:$I$499,MATCH($H204,Library!$F$5:$F$499,0)),""))</f>
        <v/>
      </c>
      <c r="L204" s="12" t="str">
        <f>IF($H204="","",IFERROR(INDEX(Library!$J$5:$J$499,MATCH($H204,Library!$F$5:$F$499,0)),""))</f>
        <v/>
      </c>
      <c r="M204" s="25"/>
      <c r="N204" s="13" t="str">
        <f t="shared" si="7"/>
        <v/>
      </c>
      <c r="O204" s="25"/>
      <c r="P204" s="27"/>
      <c r="Q204" s="28" t="str">
        <f>IF(OR($P204="",$N204=""),"",$P204+IFERROR(INDEX(Settings!$B$10:$B$12,MATCH($N204,Settings!$A$10:$A$12,0)),0))</f>
        <v/>
      </c>
      <c r="R204" s="25"/>
      <c r="S204" s="25"/>
      <c r="T204" s="27"/>
      <c r="U204" s="12" t="str">
        <f>IF($P204="","",IF($T204&lt;&gt;"",$T204,Settings!$B$6)-$P204)</f>
        <v/>
      </c>
      <c r="V204" s="12" t="str">
        <f>IF(OR($Q204="",$S204="مغلق"),"",IF(Settings!$B$6&gt;$Q204,"متأخر",""))</f>
        <v/>
      </c>
      <c r="W204" s="26"/>
    </row>
    <row r="205" spans="1:23" ht="18" x14ac:dyDescent="0.25">
      <c r="A205" s="13" t="str">
        <f t="shared" si="6"/>
        <v/>
      </c>
      <c r="B205" s="25"/>
      <c r="C205" s="25"/>
      <c r="D205" s="25"/>
      <c r="E205" s="25"/>
      <c r="F205" s="25"/>
      <c r="G205" s="25"/>
      <c r="H205" s="26"/>
      <c r="I205" s="12" t="str">
        <f>IF($H205="","",IFERROR(INDEX(Library!$A$5:$A$499,MATCH($H205,Library!$F$5:$F$499,0)),"غير موجود بالمكتبة"))</f>
        <v/>
      </c>
      <c r="J205" s="11" t="str">
        <f>IF($H205="","",IFERROR(INDEX(Library!$H$5:$H$499,MATCH($H205,Library!$F$5:$F$499,0)),""))</f>
        <v/>
      </c>
      <c r="K205" s="11" t="str">
        <f>IF($H205="","",IFERROR(INDEX(Library!$I$5:$I$499,MATCH($H205,Library!$F$5:$F$499,0)),""))</f>
        <v/>
      </c>
      <c r="L205" s="12" t="str">
        <f>IF($H205="","",IFERROR(INDEX(Library!$J$5:$J$499,MATCH($H205,Library!$F$5:$F$499,0)),""))</f>
        <v/>
      </c>
      <c r="M205" s="25"/>
      <c r="N205" s="13" t="str">
        <f t="shared" si="7"/>
        <v/>
      </c>
      <c r="O205" s="25"/>
      <c r="P205" s="27"/>
      <c r="Q205" s="28" t="str">
        <f>IF(OR($P205="",$N205=""),"",$P205+IFERROR(INDEX(Settings!$B$10:$B$12,MATCH($N205,Settings!$A$10:$A$12,0)),0))</f>
        <v/>
      </c>
      <c r="R205" s="25"/>
      <c r="S205" s="25"/>
      <c r="T205" s="27"/>
      <c r="U205" s="12" t="str">
        <f>IF($P205="","",IF($T205&lt;&gt;"",$T205,Settings!$B$6)-$P205)</f>
        <v/>
      </c>
      <c r="V205" s="12" t="str">
        <f>IF(OR($Q205="",$S205="مغلق"),"",IF(Settings!$B$6&gt;$Q205,"متأخر",""))</f>
        <v/>
      </c>
      <c r="W205" s="26"/>
    </row>
    <row r="206" spans="1:23" ht="18" x14ac:dyDescent="0.25">
      <c r="A206" s="13" t="str">
        <f t="shared" si="6"/>
        <v/>
      </c>
      <c r="B206" s="25"/>
      <c r="C206" s="25"/>
      <c r="D206" s="25"/>
      <c r="E206" s="25"/>
      <c r="F206" s="25"/>
      <c r="G206" s="25"/>
      <c r="H206" s="26"/>
      <c r="I206" s="12" t="str">
        <f>IF($H206="","",IFERROR(INDEX(Library!$A$5:$A$499,MATCH($H206,Library!$F$5:$F$499,0)),"غير موجود بالمكتبة"))</f>
        <v/>
      </c>
      <c r="J206" s="11" t="str">
        <f>IF($H206="","",IFERROR(INDEX(Library!$H$5:$H$499,MATCH($H206,Library!$F$5:$F$499,0)),""))</f>
        <v/>
      </c>
      <c r="K206" s="11" t="str">
        <f>IF($H206="","",IFERROR(INDEX(Library!$I$5:$I$499,MATCH($H206,Library!$F$5:$F$499,0)),""))</f>
        <v/>
      </c>
      <c r="L206" s="12" t="str">
        <f>IF($H206="","",IFERROR(INDEX(Library!$J$5:$J$499,MATCH($H206,Library!$F$5:$F$499,0)),""))</f>
        <v/>
      </c>
      <c r="M206" s="25"/>
      <c r="N206" s="13" t="str">
        <f t="shared" si="7"/>
        <v/>
      </c>
      <c r="O206" s="25"/>
      <c r="P206" s="27"/>
      <c r="Q206" s="28" t="str">
        <f>IF(OR($P206="",$N206=""),"",$P206+IFERROR(INDEX(Settings!$B$10:$B$12,MATCH($N206,Settings!$A$10:$A$12,0)),0))</f>
        <v/>
      </c>
      <c r="R206" s="25"/>
      <c r="S206" s="25"/>
      <c r="T206" s="27"/>
      <c r="U206" s="12" t="str">
        <f>IF($P206="","",IF($T206&lt;&gt;"",$T206,Settings!$B$6)-$P206)</f>
        <v/>
      </c>
      <c r="V206" s="12" t="str">
        <f>IF(OR($Q206="",$S206="مغلق"),"",IF(Settings!$B$6&gt;$Q206,"متأخر",""))</f>
        <v/>
      </c>
      <c r="W206" s="26"/>
    </row>
    <row r="207" spans="1:23" ht="18" x14ac:dyDescent="0.25">
      <c r="A207" s="13" t="str">
        <f t="shared" si="6"/>
        <v/>
      </c>
      <c r="B207" s="25"/>
      <c r="C207" s="25"/>
      <c r="D207" s="25"/>
      <c r="E207" s="25"/>
      <c r="F207" s="25"/>
      <c r="G207" s="25"/>
      <c r="H207" s="26"/>
      <c r="I207" s="12" t="str">
        <f>IF($H207="","",IFERROR(INDEX(Library!$A$5:$A$499,MATCH($H207,Library!$F$5:$F$499,0)),"غير موجود بالمكتبة"))</f>
        <v/>
      </c>
      <c r="J207" s="11" t="str">
        <f>IF($H207="","",IFERROR(INDEX(Library!$H$5:$H$499,MATCH($H207,Library!$F$5:$F$499,0)),""))</f>
        <v/>
      </c>
      <c r="K207" s="11" t="str">
        <f>IF($H207="","",IFERROR(INDEX(Library!$I$5:$I$499,MATCH($H207,Library!$F$5:$F$499,0)),""))</f>
        <v/>
      </c>
      <c r="L207" s="12" t="str">
        <f>IF($H207="","",IFERROR(INDEX(Library!$J$5:$J$499,MATCH($H207,Library!$F$5:$F$499,0)),""))</f>
        <v/>
      </c>
      <c r="M207" s="25"/>
      <c r="N207" s="13" t="str">
        <f t="shared" si="7"/>
        <v/>
      </c>
      <c r="O207" s="25"/>
      <c r="P207" s="27"/>
      <c r="Q207" s="28" t="str">
        <f>IF(OR($P207="",$N207=""),"",$P207+IFERROR(INDEX(Settings!$B$10:$B$12,MATCH($N207,Settings!$A$10:$A$12,0)),0))</f>
        <v/>
      </c>
      <c r="R207" s="25"/>
      <c r="S207" s="25"/>
      <c r="T207" s="27"/>
      <c r="U207" s="12" t="str">
        <f>IF($P207="","",IF($T207&lt;&gt;"",$T207,Settings!$B$6)-$P207)</f>
        <v/>
      </c>
      <c r="V207" s="12" t="str">
        <f>IF(OR($Q207="",$S207="مغلق"),"",IF(Settings!$B$6&gt;$Q207,"متأخر",""))</f>
        <v/>
      </c>
      <c r="W207" s="26"/>
    </row>
    <row r="208" spans="1:23" ht="18" x14ac:dyDescent="0.25">
      <c r="A208" s="13" t="str">
        <f t="shared" si="6"/>
        <v/>
      </c>
      <c r="B208" s="25"/>
      <c r="C208" s="25"/>
      <c r="D208" s="25"/>
      <c r="E208" s="25"/>
      <c r="F208" s="25"/>
      <c r="G208" s="25"/>
      <c r="H208" s="26"/>
      <c r="I208" s="12" t="str">
        <f>IF($H208="","",IFERROR(INDEX(Library!$A$5:$A$499,MATCH($H208,Library!$F$5:$F$499,0)),"غير موجود بالمكتبة"))</f>
        <v/>
      </c>
      <c r="J208" s="11" t="str">
        <f>IF($H208="","",IFERROR(INDEX(Library!$H$5:$H$499,MATCH($H208,Library!$F$5:$F$499,0)),""))</f>
        <v/>
      </c>
      <c r="K208" s="11" t="str">
        <f>IF($H208="","",IFERROR(INDEX(Library!$I$5:$I$499,MATCH($H208,Library!$F$5:$F$499,0)),""))</f>
        <v/>
      </c>
      <c r="L208" s="12" t="str">
        <f>IF($H208="","",IFERROR(INDEX(Library!$J$5:$J$499,MATCH($H208,Library!$F$5:$F$499,0)),""))</f>
        <v/>
      </c>
      <c r="M208" s="25"/>
      <c r="N208" s="13" t="str">
        <f t="shared" si="7"/>
        <v/>
      </c>
      <c r="O208" s="25"/>
      <c r="P208" s="27"/>
      <c r="Q208" s="28" t="str">
        <f>IF(OR($P208="",$N208=""),"",$P208+IFERROR(INDEX(Settings!$B$10:$B$12,MATCH($N208,Settings!$A$10:$A$12,0)),0))</f>
        <v/>
      </c>
      <c r="R208" s="25"/>
      <c r="S208" s="25"/>
      <c r="T208" s="27"/>
      <c r="U208" s="12" t="str">
        <f>IF($P208="","",IF($T208&lt;&gt;"",$T208,Settings!$B$6)-$P208)</f>
        <v/>
      </c>
      <c r="V208" s="12" t="str">
        <f>IF(OR($Q208="",$S208="مغلق"),"",IF(Settings!$B$6&gt;$Q208,"متأخر",""))</f>
        <v/>
      </c>
      <c r="W208" s="26"/>
    </row>
    <row r="209" spans="1:23" ht="18" x14ac:dyDescent="0.25">
      <c r="A209" s="13" t="str">
        <f t="shared" si="6"/>
        <v/>
      </c>
      <c r="B209" s="25"/>
      <c r="C209" s="25"/>
      <c r="D209" s="25"/>
      <c r="E209" s="25"/>
      <c r="F209" s="25"/>
      <c r="G209" s="25"/>
      <c r="H209" s="26"/>
      <c r="I209" s="12" t="str">
        <f>IF($H209="","",IFERROR(INDEX(Library!$A$5:$A$499,MATCH($H209,Library!$F$5:$F$499,0)),"غير موجود بالمكتبة"))</f>
        <v/>
      </c>
      <c r="J209" s="11" t="str">
        <f>IF($H209="","",IFERROR(INDEX(Library!$H$5:$H$499,MATCH($H209,Library!$F$5:$F$499,0)),""))</f>
        <v/>
      </c>
      <c r="K209" s="11" t="str">
        <f>IF($H209="","",IFERROR(INDEX(Library!$I$5:$I$499,MATCH($H209,Library!$F$5:$F$499,0)),""))</f>
        <v/>
      </c>
      <c r="L209" s="12" t="str">
        <f>IF($H209="","",IFERROR(INDEX(Library!$J$5:$J$499,MATCH($H209,Library!$F$5:$F$499,0)),""))</f>
        <v/>
      </c>
      <c r="M209" s="25"/>
      <c r="N209" s="13" t="str">
        <f t="shared" si="7"/>
        <v/>
      </c>
      <c r="O209" s="25"/>
      <c r="P209" s="27"/>
      <c r="Q209" s="28" t="str">
        <f>IF(OR($P209="",$N209=""),"",$P209+IFERROR(INDEX(Settings!$B$10:$B$12,MATCH($N209,Settings!$A$10:$A$12,0)),0))</f>
        <v/>
      </c>
      <c r="R209" s="25"/>
      <c r="S209" s="25"/>
      <c r="T209" s="27"/>
      <c r="U209" s="12" t="str">
        <f>IF($P209="","",IF($T209&lt;&gt;"",$T209,Settings!$B$6)-$P209)</f>
        <v/>
      </c>
      <c r="V209" s="12" t="str">
        <f>IF(OR($Q209="",$S209="مغلق"),"",IF(Settings!$B$6&gt;$Q209,"متأخر",""))</f>
        <v/>
      </c>
      <c r="W209" s="26"/>
    </row>
    <row r="210" spans="1:23" ht="18" x14ac:dyDescent="0.25">
      <c r="A210" s="13" t="str">
        <f t="shared" si="6"/>
        <v/>
      </c>
      <c r="B210" s="25"/>
      <c r="C210" s="25"/>
      <c r="D210" s="25"/>
      <c r="E210" s="25"/>
      <c r="F210" s="25"/>
      <c r="G210" s="25"/>
      <c r="H210" s="26"/>
      <c r="I210" s="12" t="str">
        <f>IF($H210="","",IFERROR(INDEX(Library!$A$5:$A$499,MATCH($H210,Library!$F$5:$F$499,0)),"غير موجود بالمكتبة"))</f>
        <v/>
      </c>
      <c r="J210" s="11" t="str">
        <f>IF($H210="","",IFERROR(INDEX(Library!$H$5:$H$499,MATCH($H210,Library!$F$5:$F$499,0)),""))</f>
        <v/>
      </c>
      <c r="K210" s="11" t="str">
        <f>IF($H210="","",IFERROR(INDEX(Library!$I$5:$I$499,MATCH($H210,Library!$F$5:$F$499,0)),""))</f>
        <v/>
      </c>
      <c r="L210" s="12" t="str">
        <f>IF($H210="","",IFERROR(INDEX(Library!$J$5:$J$499,MATCH($H210,Library!$F$5:$F$499,0)),""))</f>
        <v/>
      </c>
      <c r="M210" s="25"/>
      <c r="N210" s="13" t="str">
        <f t="shared" si="7"/>
        <v/>
      </c>
      <c r="O210" s="25"/>
      <c r="P210" s="27"/>
      <c r="Q210" s="28" t="str">
        <f>IF(OR($P210="",$N210=""),"",$P210+IFERROR(INDEX(Settings!$B$10:$B$12,MATCH($N210,Settings!$A$10:$A$12,0)),0))</f>
        <v/>
      </c>
      <c r="R210" s="25"/>
      <c r="S210" s="25"/>
      <c r="T210" s="27"/>
      <c r="U210" s="12" t="str">
        <f>IF($P210="","",IF($T210&lt;&gt;"",$T210,Settings!$B$6)-$P210)</f>
        <v/>
      </c>
      <c r="V210" s="12" t="str">
        <f>IF(OR($Q210="",$S210="مغلق"),"",IF(Settings!$B$6&gt;$Q210,"متأخر",""))</f>
        <v/>
      </c>
      <c r="W210" s="26"/>
    </row>
    <row r="211" spans="1:23" ht="18" x14ac:dyDescent="0.25">
      <c r="A211" s="13" t="str">
        <f t="shared" si="6"/>
        <v/>
      </c>
      <c r="B211" s="25"/>
      <c r="C211" s="25"/>
      <c r="D211" s="25"/>
      <c r="E211" s="25"/>
      <c r="F211" s="25"/>
      <c r="G211" s="25"/>
      <c r="H211" s="26"/>
      <c r="I211" s="12" t="str">
        <f>IF($H211="","",IFERROR(INDEX(Library!$A$5:$A$499,MATCH($H211,Library!$F$5:$F$499,0)),"غير موجود بالمكتبة"))</f>
        <v/>
      </c>
      <c r="J211" s="11" t="str">
        <f>IF($H211="","",IFERROR(INDEX(Library!$H$5:$H$499,MATCH($H211,Library!$F$5:$F$499,0)),""))</f>
        <v/>
      </c>
      <c r="K211" s="11" t="str">
        <f>IF($H211="","",IFERROR(INDEX(Library!$I$5:$I$499,MATCH($H211,Library!$F$5:$F$499,0)),""))</f>
        <v/>
      </c>
      <c r="L211" s="12" t="str">
        <f>IF($H211="","",IFERROR(INDEX(Library!$J$5:$J$499,MATCH($H211,Library!$F$5:$F$499,0)),""))</f>
        <v/>
      </c>
      <c r="M211" s="25"/>
      <c r="N211" s="13" t="str">
        <f t="shared" si="7"/>
        <v/>
      </c>
      <c r="O211" s="25"/>
      <c r="P211" s="27"/>
      <c r="Q211" s="28" t="str">
        <f>IF(OR($P211="",$N211=""),"",$P211+IFERROR(INDEX(Settings!$B$10:$B$12,MATCH($N211,Settings!$A$10:$A$12,0)),0))</f>
        <v/>
      </c>
      <c r="R211" s="25"/>
      <c r="S211" s="25"/>
      <c r="T211" s="27"/>
      <c r="U211" s="12" t="str">
        <f>IF($P211="","",IF($T211&lt;&gt;"",$T211,Settings!$B$6)-$P211)</f>
        <v/>
      </c>
      <c r="V211" s="12" t="str">
        <f>IF(OR($Q211="",$S211="مغلق"),"",IF(Settings!$B$6&gt;$Q211,"متأخر",""))</f>
        <v/>
      </c>
      <c r="W211" s="26"/>
    </row>
    <row r="212" spans="1:23" ht="18" x14ac:dyDescent="0.25">
      <c r="A212" s="13" t="str">
        <f t="shared" si="6"/>
        <v/>
      </c>
      <c r="B212" s="25"/>
      <c r="C212" s="25"/>
      <c r="D212" s="25"/>
      <c r="E212" s="25"/>
      <c r="F212" s="25"/>
      <c r="G212" s="25"/>
      <c r="H212" s="26"/>
      <c r="I212" s="12" t="str">
        <f>IF($H212="","",IFERROR(INDEX(Library!$A$5:$A$499,MATCH($H212,Library!$F$5:$F$499,0)),"غير موجود بالمكتبة"))</f>
        <v/>
      </c>
      <c r="J212" s="11" t="str">
        <f>IF($H212="","",IFERROR(INDEX(Library!$H$5:$H$499,MATCH($H212,Library!$F$5:$F$499,0)),""))</f>
        <v/>
      </c>
      <c r="K212" s="11" t="str">
        <f>IF($H212="","",IFERROR(INDEX(Library!$I$5:$I$499,MATCH($H212,Library!$F$5:$F$499,0)),""))</f>
        <v/>
      </c>
      <c r="L212" s="12" t="str">
        <f>IF($H212="","",IFERROR(INDEX(Library!$J$5:$J$499,MATCH($H212,Library!$F$5:$F$499,0)),""))</f>
        <v/>
      </c>
      <c r="M212" s="25"/>
      <c r="N212" s="13" t="str">
        <f t="shared" si="7"/>
        <v/>
      </c>
      <c r="O212" s="25"/>
      <c r="P212" s="27"/>
      <c r="Q212" s="28" t="str">
        <f>IF(OR($P212="",$N212=""),"",$P212+IFERROR(INDEX(Settings!$B$10:$B$12,MATCH($N212,Settings!$A$10:$A$12,0)),0))</f>
        <v/>
      </c>
      <c r="R212" s="25"/>
      <c r="S212" s="25"/>
      <c r="T212" s="27"/>
      <c r="U212" s="12" t="str">
        <f>IF($P212="","",IF($T212&lt;&gt;"",$T212,Settings!$B$6)-$P212)</f>
        <v/>
      </c>
      <c r="V212" s="12" t="str">
        <f>IF(OR($Q212="",$S212="مغلق"),"",IF(Settings!$B$6&gt;$Q212,"متأخر",""))</f>
        <v/>
      </c>
      <c r="W212" s="26"/>
    </row>
    <row r="213" spans="1:23" ht="18" x14ac:dyDescent="0.25">
      <c r="A213" s="13" t="str">
        <f t="shared" si="6"/>
        <v/>
      </c>
      <c r="B213" s="25"/>
      <c r="C213" s="25"/>
      <c r="D213" s="25"/>
      <c r="E213" s="25"/>
      <c r="F213" s="25"/>
      <c r="G213" s="25"/>
      <c r="H213" s="26"/>
      <c r="I213" s="12" t="str">
        <f>IF($H213="","",IFERROR(INDEX(Library!$A$5:$A$499,MATCH($H213,Library!$F$5:$F$499,0)),"غير موجود بالمكتبة"))</f>
        <v/>
      </c>
      <c r="J213" s="11" t="str">
        <f>IF($H213="","",IFERROR(INDEX(Library!$H$5:$H$499,MATCH($H213,Library!$F$5:$F$499,0)),""))</f>
        <v/>
      </c>
      <c r="K213" s="11" t="str">
        <f>IF($H213="","",IFERROR(INDEX(Library!$I$5:$I$499,MATCH($H213,Library!$F$5:$F$499,0)),""))</f>
        <v/>
      </c>
      <c r="L213" s="12" t="str">
        <f>IF($H213="","",IFERROR(INDEX(Library!$J$5:$J$499,MATCH($H213,Library!$F$5:$F$499,0)),""))</f>
        <v/>
      </c>
      <c r="M213" s="25"/>
      <c r="N213" s="13" t="str">
        <f t="shared" si="7"/>
        <v/>
      </c>
      <c r="O213" s="25"/>
      <c r="P213" s="27"/>
      <c r="Q213" s="28" t="str">
        <f>IF(OR($P213="",$N213=""),"",$P213+IFERROR(INDEX(Settings!$B$10:$B$12,MATCH($N213,Settings!$A$10:$A$12,0)),0))</f>
        <v/>
      </c>
      <c r="R213" s="25"/>
      <c r="S213" s="25"/>
      <c r="T213" s="27"/>
      <c r="U213" s="12" t="str">
        <f>IF($P213="","",IF($T213&lt;&gt;"",$T213,Settings!$B$6)-$P213)</f>
        <v/>
      </c>
      <c r="V213" s="12" t="str">
        <f>IF(OR($Q213="",$S213="مغلق"),"",IF(Settings!$B$6&gt;$Q213,"متأخر",""))</f>
        <v/>
      </c>
      <c r="W213" s="26"/>
    </row>
    <row r="214" spans="1:23" ht="18" x14ac:dyDescent="0.25">
      <c r="A214" s="13" t="str">
        <f t="shared" si="6"/>
        <v/>
      </c>
      <c r="B214" s="25"/>
      <c r="C214" s="25"/>
      <c r="D214" s="25"/>
      <c r="E214" s="25"/>
      <c r="F214" s="25"/>
      <c r="G214" s="25"/>
      <c r="H214" s="26"/>
      <c r="I214" s="12" t="str">
        <f>IF($H214="","",IFERROR(INDEX(Library!$A$5:$A$499,MATCH($H214,Library!$F$5:$F$499,0)),"غير موجود بالمكتبة"))</f>
        <v/>
      </c>
      <c r="J214" s="11" t="str">
        <f>IF($H214="","",IFERROR(INDEX(Library!$H$5:$H$499,MATCH($H214,Library!$F$5:$F$499,0)),""))</f>
        <v/>
      </c>
      <c r="K214" s="11" t="str">
        <f>IF($H214="","",IFERROR(INDEX(Library!$I$5:$I$499,MATCH($H214,Library!$F$5:$F$499,0)),""))</f>
        <v/>
      </c>
      <c r="L214" s="12" t="str">
        <f>IF($H214="","",IFERROR(INDEX(Library!$J$5:$J$499,MATCH($H214,Library!$F$5:$F$499,0)),""))</f>
        <v/>
      </c>
      <c r="M214" s="25"/>
      <c r="N214" s="13" t="str">
        <f t="shared" si="7"/>
        <v/>
      </c>
      <c r="O214" s="25"/>
      <c r="P214" s="27"/>
      <c r="Q214" s="28" t="str">
        <f>IF(OR($P214="",$N214=""),"",$P214+IFERROR(INDEX(Settings!$B$10:$B$12,MATCH($N214,Settings!$A$10:$A$12,0)),0))</f>
        <v/>
      </c>
      <c r="R214" s="25"/>
      <c r="S214" s="25"/>
      <c r="T214" s="27"/>
      <c r="U214" s="12" t="str">
        <f>IF($P214="","",IF($T214&lt;&gt;"",$T214,Settings!$B$6)-$P214)</f>
        <v/>
      </c>
      <c r="V214" s="12" t="str">
        <f>IF(OR($Q214="",$S214="مغلق"),"",IF(Settings!$B$6&gt;$Q214,"متأخر",""))</f>
        <v/>
      </c>
      <c r="W214" s="26"/>
    </row>
    <row r="215" spans="1:23" ht="18" x14ac:dyDescent="0.25">
      <c r="A215" s="13" t="str">
        <f t="shared" si="6"/>
        <v/>
      </c>
      <c r="B215" s="25"/>
      <c r="C215" s="25"/>
      <c r="D215" s="25"/>
      <c r="E215" s="25"/>
      <c r="F215" s="25"/>
      <c r="G215" s="25"/>
      <c r="H215" s="26"/>
      <c r="I215" s="12" t="str">
        <f>IF($H215="","",IFERROR(INDEX(Library!$A$5:$A$499,MATCH($H215,Library!$F$5:$F$499,0)),"غير موجود بالمكتبة"))</f>
        <v/>
      </c>
      <c r="J215" s="11" t="str">
        <f>IF($H215="","",IFERROR(INDEX(Library!$H$5:$H$499,MATCH($H215,Library!$F$5:$F$499,0)),""))</f>
        <v/>
      </c>
      <c r="K215" s="11" t="str">
        <f>IF($H215="","",IFERROR(INDEX(Library!$I$5:$I$499,MATCH($H215,Library!$F$5:$F$499,0)),""))</f>
        <v/>
      </c>
      <c r="L215" s="12" t="str">
        <f>IF($H215="","",IFERROR(INDEX(Library!$J$5:$J$499,MATCH($H215,Library!$F$5:$F$499,0)),""))</f>
        <v/>
      </c>
      <c r="M215" s="25"/>
      <c r="N215" s="13" t="str">
        <f t="shared" si="7"/>
        <v/>
      </c>
      <c r="O215" s="25"/>
      <c r="P215" s="27"/>
      <c r="Q215" s="28" t="str">
        <f>IF(OR($P215="",$N215=""),"",$P215+IFERROR(INDEX(Settings!$B$10:$B$12,MATCH($N215,Settings!$A$10:$A$12,0)),0))</f>
        <v/>
      </c>
      <c r="R215" s="25"/>
      <c r="S215" s="25"/>
      <c r="T215" s="27"/>
      <c r="U215" s="12" t="str">
        <f>IF($P215="","",IF($T215&lt;&gt;"",$T215,Settings!$B$6)-$P215)</f>
        <v/>
      </c>
      <c r="V215" s="12" t="str">
        <f>IF(OR($Q215="",$S215="مغلق"),"",IF(Settings!$B$6&gt;$Q215,"متأخر",""))</f>
        <v/>
      </c>
      <c r="W215" s="26"/>
    </row>
    <row r="216" spans="1:23" ht="18" x14ac:dyDescent="0.25">
      <c r="A216" s="13" t="str">
        <f t="shared" si="6"/>
        <v/>
      </c>
      <c r="B216" s="25"/>
      <c r="C216" s="25"/>
      <c r="D216" s="25"/>
      <c r="E216" s="25"/>
      <c r="F216" s="25"/>
      <c r="G216" s="25"/>
      <c r="H216" s="26"/>
      <c r="I216" s="12" t="str">
        <f>IF($H216="","",IFERROR(INDEX(Library!$A$5:$A$499,MATCH($H216,Library!$F$5:$F$499,0)),"غير موجود بالمكتبة"))</f>
        <v/>
      </c>
      <c r="J216" s="11" t="str">
        <f>IF($H216="","",IFERROR(INDEX(Library!$H$5:$H$499,MATCH($H216,Library!$F$5:$F$499,0)),""))</f>
        <v/>
      </c>
      <c r="K216" s="11" t="str">
        <f>IF($H216="","",IFERROR(INDEX(Library!$I$5:$I$499,MATCH($H216,Library!$F$5:$F$499,0)),""))</f>
        <v/>
      </c>
      <c r="L216" s="12" t="str">
        <f>IF($H216="","",IFERROR(INDEX(Library!$J$5:$J$499,MATCH($H216,Library!$F$5:$F$499,0)),""))</f>
        <v/>
      </c>
      <c r="M216" s="25"/>
      <c r="N216" s="13" t="str">
        <f t="shared" si="7"/>
        <v/>
      </c>
      <c r="O216" s="25"/>
      <c r="P216" s="27"/>
      <c r="Q216" s="28" t="str">
        <f>IF(OR($P216="",$N216=""),"",$P216+IFERROR(INDEX(Settings!$B$10:$B$12,MATCH($N216,Settings!$A$10:$A$12,0)),0))</f>
        <v/>
      </c>
      <c r="R216" s="25"/>
      <c r="S216" s="25"/>
      <c r="T216" s="27"/>
      <c r="U216" s="12" t="str">
        <f>IF($P216="","",IF($T216&lt;&gt;"",$T216,Settings!$B$6)-$P216)</f>
        <v/>
      </c>
      <c r="V216" s="12" t="str">
        <f>IF(OR($Q216="",$S216="مغلق"),"",IF(Settings!$B$6&gt;$Q216,"متأخر",""))</f>
        <v/>
      </c>
      <c r="W216" s="26"/>
    </row>
    <row r="217" spans="1:23" ht="18" x14ac:dyDescent="0.25">
      <c r="A217" s="13" t="str">
        <f t="shared" si="6"/>
        <v/>
      </c>
      <c r="B217" s="25"/>
      <c r="C217" s="25"/>
      <c r="D217" s="25"/>
      <c r="E217" s="25"/>
      <c r="F217" s="25"/>
      <c r="G217" s="25"/>
      <c r="H217" s="26"/>
      <c r="I217" s="12" t="str">
        <f>IF($H217="","",IFERROR(INDEX(Library!$A$5:$A$499,MATCH($H217,Library!$F$5:$F$499,0)),"غير موجود بالمكتبة"))</f>
        <v/>
      </c>
      <c r="J217" s="11" t="str">
        <f>IF($H217="","",IFERROR(INDEX(Library!$H$5:$H$499,MATCH($H217,Library!$F$5:$F$499,0)),""))</f>
        <v/>
      </c>
      <c r="K217" s="11" t="str">
        <f>IF($H217="","",IFERROR(INDEX(Library!$I$5:$I$499,MATCH($H217,Library!$F$5:$F$499,0)),""))</f>
        <v/>
      </c>
      <c r="L217" s="12" t="str">
        <f>IF($H217="","",IFERROR(INDEX(Library!$J$5:$J$499,MATCH($H217,Library!$F$5:$F$499,0)),""))</f>
        <v/>
      </c>
      <c r="M217" s="25"/>
      <c r="N217" s="13" t="str">
        <f t="shared" si="7"/>
        <v/>
      </c>
      <c r="O217" s="25"/>
      <c r="P217" s="27"/>
      <c r="Q217" s="28" t="str">
        <f>IF(OR($P217="",$N217=""),"",$P217+IFERROR(INDEX(Settings!$B$10:$B$12,MATCH($N217,Settings!$A$10:$A$12,0)),0))</f>
        <v/>
      </c>
      <c r="R217" s="25"/>
      <c r="S217" s="25"/>
      <c r="T217" s="27"/>
      <c r="U217" s="12" t="str">
        <f>IF($P217="","",IF($T217&lt;&gt;"",$T217,Settings!$B$6)-$P217)</f>
        <v/>
      </c>
      <c r="V217" s="12" t="str">
        <f>IF(OR($Q217="",$S217="مغلق"),"",IF(Settings!$B$6&gt;$Q217,"متأخر",""))</f>
        <v/>
      </c>
      <c r="W217" s="26"/>
    </row>
    <row r="218" spans="1:23" ht="18" x14ac:dyDescent="0.25">
      <c r="A218" s="13" t="str">
        <f t="shared" si="6"/>
        <v/>
      </c>
      <c r="B218" s="25"/>
      <c r="C218" s="25"/>
      <c r="D218" s="25"/>
      <c r="E218" s="25"/>
      <c r="F218" s="25"/>
      <c r="G218" s="25"/>
      <c r="H218" s="26"/>
      <c r="I218" s="12" t="str">
        <f>IF($H218="","",IFERROR(INDEX(Library!$A$5:$A$499,MATCH($H218,Library!$F$5:$F$499,0)),"غير موجود بالمكتبة"))</f>
        <v/>
      </c>
      <c r="J218" s="11" t="str">
        <f>IF($H218="","",IFERROR(INDEX(Library!$H$5:$H$499,MATCH($H218,Library!$F$5:$F$499,0)),""))</f>
        <v/>
      </c>
      <c r="K218" s="11" t="str">
        <f>IF($H218="","",IFERROR(INDEX(Library!$I$5:$I$499,MATCH($H218,Library!$F$5:$F$499,0)),""))</f>
        <v/>
      </c>
      <c r="L218" s="12" t="str">
        <f>IF($H218="","",IFERROR(INDEX(Library!$J$5:$J$499,MATCH($H218,Library!$F$5:$F$499,0)),""))</f>
        <v/>
      </c>
      <c r="M218" s="25"/>
      <c r="N218" s="13" t="str">
        <f t="shared" si="7"/>
        <v/>
      </c>
      <c r="O218" s="25"/>
      <c r="P218" s="27"/>
      <c r="Q218" s="28" t="str">
        <f>IF(OR($P218="",$N218=""),"",$P218+IFERROR(INDEX(Settings!$B$10:$B$12,MATCH($N218,Settings!$A$10:$A$12,0)),0))</f>
        <v/>
      </c>
      <c r="R218" s="25"/>
      <c r="S218" s="25"/>
      <c r="T218" s="27"/>
      <c r="U218" s="12" t="str">
        <f>IF($P218="","",IF($T218&lt;&gt;"",$T218,Settings!$B$6)-$P218)</f>
        <v/>
      </c>
      <c r="V218" s="12" t="str">
        <f>IF(OR($Q218="",$S218="مغلق"),"",IF(Settings!$B$6&gt;$Q218,"متأخر",""))</f>
        <v/>
      </c>
      <c r="W218" s="26"/>
    </row>
    <row r="219" spans="1:23" ht="18" x14ac:dyDescent="0.25">
      <c r="A219" s="13" t="str">
        <f t="shared" si="6"/>
        <v/>
      </c>
      <c r="B219" s="25"/>
      <c r="C219" s="25"/>
      <c r="D219" s="25"/>
      <c r="E219" s="25"/>
      <c r="F219" s="25"/>
      <c r="G219" s="25"/>
      <c r="H219" s="26"/>
      <c r="I219" s="12" t="str">
        <f>IF($H219="","",IFERROR(INDEX(Library!$A$5:$A$499,MATCH($H219,Library!$F$5:$F$499,0)),"غير موجود بالمكتبة"))</f>
        <v/>
      </c>
      <c r="J219" s="11" t="str">
        <f>IF($H219="","",IFERROR(INDEX(Library!$H$5:$H$499,MATCH($H219,Library!$F$5:$F$499,0)),""))</f>
        <v/>
      </c>
      <c r="K219" s="11" t="str">
        <f>IF($H219="","",IFERROR(INDEX(Library!$I$5:$I$499,MATCH($H219,Library!$F$5:$F$499,0)),""))</f>
        <v/>
      </c>
      <c r="L219" s="12" t="str">
        <f>IF($H219="","",IFERROR(INDEX(Library!$J$5:$J$499,MATCH($H219,Library!$F$5:$F$499,0)),""))</f>
        <v/>
      </c>
      <c r="M219" s="25"/>
      <c r="N219" s="13" t="str">
        <f t="shared" si="7"/>
        <v/>
      </c>
      <c r="O219" s="25"/>
      <c r="P219" s="27"/>
      <c r="Q219" s="28" t="str">
        <f>IF(OR($P219="",$N219=""),"",$P219+IFERROR(INDEX(Settings!$B$10:$B$12,MATCH($N219,Settings!$A$10:$A$12,0)),0))</f>
        <v/>
      </c>
      <c r="R219" s="25"/>
      <c r="S219" s="25"/>
      <c r="T219" s="27"/>
      <c r="U219" s="12" t="str">
        <f>IF($P219="","",IF($T219&lt;&gt;"",$T219,Settings!$B$6)-$P219)</f>
        <v/>
      </c>
      <c r="V219" s="12" t="str">
        <f>IF(OR($Q219="",$S219="مغلق"),"",IF(Settings!$B$6&gt;$Q219,"متأخر",""))</f>
        <v/>
      </c>
      <c r="W219" s="26"/>
    </row>
    <row r="220" spans="1:23" ht="18" x14ac:dyDescent="0.25">
      <c r="A220" s="13" t="str">
        <f t="shared" si="6"/>
        <v/>
      </c>
      <c r="B220" s="25"/>
      <c r="C220" s="25"/>
      <c r="D220" s="25"/>
      <c r="E220" s="25"/>
      <c r="F220" s="25"/>
      <c r="G220" s="25"/>
      <c r="H220" s="26"/>
      <c r="I220" s="12" t="str">
        <f>IF($H220="","",IFERROR(INDEX(Library!$A$5:$A$499,MATCH($H220,Library!$F$5:$F$499,0)),"غير موجود بالمكتبة"))</f>
        <v/>
      </c>
      <c r="J220" s="11" t="str">
        <f>IF($H220="","",IFERROR(INDEX(Library!$H$5:$H$499,MATCH($H220,Library!$F$5:$F$499,0)),""))</f>
        <v/>
      </c>
      <c r="K220" s="11" t="str">
        <f>IF($H220="","",IFERROR(INDEX(Library!$I$5:$I$499,MATCH($H220,Library!$F$5:$F$499,0)),""))</f>
        <v/>
      </c>
      <c r="L220" s="12" t="str">
        <f>IF($H220="","",IFERROR(INDEX(Library!$J$5:$J$499,MATCH($H220,Library!$F$5:$F$499,0)),""))</f>
        <v/>
      </c>
      <c r="M220" s="25"/>
      <c r="N220" s="13" t="str">
        <f t="shared" si="7"/>
        <v/>
      </c>
      <c r="O220" s="25"/>
      <c r="P220" s="27"/>
      <c r="Q220" s="28" t="str">
        <f>IF(OR($P220="",$N220=""),"",$P220+IFERROR(INDEX(Settings!$B$10:$B$12,MATCH($N220,Settings!$A$10:$A$12,0)),0))</f>
        <v/>
      </c>
      <c r="R220" s="25"/>
      <c r="S220" s="25"/>
      <c r="T220" s="27"/>
      <c r="U220" s="12" t="str">
        <f>IF($P220="","",IF($T220&lt;&gt;"",$T220,Settings!$B$6)-$P220)</f>
        <v/>
      </c>
      <c r="V220" s="12" t="str">
        <f>IF(OR($Q220="",$S220="مغلق"),"",IF(Settings!$B$6&gt;$Q220,"متأخر",""))</f>
        <v/>
      </c>
      <c r="W220" s="26"/>
    </row>
    <row r="221" spans="1:23" ht="18" x14ac:dyDescent="0.25">
      <c r="A221" s="13" t="str">
        <f t="shared" si="6"/>
        <v/>
      </c>
      <c r="B221" s="25"/>
      <c r="C221" s="25"/>
      <c r="D221" s="25"/>
      <c r="E221" s="25"/>
      <c r="F221" s="25"/>
      <c r="G221" s="25"/>
      <c r="H221" s="26"/>
      <c r="I221" s="12" t="str">
        <f>IF($H221="","",IFERROR(INDEX(Library!$A$5:$A$499,MATCH($H221,Library!$F$5:$F$499,0)),"غير موجود بالمكتبة"))</f>
        <v/>
      </c>
      <c r="J221" s="11" t="str">
        <f>IF($H221="","",IFERROR(INDEX(Library!$H$5:$H$499,MATCH($H221,Library!$F$5:$F$499,0)),""))</f>
        <v/>
      </c>
      <c r="K221" s="11" t="str">
        <f>IF($H221="","",IFERROR(INDEX(Library!$I$5:$I$499,MATCH($H221,Library!$F$5:$F$499,0)),""))</f>
        <v/>
      </c>
      <c r="L221" s="12" t="str">
        <f>IF($H221="","",IFERROR(INDEX(Library!$J$5:$J$499,MATCH($H221,Library!$F$5:$F$499,0)),""))</f>
        <v/>
      </c>
      <c r="M221" s="25"/>
      <c r="N221" s="13" t="str">
        <f t="shared" si="7"/>
        <v/>
      </c>
      <c r="O221" s="25"/>
      <c r="P221" s="27"/>
      <c r="Q221" s="28" t="str">
        <f>IF(OR($P221="",$N221=""),"",$P221+IFERROR(INDEX(Settings!$B$10:$B$12,MATCH($N221,Settings!$A$10:$A$12,0)),0))</f>
        <v/>
      </c>
      <c r="R221" s="25"/>
      <c r="S221" s="25"/>
      <c r="T221" s="27"/>
      <c r="U221" s="12" t="str">
        <f>IF($P221="","",IF($T221&lt;&gt;"",$T221,Settings!$B$6)-$P221)</f>
        <v/>
      </c>
      <c r="V221" s="12" t="str">
        <f>IF(OR($Q221="",$S221="مغلق"),"",IF(Settings!$B$6&gt;$Q221,"متأخر",""))</f>
        <v/>
      </c>
      <c r="W221" s="26"/>
    </row>
    <row r="222" spans="1:23" ht="18" x14ac:dyDescent="0.25">
      <c r="A222" s="13" t="str">
        <f t="shared" si="6"/>
        <v/>
      </c>
      <c r="B222" s="25"/>
      <c r="C222" s="25"/>
      <c r="D222" s="25"/>
      <c r="E222" s="25"/>
      <c r="F222" s="25"/>
      <c r="G222" s="25"/>
      <c r="H222" s="26"/>
      <c r="I222" s="12" t="str">
        <f>IF($H222="","",IFERROR(INDEX(Library!$A$5:$A$499,MATCH($H222,Library!$F$5:$F$499,0)),"غير موجود بالمكتبة"))</f>
        <v/>
      </c>
      <c r="J222" s="11" t="str">
        <f>IF($H222="","",IFERROR(INDEX(Library!$H$5:$H$499,MATCH($H222,Library!$F$5:$F$499,0)),""))</f>
        <v/>
      </c>
      <c r="K222" s="11" t="str">
        <f>IF($H222="","",IFERROR(INDEX(Library!$I$5:$I$499,MATCH($H222,Library!$F$5:$F$499,0)),""))</f>
        <v/>
      </c>
      <c r="L222" s="12" t="str">
        <f>IF($H222="","",IFERROR(INDEX(Library!$J$5:$J$499,MATCH($H222,Library!$F$5:$F$499,0)),""))</f>
        <v/>
      </c>
      <c r="M222" s="25"/>
      <c r="N222" s="13" t="str">
        <f t="shared" si="7"/>
        <v/>
      </c>
      <c r="O222" s="25"/>
      <c r="P222" s="27"/>
      <c r="Q222" s="28" t="str">
        <f>IF(OR($P222="",$N222=""),"",$P222+IFERROR(INDEX(Settings!$B$10:$B$12,MATCH($N222,Settings!$A$10:$A$12,0)),0))</f>
        <v/>
      </c>
      <c r="R222" s="25"/>
      <c r="S222" s="25"/>
      <c r="T222" s="27"/>
      <c r="U222" s="12" t="str">
        <f>IF($P222="","",IF($T222&lt;&gt;"",$T222,Settings!$B$6)-$P222)</f>
        <v/>
      </c>
      <c r="V222" s="12" t="str">
        <f>IF(OR($Q222="",$S222="مغلق"),"",IF(Settings!$B$6&gt;$Q222,"متأخر",""))</f>
        <v/>
      </c>
      <c r="W222" s="26"/>
    </row>
    <row r="223" spans="1:23" ht="18" x14ac:dyDescent="0.25">
      <c r="A223" s="13" t="str">
        <f t="shared" si="6"/>
        <v/>
      </c>
      <c r="B223" s="25"/>
      <c r="C223" s="25"/>
      <c r="D223" s="25"/>
      <c r="E223" s="25"/>
      <c r="F223" s="25"/>
      <c r="G223" s="25"/>
      <c r="H223" s="26"/>
      <c r="I223" s="12" t="str">
        <f>IF($H223="","",IFERROR(INDEX(Library!$A$5:$A$499,MATCH($H223,Library!$F$5:$F$499,0)),"غير موجود بالمكتبة"))</f>
        <v/>
      </c>
      <c r="J223" s="11" t="str">
        <f>IF($H223="","",IFERROR(INDEX(Library!$H$5:$H$499,MATCH($H223,Library!$F$5:$F$499,0)),""))</f>
        <v/>
      </c>
      <c r="K223" s="11" t="str">
        <f>IF($H223="","",IFERROR(INDEX(Library!$I$5:$I$499,MATCH($H223,Library!$F$5:$F$499,0)),""))</f>
        <v/>
      </c>
      <c r="L223" s="12" t="str">
        <f>IF($H223="","",IFERROR(INDEX(Library!$J$5:$J$499,MATCH($H223,Library!$F$5:$F$499,0)),""))</f>
        <v/>
      </c>
      <c r="M223" s="25"/>
      <c r="N223" s="13" t="str">
        <f t="shared" si="7"/>
        <v/>
      </c>
      <c r="O223" s="25"/>
      <c r="P223" s="27"/>
      <c r="Q223" s="28" t="str">
        <f>IF(OR($P223="",$N223=""),"",$P223+IFERROR(INDEX(Settings!$B$10:$B$12,MATCH($N223,Settings!$A$10:$A$12,0)),0))</f>
        <v/>
      </c>
      <c r="R223" s="25"/>
      <c r="S223" s="25"/>
      <c r="T223" s="27"/>
      <c r="U223" s="12" t="str">
        <f>IF($P223="","",IF($T223&lt;&gt;"",$T223,Settings!$B$6)-$P223)</f>
        <v/>
      </c>
      <c r="V223" s="12" t="str">
        <f>IF(OR($Q223="",$S223="مغلق"),"",IF(Settings!$B$6&gt;$Q223,"متأخر",""))</f>
        <v/>
      </c>
      <c r="W223" s="26"/>
    </row>
    <row r="224" spans="1:23" ht="18" x14ac:dyDescent="0.25">
      <c r="A224" s="13" t="str">
        <f t="shared" si="6"/>
        <v/>
      </c>
      <c r="B224" s="25"/>
      <c r="C224" s="25"/>
      <c r="D224" s="25"/>
      <c r="E224" s="25"/>
      <c r="F224" s="25"/>
      <c r="G224" s="25"/>
      <c r="H224" s="26"/>
      <c r="I224" s="12" t="str">
        <f>IF($H224="","",IFERROR(INDEX(Library!$A$5:$A$499,MATCH($H224,Library!$F$5:$F$499,0)),"غير موجود بالمكتبة"))</f>
        <v/>
      </c>
      <c r="J224" s="11" t="str">
        <f>IF($H224="","",IFERROR(INDEX(Library!$H$5:$H$499,MATCH($H224,Library!$F$5:$F$499,0)),""))</f>
        <v/>
      </c>
      <c r="K224" s="11" t="str">
        <f>IF($H224="","",IFERROR(INDEX(Library!$I$5:$I$499,MATCH($H224,Library!$F$5:$F$499,0)),""))</f>
        <v/>
      </c>
      <c r="L224" s="12" t="str">
        <f>IF($H224="","",IFERROR(INDEX(Library!$J$5:$J$499,MATCH($H224,Library!$F$5:$F$499,0)),""))</f>
        <v/>
      </c>
      <c r="M224" s="25"/>
      <c r="N224" s="13" t="str">
        <f t="shared" si="7"/>
        <v/>
      </c>
      <c r="O224" s="25"/>
      <c r="P224" s="27"/>
      <c r="Q224" s="28" t="str">
        <f>IF(OR($P224="",$N224=""),"",$P224+IFERROR(INDEX(Settings!$B$10:$B$12,MATCH($N224,Settings!$A$10:$A$12,0)),0))</f>
        <v/>
      </c>
      <c r="R224" s="25"/>
      <c r="S224" s="25"/>
      <c r="T224" s="27"/>
      <c r="U224" s="12" t="str">
        <f>IF($P224="","",IF($T224&lt;&gt;"",$T224,Settings!$B$6)-$P224)</f>
        <v/>
      </c>
      <c r="V224" s="12" t="str">
        <f>IF(OR($Q224="",$S224="مغلق"),"",IF(Settings!$B$6&gt;$Q224,"متأخر",""))</f>
        <v/>
      </c>
      <c r="W224" s="26"/>
    </row>
    <row r="225" spans="1:23" ht="18" x14ac:dyDescent="0.25">
      <c r="A225" s="13" t="str">
        <f t="shared" si="6"/>
        <v/>
      </c>
      <c r="B225" s="25"/>
      <c r="C225" s="25"/>
      <c r="D225" s="25"/>
      <c r="E225" s="25"/>
      <c r="F225" s="25"/>
      <c r="G225" s="25"/>
      <c r="H225" s="26"/>
      <c r="I225" s="12" t="str">
        <f>IF($H225="","",IFERROR(INDEX(Library!$A$5:$A$499,MATCH($H225,Library!$F$5:$F$499,0)),"غير موجود بالمكتبة"))</f>
        <v/>
      </c>
      <c r="J225" s="11" t="str">
        <f>IF($H225="","",IFERROR(INDEX(Library!$H$5:$H$499,MATCH($H225,Library!$F$5:$F$499,0)),""))</f>
        <v/>
      </c>
      <c r="K225" s="11" t="str">
        <f>IF($H225="","",IFERROR(INDEX(Library!$I$5:$I$499,MATCH($H225,Library!$F$5:$F$499,0)),""))</f>
        <v/>
      </c>
      <c r="L225" s="12" t="str">
        <f>IF($H225="","",IFERROR(INDEX(Library!$J$5:$J$499,MATCH($H225,Library!$F$5:$F$499,0)),""))</f>
        <v/>
      </c>
      <c r="M225" s="25"/>
      <c r="N225" s="13" t="str">
        <f t="shared" si="7"/>
        <v/>
      </c>
      <c r="O225" s="25"/>
      <c r="P225" s="27"/>
      <c r="Q225" s="28" t="str">
        <f>IF(OR($P225="",$N225=""),"",$P225+IFERROR(INDEX(Settings!$B$10:$B$12,MATCH($N225,Settings!$A$10:$A$12,0)),0))</f>
        <v/>
      </c>
      <c r="R225" s="25"/>
      <c r="S225" s="25"/>
      <c r="T225" s="27"/>
      <c r="U225" s="12" t="str">
        <f>IF($P225="","",IF($T225&lt;&gt;"",$T225,Settings!$B$6)-$P225)</f>
        <v/>
      </c>
      <c r="V225" s="12" t="str">
        <f>IF(OR($Q225="",$S225="مغلق"),"",IF(Settings!$B$6&gt;$Q225,"متأخر",""))</f>
        <v/>
      </c>
      <c r="W225" s="26"/>
    </row>
    <row r="226" spans="1:23" ht="18" x14ac:dyDescent="0.25">
      <c r="A226" s="13" t="str">
        <f t="shared" si="6"/>
        <v/>
      </c>
      <c r="B226" s="25"/>
      <c r="C226" s="25"/>
      <c r="D226" s="25"/>
      <c r="E226" s="25"/>
      <c r="F226" s="25"/>
      <c r="G226" s="25"/>
      <c r="H226" s="26"/>
      <c r="I226" s="12" t="str">
        <f>IF($H226="","",IFERROR(INDEX(Library!$A$5:$A$499,MATCH($H226,Library!$F$5:$F$499,0)),"غير موجود بالمكتبة"))</f>
        <v/>
      </c>
      <c r="J226" s="11" t="str">
        <f>IF($H226="","",IFERROR(INDEX(Library!$H$5:$H$499,MATCH($H226,Library!$F$5:$F$499,0)),""))</f>
        <v/>
      </c>
      <c r="K226" s="11" t="str">
        <f>IF($H226="","",IFERROR(INDEX(Library!$I$5:$I$499,MATCH($H226,Library!$F$5:$F$499,0)),""))</f>
        <v/>
      </c>
      <c r="L226" s="12" t="str">
        <f>IF($H226="","",IFERROR(INDEX(Library!$J$5:$J$499,MATCH($H226,Library!$F$5:$F$499,0)),""))</f>
        <v/>
      </c>
      <c r="M226" s="25"/>
      <c r="N226" s="13" t="str">
        <f t="shared" si="7"/>
        <v/>
      </c>
      <c r="O226" s="25"/>
      <c r="P226" s="27"/>
      <c r="Q226" s="28" t="str">
        <f>IF(OR($P226="",$N226=""),"",$P226+IFERROR(INDEX(Settings!$B$10:$B$12,MATCH($N226,Settings!$A$10:$A$12,0)),0))</f>
        <v/>
      </c>
      <c r="R226" s="25"/>
      <c r="S226" s="25"/>
      <c r="T226" s="27"/>
      <c r="U226" s="12" t="str">
        <f>IF($P226="","",IF($T226&lt;&gt;"",$T226,Settings!$B$6)-$P226)</f>
        <v/>
      </c>
      <c r="V226" s="12" t="str">
        <f>IF(OR($Q226="",$S226="مغلق"),"",IF(Settings!$B$6&gt;$Q226,"متأخر",""))</f>
        <v/>
      </c>
      <c r="W226" s="26"/>
    </row>
    <row r="227" spans="1:23" ht="18" x14ac:dyDescent="0.25">
      <c r="A227" s="13" t="str">
        <f t="shared" si="6"/>
        <v/>
      </c>
      <c r="B227" s="25"/>
      <c r="C227" s="25"/>
      <c r="D227" s="25"/>
      <c r="E227" s="25"/>
      <c r="F227" s="25"/>
      <c r="G227" s="25"/>
      <c r="H227" s="26"/>
      <c r="I227" s="12" t="str">
        <f>IF($H227="","",IFERROR(INDEX(Library!$A$5:$A$499,MATCH($H227,Library!$F$5:$F$499,0)),"غير موجود بالمكتبة"))</f>
        <v/>
      </c>
      <c r="J227" s="11" t="str">
        <f>IF($H227="","",IFERROR(INDEX(Library!$H$5:$H$499,MATCH($H227,Library!$F$5:$F$499,0)),""))</f>
        <v/>
      </c>
      <c r="K227" s="11" t="str">
        <f>IF($H227="","",IFERROR(INDEX(Library!$I$5:$I$499,MATCH($H227,Library!$F$5:$F$499,0)),""))</f>
        <v/>
      </c>
      <c r="L227" s="12" t="str">
        <f>IF($H227="","",IFERROR(INDEX(Library!$J$5:$J$499,MATCH($H227,Library!$F$5:$F$499,0)),""))</f>
        <v/>
      </c>
      <c r="M227" s="25"/>
      <c r="N227" s="13" t="str">
        <f t="shared" si="7"/>
        <v/>
      </c>
      <c r="O227" s="25"/>
      <c r="P227" s="27"/>
      <c r="Q227" s="28" t="str">
        <f>IF(OR($P227="",$N227=""),"",$P227+IFERROR(INDEX(Settings!$B$10:$B$12,MATCH($N227,Settings!$A$10:$A$12,0)),0))</f>
        <v/>
      </c>
      <c r="R227" s="25"/>
      <c r="S227" s="25"/>
      <c r="T227" s="27"/>
      <c r="U227" s="12" t="str">
        <f>IF($P227="","",IF($T227&lt;&gt;"",$T227,Settings!$B$6)-$P227)</f>
        <v/>
      </c>
      <c r="V227" s="12" t="str">
        <f>IF(OR($Q227="",$S227="مغلق"),"",IF(Settings!$B$6&gt;$Q227,"متأخر",""))</f>
        <v/>
      </c>
      <c r="W227" s="26"/>
    </row>
    <row r="228" spans="1:23" ht="18" x14ac:dyDescent="0.25">
      <c r="A228" s="13" t="str">
        <f t="shared" si="6"/>
        <v/>
      </c>
      <c r="B228" s="25"/>
      <c r="C228" s="25"/>
      <c r="D228" s="25"/>
      <c r="E228" s="25"/>
      <c r="F228" s="25"/>
      <c r="G228" s="25"/>
      <c r="H228" s="26"/>
      <c r="I228" s="12" t="str">
        <f>IF($H228="","",IFERROR(INDEX(Library!$A$5:$A$499,MATCH($H228,Library!$F$5:$F$499,0)),"غير موجود بالمكتبة"))</f>
        <v/>
      </c>
      <c r="J228" s="11" t="str">
        <f>IF($H228="","",IFERROR(INDEX(Library!$H$5:$H$499,MATCH($H228,Library!$F$5:$F$499,0)),""))</f>
        <v/>
      </c>
      <c r="K228" s="11" t="str">
        <f>IF($H228="","",IFERROR(INDEX(Library!$I$5:$I$499,MATCH($H228,Library!$F$5:$F$499,0)),""))</f>
        <v/>
      </c>
      <c r="L228" s="12" t="str">
        <f>IF($H228="","",IFERROR(INDEX(Library!$J$5:$J$499,MATCH($H228,Library!$F$5:$F$499,0)),""))</f>
        <v/>
      </c>
      <c r="M228" s="25"/>
      <c r="N228" s="13" t="str">
        <f t="shared" si="7"/>
        <v/>
      </c>
      <c r="O228" s="25"/>
      <c r="P228" s="27"/>
      <c r="Q228" s="28" t="str">
        <f>IF(OR($P228="",$N228=""),"",$P228+IFERROR(INDEX(Settings!$B$10:$B$12,MATCH($N228,Settings!$A$10:$A$12,0)),0))</f>
        <v/>
      </c>
      <c r="R228" s="25"/>
      <c r="S228" s="25"/>
      <c r="T228" s="27"/>
      <c r="U228" s="12" t="str">
        <f>IF($P228="","",IF($T228&lt;&gt;"",$T228,Settings!$B$6)-$P228)</f>
        <v/>
      </c>
      <c r="V228" s="12" t="str">
        <f>IF(OR($Q228="",$S228="مغلق"),"",IF(Settings!$B$6&gt;$Q228,"متأخر",""))</f>
        <v/>
      </c>
      <c r="W228" s="26"/>
    </row>
    <row r="229" spans="1:23" ht="18" x14ac:dyDescent="0.25">
      <c r="A229" s="13" t="str">
        <f t="shared" si="6"/>
        <v/>
      </c>
      <c r="B229" s="25"/>
      <c r="C229" s="25"/>
      <c r="D229" s="25"/>
      <c r="E229" s="25"/>
      <c r="F229" s="25"/>
      <c r="G229" s="25"/>
      <c r="H229" s="26"/>
      <c r="I229" s="12" t="str">
        <f>IF($H229="","",IFERROR(INDEX(Library!$A$5:$A$499,MATCH($H229,Library!$F$5:$F$499,0)),"غير موجود بالمكتبة"))</f>
        <v/>
      </c>
      <c r="J229" s="11" t="str">
        <f>IF($H229="","",IFERROR(INDEX(Library!$H$5:$H$499,MATCH($H229,Library!$F$5:$F$499,0)),""))</f>
        <v/>
      </c>
      <c r="K229" s="11" t="str">
        <f>IF($H229="","",IFERROR(INDEX(Library!$I$5:$I$499,MATCH($H229,Library!$F$5:$F$499,0)),""))</f>
        <v/>
      </c>
      <c r="L229" s="12" t="str">
        <f>IF($H229="","",IFERROR(INDEX(Library!$J$5:$J$499,MATCH($H229,Library!$F$5:$F$499,0)),""))</f>
        <v/>
      </c>
      <c r="M229" s="25"/>
      <c r="N229" s="13" t="str">
        <f t="shared" si="7"/>
        <v/>
      </c>
      <c r="O229" s="25"/>
      <c r="P229" s="27"/>
      <c r="Q229" s="28" t="str">
        <f>IF(OR($P229="",$N229=""),"",$P229+IFERROR(INDEX(Settings!$B$10:$B$12,MATCH($N229,Settings!$A$10:$A$12,0)),0))</f>
        <v/>
      </c>
      <c r="R229" s="25"/>
      <c r="S229" s="25"/>
      <c r="T229" s="27"/>
      <c r="U229" s="12" t="str">
        <f>IF($P229="","",IF($T229&lt;&gt;"",$T229,Settings!$B$6)-$P229)</f>
        <v/>
      </c>
      <c r="V229" s="12" t="str">
        <f>IF(OR($Q229="",$S229="مغلق"),"",IF(Settings!$B$6&gt;$Q229,"متأخر",""))</f>
        <v/>
      </c>
      <c r="W229" s="26"/>
    </row>
    <row r="230" spans="1:23" ht="18" x14ac:dyDescent="0.25">
      <c r="A230" s="13" t="str">
        <f t="shared" si="6"/>
        <v/>
      </c>
      <c r="B230" s="25"/>
      <c r="C230" s="25"/>
      <c r="D230" s="25"/>
      <c r="E230" s="25"/>
      <c r="F230" s="25"/>
      <c r="G230" s="25"/>
      <c r="H230" s="26"/>
      <c r="I230" s="12" t="str">
        <f>IF($H230="","",IFERROR(INDEX(Library!$A$5:$A$499,MATCH($H230,Library!$F$5:$F$499,0)),"غير موجود بالمكتبة"))</f>
        <v/>
      </c>
      <c r="J230" s="11" t="str">
        <f>IF($H230="","",IFERROR(INDEX(Library!$H$5:$H$499,MATCH($H230,Library!$F$5:$F$499,0)),""))</f>
        <v/>
      </c>
      <c r="K230" s="11" t="str">
        <f>IF($H230="","",IFERROR(INDEX(Library!$I$5:$I$499,MATCH($H230,Library!$F$5:$F$499,0)),""))</f>
        <v/>
      </c>
      <c r="L230" s="12" t="str">
        <f>IF($H230="","",IFERROR(INDEX(Library!$J$5:$J$499,MATCH($H230,Library!$F$5:$F$499,0)),""))</f>
        <v/>
      </c>
      <c r="M230" s="25"/>
      <c r="N230" s="13" t="str">
        <f t="shared" si="7"/>
        <v/>
      </c>
      <c r="O230" s="25"/>
      <c r="P230" s="27"/>
      <c r="Q230" s="28" t="str">
        <f>IF(OR($P230="",$N230=""),"",$P230+IFERROR(INDEX(Settings!$B$10:$B$12,MATCH($N230,Settings!$A$10:$A$12,0)),0))</f>
        <v/>
      </c>
      <c r="R230" s="25"/>
      <c r="S230" s="25"/>
      <c r="T230" s="27"/>
      <c r="U230" s="12" t="str">
        <f>IF($P230="","",IF($T230&lt;&gt;"",$T230,Settings!$B$6)-$P230)</f>
        <v/>
      </c>
      <c r="V230" s="12" t="str">
        <f>IF(OR($Q230="",$S230="مغلق"),"",IF(Settings!$B$6&gt;$Q230,"متأخر",""))</f>
        <v/>
      </c>
      <c r="W230" s="26"/>
    </row>
    <row r="231" spans="1:23" ht="18" x14ac:dyDescent="0.25">
      <c r="A231" s="13" t="str">
        <f t="shared" si="6"/>
        <v/>
      </c>
      <c r="B231" s="25"/>
      <c r="C231" s="25"/>
      <c r="D231" s="25"/>
      <c r="E231" s="25"/>
      <c r="F231" s="25"/>
      <c r="G231" s="25"/>
      <c r="H231" s="26"/>
      <c r="I231" s="12" t="str">
        <f>IF($H231="","",IFERROR(INDEX(Library!$A$5:$A$499,MATCH($H231,Library!$F$5:$F$499,0)),"غير موجود بالمكتبة"))</f>
        <v/>
      </c>
      <c r="J231" s="11" t="str">
        <f>IF($H231="","",IFERROR(INDEX(Library!$H$5:$H$499,MATCH($H231,Library!$F$5:$F$499,0)),""))</f>
        <v/>
      </c>
      <c r="K231" s="11" t="str">
        <f>IF($H231="","",IFERROR(INDEX(Library!$I$5:$I$499,MATCH($H231,Library!$F$5:$F$499,0)),""))</f>
        <v/>
      </c>
      <c r="L231" s="12" t="str">
        <f>IF($H231="","",IFERROR(INDEX(Library!$J$5:$J$499,MATCH($H231,Library!$F$5:$F$499,0)),""))</f>
        <v/>
      </c>
      <c r="M231" s="25"/>
      <c r="N231" s="13" t="str">
        <f t="shared" si="7"/>
        <v/>
      </c>
      <c r="O231" s="25"/>
      <c r="P231" s="27"/>
      <c r="Q231" s="28" t="str">
        <f>IF(OR($P231="",$N231=""),"",$P231+IFERROR(INDEX(Settings!$B$10:$B$12,MATCH($N231,Settings!$A$10:$A$12,0)),0))</f>
        <v/>
      </c>
      <c r="R231" s="25"/>
      <c r="S231" s="25"/>
      <c r="T231" s="27"/>
      <c r="U231" s="12" t="str">
        <f>IF($P231="","",IF($T231&lt;&gt;"",$T231,Settings!$B$6)-$P231)</f>
        <v/>
      </c>
      <c r="V231" s="12" t="str">
        <f>IF(OR($Q231="",$S231="مغلق"),"",IF(Settings!$B$6&gt;$Q231,"متأخر",""))</f>
        <v/>
      </c>
      <c r="W231" s="26"/>
    </row>
    <row r="232" spans="1:23" ht="18" x14ac:dyDescent="0.25">
      <c r="A232" s="13" t="str">
        <f t="shared" si="6"/>
        <v/>
      </c>
      <c r="B232" s="25"/>
      <c r="C232" s="25"/>
      <c r="D232" s="25"/>
      <c r="E232" s="25"/>
      <c r="F232" s="25"/>
      <c r="G232" s="25"/>
      <c r="H232" s="26"/>
      <c r="I232" s="12" t="str">
        <f>IF($H232="","",IFERROR(INDEX(Library!$A$5:$A$499,MATCH($H232,Library!$F$5:$F$499,0)),"غير موجود بالمكتبة"))</f>
        <v/>
      </c>
      <c r="J232" s="11" t="str">
        <f>IF($H232="","",IFERROR(INDEX(Library!$H$5:$H$499,MATCH($H232,Library!$F$5:$F$499,0)),""))</f>
        <v/>
      </c>
      <c r="K232" s="11" t="str">
        <f>IF($H232="","",IFERROR(INDEX(Library!$I$5:$I$499,MATCH($H232,Library!$F$5:$F$499,0)),""))</f>
        <v/>
      </c>
      <c r="L232" s="12" t="str">
        <f>IF($H232="","",IFERROR(INDEX(Library!$J$5:$J$499,MATCH($H232,Library!$F$5:$F$499,0)),""))</f>
        <v/>
      </c>
      <c r="M232" s="25"/>
      <c r="N232" s="13" t="str">
        <f t="shared" si="7"/>
        <v/>
      </c>
      <c r="O232" s="25"/>
      <c r="P232" s="27"/>
      <c r="Q232" s="28" t="str">
        <f>IF(OR($P232="",$N232=""),"",$P232+IFERROR(INDEX(Settings!$B$10:$B$12,MATCH($N232,Settings!$A$10:$A$12,0)),0))</f>
        <v/>
      </c>
      <c r="R232" s="25"/>
      <c r="S232" s="25"/>
      <c r="T232" s="27"/>
      <c r="U232" s="12" t="str">
        <f>IF($P232="","",IF($T232&lt;&gt;"",$T232,Settings!$B$6)-$P232)</f>
        <v/>
      </c>
      <c r="V232" s="12" t="str">
        <f>IF(OR($Q232="",$S232="مغلق"),"",IF(Settings!$B$6&gt;$Q232,"متأخر",""))</f>
        <v/>
      </c>
      <c r="W232" s="26"/>
    </row>
    <row r="233" spans="1:23" ht="18" x14ac:dyDescent="0.25">
      <c r="A233" s="13" t="str">
        <f t="shared" si="6"/>
        <v/>
      </c>
      <c r="B233" s="25"/>
      <c r="C233" s="25"/>
      <c r="D233" s="25"/>
      <c r="E233" s="25"/>
      <c r="F233" s="25"/>
      <c r="G233" s="25"/>
      <c r="H233" s="26"/>
      <c r="I233" s="12" t="str">
        <f>IF($H233="","",IFERROR(INDEX(Library!$A$5:$A$499,MATCH($H233,Library!$F$5:$F$499,0)),"غير موجود بالمكتبة"))</f>
        <v/>
      </c>
      <c r="J233" s="11" t="str">
        <f>IF($H233="","",IFERROR(INDEX(Library!$H$5:$H$499,MATCH($H233,Library!$F$5:$F$499,0)),""))</f>
        <v/>
      </c>
      <c r="K233" s="11" t="str">
        <f>IF($H233="","",IFERROR(INDEX(Library!$I$5:$I$499,MATCH($H233,Library!$F$5:$F$499,0)),""))</f>
        <v/>
      </c>
      <c r="L233" s="12" t="str">
        <f>IF($H233="","",IFERROR(INDEX(Library!$J$5:$J$499,MATCH($H233,Library!$F$5:$F$499,0)),""))</f>
        <v/>
      </c>
      <c r="M233" s="25"/>
      <c r="N233" s="13" t="str">
        <f t="shared" si="7"/>
        <v/>
      </c>
      <c r="O233" s="25"/>
      <c r="P233" s="27"/>
      <c r="Q233" s="28" t="str">
        <f>IF(OR($P233="",$N233=""),"",$P233+IFERROR(INDEX(Settings!$B$10:$B$12,MATCH($N233,Settings!$A$10:$A$12,0)),0))</f>
        <v/>
      </c>
      <c r="R233" s="25"/>
      <c r="S233" s="25"/>
      <c r="T233" s="27"/>
      <c r="U233" s="12" t="str">
        <f>IF($P233="","",IF($T233&lt;&gt;"",$T233,Settings!$B$6)-$P233)</f>
        <v/>
      </c>
      <c r="V233" s="12" t="str">
        <f>IF(OR($Q233="",$S233="مغلق"),"",IF(Settings!$B$6&gt;$Q233,"متأخر",""))</f>
        <v/>
      </c>
      <c r="W233" s="26"/>
    </row>
    <row r="234" spans="1:23" ht="18" x14ac:dyDescent="0.25">
      <c r="A234" s="13" t="str">
        <f t="shared" si="6"/>
        <v/>
      </c>
      <c r="B234" s="25"/>
      <c r="C234" s="25"/>
      <c r="D234" s="25"/>
      <c r="E234" s="25"/>
      <c r="F234" s="25"/>
      <c r="G234" s="25"/>
      <c r="H234" s="26"/>
      <c r="I234" s="12" t="str">
        <f>IF($H234="","",IFERROR(INDEX(Library!$A$5:$A$499,MATCH($H234,Library!$F$5:$F$499,0)),"غير موجود بالمكتبة"))</f>
        <v/>
      </c>
      <c r="J234" s="11" t="str">
        <f>IF($H234="","",IFERROR(INDEX(Library!$H$5:$H$499,MATCH($H234,Library!$F$5:$F$499,0)),""))</f>
        <v/>
      </c>
      <c r="K234" s="11" t="str">
        <f>IF($H234="","",IFERROR(INDEX(Library!$I$5:$I$499,MATCH($H234,Library!$F$5:$F$499,0)),""))</f>
        <v/>
      </c>
      <c r="L234" s="12" t="str">
        <f>IF($H234="","",IFERROR(INDEX(Library!$J$5:$J$499,MATCH($H234,Library!$F$5:$F$499,0)),""))</f>
        <v/>
      </c>
      <c r="M234" s="25"/>
      <c r="N234" s="13" t="str">
        <f t="shared" si="7"/>
        <v/>
      </c>
      <c r="O234" s="25"/>
      <c r="P234" s="27"/>
      <c r="Q234" s="28" t="str">
        <f>IF(OR($P234="",$N234=""),"",$P234+IFERROR(INDEX(Settings!$B$10:$B$12,MATCH($N234,Settings!$A$10:$A$12,0)),0))</f>
        <v/>
      </c>
      <c r="R234" s="25"/>
      <c r="S234" s="25"/>
      <c r="T234" s="27"/>
      <c r="U234" s="12" t="str">
        <f>IF($P234="","",IF($T234&lt;&gt;"",$T234,Settings!$B$6)-$P234)</f>
        <v/>
      </c>
      <c r="V234" s="12" t="str">
        <f>IF(OR($Q234="",$S234="مغلق"),"",IF(Settings!$B$6&gt;$Q234,"متأخر",""))</f>
        <v/>
      </c>
      <c r="W234" s="26"/>
    </row>
    <row r="235" spans="1:23" ht="18" x14ac:dyDescent="0.25">
      <c r="A235" s="13" t="str">
        <f t="shared" si="6"/>
        <v/>
      </c>
      <c r="B235" s="25"/>
      <c r="C235" s="25"/>
      <c r="D235" s="25"/>
      <c r="E235" s="25"/>
      <c r="F235" s="25"/>
      <c r="G235" s="25"/>
      <c r="H235" s="26"/>
      <c r="I235" s="12" t="str">
        <f>IF($H235="","",IFERROR(INDEX(Library!$A$5:$A$499,MATCH($H235,Library!$F$5:$F$499,0)),"غير موجود بالمكتبة"))</f>
        <v/>
      </c>
      <c r="J235" s="11" t="str">
        <f>IF($H235="","",IFERROR(INDEX(Library!$H$5:$H$499,MATCH($H235,Library!$F$5:$F$499,0)),""))</f>
        <v/>
      </c>
      <c r="K235" s="11" t="str">
        <f>IF($H235="","",IFERROR(INDEX(Library!$I$5:$I$499,MATCH($H235,Library!$F$5:$F$499,0)),""))</f>
        <v/>
      </c>
      <c r="L235" s="12" t="str">
        <f>IF($H235="","",IFERROR(INDEX(Library!$J$5:$J$499,MATCH($H235,Library!$F$5:$F$499,0)),""))</f>
        <v/>
      </c>
      <c r="M235" s="25"/>
      <c r="N235" s="13" t="str">
        <f t="shared" si="7"/>
        <v/>
      </c>
      <c r="O235" s="25"/>
      <c r="P235" s="27"/>
      <c r="Q235" s="28" t="str">
        <f>IF(OR($P235="",$N235=""),"",$P235+IFERROR(INDEX(Settings!$B$10:$B$12,MATCH($N235,Settings!$A$10:$A$12,0)),0))</f>
        <v/>
      </c>
      <c r="R235" s="25"/>
      <c r="S235" s="25"/>
      <c r="T235" s="27"/>
      <c r="U235" s="12" t="str">
        <f>IF($P235="","",IF($T235&lt;&gt;"",$T235,Settings!$B$6)-$P235)</f>
        <v/>
      </c>
      <c r="V235" s="12" t="str">
        <f>IF(OR($Q235="",$S235="مغلق"),"",IF(Settings!$B$6&gt;$Q235,"متأخر",""))</f>
        <v/>
      </c>
      <c r="W235" s="26"/>
    </row>
    <row r="236" spans="1:23" ht="18" x14ac:dyDescent="0.25">
      <c r="A236" s="13" t="str">
        <f t="shared" si="6"/>
        <v/>
      </c>
      <c r="B236" s="25"/>
      <c r="C236" s="25"/>
      <c r="D236" s="25"/>
      <c r="E236" s="25"/>
      <c r="F236" s="25"/>
      <c r="G236" s="25"/>
      <c r="H236" s="26"/>
      <c r="I236" s="12" t="str">
        <f>IF($H236="","",IFERROR(INDEX(Library!$A$5:$A$499,MATCH($H236,Library!$F$5:$F$499,0)),"غير موجود بالمكتبة"))</f>
        <v/>
      </c>
      <c r="J236" s="11" t="str">
        <f>IF($H236="","",IFERROR(INDEX(Library!$H$5:$H$499,MATCH($H236,Library!$F$5:$F$499,0)),""))</f>
        <v/>
      </c>
      <c r="K236" s="11" t="str">
        <f>IF($H236="","",IFERROR(INDEX(Library!$I$5:$I$499,MATCH($H236,Library!$F$5:$F$499,0)),""))</f>
        <v/>
      </c>
      <c r="L236" s="12" t="str">
        <f>IF($H236="","",IFERROR(INDEX(Library!$J$5:$J$499,MATCH($H236,Library!$F$5:$F$499,0)),""))</f>
        <v/>
      </c>
      <c r="M236" s="25"/>
      <c r="N236" s="13" t="str">
        <f t="shared" si="7"/>
        <v/>
      </c>
      <c r="O236" s="25"/>
      <c r="P236" s="27"/>
      <c r="Q236" s="28" t="str">
        <f>IF(OR($P236="",$N236=""),"",$P236+IFERROR(INDEX(Settings!$B$10:$B$12,MATCH($N236,Settings!$A$10:$A$12,0)),0))</f>
        <v/>
      </c>
      <c r="R236" s="25"/>
      <c r="S236" s="25"/>
      <c r="T236" s="27"/>
      <c r="U236" s="12" t="str">
        <f>IF($P236="","",IF($T236&lt;&gt;"",$T236,Settings!$B$6)-$P236)</f>
        <v/>
      </c>
      <c r="V236" s="12" t="str">
        <f>IF(OR($Q236="",$S236="مغلق"),"",IF(Settings!$B$6&gt;$Q236,"متأخر",""))</f>
        <v/>
      </c>
      <c r="W236" s="26"/>
    </row>
    <row r="237" spans="1:23" ht="18" x14ac:dyDescent="0.25">
      <c r="A237" s="13" t="str">
        <f t="shared" si="6"/>
        <v/>
      </c>
      <c r="B237" s="25"/>
      <c r="C237" s="25"/>
      <c r="D237" s="25"/>
      <c r="E237" s="25"/>
      <c r="F237" s="25"/>
      <c r="G237" s="25"/>
      <c r="H237" s="26"/>
      <c r="I237" s="12" t="str">
        <f>IF($H237="","",IFERROR(INDEX(Library!$A$5:$A$499,MATCH($H237,Library!$F$5:$F$499,0)),"غير موجود بالمكتبة"))</f>
        <v/>
      </c>
      <c r="J237" s="11" t="str">
        <f>IF($H237="","",IFERROR(INDEX(Library!$H$5:$H$499,MATCH($H237,Library!$F$5:$F$499,0)),""))</f>
        <v/>
      </c>
      <c r="K237" s="11" t="str">
        <f>IF($H237="","",IFERROR(INDEX(Library!$I$5:$I$499,MATCH($H237,Library!$F$5:$F$499,0)),""))</f>
        <v/>
      </c>
      <c r="L237" s="12" t="str">
        <f>IF($H237="","",IFERROR(INDEX(Library!$J$5:$J$499,MATCH($H237,Library!$F$5:$F$499,0)),""))</f>
        <v/>
      </c>
      <c r="M237" s="25"/>
      <c r="N237" s="13" t="str">
        <f t="shared" si="7"/>
        <v/>
      </c>
      <c r="O237" s="25"/>
      <c r="P237" s="27"/>
      <c r="Q237" s="28" t="str">
        <f>IF(OR($P237="",$N237=""),"",$P237+IFERROR(INDEX(Settings!$B$10:$B$12,MATCH($N237,Settings!$A$10:$A$12,0)),0))</f>
        <v/>
      </c>
      <c r="R237" s="25"/>
      <c r="S237" s="25"/>
      <c r="T237" s="27"/>
      <c r="U237" s="12" t="str">
        <f>IF($P237="","",IF($T237&lt;&gt;"",$T237,Settings!$B$6)-$P237)</f>
        <v/>
      </c>
      <c r="V237" s="12" t="str">
        <f>IF(OR($Q237="",$S237="مغلق"),"",IF(Settings!$B$6&gt;$Q237,"متأخر",""))</f>
        <v/>
      </c>
      <c r="W237" s="26"/>
    </row>
    <row r="238" spans="1:23" ht="18" x14ac:dyDescent="0.25">
      <c r="A238" s="13" t="str">
        <f t="shared" si="6"/>
        <v/>
      </c>
      <c r="B238" s="25"/>
      <c r="C238" s="25"/>
      <c r="D238" s="25"/>
      <c r="E238" s="25"/>
      <c r="F238" s="25"/>
      <c r="G238" s="25"/>
      <c r="H238" s="26"/>
      <c r="I238" s="12" t="str">
        <f>IF($H238="","",IFERROR(INDEX(Library!$A$5:$A$499,MATCH($H238,Library!$F$5:$F$499,0)),"غير موجود بالمكتبة"))</f>
        <v/>
      </c>
      <c r="J238" s="11" t="str">
        <f>IF($H238="","",IFERROR(INDEX(Library!$H$5:$H$499,MATCH($H238,Library!$F$5:$F$499,0)),""))</f>
        <v/>
      </c>
      <c r="K238" s="11" t="str">
        <f>IF($H238="","",IFERROR(INDEX(Library!$I$5:$I$499,MATCH($H238,Library!$F$5:$F$499,0)),""))</f>
        <v/>
      </c>
      <c r="L238" s="12" t="str">
        <f>IF($H238="","",IFERROR(INDEX(Library!$J$5:$J$499,MATCH($H238,Library!$F$5:$F$499,0)),""))</f>
        <v/>
      </c>
      <c r="M238" s="25"/>
      <c r="N238" s="13" t="str">
        <f t="shared" si="7"/>
        <v/>
      </c>
      <c r="O238" s="25"/>
      <c r="P238" s="27"/>
      <c r="Q238" s="28" t="str">
        <f>IF(OR($P238="",$N238=""),"",$P238+IFERROR(INDEX(Settings!$B$10:$B$12,MATCH($N238,Settings!$A$10:$A$12,0)),0))</f>
        <v/>
      </c>
      <c r="R238" s="25"/>
      <c r="S238" s="25"/>
      <c r="T238" s="27"/>
      <c r="U238" s="12" t="str">
        <f>IF($P238="","",IF($T238&lt;&gt;"",$T238,Settings!$B$6)-$P238)</f>
        <v/>
      </c>
      <c r="V238" s="12" t="str">
        <f>IF(OR($Q238="",$S238="مغلق"),"",IF(Settings!$B$6&gt;$Q238,"متأخر",""))</f>
        <v/>
      </c>
      <c r="W238" s="26"/>
    </row>
    <row r="239" spans="1:23" ht="18" x14ac:dyDescent="0.25">
      <c r="A239" s="13" t="str">
        <f t="shared" si="6"/>
        <v/>
      </c>
      <c r="B239" s="25"/>
      <c r="C239" s="25"/>
      <c r="D239" s="25"/>
      <c r="E239" s="25"/>
      <c r="F239" s="25"/>
      <c r="G239" s="25"/>
      <c r="H239" s="26"/>
      <c r="I239" s="12" t="str">
        <f>IF($H239="","",IFERROR(INDEX(Library!$A$5:$A$499,MATCH($H239,Library!$F$5:$F$499,0)),"غير موجود بالمكتبة"))</f>
        <v/>
      </c>
      <c r="J239" s="11" t="str">
        <f>IF($H239="","",IFERROR(INDEX(Library!$H$5:$H$499,MATCH($H239,Library!$F$5:$F$499,0)),""))</f>
        <v/>
      </c>
      <c r="K239" s="11" t="str">
        <f>IF($H239="","",IFERROR(INDEX(Library!$I$5:$I$499,MATCH($H239,Library!$F$5:$F$499,0)),""))</f>
        <v/>
      </c>
      <c r="L239" s="12" t="str">
        <f>IF($H239="","",IFERROR(INDEX(Library!$J$5:$J$499,MATCH($H239,Library!$F$5:$F$499,0)),""))</f>
        <v/>
      </c>
      <c r="M239" s="25"/>
      <c r="N239" s="13" t="str">
        <f t="shared" si="7"/>
        <v/>
      </c>
      <c r="O239" s="25"/>
      <c r="P239" s="27"/>
      <c r="Q239" s="28" t="str">
        <f>IF(OR($P239="",$N239=""),"",$P239+IFERROR(INDEX(Settings!$B$10:$B$12,MATCH($N239,Settings!$A$10:$A$12,0)),0))</f>
        <v/>
      </c>
      <c r="R239" s="25"/>
      <c r="S239" s="25"/>
      <c r="T239" s="27"/>
      <c r="U239" s="12" t="str">
        <f>IF($P239="","",IF($T239&lt;&gt;"",$T239,Settings!$B$6)-$P239)</f>
        <v/>
      </c>
      <c r="V239" s="12" t="str">
        <f>IF(OR($Q239="",$S239="مغلق"),"",IF(Settings!$B$6&gt;$Q239,"متأخر",""))</f>
        <v/>
      </c>
      <c r="W239" s="26"/>
    </row>
    <row r="240" spans="1:23" ht="18" x14ac:dyDescent="0.25">
      <c r="A240" s="13" t="str">
        <f t="shared" si="6"/>
        <v/>
      </c>
      <c r="B240" s="25"/>
      <c r="C240" s="25"/>
      <c r="D240" s="25"/>
      <c r="E240" s="25"/>
      <c r="F240" s="25"/>
      <c r="G240" s="25"/>
      <c r="H240" s="26"/>
      <c r="I240" s="12" t="str">
        <f>IF($H240="","",IFERROR(INDEX(Library!$A$5:$A$499,MATCH($H240,Library!$F$5:$F$499,0)),"غير موجود بالمكتبة"))</f>
        <v/>
      </c>
      <c r="J240" s="11" t="str">
        <f>IF($H240="","",IFERROR(INDEX(Library!$H$5:$H$499,MATCH($H240,Library!$F$5:$F$499,0)),""))</f>
        <v/>
      </c>
      <c r="K240" s="11" t="str">
        <f>IF($H240="","",IFERROR(INDEX(Library!$I$5:$I$499,MATCH($H240,Library!$F$5:$F$499,0)),""))</f>
        <v/>
      </c>
      <c r="L240" s="12" t="str">
        <f>IF($H240="","",IFERROR(INDEX(Library!$J$5:$J$499,MATCH($H240,Library!$F$5:$F$499,0)),""))</f>
        <v/>
      </c>
      <c r="M240" s="25"/>
      <c r="N240" s="13" t="str">
        <f t="shared" si="7"/>
        <v/>
      </c>
      <c r="O240" s="25"/>
      <c r="P240" s="27"/>
      <c r="Q240" s="28" t="str">
        <f>IF(OR($P240="",$N240=""),"",$P240+IFERROR(INDEX(Settings!$B$10:$B$12,MATCH($N240,Settings!$A$10:$A$12,0)),0))</f>
        <v/>
      </c>
      <c r="R240" s="25"/>
      <c r="S240" s="25"/>
      <c r="T240" s="27"/>
      <c r="U240" s="12" t="str">
        <f>IF($P240="","",IF($T240&lt;&gt;"",$T240,Settings!$B$6)-$P240)</f>
        <v/>
      </c>
      <c r="V240" s="12" t="str">
        <f>IF(OR($Q240="",$S240="مغلق"),"",IF(Settings!$B$6&gt;$Q240,"متأخر",""))</f>
        <v/>
      </c>
      <c r="W240" s="26"/>
    </row>
    <row r="241" spans="1:23" ht="18" x14ac:dyDescent="0.25">
      <c r="A241" s="13" t="str">
        <f t="shared" si="6"/>
        <v/>
      </c>
      <c r="B241" s="25"/>
      <c r="C241" s="25"/>
      <c r="D241" s="25"/>
      <c r="E241" s="25"/>
      <c r="F241" s="25"/>
      <c r="G241" s="25"/>
      <c r="H241" s="26"/>
      <c r="I241" s="12" t="str">
        <f>IF($H241="","",IFERROR(INDEX(Library!$A$5:$A$499,MATCH($H241,Library!$F$5:$F$499,0)),"غير موجود بالمكتبة"))</f>
        <v/>
      </c>
      <c r="J241" s="11" t="str">
        <f>IF($H241="","",IFERROR(INDEX(Library!$H$5:$H$499,MATCH($H241,Library!$F$5:$F$499,0)),""))</f>
        <v/>
      </c>
      <c r="K241" s="11" t="str">
        <f>IF($H241="","",IFERROR(INDEX(Library!$I$5:$I$499,MATCH($H241,Library!$F$5:$F$499,0)),""))</f>
        <v/>
      </c>
      <c r="L241" s="12" t="str">
        <f>IF($H241="","",IFERROR(INDEX(Library!$J$5:$J$499,MATCH($H241,Library!$F$5:$F$499,0)),""))</f>
        <v/>
      </c>
      <c r="M241" s="25"/>
      <c r="N241" s="13" t="str">
        <f t="shared" si="7"/>
        <v/>
      </c>
      <c r="O241" s="25"/>
      <c r="P241" s="27"/>
      <c r="Q241" s="28" t="str">
        <f>IF(OR($P241="",$N241=""),"",$P241+IFERROR(INDEX(Settings!$B$10:$B$12,MATCH($N241,Settings!$A$10:$A$12,0)),0))</f>
        <v/>
      </c>
      <c r="R241" s="25"/>
      <c r="S241" s="25"/>
      <c r="T241" s="27"/>
      <c r="U241" s="12" t="str">
        <f>IF($P241="","",IF($T241&lt;&gt;"",$T241,Settings!$B$6)-$P241)</f>
        <v/>
      </c>
      <c r="V241" s="12" t="str">
        <f>IF(OR($Q241="",$S241="مغلق"),"",IF(Settings!$B$6&gt;$Q241,"متأخر",""))</f>
        <v/>
      </c>
      <c r="W241" s="26"/>
    </row>
    <row r="242" spans="1:23" ht="18" x14ac:dyDescent="0.25">
      <c r="A242" s="13" t="str">
        <f t="shared" si="6"/>
        <v/>
      </c>
      <c r="B242" s="25"/>
      <c r="C242" s="25"/>
      <c r="D242" s="25"/>
      <c r="E242" s="25"/>
      <c r="F242" s="25"/>
      <c r="G242" s="25"/>
      <c r="H242" s="26"/>
      <c r="I242" s="12" t="str">
        <f>IF($H242="","",IFERROR(INDEX(Library!$A$5:$A$499,MATCH($H242,Library!$F$5:$F$499,0)),"غير موجود بالمكتبة"))</f>
        <v/>
      </c>
      <c r="J242" s="11" t="str">
        <f>IF($H242="","",IFERROR(INDEX(Library!$H$5:$H$499,MATCH($H242,Library!$F$5:$F$499,0)),""))</f>
        <v/>
      </c>
      <c r="K242" s="11" t="str">
        <f>IF($H242="","",IFERROR(INDEX(Library!$I$5:$I$499,MATCH($H242,Library!$F$5:$F$499,0)),""))</f>
        <v/>
      </c>
      <c r="L242" s="12" t="str">
        <f>IF($H242="","",IFERROR(INDEX(Library!$J$5:$J$499,MATCH($H242,Library!$F$5:$F$499,0)),""))</f>
        <v/>
      </c>
      <c r="M242" s="25"/>
      <c r="N242" s="13" t="str">
        <f t="shared" si="7"/>
        <v/>
      </c>
      <c r="O242" s="25"/>
      <c r="P242" s="27"/>
      <c r="Q242" s="28" t="str">
        <f>IF(OR($P242="",$N242=""),"",$P242+IFERROR(INDEX(Settings!$B$10:$B$12,MATCH($N242,Settings!$A$10:$A$12,0)),0))</f>
        <v/>
      </c>
      <c r="R242" s="25"/>
      <c r="S242" s="25"/>
      <c r="T242" s="27"/>
      <c r="U242" s="12" t="str">
        <f>IF($P242="","",IF($T242&lt;&gt;"",$T242,Settings!$B$6)-$P242)</f>
        <v/>
      </c>
      <c r="V242" s="12" t="str">
        <f>IF(OR($Q242="",$S242="مغلق"),"",IF(Settings!$B$6&gt;$Q242,"متأخر",""))</f>
        <v/>
      </c>
      <c r="W242" s="26"/>
    </row>
    <row r="243" spans="1:23" ht="18" x14ac:dyDescent="0.25">
      <c r="A243" s="13" t="str">
        <f t="shared" si="6"/>
        <v/>
      </c>
      <c r="B243" s="25"/>
      <c r="C243" s="25"/>
      <c r="D243" s="25"/>
      <c r="E243" s="25"/>
      <c r="F243" s="25"/>
      <c r="G243" s="25"/>
      <c r="H243" s="26"/>
      <c r="I243" s="12" t="str">
        <f>IF($H243="","",IFERROR(INDEX(Library!$A$5:$A$499,MATCH($H243,Library!$F$5:$F$499,0)),"غير موجود بالمكتبة"))</f>
        <v/>
      </c>
      <c r="J243" s="11" t="str">
        <f>IF($H243="","",IFERROR(INDEX(Library!$H$5:$H$499,MATCH($H243,Library!$F$5:$F$499,0)),""))</f>
        <v/>
      </c>
      <c r="K243" s="11" t="str">
        <f>IF($H243="","",IFERROR(INDEX(Library!$I$5:$I$499,MATCH($H243,Library!$F$5:$F$499,0)),""))</f>
        <v/>
      </c>
      <c r="L243" s="12" t="str">
        <f>IF($H243="","",IFERROR(INDEX(Library!$J$5:$J$499,MATCH($H243,Library!$F$5:$F$499,0)),""))</f>
        <v/>
      </c>
      <c r="M243" s="25"/>
      <c r="N243" s="13" t="str">
        <f t="shared" si="7"/>
        <v/>
      </c>
      <c r="O243" s="25"/>
      <c r="P243" s="27"/>
      <c r="Q243" s="28" t="str">
        <f>IF(OR($P243="",$N243=""),"",$P243+IFERROR(INDEX(Settings!$B$10:$B$12,MATCH($N243,Settings!$A$10:$A$12,0)),0))</f>
        <v/>
      </c>
      <c r="R243" s="25"/>
      <c r="S243" s="25"/>
      <c r="T243" s="27"/>
      <c r="U243" s="12" t="str">
        <f>IF($P243="","",IF($T243&lt;&gt;"",$T243,Settings!$B$6)-$P243)</f>
        <v/>
      </c>
      <c r="V243" s="12" t="str">
        <f>IF(OR($Q243="",$S243="مغلق"),"",IF(Settings!$B$6&gt;$Q243,"متأخر",""))</f>
        <v/>
      </c>
      <c r="W243" s="26"/>
    </row>
    <row r="244" spans="1:23" ht="18" x14ac:dyDescent="0.25">
      <c r="A244" s="13" t="str">
        <f t="shared" si="6"/>
        <v/>
      </c>
      <c r="B244" s="25"/>
      <c r="C244" s="25"/>
      <c r="D244" s="25"/>
      <c r="E244" s="25"/>
      <c r="F244" s="25"/>
      <c r="G244" s="25"/>
      <c r="H244" s="26"/>
      <c r="I244" s="12" t="str">
        <f>IF($H244="","",IFERROR(INDEX(Library!$A$5:$A$499,MATCH($H244,Library!$F$5:$F$499,0)),"غير موجود بالمكتبة"))</f>
        <v/>
      </c>
      <c r="J244" s="11" t="str">
        <f>IF($H244="","",IFERROR(INDEX(Library!$H$5:$H$499,MATCH($H244,Library!$F$5:$F$499,0)),""))</f>
        <v/>
      </c>
      <c r="K244" s="11" t="str">
        <f>IF($H244="","",IFERROR(INDEX(Library!$I$5:$I$499,MATCH($H244,Library!$F$5:$F$499,0)),""))</f>
        <v/>
      </c>
      <c r="L244" s="12" t="str">
        <f>IF($H244="","",IFERROR(INDEX(Library!$J$5:$J$499,MATCH($H244,Library!$F$5:$F$499,0)),""))</f>
        <v/>
      </c>
      <c r="M244" s="25"/>
      <c r="N244" s="13" t="str">
        <f t="shared" si="7"/>
        <v/>
      </c>
      <c r="O244" s="25"/>
      <c r="P244" s="27"/>
      <c r="Q244" s="28" t="str">
        <f>IF(OR($P244="",$N244=""),"",$P244+IFERROR(INDEX(Settings!$B$10:$B$12,MATCH($N244,Settings!$A$10:$A$12,0)),0))</f>
        <v/>
      </c>
      <c r="R244" s="25"/>
      <c r="S244" s="25"/>
      <c r="T244" s="27"/>
      <c r="U244" s="12" t="str">
        <f>IF($P244="","",IF($T244&lt;&gt;"",$T244,Settings!$B$6)-$P244)</f>
        <v/>
      </c>
      <c r="V244" s="12" t="str">
        <f>IF(OR($Q244="",$S244="مغلق"),"",IF(Settings!$B$6&gt;$Q244,"متأخر",""))</f>
        <v/>
      </c>
      <c r="W244" s="26"/>
    </row>
    <row r="245" spans="1:23" ht="18" x14ac:dyDescent="0.25">
      <c r="A245" s="13" t="str">
        <f t="shared" si="6"/>
        <v/>
      </c>
      <c r="B245" s="25"/>
      <c r="C245" s="25"/>
      <c r="D245" s="25"/>
      <c r="E245" s="25"/>
      <c r="F245" s="25"/>
      <c r="G245" s="25"/>
      <c r="H245" s="26"/>
      <c r="I245" s="12" t="str">
        <f>IF($H245="","",IFERROR(INDEX(Library!$A$5:$A$499,MATCH($H245,Library!$F$5:$F$499,0)),"غير موجود بالمكتبة"))</f>
        <v/>
      </c>
      <c r="J245" s="11" t="str">
        <f>IF($H245="","",IFERROR(INDEX(Library!$H$5:$H$499,MATCH($H245,Library!$F$5:$F$499,0)),""))</f>
        <v/>
      </c>
      <c r="K245" s="11" t="str">
        <f>IF($H245="","",IFERROR(INDEX(Library!$I$5:$I$499,MATCH($H245,Library!$F$5:$F$499,0)),""))</f>
        <v/>
      </c>
      <c r="L245" s="12" t="str">
        <f>IF($H245="","",IFERROR(INDEX(Library!$J$5:$J$499,MATCH($H245,Library!$F$5:$F$499,0)),""))</f>
        <v/>
      </c>
      <c r="M245" s="25"/>
      <c r="N245" s="13" t="str">
        <f t="shared" si="7"/>
        <v/>
      </c>
      <c r="O245" s="25"/>
      <c r="P245" s="27"/>
      <c r="Q245" s="28" t="str">
        <f>IF(OR($P245="",$N245=""),"",$P245+IFERROR(INDEX(Settings!$B$10:$B$12,MATCH($N245,Settings!$A$10:$A$12,0)),0))</f>
        <v/>
      </c>
      <c r="R245" s="25"/>
      <c r="S245" s="25"/>
      <c r="T245" s="27"/>
      <c r="U245" s="12" t="str">
        <f>IF($P245="","",IF($T245&lt;&gt;"",$T245,Settings!$B$6)-$P245)</f>
        <v/>
      </c>
      <c r="V245" s="12" t="str">
        <f>IF(OR($Q245="",$S245="مغلق"),"",IF(Settings!$B$6&gt;$Q245,"متأخر",""))</f>
        <v/>
      </c>
      <c r="W245" s="26"/>
    </row>
    <row r="246" spans="1:23" ht="18" x14ac:dyDescent="0.25">
      <c r="A246" s="13" t="str">
        <f t="shared" si="6"/>
        <v/>
      </c>
      <c r="B246" s="25"/>
      <c r="C246" s="25"/>
      <c r="D246" s="25"/>
      <c r="E246" s="25"/>
      <c r="F246" s="25"/>
      <c r="G246" s="25"/>
      <c r="H246" s="26"/>
      <c r="I246" s="12" t="str">
        <f>IF($H246="","",IFERROR(INDEX(Library!$A$5:$A$499,MATCH($H246,Library!$F$5:$F$499,0)),"غير موجود بالمكتبة"))</f>
        <v/>
      </c>
      <c r="J246" s="11" t="str">
        <f>IF($H246="","",IFERROR(INDEX(Library!$H$5:$H$499,MATCH($H246,Library!$F$5:$F$499,0)),""))</f>
        <v/>
      </c>
      <c r="K246" s="11" t="str">
        <f>IF($H246="","",IFERROR(INDEX(Library!$I$5:$I$499,MATCH($H246,Library!$F$5:$F$499,0)),""))</f>
        <v/>
      </c>
      <c r="L246" s="12" t="str">
        <f>IF($H246="","",IFERROR(INDEX(Library!$J$5:$J$499,MATCH($H246,Library!$F$5:$F$499,0)),""))</f>
        <v/>
      </c>
      <c r="M246" s="25"/>
      <c r="N246" s="13" t="str">
        <f t="shared" si="7"/>
        <v/>
      </c>
      <c r="O246" s="25"/>
      <c r="P246" s="27"/>
      <c r="Q246" s="28" t="str">
        <f>IF(OR($P246="",$N246=""),"",$P246+IFERROR(INDEX(Settings!$B$10:$B$12,MATCH($N246,Settings!$A$10:$A$12,0)),0))</f>
        <v/>
      </c>
      <c r="R246" s="25"/>
      <c r="S246" s="25"/>
      <c r="T246" s="27"/>
      <c r="U246" s="12" t="str">
        <f>IF($P246="","",IF($T246&lt;&gt;"",$T246,Settings!$B$6)-$P246)</f>
        <v/>
      </c>
      <c r="V246" s="12" t="str">
        <f>IF(OR($Q246="",$S246="مغلق"),"",IF(Settings!$B$6&gt;$Q246,"متأخر",""))</f>
        <v/>
      </c>
      <c r="W246" s="26"/>
    </row>
    <row r="247" spans="1:23" ht="18" x14ac:dyDescent="0.25">
      <c r="A247" s="13" t="str">
        <f t="shared" si="6"/>
        <v/>
      </c>
      <c r="B247" s="25"/>
      <c r="C247" s="25"/>
      <c r="D247" s="25"/>
      <c r="E247" s="25"/>
      <c r="F247" s="25"/>
      <c r="G247" s="25"/>
      <c r="H247" s="26"/>
      <c r="I247" s="12" t="str">
        <f>IF($H247="","",IFERROR(INDEX(Library!$A$5:$A$499,MATCH($H247,Library!$F$5:$F$499,0)),"غير موجود بالمكتبة"))</f>
        <v/>
      </c>
      <c r="J247" s="11" t="str">
        <f>IF($H247="","",IFERROR(INDEX(Library!$H$5:$H$499,MATCH($H247,Library!$F$5:$F$499,0)),""))</f>
        <v/>
      </c>
      <c r="K247" s="11" t="str">
        <f>IF($H247="","",IFERROR(INDEX(Library!$I$5:$I$499,MATCH($H247,Library!$F$5:$F$499,0)),""))</f>
        <v/>
      </c>
      <c r="L247" s="12" t="str">
        <f>IF($H247="","",IFERROR(INDEX(Library!$J$5:$J$499,MATCH($H247,Library!$F$5:$F$499,0)),""))</f>
        <v/>
      </c>
      <c r="M247" s="25"/>
      <c r="N247" s="13" t="str">
        <f t="shared" si="7"/>
        <v/>
      </c>
      <c r="O247" s="25"/>
      <c r="P247" s="27"/>
      <c r="Q247" s="28" t="str">
        <f>IF(OR($P247="",$N247=""),"",$P247+IFERROR(INDEX(Settings!$B$10:$B$12,MATCH($N247,Settings!$A$10:$A$12,0)),0))</f>
        <v/>
      </c>
      <c r="R247" s="25"/>
      <c r="S247" s="25"/>
      <c r="T247" s="27"/>
      <c r="U247" s="12" t="str">
        <f>IF($P247="","",IF($T247&lt;&gt;"",$T247,Settings!$B$6)-$P247)</f>
        <v/>
      </c>
      <c r="V247" s="12" t="str">
        <f>IF(OR($Q247="",$S247="مغلق"),"",IF(Settings!$B$6&gt;$Q247,"متأخر",""))</f>
        <v/>
      </c>
      <c r="W247" s="26"/>
    </row>
    <row r="248" spans="1:23" ht="18" x14ac:dyDescent="0.25">
      <c r="A248" s="13" t="str">
        <f t="shared" si="6"/>
        <v/>
      </c>
      <c r="B248" s="25"/>
      <c r="C248" s="25"/>
      <c r="D248" s="25"/>
      <c r="E248" s="25"/>
      <c r="F248" s="25"/>
      <c r="G248" s="25"/>
      <c r="H248" s="26"/>
      <c r="I248" s="12" t="str">
        <f>IF($H248="","",IFERROR(INDEX(Library!$A$5:$A$499,MATCH($H248,Library!$F$5:$F$499,0)),"غير موجود بالمكتبة"))</f>
        <v/>
      </c>
      <c r="J248" s="11" t="str">
        <f>IF($H248="","",IFERROR(INDEX(Library!$H$5:$H$499,MATCH($H248,Library!$F$5:$F$499,0)),""))</f>
        <v/>
      </c>
      <c r="K248" s="11" t="str">
        <f>IF($H248="","",IFERROR(INDEX(Library!$I$5:$I$499,MATCH($H248,Library!$F$5:$F$499,0)),""))</f>
        <v/>
      </c>
      <c r="L248" s="12" t="str">
        <f>IF($H248="","",IFERROR(INDEX(Library!$J$5:$J$499,MATCH($H248,Library!$F$5:$F$499,0)),""))</f>
        <v/>
      </c>
      <c r="M248" s="25"/>
      <c r="N248" s="13" t="str">
        <f t="shared" si="7"/>
        <v/>
      </c>
      <c r="O248" s="25"/>
      <c r="P248" s="27"/>
      <c r="Q248" s="28" t="str">
        <f>IF(OR($P248="",$N248=""),"",$P248+IFERROR(INDEX(Settings!$B$10:$B$12,MATCH($N248,Settings!$A$10:$A$12,0)),0))</f>
        <v/>
      </c>
      <c r="R248" s="25"/>
      <c r="S248" s="25"/>
      <c r="T248" s="27"/>
      <c r="U248" s="12" t="str">
        <f>IF($P248="","",IF($T248&lt;&gt;"",$T248,Settings!$B$6)-$P248)</f>
        <v/>
      </c>
      <c r="V248" s="12" t="str">
        <f>IF(OR($Q248="",$S248="مغلق"),"",IF(Settings!$B$6&gt;$Q248,"متأخر",""))</f>
        <v/>
      </c>
      <c r="W248" s="26"/>
    </row>
    <row r="249" spans="1:23" ht="18" x14ac:dyDescent="0.25">
      <c r="A249" s="13" t="str">
        <f t="shared" si="6"/>
        <v/>
      </c>
      <c r="B249" s="25"/>
      <c r="C249" s="25"/>
      <c r="D249" s="25"/>
      <c r="E249" s="25"/>
      <c r="F249" s="25"/>
      <c r="G249" s="25"/>
      <c r="H249" s="26"/>
      <c r="I249" s="12" t="str">
        <f>IF($H249="","",IFERROR(INDEX(Library!$A$5:$A$499,MATCH($H249,Library!$F$5:$F$499,0)),"غير موجود بالمكتبة"))</f>
        <v/>
      </c>
      <c r="J249" s="11" t="str">
        <f>IF($H249="","",IFERROR(INDEX(Library!$H$5:$H$499,MATCH($H249,Library!$F$5:$F$499,0)),""))</f>
        <v/>
      </c>
      <c r="K249" s="11" t="str">
        <f>IF($H249="","",IFERROR(INDEX(Library!$I$5:$I$499,MATCH($H249,Library!$F$5:$F$499,0)),""))</f>
        <v/>
      </c>
      <c r="L249" s="12" t="str">
        <f>IF($H249="","",IFERROR(INDEX(Library!$J$5:$J$499,MATCH($H249,Library!$F$5:$F$499,0)),""))</f>
        <v/>
      </c>
      <c r="M249" s="25"/>
      <c r="N249" s="13" t="str">
        <f t="shared" si="7"/>
        <v/>
      </c>
      <c r="O249" s="25"/>
      <c r="P249" s="27"/>
      <c r="Q249" s="28" t="str">
        <f>IF(OR($P249="",$N249=""),"",$P249+IFERROR(INDEX(Settings!$B$10:$B$12,MATCH($N249,Settings!$A$10:$A$12,0)),0))</f>
        <v/>
      </c>
      <c r="R249" s="25"/>
      <c r="S249" s="25"/>
      <c r="T249" s="27"/>
      <c r="U249" s="12" t="str">
        <f>IF($P249="","",IF($T249&lt;&gt;"",$T249,Settings!$B$6)-$P249)</f>
        <v/>
      </c>
      <c r="V249" s="12" t="str">
        <f>IF(OR($Q249="",$S249="مغلق"),"",IF(Settings!$B$6&gt;$Q249,"متأخر",""))</f>
        <v/>
      </c>
      <c r="W249" s="26"/>
    </row>
    <row r="250" spans="1:23" ht="18" x14ac:dyDescent="0.25">
      <c r="A250" s="13" t="str">
        <f t="shared" si="6"/>
        <v/>
      </c>
      <c r="B250" s="25"/>
      <c r="C250" s="25"/>
      <c r="D250" s="25"/>
      <c r="E250" s="25"/>
      <c r="F250" s="25"/>
      <c r="G250" s="25"/>
      <c r="H250" s="26"/>
      <c r="I250" s="12" t="str">
        <f>IF($H250="","",IFERROR(INDEX(Library!$A$5:$A$499,MATCH($H250,Library!$F$5:$F$499,0)),"غير موجود بالمكتبة"))</f>
        <v/>
      </c>
      <c r="J250" s="11" t="str">
        <f>IF($H250="","",IFERROR(INDEX(Library!$H$5:$H$499,MATCH($H250,Library!$F$5:$F$499,0)),""))</f>
        <v/>
      </c>
      <c r="K250" s="11" t="str">
        <f>IF($H250="","",IFERROR(INDEX(Library!$I$5:$I$499,MATCH($H250,Library!$F$5:$F$499,0)),""))</f>
        <v/>
      </c>
      <c r="L250" s="12" t="str">
        <f>IF($H250="","",IFERROR(INDEX(Library!$J$5:$J$499,MATCH($H250,Library!$F$5:$F$499,0)),""))</f>
        <v/>
      </c>
      <c r="M250" s="25"/>
      <c r="N250" s="13" t="str">
        <f t="shared" si="7"/>
        <v/>
      </c>
      <c r="O250" s="25"/>
      <c r="P250" s="27"/>
      <c r="Q250" s="28" t="str">
        <f>IF(OR($P250="",$N250=""),"",$P250+IFERROR(INDEX(Settings!$B$10:$B$12,MATCH($N250,Settings!$A$10:$A$12,0)),0))</f>
        <v/>
      </c>
      <c r="R250" s="25"/>
      <c r="S250" s="25"/>
      <c r="T250" s="27"/>
      <c r="U250" s="12" t="str">
        <f>IF($P250="","",IF($T250&lt;&gt;"",$T250,Settings!$B$6)-$P250)</f>
        <v/>
      </c>
      <c r="V250" s="12" t="str">
        <f>IF(OR($Q250="",$S250="مغلق"),"",IF(Settings!$B$6&gt;$Q250,"متأخر",""))</f>
        <v/>
      </c>
      <c r="W250" s="26"/>
    </row>
    <row r="251" spans="1:23" ht="18" x14ac:dyDescent="0.25">
      <c r="A251" s="13" t="str">
        <f t="shared" si="6"/>
        <v/>
      </c>
      <c r="B251" s="25"/>
      <c r="C251" s="25"/>
      <c r="D251" s="25"/>
      <c r="E251" s="25"/>
      <c r="F251" s="25"/>
      <c r="G251" s="25"/>
      <c r="H251" s="26"/>
      <c r="I251" s="12" t="str">
        <f>IF($H251="","",IFERROR(INDEX(Library!$A$5:$A$499,MATCH($H251,Library!$F$5:$F$499,0)),"غير موجود بالمكتبة"))</f>
        <v/>
      </c>
      <c r="J251" s="11" t="str">
        <f>IF($H251="","",IFERROR(INDEX(Library!$H$5:$H$499,MATCH($H251,Library!$F$5:$F$499,0)),""))</f>
        <v/>
      </c>
      <c r="K251" s="11" t="str">
        <f>IF($H251="","",IFERROR(INDEX(Library!$I$5:$I$499,MATCH($H251,Library!$F$5:$F$499,0)),""))</f>
        <v/>
      </c>
      <c r="L251" s="12" t="str">
        <f>IF($H251="","",IFERROR(INDEX(Library!$J$5:$J$499,MATCH($H251,Library!$F$5:$F$499,0)),""))</f>
        <v/>
      </c>
      <c r="M251" s="25"/>
      <c r="N251" s="13" t="str">
        <f t="shared" si="7"/>
        <v/>
      </c>
      <c r="O251" s="25"/>
      <c r="P251" s="27"/>
      <c r="Q251" s="28" t="str">
        <f>IF(OR($P251="",$N251=""),"",$P251+IFERROR(INDEX(Settings!$B$10:$B$12,MATCH($N251,Settings!$A$10:$A$12,0)),0))</f>
        <v/>
      </c>
      <c r="R251" s="25"/>
      <c r="S251" s="25"/>
      <c r="T251" s="27"/>
      <c r="U251" s="12" t="str">
        <f>IF($P251="","",IF($T251&lt;&gt;"",$T251,Settings!$B$6)-$P251)</f>
        <v/>
      </c>
      <c r="V251" s="12" t="str">
        <f>IF(OR($Q251="",$S251="مغلق"),"",IF(Settings!$B$6&gt;$Q251,"متأخر",""))</f>
        <v/>
      </c>
      <c r="W251" s="26"/>
    </row>
    <row r="252" spans="1:23" ht="18" x14ac:dyDescent="0.25">
      <c r="A252" s="13" t="str">
        <f t="shared" si="6"/>
        <v/>
      </c>
      <c r="B252" s="25"/>
      <c r="C252" s="25"/>
      <c r="D252" s="25"/>
      <c r="E252" s="25"/>
      <c r="F252" s="25"/>
      <c r="G252" s="25"/>
      <c r="H252" s="26"/>
      <c r="I252" s="12" t="str">
        <f>IF($H252="","",IFERROR(INDEX(Library!$A$5:$A$499,MATCH($H252,Library!$F$5:$F$499,0)),"غير موجود بالمكتبة"))</f>
        <v/>
      </c>
      <c r="J252" s="11" t="str">
        <f>IF($H252="","",IFERROR(INDEX(Library!$H$5:$H$499,MATCH($H252,Library!$F$5:$F$499,0)),""))</f>
        <v/>
      </c>
      <c r="K252" s="11" t="str">
        <f>IF($H252="","",IFERROR(INDEX(Library!$I$5:$I$499,MATCH($H252,Library!$F$5:$F$499,0)),""))</f>
        <v/>
      </c>
      <c r="L252" s="12" t="str">
        <f>IF($H252="","",IFERROR(INDEX(Library!$J$5:$J$499,MATCH($H252,Library!$F$5:$F$499,0)),""))</f>
        <v/>
      </c>
      <c r="M252" s="25"/>
      <c r="N252" s="13" t="str">
        <f t="shared" si="7"/>
        <v/>
      </c>
      <c r="O252" s="25"/>
      <c r="P252" s="27"/>
      <c r="Q252" s="28" t="str">
        <f>IF(OR($P252="",$N252=""),"",$P252+IFERROR(INDEX(Settings!$B$10:$B$12,MATCH($N252,Settings!$A$10:$A$12,0)),0))</f>
        <v/>
      </c>
      <c r="R252" s="25"/>
      <c r="S252" s="25"/>
      <c r="T252" s="27"/>
      <c r="U252" s="12" t="str">
        <f>IF($P252="","",IF($T252&lt;&gt;"",$T252,Settings!$B$6)-$P252)</f>
        <v/>
      </c>
      <c r="V252" s="12" t="str">
        <f>IF(OR($Q252="",$S252="مغلق"),"",IF(Settings!$B$6&gt;$Q252,"متأخر",""))</f>
        <v/>
      </c>
      <c r="W252" s="26"/>
    </row>
    <row r="253" spans="1:23" ht="18" x14ac:dyDescent="0.25">
      <c r="A253" s="13" t="str">
        <f t="shared" si="6"/>
        <v/>
      </c>
      <c r="B253" s="25"/>
      <c r="C253" s="25"/>
      <c r="D253" s="25"/>
      <c r="E253" s="25"/>
      <c r="F253" s="25"/>
      <c r="G253" s="25"/>
      <c r="H253" s="26"/>
      <c r="I253" s="12" t="str">
        <f>IF($H253="","",IFERROR(INDEX(Library!$A$5:$A$499,MATCH($H253,Library!$F$5:$F$499,0)),"غير موجود بالمكتبة"))</f>
        <v/>
      </c>
      <c r="J253" s="11" t="str">
        <f>IF($H253="","",IFERROR(INDEX(Library!$H$5:$H$499,MATCH($H253,Library!$F$5:$F$499,0)),""))</f>
        <v/>
      </c>
      <c r="K253" s="11" t="str">
        <f>IF($H253="","",IFERROR(INDEX(Library!$I$5:$I$499,MATCH($H253,Library!$F$5:$F$499,0)),""))</f>
        <v/>
      </c>
      <c r="L253" s="12" t="str">
        <f>IF($H253="","",IFERROR(INDEX(Library!$J$5:$J$499,MATCH($H253,Library!$F$5:$F$499,0)),""))</f>
        <v/>
      </c>
      <c r="M253" s="25"/>
      <c r="N253" s="13" t="str">
        <f t="shared" si="7"/>
        <v/>
      </c>
      <c r="O253" s="25"/>
      <c r="P253" s="27"/>
      <c r="Q253" s="28" t="str">
        <f>IF(OR($P253="",$N253=""),"",$P253+IFERROR(INDEX(Settings!$B$10:$B$12,MATCH($N253,Settings!$A$10:$A$12,0)),0))</f>
        <v/>
      </c>
      <c r="R253" s="25"/>
      <c r="S253" s="25"/>
      <c r="T253" s="27"/>
      <c r="U253" s="12" t="str">
        <f>IF($P253="","",IF($T253&lt;&gt;"",$T253,Settings!$B$6)-$P253)</f>
        <v/>
      </c>
      <c r="V253" s="12" t="str">
        <f>IF(OR($Q253="",$S253="مغلق"),"",IF(Settings!$B$6&gt;$Q253,"متأخر",""))</f>
        <v/>
      </c>
      <c r="W253" s="26"/>
    </row>
    <row r="254" spans="1:23" ht="18" x14ac:dyDescent="0.25">
      <c r="A254" s="13" t="str">
        <f t="shared" si="6"/>
        <v/>
      </c>
      <c r="B254" s="25"/>
      <c r="C254" s="25"/>
      <c r="D254" s="25"/>
      <c r="E254" s="25"/>
      <c r="F254" s="25"/>
      <c r="G254" s="25"/>
      <c r="H254" s="26"/>
      <c r="I254" s="12" t="str">
        <f>IF($H254="","",IFERROR(INDEX(Library!$A$5:$A$499,MATCH($H254,Library!$F$5:$F$499,0)),"غير موجود بالمكتبة"))</f>
        <v/>
      </c>
      <c r="J254" s="11" t="str">
        <f>IF($H254="","",IFERROR(INDEX(Library!$H$5:$H$499,MATCH($H254,Library!$F$5:$F$499,0)),""))</f>
        <v/>
      </c>
      <c r="K254" s="11" t="str">
        <f>IF($H254="","",IFERROR(INDEX(Library!$I$5:$I$499,MATCH($H254,Library!$F$5:$F$499,0)),""))</f>
        <v/>
      </c>
      <c r="L254" s="12" t="str">
        <f>IF($H254="","",IFERROR(INDEX(Library!$J$5:$J$499,MATCH($H254,Library!$F$5:$F$499,0)),""))</f>
        <v/>
      </c>
      <c r="M254" s="25"/>
      <c r="N254" s="13" t="str">
        <f t="shared" si="7"/>
        <v/>
      </c>
      <c r="O254" s="25"/>
      <c r="P254" s="27"/>
      <c r="Q254" s="28" t="str">
        <f>IF(OR($P254="",$N254=""),"",$P254+IFERROR(INDEX(Settings!$B$10:$B$12,MATCH($N254,Settings!$A$10:$A$12,0)),0))</f>
        <v/>
      </c>
      <c r="R254" s="25"/>
      <c r="S254" s="25"/>
      <c r="T254" s="27"/>
      <c r="U254" s="12" t="str">
        <f>IF($P254="","",IF($T254&lt;&gt;"",$T254,Settings!$B$6)-$P254)</f>
        <v/>
      </c>
      <c r="V254" s="12" t="str">
        <f>IF(OR($Q254="",$S254="مغلق"),"",IF(Settings!$B$6&gt;$Q254,"متأخر",""))</f>
        <v/>
      </c>
      <c r="W254" s="26"/>
    </row>
    <row r="255" spans="1:23" ht="18" x14ac:dyDescent="0.25">
      <c r="A255" s="13" t="str">
        <f t="shared" si="6"/>
        <v/>
      </c>
      <c r="B255" s="25"/>
      <c r="C255" s="25"/>
      <c r="D255" s="25"/>
      <c r="E255" s="25"/>
      <c r="F255" s="25"/>
      <c r="G255" s="25"/>
      <c r="H255" s="26"/>
      <c r="I255" s="12" t="str">
        <f>IF($H255="","",IFERROR(INDEX(Library!$A$5:$A$499,MATCH($H255,Library!$F$5:$F$499,0)),"غير موجود بالمكتبة"))</f>
        <v/>
      </c>
      <c r="J255" s="11" t="str">
        <f>IF($H255="","",IFERROR(INDEX(Library!$H$5:$H$499,MATCH($H255,Library!$F$5:$F$499,0)),""))</f>
        <v/>
      </c>
      <c r="K255" s="11" t="str">
        <f>IF($H255="","",IFERROR(INDEX(Library!$I$5:$I$499,MATCH($H255,Library!$F$5:$F$499,0)),""))</f>
        <v/>
      </c>
      <c r="L255" s="12" t="str">
        <f>IF($H255="","",IFERROR(INDEX(Library!$J$5:$J$499,MATCH($H255,Library!$F$5:$F$499,0)),""))</f>
        <v/>
      </c>
      <c r="M255" s="25"/>
      <c r="N255" s="13" t="str">
        <f t="shared" si="7"/>
        <v/>
      </c>
      <c r="O255" s="25"/>
      <c r="P255" s="27"/>
      <c r="Q255" s="28" t="str">
        <f>IF(OR($P255="",$N255=""),"",$P255+IFERROR(INDEX(Settings!$B$10:$B$12,MATCH($N255,Settings!$A$10:$A$12,0)),0))</f>
        <v/>
      </c>
      <c r="R255" s="25"/>
      <c r="S255" s="25"/>
      <c r="T255" s="27"/>
      <c r="U255" s="12" t="str">
        <f>IF($P255="","",IF($T255&lt;&gt;"",$T255,Settings!$B$6)-$P255)</f>
        <v/>
      </c>
      <c r="V255" s="12" t="str">
        <f>IF(OR($Q255="",$S255="مغلق"),"",IF(Settings!$B$6&gt;$Q255,"متأخر",""))</f>
        <v/>
      </c>
      <c r="W255" s="26"/>
    </row>
    <row r="256" spans="1:23" ht="18" x14ac:dyDescent="0.25">
      <c r="A256" s="13" t="str">
        <f t="shared" si="6"/>
        <v/>
      </c>
      <c r="B256" s="25"/>
      <c r="C256" s="25"/>
      <c r="D256" s="25"/>
      <c r="E256" s="25"/>
      <c r="F256" s="25"/>
      <c r="G256" s="25"/>
      <c r="H256" s="26"/>
      <c r="I256" s="12" t="str">
        <f>IF($H256="","",IFERROR(INDEX(Library!$A$5:$A$499,MATCH($H256,Library!$F$5:$F$499,0)),"غير موجود بالمكتبة"))</f>
        <v/>
      </c>
      <c r="J256" s="11" t="str">
        <f>IF($H256="","",IFERROR(INDEX(Library!$H$5:$H$499,MATCH($H256,Library!$F$5:$F$499,0)),""))</f>
        <v/>
      </c>
      <c r="K256" s="11" t="str">
        <f>IF($H256="","",IFERROR(INDEX(Library!$I$5:$I$499,MATCH($H256,Library!$F$5:$F$499,0)),""))</f>
        <v/>
      </c>
      <c r="L256" s="12" t="str">
        <f>IF($H256="","",IFERROR(INDEX(Library!$J$5:$J$499,MATCH($H256,Library!$F$5:$F$499,0)),""))</f>
        <v/>
      </c>
      <c r="M256" s="25"/>
      <c r="N256" s="13" t="str">
        <f t="shared" si="7"/>
        <v/>
      </c>
      <c r="O256" s="25"/>
      <c r="P256" s="27"/>
      <c r="Q256" s="28" t="str">
        <f>IF(OR($P256="",$N256=""),"",$P256+IFERROR(INDEX(Settings!$B$10:$B$12,MATCH($N256,Settings!$A$10:$A$12,0)),0))</f>
        <v/>
      </c>
      <c r="R256" s="25"/>
      <c r="S256" s="25"/>
      <c r="T256" s="27"/>
      <c r="U256" s="12" t="str">
        <f>IF($P256="","",IF($T256&lt;&gt;"",$T256,Settings!$B$6)-$P256)</f>
        <v/>
      </c>
      <c r="V256" s="12" t="str">
        <f>IF(OR($Q256="",$S256="مغلق"),"",IF(Settings!$B$6&gt;$Q256,"متأخر",""))</f>
        <v/>
      </c>
      <c r="W256" s="26"/>
    </row>
    <row r="257" spans="1:23" ht="18" x14ac:dyDescent="0.25">
      <c r="A257" s="13" t="str">
        <f t="shared" si="6"/>
        <v/>
      </c>
      <c r="B257" s="25"/>
      <c r="C257" s="25"/>
      <c r="D257" s="25"/>
      <c r="E257" s="25"/>
      <c r="F257" s="25"/>
      <c r="G257" s="25"/>
      <c r="H257" s="26"/>
      <c r="I257" s="12" t="str">
        <f>IF($H257="","",IFERROR(INDEX(Library!$A$5:$A$499,MATCH($H257,Library!$F$5:$F$499,0)),"غير موجود بالمكتبة"))</f>
        <v/>
      </c>
      <c r="J257" s="11" t="str">
        <f>IF($H257="","",IFERROR(INDEX(Library!$H$5:$H$499,MATCH($H257,Library!$F$5:$F$499,0)),""))</f>
        <v/>
      </c>
      <c r="K257" s="11" t="str">
        <f>IF($H257="","",IFERROR(INDEX(Library!$I$5:$I$499,MATCH($H257,Library!$F$5:$F$499,0)),""))</f>
        <v/>
      </c>
      <c r="L257" s="12" t="str">
        <f>IF($H257="","",IFERROR(INDEX(Library!$J$5:$J$499,MATCH($H257,Library!$F$5:$F$499,0)),""))</f>
        <v/>
      </c>
      <c r="M257" s="25"/>
      <c r="N257" s="13" t="str">
        <f t="shared" si="7"/>
        <v/>
      </c>
      <c r="O257" s="25"/>
      <c r="P257" s="27"/>
      <c r="Q257" s="28" t="str">
        <f>IF(OR($P257="",$N257=""),"",$P257+IFERROR(INDEX(Settings!$B$10:$B$12,MATCH($N257,Settings!$A$10:$A$12,0)),0))</f>
        <v/>
      </c>
      <c r="R257" s="25"/>
      <c r="S257" s="25"/>
      <c r="T257" s="27"/>
      <c r="U257" s="12" t="str">
        <f>IF($P257="","",IF($T257&lt;&gt;"",$T257,Settings!$B$6)-$P257)</f>
        <v/>
      </c>
      <c r="V257" s="12" t="str">
        <f>IF(OR($Q257="",$S257="مغلق"),"",IF(Settings!$B$6&gt;$Q257,"متأخر",""))</f>
        <v/>
      </c>
      <c r="W257" s="26"/>
    </row>
    <row r="258" spans="1:23" ht="18" x14ac:dyDescent="0.25">
      <c r="A258" s="13" t="str">
        <f t="shared" si="6"/>
        <v/>
      </c>
      <c r="B258" s="25"/>
      <c r="C258" s="25"/>
      <c r="D258" s="25"/>
      <c r="E258" s="25"/>
      <c r="F258" s="25"/>
      <c r="G258" s="25"/>
      <c r="H258" s="26"/>
      <c r="I258" s="12" t="str">
        <f>IF($H258="","",IFERROR(INDEX(Library!$A$5:$A$499,MATCH($H258,Library!$F$5:$F$499,0)),"غير موجود بالمكتبة"))</f>
        <v/>
      </c>
      <c r="J258" s="11" t="str">
        <f>IF($H258="","",IFERROR(INDEX(Library!$H$5:$H$499,MATCH($H258,Library!$F$5:$F$499,0)),""))</f>
        <v/>
      </c>
      <c r="K258" s="11" t="str">
        <f>IF($H258="","",IFERROR(INDEX(Library!$I$5:$I$499,MATCH($H258,Library!$F$5:$F$499,0)),""))</f>
        <v/>
      </c>
      <c r="L258" s="12" t="str">
        <f>IF($H258="","",IFERROR(INDEX(Library!$J$5:$J$499,MATCH($H258,Library!$F$5:$F$499,0)),""))</f>
        <v/>
      </c>
      <c r="M258" s="25"/>
      <c r="N258" s="13" t="str">
        <f t="shared" si="7"/>
        <v/>
      </c>
      <c r="O258" s="25"/>
      <c r="P258" s="27"/>
      <c r="Q258" s="28" t="str">
        <f>IF(OR($P258="",$N258=""),"",$P258+IFERROR(INDEX(Settings!$B$10:$B$12,MATCH($N258,Settings!$A$10:$A$12,0)),0))</f>
        <v/>
      </c>
      <c r="R258" s="25"/>
      <c r="S258" s="25"/>
      <c r="T258" s="27"/>
      <c r="U258" s="12" t="str">
        <f>IF($P258="","",IF($T258&lt;&gt;"",$T258,Settings!$B$6)-$P258)</f>
        <v/>
      </c>
      <c r="V258" s="12" t="str">
        <f>IF(OR($Q258="",$S258="مغلق"),"",IF(Settings!$B$6&gt;$Q258,"متأخر",""))</f>
        <v/>
      </c>
      <c r="W258" s="26"/>
    </row>
    <row r="259" spans="1:23" ht="18" x14ac:dyDescent="0.25">
      <c r="A259" s="13" t="str">
        <f t="shared" si="6"/>
        <v/>
      </c>
      <c r="B259" s="25"/>
      <c r="C259" s="25"/>
      <c r="D259" s="25"/>
      <c r="E259" s="25"/>
      <c r="F259" s="25"/>
      <c r="G259" s="25"/>
      <c r="H259" s="26"/>
      <c r="I259" s="12" t="str">
        <f>IF($H259="","",IFERROR(INDEX(Library!$A$5:$A$499,MATCH($H259,Library!$F$5:$F$499,0)),"غير موجود بالمكتبة"))</f>
        <v/>
      </c>
      <c r="J259" s="11" t="str">
        <f>IF($H259="","",IFERROR(INDEX(Library!$H$5:$H$499,MATCH($H259,Library!$F$5:$F$499,0)),""))</f>
        <v/>
      </c>
      <c r="K259" s="11" t="str">
        <f>IF($H259="","",IFERROR(INDEX(Library!$I$5:$I$499,MATCH($H259,Library!$F$5:$F$499,0)),""))</f>
        <v/>
      </c>
      <c r="L259" s="12" t="str">
        <f>IF($H259="","",IFERROR(INDEX(Library!$J$5:$J$499,MATCH($H259,Library!$F$5:$F$499,0)),""))</f>
        <v/>
      </c>
      <c r="M259" s="25"/>
      <c r="N259" s="13" t="str">
        <f t="shared" si="7"/>
        <v/>
      </c>
      <c r="O259" s="25"/>
      <c r="P259" s="27"/>
      <c r="Q259" s="28" t="str">
        <f>IF(OR($P259="",$N259=""),"",$P259+IFERROR(INDEX(Settings!$B$10:$B$12,MATCH($N259,Settings!$A$10:$A$12,0)),0))</f>
        <v/>
      </c>
      <c r="R259" s="25"/>
      <c r="S259" s="25"/>
      <c r="T259" s="27"/>
      <c r="U259" s="12" t="str">
        <f>IF($P259="","",IF($T259&lt;&gt;"",$T259,Settings!$B$6)-$P259)</f>
        <v/>
      </c>
      <c r="V259" s="12" t="str">
        <f>IF(OR($Q259="",$S259="مغلق"),"",IF(Settings!$B$6&gt;$Q259,"متأخر",""))</f>
        <v/>
      </c>
      <c r="W259" s="26"/>
    </row>
    <row r="260" spans="1:23" ht="18" x14ac:dyDescent="0.25">
      <c r="A260" s="13" t="str">
        <f t="shared" si="6"/>
        <v/>
      </c>
      <c r="B260" s="25"/>
      <c r="C260" s="25"/>
      <c r="D260" s="25"/>
      <c r="E260" s="25"/>
      <c r="F260" s="25"/>
      <c r="G260" s="25"/>
      <c r="H260" s="26"/>
      <c r="I260" s="12" t="str">
        <f>IF($H260="","",IFERROR(INDEX(Library!$A$5:$A$499,MATCH($H260,Library!$F$5:$F$499,0)),"غير موجود بالمكتبة"))</f>
        <v/>
      </c>
      <c r="J260" s="11" t="str">
        <f>IF($H260="","",IFERROR(INDEX(Library!$H$5:$H$499,MATCH($H260,Library!$F$5:$F$499,0)),""))</f>
        <v/>
      </c>
      <c r="K260" s="11" t="str">
        <f>IF($H260="","",IFERROR(INDEX(Library!$I$5:$I$499,MATCH($H260,Library!$F$5:$F$499,0)),""))</f>
        <v/>
      </c>
      <c r="L260" s="12" t="str">
        <f>IF($H260="","",IFERROR(INDEX(Library!$J$5:$J$499,MATCH($H260,Library!$F$5:$F$499,0)),""))</f>
        <v/>
      </c>
      <c r="M260" s="25"/>
      <c r="N260" s="13" t="str">
        <f t="shared" si="7"/>
        <v/>
      </c>
      <c r="O260" s="25"/>
      <c r="P260" s="27"/>
      <c r="Q260" s="28" t="str">
        <f>IF(OR($P260="",$N260=""),"",$P260+IFERROR(INDEX(Settings!$B$10:$B$12,MATCH($N260,Settings!$A$10:$A$12,0)),0))</f>
        <v/>
      </c>
      <c r="R260" s="25"/>
      <c r="S260" s="25"/>
      <c r="T260" s="27"/>
      <c r="U260" s="12" t="str">
        <f>IF($P260="","",IF($T260&lt;&gt;"",$T260,Settings!$B$6)-$P260)</f>
        <v/>
      </c>
      <c r="V260" s="12" t="str">
        <f>IF(OR($Q260="",$S260="مغلق"),"",IF(Settings!$B$6&gt;$Q260,"متأخر",""))</f>
        <v/>
      </c>
      <c r="W260" s="26"/>
    </row>
    <row r="261" spans="1:23" ht="18" x14ac:dyDescent="0.25">
      <c r="A261" s="13" t="str">
        <f t="shared" si="6"/>
        <v/>
      </c>
      <c r="B261" s="25"/>
      <c r="C261" s="25"/>
      <c r="D261" s="25"/>
      <c r="E261" s="25"/>
      <c r="F261" s="25"/>
      <c r="G261" s="25"/>
      <c r="H261" s="26"/>
      <c r="I261" s="12" t="str">
        <f>IF($H261="","",IFERROR(INDEX(Library!$A$5:$A$499,MATCH($H261,Library!$F$5:$F$499,0)),"غير موجود بالمكتبة"))</f>
        <v/>
      </c>
      <c r="J261" s="11" t="str">
        <f>IF($H261="","",IFERROR(INDEX(Library!$H$5:$H$499,MATCH($H261,Library!$F$5:$F$499,0)),""))</f>
        <v/>
      </c>
      <c r="K261" s="11" t="str">
        <f>IF($H261="","",IFERROR(INDEX(Library!$I$5:$I$499,MATCH($H261,Library!$F$5:$F$499,0)),""))</f>
        <v/>
      </c>
      <c r="L261" s="12" t="str">
        <f>IF($H261="","",IFERROR(INDEX(Library!$J$5:$J$499,MATCH($H261,Library!$F$5:$F$499,0)),""))</f>
        <v/>
      </c>
      <c r="M261" s="25"/>
      <c r="N261" s="13" t="str">
        <f t="shared" si="7"/>
        <v/>
      </c>
      <c r="O261" s="25"/>
      <c r="P261" s="27"/>
      <c r="Q261" s="28" t="str">
        <f>IF(OR($P261="",$N261=""),"",$P261+IFERROR(INDEX(Settings!$B$10:$B$12,MATCH($N261,Settings!$A$10:$A$12,0)),0))</f>
        <v/>
      </c>
      <c r="R261" s="25"/>
      <c r="S261" s="25"/>
      <c r="T261" s="27"/>
      <c r="U261" s="12" t="str">
        <f>IF($P261="","",IF($T261&lt;&gt;"",$T261,Settings!$B$6)-$P261)</f>
        <v/>
      </c>
      <c r="V261" s="12" t="str">
        <f>IF(OR($Q261="",$S261="مغلق"),"",IF(Settings!$B$6&gt;$Q261,"متأخر",""))</f>
        <v/>
      </c>
      <c r="W261" s="26"/>
    </row>
    <row r="262" spans="1:23" ht="18" x14ac:dyDescent="0.25">
      <c r="A262" s="13" t="str">
        <f t="shared" ref="A262:A325" si="8">IF($H262="","","PL-"&amp;TEXT(ROW()-5,"0000"))</f>
        <v/>
      </c>
      <c r="B262" s="25"/>
      <c r="C262" s="25"/>
      <c r="D262" s="25"/>
      <c r="E262" s="25"/>
      <c r="F262" s="25"/>
      <c r="G262" s="25"/>
      <c r="H262" s="26"/>
      <c r="I262" s="12" t="str">
        <f>IF($H262="","",IFERROR(INDEX(Library!$A$5:$A$499,MATCH($H262,Library!$F$5:$F$499,0)),"غير موجود بالمكتبة"))</f>
        <v/>
      </c>
      <c r="J262" s="11" t="str">
        <f>IF($H262="","",IFERROR(INDEX(Library!$H$5:$H$499,MATCH($H262,Library!$F$5:$F$499,0)),""))</f>
        <v/>
      </c>
      <c r="K262" s="11" t="str">
        <f>IF($H262="","",IFERROR(INDEX(Library!$I$5:$I$499,MATCH($H262,Library!$F$5:$F$499,0)),""))</f>
        <v/>
      </c>
      <c r="L262" s="12" t="str">
        <f>IF($H262="","",IFERROR(INDEX(Library!$J$5:$J$499,MATCH($H262,Library!$F$5:$F$499,0)),""))</f>
        <v/>
      </c>
      <c r="M262" s="25"/>
      <c r="N262" s="13" t="str">
        <f t="shared" ref="N262:N325" si="9">IF($M262&lt;&gt;"",$M262,$L262)</f>
        <v/>
      </c>
      <c r="O262" s="25"/>
      <c r="P262" s="27"/>
      <c r="Q262" s="28" t="str">
        <f>IF(OR($P262="",$N262=""),"",$P262+IFERROR(INDEX(Settings!$B$10:$B$12,MATCH($N262,Settings!$A$10:$A$12,0)),0))</f>
        <v/>
      </c>
      <c r="R262" s="25"/>
      <c r="S262" s="25"/>
      <c r="T262" s="27"/>
      <c r="U262" s="12" t="str">
        <f>IF($P262="","",IF($T262&lt;&gt;"",$T262,Settings!$B$6)-$P262)</f>
        <v/>
      </c>
      <c r="V262" s="12" t="str">
        <f>IF(OR($Q262="",$S262="مغلق"),"",IF(Settings!$B$6&gt;$Q262,"متأخر",""))</f>
        <v/>
      </c>
      <c r="W262" s="26"/>
    </row>
    <row r="263" spans="1:23" ht="18" x14ac:dyDescent="0.25">
      <c r="A263" s="13" t="str">
        <f t="shared" si="8"/>
        <v/>
      </c>
      <c r="B263" s="25"/>
      <c r="C263" s="25"/>
      <c r="D263" s="25"/>
      <c r="E263" s="25"/>
      <c r="F263" s="25"/>
      <c r="G263" s="25"/>
      <c r="H263" s="26"/>
      <c r="I263" s="12" t="str">
        <f>IF($H263="","",IFERROR(INDEX(Library!$A$5:$A$499,MATCH($H263,Library!$F$5:$F$499,0)),"غير موجود بالمكتبة"))</f>
        <v/>
      </c>
      <c r="J263" s="11" t="str">
        <f>IF($H263="","",IFERROR(INDEX(Library!$H$5:$H$499,MATCH($H263,Library!$F$5:$F$499,0)),""))</f>
        <v/>
      </c>
      <c r="K263" s="11" t="str">
        <f>IF($H263="","",IFERROR(INDEX(Library!$I$5:$I$499,MATCH($H263,Library!$F$5:$F$499,0)),""))</f>
        <v/>
      </c>
      <c r="L263" s="12" t="str">
        <f>IF($H263="","",IFERROR(INDEX(Library!$J$5:$J$499,MATCH($H263,Library!$F$5:$F$499,0)),""))</f>
        <v/>
      </c>
      <c r="M263" s="25"/>
      <c r="N263" s="13" t="str">
        <f t="shared" si="9"/>
        <v/>
      </c>
      <c r="O263" s="25"/>
      <c r="P263" s="27"/>
      <c r="Q263" s="28" t="str">
        <f>IF(OR($P263="",$N263=""),"",$P263+IFERROR(INDEX(Settings!$B$10:$B$12,MATCH($N263,Settings!$A$10:$A$12,0)),0))</f>
        <v/>
      </c>
      <c r="R263" s="25"/>
      <c r="S263" s="25"/>
      <c r="T263" s="27"/>
      <c r="U263" s="12" t="str">
        <f>IF($P263="","",IF($T263&lt;&gt;"",$T263,Settings!$B$6)-$P263)</f>
        <v/>
      </c>
      <c r="V263" s="12" t="str">
        <f>IF(OR($Q263="",$S263="مغلق"),"",IF(Settings!$B$6&gt;$Q263,"متأخر",""))</f>
        <v/>
      </c>
      <c r="W263" s="26"/>
    </row>
    <row r="264" spans="1:23" ht="18" x14ac:dyDescent="0.25">
      <c r="A264" s="13" t="str">
        <f t="shared" si="8"/>
        <v/>
      </c>
      <c r="B264" s="25"/>
      <c r="C264" s="25"/>
      <c r="D264" s="25"/>
      <c r="E264" s="25"/>
      <c r="F264" s="25"/>
      <c r="G264" s="25"/>
      <c r="H264" s="26"/>
      <c r="I264" s="12" t="str">
        <f>IF($H264="","",IFERROR(INDEX(Library!$A$5:$A$499,MATCH($H264,Library!$F$5:$F$499,0)),"غير موجود بالمكتبة"))</f>
        <v/>
      </c>
      <c r="J264" s="11" t="str">
        <f>IF($H264="","",IFERROR(INDEX(Library!$H$5:$H$499,MATCH($H264,Library!$F$5:$F$499,0)),""))</f>
        <v/>
      </c>
      <c r="K264" s="11" t="str">
        <f>IF($H264="","",IFERROR(INDEX(Library!$I$5:$I$499,MATCH($H264,Library!$F$5:$F$499,0)),""))</f>
        <v/>
      </c>
      <c r="L264" s="12" t="str">
        <f>IF($H264="","",IFERROR(INDEX(Library!$J$5:$J$499,MATCH($H264,Library!$F$5:$F$499,0)),""))</f>
        <v/>
      </c>
      <c r="M264" s="25"/>
      <c r="N264" s="13" t="str">
        <f t="shared" si="9"/>
        <v/>
      </c>
      <c r="O264" s="25"/>
      <c r="P264" s="27"/>
      <c r="Q264" s="28" t="str">
        <f>IF(OR($P264="",$N264=""),"",$P264+IFERROR(INDEX(Settings!$B$10:$B$12,MATCH($N264,Settings!$A$10:$A$12,0)),0))</f>
        <v/>
      </c>
      <c r="R264" s="25"/>
      <c r="S264" s="25"/>
      <c r="T264" s="27"/>
      <c r="U264" s="12" t="str">
        <f>IF($P264="","",IF($T264&lt;&gt;"",$T264,Settings!$B$6)-$P264)</f>
        <v/>
      </c>
      <c r="V264" s="12" t="str">
        <f>IF(OR($Q264="",$S264="مغلق"),"",IF(Settings!$B$6&gt;$Q264,"متأخر",""))</f>
        <v/>
      </c>
      <c r="W264" s="26"/>
    </row>
    <row r="265" spans="1:23" ht="18" x14ac:dyDescent="0.25">
      <c r="A265" s="13" t="str">
        <f t="shared" si="8"/>
        <v/>
      </c>
      <c r="B265" s="25"/>
      <c r="C265" s="25"/>
      <c r="D265" s="25"/>
      <c r="E265" s="25"/>
      <c r="F265" s="25"/>
      <c r="G265" s="25"/>
      <c r="H265" s="26"/>
      <c r="I265" s="12" t="str">
        <f>IF($H265="","",IFERROR(INDEX(Library!$A$5:$A$499,MATCH($H265,Library!$F$5:$F$499,0)),"غير موجود بالمكتبة"))</f>
        <v/>
      </c>
      <c r="J265" s="11" t="str">
        <f>IF($H265="","",IFERROR(INDEX(Library!$H$5:$H$499,MATCH($H265,Library!$F$5:$F$499,0)),""))</f>
        <v/>
      </c>
      <c r="K265" s="11" t="str">
        <f>IF($H265="","",IFERROR(INDEX(Library!$I$5:$I$499,MATCH($H265,Library!$F$5:$F$499,0)),""))</f>
        <v/>
      </c>
      <c r="L265" s="12" t="str">
        <f>IF($H265="","",IFERROR(INDEX(Library!$J$5:$J$499,MATCH($H265,Library!$F$5:$F$499,0)),""))</f>
        <v/>
      </c>
      <c r="M265" s="25"/>
      <c r="N265" s="13" t="str">
        <f t="shared" si="9"/>
        <v/>
      </c>
      <c r="O265" s="25"/>
      <c r="P265" s="27"/>
      <c r="Q265" s="28" t="str">
        <f>IF(OR($P265="",$N265=""),"",$P265+IFERROR(INDEX(Settings!$B$10:$B$12,MATCH($N265,Settings!$A$10:$A$12,0)),0))</f>
        <v/>
      </c>
      <c r="R265" s="25"/>
      <c r="S265" s="25"/>
      <c r="T265" s="27"/>
      <c r="U265" s="12" t="str">
        <f>IF($P265="","",IF($T265&lt;&gt;"",$T265,Settings!$B$6)-$P265)</f>
        <v/>
      </c>
      <c r="V265" s="12" t="str">
        <f>IF(OR($Q265="",$S265="مغلق"),"",IF(Settings!$B$6&gt;$Q265,"متأخر",""))</f>
        <v/>
      </c>
      <c r="W265" s="26"/>
    </row>
    <row r="266" spans="1:23" ht="18" x14ac:dyDescent="0.25">
      <c r="A266" s="13" t="str">
        <f t="shared" si="8"/>
        <v/>
      </c>
      <c r="B266" s="25"/>
      <c r="C266" s="25"/>
      <c r="D266" s="25"/>
      <c r="E266" s="25"/>
      <c r="F266" s="25"/>
      <c r="G266" s="25"/>
      <c r="H266" s="26"/>
      <c r="I266" s="12" t="str">
        <f>IF($H266="","",IFERROR(INDEX(Library!$A$5:$A$499,MATCH($H266,Library!$F$5:$F$499,0)),"غير موجود بالمكتبة"))</f>
        <v/>
      </c>
      <c r="J266" s="11" t="str">
        <f>IF($H266="","",IFERROR(INDEX(Library!$H$5:$H$499,MATCH($H266,Library!$F$5:$F$499,0)),""))</f>
        <v/>
      </c>
      <c r="K266" s="11" t="str">
        <f>IF($H266="","",IFERROR(INDEX(Library!$I$5:$I$499,MATCH($H266,Library!$F$5:$F$499,0)),""))</f>
        <v/>
      </c>
      <c r="L266" s="12" t="str">
        <f>IF($H266="","",IFERROR(INDEX(Library!$J$5:$J$499,MATCH($H266,Library!$F$5:$F$499,0)),""))</f>
        <v/>
      </c>
      <c r="M266" s="25"/>
      <c r="N266" s="13" t="str">
        <f t="shared" si="9"/>
        <v/>
      </c>
      <c r="O266" s="25"/>
      <c r="P266" s="27"/>
      <c r="Q266" s="28" t="str">
        <f>IF(OR($P266="",$N266=""),"",$P266+IFERROR(INDEX(Settings!$B$10:$B$12,MATCH($N266,Settings!$A$10:$A$12,0)),0))</f>
        <v/>
      </c>
      <c r="R266" s="25"/>
      <c r="S266" s="25"/>
      <c r="T266" s="27"/>
      <c r="U266" s="12" t="str">
        <f>IF($P266="","",IF($T266&lt;&gt;"",$T266,Settings!$B$6)-$P266)</f>
        <v/>
      </c>
      <c r="V266" s="12" t="str">
        <f>IF(OR($Q266="",$S266="مغلق"),"",IF(Settings!$B$6&gt;$Q266,"متأخر",""))</f>
        <v/>
      </c>
      <c r="W266" s="26"/>
    </row>
    <row r="267" spans="1:23" ht="18" x14ac:dyDescent="0.25">
      <c r="A267" s="13" t="str">
        <f t="shared" si="8"/>
        <v/>
      </c>
      <c r="B267" s="25"/>
      <c r="C267" s="25"/>
      <c r="D267" s="25"/>
      <c r="E267" s="25"/>
      <c r="F267" s="25"/>
      <c r="G267" s="25"/>
      <c r="H267" s="26"/>
      <c r="I267" s="12" t="str">
        <f>IF($H267="","",IFERROR(INDEX(Library!$A$5:$A$499,MATCH($H267,Library!$F$5:$F$499,0)),"غير موجود بالمكتبة"))</f>
        <v/>
      </c>
      <c r="J267" s="11" t="str">
        <f>IF($H267="","",IFERROR(INDEX(Library!$H$5:$H$499,MATCH($H267,Library!$F$5:$F$499,0)),""))</f>
        <v/>
      </c>
      <c r="K267" s="11" t="str">
        <f>IF($H267="","",IFERROR(INDEX(Library!$I$5:$I$499,MATCH($H267,Library!$F$5:$F$499,0)),""))</f>
        <v/>
      </c>
      <c r="L267" s="12" t="str">
        <f>IF($H267="","",IFERROR(INDEX(Library!$J$5:$J$499,MATCH($H267,Library!$F$5:$F$499,0)),""))</f>
        <v/>
      </c>
      <c r="M267" s="25"/>
      <c r="N267" s="13" t="str">
        <f t="shared" si="9"/>
        <v/>
      </c>
      <c r="O267" s="25"/>
      <c r="P267" s="27"/>
      <c r="Q267" s="28" t="str">
        <f>IF(OR($P267="",$N267=""),"",$P267+IFERROR(INDEX(Settings!$B$10:$B$12,MATCH($N267,Settings!$A$10:$A$12,0)),0))</f>
        <v/>
      </c>
      <c r="R267" s="25"/>
      <c r="S267" s="25"/>
      <c r="T267" s="27"/>
      <c r="U267" s="12" t="str">
        <f>IF($P267="","",IF($T267&lt;&gt;"",$T267,Settings!$B$6)-$P267)</f>
        <v/>
      </c>
      <c r="V267" s="12" t="str">
        <f>IF(OR($Q267="",$S267="مغلق"),"",IF(Settings!$B$6&gt;$Q267,"متأخر",""))</f>
        <v/>
      </c>
      <c r="W267" s="26"/>
    </row>
    <row r="268" spans="1:23" ht="18" x14ac:dyDescent="0.25">
      <c r="A268" s="13" t="str">
        <f t="shared" si="8"/>
        <v/>
      </c>
      <c r="B268" s="25"/>
      <c r="C268" s="25"/>
      <c r="D268" s="25"/>
      <c r="E268" s="25"/>
      <c r="F268" s="25"/>
      <c r="G268" s="25"/>
      <c r="H268" s="26"/>
      <c r="I268" s="12" t="str">
        <f>IF($H268="","",IFERROR(INDEX(Library!$A$5:$A$499,MATCH($H268,Library!$F$5:$F$499,0)),"غير موجود بالمكتبة"))</f>
        <v/>
      </c>
      <c r="J268" s="11" t="str">
        <f>IF($H268="","",IFERROR(INDEX(Library!$H$5:$H$499,MATCH($H268,Library!$F$5:$F$499,0)),""))</f>
        <v/>
      </c>
      <c r="K268" s="11" t="str">
        <f>IF($H268="","",IFERROR(INDEX(Library!$I$5:$I$499,MATCH($H268,Library!$F$5:$F$499,0)),""))</f>
        <v/>
      </c>
      <c r="L268" s="12" t="str">
        <f>IF($H268="","",IFERROR(INDEX(Library!$J$5:$J$499,MATCH($H268,Library!$F$5:$F$499,0)),""))</f>
        <v/>
      </c>
      <c r="M268" s="25"/>
      <c r="N268" s="13" t="str">
        <f t="shared" si="9"/>
        <v/>
      </c>
      <c r="O268" s="25"/>
      <c r="P268" s="27"/>
      <c r="Q268" s="28" t="str">
        <f>IF(OR($P268="",$N268=""),"",$P268+IFERROR(INDEX(Settings!$B$10:$B$12,MATCH($N268,Settings!$A$10:$A$12,0)),0))</f>
        <v/>
      </c>
      <c r="R268" s="25"/>
      <c r="S268" s="25"/>
      <c r="T268" s="27"/>
      <c r="U268" s="12" t="str">
        <f>IF($P268="","",IF($T268&lt;&gt;"",$T268,Settings!$B$6)-$P268)</f>
        <v/>
      </c>
      <c r="V268" s="12" t="str">
        <f>IF(OR($Q268="",$S268="مغلق"),"",IF(Settings!$B$6&gt;$Q268,"متأخر",""))</f>
        <v/>
      </c>
      <c r="W268" s="26"/>
    </row>
    <row r="269" spans="1:23" ht="18" x14ac:dyDescent="0.25">
      <c r="A269" s="13" t="str">
        <f t="shared" si="8"/>
        <v/>
      </c>
      <c r="B269" s="25"/>
      <c r="C269" s="25"/>
      <c r="D269" s="25"/>
      <c r="E269" s="25"/>
      <c r="F269" s="25"/>
      <c r="G269" s="25"/>
      <c r="H269" s="26"/>
      <c r="I269" s="12" t="str">
        <f>IF($H269="","",IFERROR(INDEX(Library!$A$5:$A$499,MATCH($H269,Library!$F$5:$F$499,0)),"غير موجود بالمكتبة"))</f>
        <v/>
      </c>
      <c r="J269" s="11" t="str">
        <f>IF($H269="","",IFERROR(INDEX(Library!$H$5:$H$499,MATCH($H269,Library!$F$5:$F$499,0)),""))</f>
        <v/>
      </c>
      <c r="K269" s="11" t="str">
        <f>IF($H269="","",IFERROR(INDEX(Library!$I$5:$I$499,MATCH($H269,Library!$F$5:$F$499,0)),""))</f>
        <v/>
      </c>
      <c r="L269" s="12" t="str">
        <f>IF($H269="","",IFERROR(INDEX(Library!$J$5:$J$499,MATCH($H269,Library!$F$5:$F$499,0)),""))</f>
        <v/>
      </c>
      <c r="M269" s="25"/>
      <c r="N269" s="13" t="str">
        <f t="shared" si="9"/>
        <v/>
      </c>
      <c r="O269" s="25"/>
      <c r="P269" s="27"/>
      <c r="Q269" s="28" t="str">
        <f>IF(OR($P269="",$N269=""),"",$P269+IFERROR(INDEX(Settings!$B$10:$B$12,MATCH($N269,Settings!$A$10:$A$12,0)),0))</f>
        <v/>
      </c>
      <c r="R269" s="25"/>
      <c r="S269" s="25"/>
      <c r="T269" s="27"/>
      <c r="U269" s="12" t="str">
        <f>IF($P269="","",IF($T269&lt;&gt;"",$T269,Settings!$B$6)-$P269)</f>
        <v/>
      </c>
      <c r="V269" s="12" t="str">
        <f>IF(OR($Q269="",$S269="مغلق"),"",IF(Settings!$B$6&gt;$Q269,"متأخر",""))</f>
        <v/>
      </c>
      <c r="W269" s="26"/>
    </row>
    <row r="270" spans="1:23" ht="18" x14ac:dyDescent="0.25">
      <c r="A270" s="13" t="str">
        <f t="shared" si="8"/>
        <v/>
      </c>
      <c r="B270" s="25"/>
      <c r="C270" s="25"/>
      <c r="D270" s="25"/>
      <c r="E270" s="25"/>
      <c r="F270" s="25"/>
      <c r="G270" s="25"/>
      <c r="H270" s="26"/>
      <c r="I270" s="12" t="str">
        <f>IF($H270="","",IFERROR(INDEX(Library!$A$5:$A$499,MATCH($H270,Library!$F$5:$F$499,0)),"غير موجود بالمكتبة"))</f>
        <v/>
      </c>
      <c r="J270" s="11" t="str">
        <f>IF($H270="","",IFERROR(INDEX(Library!$H$5:$H$499,MATCH($H270,Library!$F$5:$F$499,0)),""))</f>
        <v/>
      </c>
      <c r="K270" s="11" t="str">
        <f>IF($H270="","",IFERROR(INDEX(Library!$I$5:$I$499,MATCH($H270,Library!$F$5:$F$499,0)),""))</f>
        <v/>
      </c>
      <c r="L270" s="12" t="str">
        <f>IF($H270="","",IFERROR(INDEX(Library!$J$5:$J$499,MATCH($H270,Library!$F$5:$F$499,0)),""))</f>
        <v/>
      </c>
      <c r="M270" s="25"/>
      <c r="N270" s="13" t="str">
        <f t="shared" si="9"/>
        <v/>
      </c>
      <c r="O270" s="25"/>
      <c r="P270" s="27"/>
      <c r="Q270" s="28" t="str">
        <f>IF(OR($P270="",$N270=""),"",$P270+IFERROR(INDEX(Settings!$B$10:$B$12,MATCH($N270,Settings!$A$10:$A$12,0)),0))</f>
        <v/>
      </c>
      <c r="R270" s="25"/>
      <c r="S270" s="25"/>
      <c r="T270" s="27"/>
      <c r="U270" s="12" t="str">
        <f>IF($P270="","",IF($T270&lt;&gt;"",$T270,Settings!$B$6)-$P270)</f>
        <v/>
      </c>
      <c r="V270" s="12" t="str">
        <f>IF(OR($Q270="",$S270="مغلق"),"",IF(Settings!$B$6&gt;$Q270,"متأخر",""))</f>
        <v/>
      </c>
      <c r="W270" s="26"/>
    </row>
    <row r="271" spans="1:23" ht="18" x14ac:dyDescent="0.25">
      <c r="A271" s="13" t="str">
        <f t="shared" si="8"/>
        <v/>
      </c>
      <c r="B271" s="25"/>
      <c r="C271" s="25"/>
      <c r="D271" s="25"/>
      <c r="E271" s="25"/>
      <c r="F271" s="25"/>
      <c r="G271" s="25"/>
      <c r="H271" s="26"/>
      <c r="I271" s="12" t="str">
        <f>IF($H271="","",IFERROR(INDEX(Library!$A$5:$A$499,MATCH($H271,Library!$F$5:$F$499,0)),"غير موجود بالمكتبة"))</f>
        <v/>
      </c>
      <c r="J271" s="11" t="str">
        <f>IF($H271="","",IFERROR(INDEX(Library!$H$5:$H$499,MATCH($H271,Library!$F$5:$F$499,0)),""))</f>
        <v/>
      </c>
      <c r="K271" s="11" t="str">
        <f>IF($H271="","",IFERROR(INDEX(Library!$I$5:$I$499,MATCH($H271,Library!$F$5:$F$499,0)),""))</f>
        <v/>
      </c>
      <c r="L271" s="12" t="str">
        <f>IF($H271="","",IFERROR(INDEX(Library!$J$5:$J$499,MATCH($H271,Library!$F$5:$F$499,0)),""))</f>
        <v/>
      </c>
      <c r="M271" s="25"/>
      <c r="N271" s="13" t="str">
        <f t="shared" si="9"/>
        <v/>
      </c>
      <c r="O271" s="25"/>
      <c r="P271" s="27"/>
      <c r="Q271" s="28" t="str">
        <f>IF(OR($P271="",$N271=""),"",$P271+IFERROR(INDEX(Settings!$B$10:$B$12,MATCH($N271,Settings!$A$10:$A$12,0)),0))</f>
        <v/>
      </c>
      <c r="R271" s="25"/>
      <c r="S271" s="25"/>
      <c r="T271" s="27"/>
      <c r="U271" s="12" t="str">
        <f>IF($P271="","",IF($T271&lt;&gt;"",$T271,Settings!$B$6)-$P271)</f>
        <v/>
      </c>
      <c r="V271" s="12" t="str">
        <f>IF(OR($Q271="",$S271="مغلق"),"",IF(Settings!$B$6&gt;$Q271,"متأخر",""))</f>
        <v/>
      </c>
      <c r="W271" s="26"/>
    </row>
    <row r="272" spans="1:23" ht="18" x14ac:dyDescent="0.25">
      <c r="A272" s="13" t="str">
        <f t="shared" si="8"/>
        <v/>
      </c>
      <c r="B272" s="25"/>
      <c r="C272" s="25"/>
      <c r="D272" s="25"/>
      <c r="E272" s="25"/>
      <c r="F272" s="25"/>
      <c r="G272" s="25"/>
      <c r="H272" s="26"/>
      <c r="I272" s="12" t="str">
        <f>IF($H272="","",IFERROR(INDEX(Library!$A$5:$A$499,MATCH($H272,Library!$F$5:$F$499,0)),"غير موجود بالمكتبة"))</f>
        <v/>
      </c>
      <c r="J272" s="11" t="str">
        <f>IF($H272="","",IFERROR(INDEX(Library!$H$5:$H$499,MATCH($H272,Library!$F$5:$F$499,0)),""))</f>
        <v/>
      </c>
      <c r="K272" s="11" t="str">
        <f>IF($H272="","",IFERROR(INDEX(Library!$I$5:$I$499,MATCH($H272,Library!$F$5:$F$499,0)),""))</f>
        <v/>
      </c>
      <c r="L272" s="12" t="str">
        <f>IF($H272="","",IFERROR(INDEX(Library!$J$5:$J$499,MATCH($H272,Library!$F$5:$F$499,0)),""))</f>
        <v/>
      </c>
      <c r="M272" s="25"/>
      <c r="N272" s="13" t="str">
        <f t="shared" si="9"/>
        <v/>
      </c>
      <c r="O272" s="25"/>
      <c r="P272" s="27"/>
      <c r="Q272" s="28" t="str">
        <f>IF(OR($P272="",$N272=""),"",$P272+IFERROR(INDEX(Settings!$B$10:$B$12,MATCH($N272,Settings!$A$10:$A$12,0)),0))</f>
        <v/>
      </c>
      <c r="R272" s="25"/>
      <c r="S272" s="25"/>
      <c r="T272" s="27"/>
      <c r="U272" s="12" t="str">
        <f>IF($P272="","",IF($T272&lt;&gt;"",$T272,Settings!$B$6)-$P272)</f>
        <v/>
      </c>
      <c r="V272" s="12" t="str">
        <f>IF(OR($Q272="",$S272="مغلق"),"",IF(Settings!$B$6&gt;$Q272,"متأخر",""))</f>
        <v/>
      </c>
      <c r="W272" s="26"/>
    </row>
    <row r="273" spans="1:23" ht="18" x14ac:dyDescent="0.25">
      <c r="A273" s="13" t="str">
        <f t="shared" si="8"/>
        <v/>
      </c>
      <c r="B273" s="25"/>
      <c r="C273" s="25"/>
      <c r="D273" s="25"/>
      <c r="E273" s="25"/>
      <c r="F273" s="25"/>
      <c r="G273" s="25"/>
      <c r="H273" s="26"/>
      <c r="I273" s="12" t="str">
        <f>IF($H273="","",IFERROR(INDEX(Library!$A$5:$A$499,MATCH($H273,Library!$F$5:$F$499,0)),"غير موجود بالمكتبة"))</f>
        <v/>
      </c>
      <c r="J273" s="11" t="str">
        <f>IF($H273="","",IFERROR(INDEX(Library!$H$5:$H$499,MATCH($H273,Library!$F$5:$F$499,0)),""))</f>
        <v/>
      </c>
      <c r="K273" s="11" t="str">
        <f>IF($H273="","",IFERROR(INDEX(Library!$I$5:$I$499,MATCH($H273,Library!$F$5:$F$499,0)),""))</f>
        <v/>
      </c>
      <c r="L273" s="12" t="str">
        <f>IF($H273="","",IFERROR(INDEX(Library!$J$5:$J$499,MATCH($H273,Library!$F$5:$F$499,0)),""))</f>
        <v/>
      </c>
      <c r="M273" s="25"/>
      <c r="N273" s="13" t="str">
        <f t="shared" si="9"/>
        <v/>
      </c>
      <c r="O273" s="25"/>
      <c r="P273" s="27"/>
      <c r="Q273" s="28" t="str">
        <f>IF(OR($P273="",$N273=""),"",$P273+IFERROR(INDEX(Settings!$B$10:$B$12,MATCH($N273,Settings!$A$10:$A$12,0)),0))</f>
        <v/>
      </c>
      <c r="R273" s="25"/>
      <c r="S273" s="25"/>
      <c r="T273" s="27"/>
      <c r="U273" s="12" t="str">
        <f>IF($P273="","",IF($T273&lt;&gt;"",$T273,Settings!$B$6)-$P273)</f>
        <v/>
      </c>
      <c r="V273" s="12" t="str">
        <f>IF(OR($Q273="",$S273="مغلق"),"",IF(Settings!$B$6&gt;$Q273,"متأخر",""))</f>
        <v/>
      </c>
      <c r="W273" s="26"/>
    </row>
    <row r="274" spans="1:23" ht="18" x14ac:dyDescent="0.25">
      <c r="A274" s="13" t="str">
        <f t="shared" si="8"/>
        <v/>
      </c>
      <c r="B274" s="25"/>
      <c r="C274" s="25"/>
      <c r="D274" s="25"/>
      <c r="E274" s="25"/>
      <c r="F274" s="25"/>
      <c r="G274" s="25"/>
      <c r="H274" s="26"/>
      <c r="I274" s="12" t="str">
        <f>IF($H274="","",IFERROR(INDEX(Library!$A$5:$A$499,MATCH($H274,Library!$F$5:$F$499,0)),"غير موجود بالمكتبة"))</f>
        <v/>
      </c>
      <c r="J274" s="11" t="str">
        <f>IF($H274="","",IFERROR(INDEX(Library!$H$5:$H$499,MATCH($H274,Library!$F$5:$F$499,0)),""))</f>
        <v/>
      </c>
      <c r="K274" s="11" t="str">
        <f>IF($H274="","",IFERROR(INDEX(Library!$I$5:$I$499,MATCH($H274,Library!$F$5:$F$499,0)),""))</f>
        <v/>
      </c>
      <c r="L274" s="12" t="str">
        <f>IF($H274="","",IFERROR(INDEX(Library!$J$5:$J$499,MATCH($H274,Library!$F$5:$F$499,0)),""))</f>
        <v/>
      </c>
      <c r="M274" s="25"/>
      <c r="N274" s="13" t="str">
        <f t="shared" si="9"/>
        <v/>
      </c>
      <c r="O274" s="25"/>
      <c r="P274" s="27"/>
      <c r="Q274" s="28" t="str">
        <f>IF(OR($P274="",$N274=""),"",$P274+IFERROR(INDEX(Settings!$B$10:$B$12,MATCH($N274,Settings!$A$10:$A$12,0)),0))</f>
        <v/>
      </c>
      <c r="R274" s="25"/>
      <c r="S274" s="25"/>
      <c r="T274" s="27"/>
      <c r="U274" s="12" t="str">
        <f>IF($P274="","",IF($T274&lt;&gt;"",$T274,Settings!$B$6)-$P274)</f>
        <v/>
      </c>
      <c r="V274" s="12" t="str">
        <f>IF(OR($Q274="",$S274="مغلق"),"",IF(Settings!$B$6&gt;$Q274,"متأخر",""))</f>
        <v/>
      </c>
      <c r="W274" s="26"/>
    </row>
    <row r="275" spans="1:23" ht="18" x14ac:dyDescent="0.25">
      <c r="A275" s="13" t="str">
        <f t="shared" si="8"/>
        <v/>
      </c>
      <c r="B275" s="25"/>
      <c r="C275" s="25"/>
      <c r="D275" s="25"/>
      <c r="E275" s="25"/>
      <c r="F275" s="25"/>
      <c r="G275" s="25"/>
      <c r="H275" s="26"/>
      <c r="I275" s="12" t="str">
        <f>IF($H275="","",IFERROR(INDEX(Library!$A$5:$A$499,MATCH($H275,Library!$F$5:$F$499,0)),"غير موجود بالمكتبة"))</f>
        <v/>
      </c>
      <c r="J275" s="11" t="str">
        <f>IF($H275="","",IFERROR(INDEX(Library!$H$5:$H$499,MATCH($H275,Library!$F$5:$F$499,0)),""))</f>
        <v/>
      </c>
      <c r="K275" s="11" t="str">
        <f>IF($H275="","",IFERROR(INDEX(Library!$I$5:$I$499,MATCH($H275,Library!$F$5:$F$499,0)),""))</f>
        <v/>
      </c>
      <c r="L275" s="12" t="str">
        <f>IF($H275="","",IFERROR(INDEX(Library!$J$5:$J$499,MATCH($H275,Library!$F$5:$F$499,0)),""))</f>
        <v/>
      </c>
      <c r="M275" s="25"/>
      <c r="N275" s="13" t="str">
        <f t="shared" si="9"/>
        <v/>
      </c>
      <c r="O275" s="25"/>
      <c r="P275" s="27"/>
      <c r="Q275" s="28" t="str">
        <f>IF(OR($P275="",$N275=""),"",$P275+IFERROR(INDEX(Settings!$B$10:$B$12,MATCH($N275,Settings!$A$10:$A$12,0)),0))</f>
        <v/>
      </c>
      <c r="R275" s="25"/>
      <c r="S275" s="25"/>
      <c r="T275" s="27"/>
      <c r="U275" s="12" t="str">
        <f>IF($P275="","",IF($T275&lt;&gt;"",$T275,Settings!$B$6)-$P275)</f>
        <v/>
      </c>
      <c r="V275" s="12" t="str">
        <f>IF(OR($Q275="",$S275="مغلق"),"",IF(Settings!$B$6&gt;$Q275,"متأخر",""))</f>
        <v/>
      </c>
      <c r="W275" s="26"/>
    </row>
    <row r="276" spans="1:23" ht="18" x14ac:dyDescent="0.25">
      <c r="A276" s="13" t="str">
        <f t="shared" si="8"/>
        <v/>
      </c>
      <c r="B276" s="25"/>
      <c r="C276" s="25"/>
      <c r="D276" s="25"/>
      <c r="E276" s="25"/>
      <c r="F276" s="25"/>
      <c r="G276" s="25"/>
      <c r="H276" s="26"/>
      <c r="I276" s="12" t="str">
        <f>IF($H276="","",IFERROR(INDEX(Library!$A$5:$A$499,MATCH($H276,Library!$F$5:$F$499,0)),"غير موجود بالمكتبة"))</f>
        <v/>
      </c>
      <c r="J276" s="11" t="str">
        <f>IF($H276="","",IFERROR(INDEX(Library!$H$5:$H$499,MATCH($H276,Library!$F$5:$F$499,0)),""))</f>
        <v/>
      </c>
      <c r="K276" s="11" t="str">
        <f>IF($H276="","",IFERROR(INDEX(Library!$I$5:$I$499,MATCH($H276,Library!$F$5:$F$499,0)),""))</f>
        <v/>
      </c>
      <c r="L276" s="12" t="str">
        <f>IF($H276="","",IFERROR(INDEX(Library!$J$5:$J$499,MATCH($H276,Library!$F$5:$F$499,0)),""))</f>
        <v/>
      </c>
      <c r="M276" s="25"/>
      <c r="N276" s="13" t="str">
        <f t="shared" si="9"/>
        <v/>
      </c>
      <c r="O276" s="25"/>
      <c r="P276" s="27"/>
      <c r="Q276" s="28" t="str">
        <f>IF(OR($P276="",$N276=""),"",$P276+IFERROR(INDEX(Settings!$B$10:$B$12,MATCH($N276,Settings!$A$10:$A$12,0)),0))</f>
        <v/>
      </c>
      <c r="R276" s="25"/>
      <c r="S276" s="25"/>
      <c r="T276" s="27"/>
      <c r="U276" s="12" t="str">
        <f>IF($P276="","",IF($T276&lt;&gt;"",$T276,Settings!$B$6)-$P276)</f>
        <v/>
      </c>
      <c r="V276" s="12" t="str">
        <f>IF(OR($Q276="",$S276="مغلق"),"",IF(Settings!$B$6&gt;$Q276,"متأخر",""))</f>
        <v/>
      </c>
      <c r="W276" s="26"/>
    </row>
    <row r="277" spans="1:23" ht="18" x14ac:dyDescent="0.25">
      <c r="A277" s="13" t="str">
        <f t="shared" si="8"/>
        <v/>
      </c>
      <c r="B277" s="25"/>
      <c r="C277" s="25"/>
      <c r="D277" s="25"/>
      <c r="E277" s="25"/>
      <c r="F277" s="25"/>
      <c r="G277" s="25"/>
      <c r="H277" s="26"/>
      <c r="I277" s="12" t="str">
        <f>IF($H277="","",IFERROR(INDEX(Library!$A$5:$A$499,MATCH($H277,Library!$F$5:$F$499,0)),"غير موجود بالمكتبة"))</f>
        <v/>
      </c>
      <c r="J277" s="11" t="str">
        <f>IF($H277="","",IFERROR(INDEX(Library!$H$5:$H$499,MATCH($H277,Library!$F$5:$F$499,0)),""))</f>
        <v/>
      </c>
      <c r="K277" s="11" t="str">
        <f>IF($H277="","",IFERROR(INDEX(Library!$I$5:$I$499,MATCH($H277,Library!$F$5:$F$499,0)),""))</f>
        <v/>
      </c>
      <c r="L277" s="12" t="str">
        <f>IF($H277="","",IFERROR(INDEX(Library!$J$5:$J$499,MATCH($H277,Library!$F$5:$F$499,0)),""))</f>
        <v/>
      </c>
      <c r="M277" s="25"/>
      <c r="N277" s="13" t="str">
        <f t="shared" si="9"/>
        <v/>
      </c>
      <c r="O277" s="25"/>
      <c r="P277" s="27"/>
      <c r="Q277" s="28" t="str">
        <f>IF(OR($P277="",$N277=""),"",$P277+IFERROR(INDEX(Settings!$B$10:$B$12,MATCH($N277,Settings!$A$10:$A$12,0)),0))</f>
        <v/>
      </c>
      <c r="R277" s="25"/>
      <c r="S277" s="25"/>
      <c r="T277" s="27"/>
      <c r="U277" s="12" t="str">
        <f>IF($P277="","",IF($T277&lt;&gt;"",$T277,Settings!$B$6)-$P277)</f>
        <v/>
      </c>
      <c r="V277" s="12" t="str">
        <f>IF(OR($Q277="",$S277="مغلق"),"",IF(Settings!$B$6&gt;$Q277,"متأخر",""))</f>
        <v/>
      </c>
      <c r="W277" s="26"/>
    </row>
    <row r="278" spans="1:23" ht="18" x14ac:dyDescent="0.25">
      <c r="A278" s="13" t="str">
        <f t="shared" si="8"/>
        <v/>
      </c>
      <c r="B278" s="25"/>
      <c r="C278" s="25"/>
      <c r="D278" s="25"/>
      <c r="E278" s="25"/>
      <c r="F278" s="25"/>
      <c r="G278" s="25"/>
      <c r="H278" s="26"/>
      <c r="I278" s="12" t="str">
        <f>IF($H278="","",IFERROR(INDEX(Library!$A$5:$A$499,MATCH($H278,Library!$F$5:$F$499,0)),"غير موجود بالمكتبة"))</f>
        <v/>
      </c>
      <c r="J278" s="11" t="str">
        <f>IF($H278="","",IFERROR(INDEX(Library!$H$5:$H$499,MATCH($H278,Library!$F$5:$F$499,0)),""))</f>
        <v/>
      </c>
      <c r="K278" s="11" t="str">
        <f>IF($H278="","",IFERROR(INDEX(Library!$I$5:$I$499,MATCH($H278,Library!$F$5:$F$499,0)),""))</f>
        <v/>
      </c>
      <c r="L278" s="12" t="str">
        <f>IF($H278="","",IFERROR(INDEX(Library!$J$5:$J$499,MATCH($H278,Library!$F$5:$F$499,0)),""))</f>
        <v/>
      </c>
      <c r="M278" s="25"/>
      <c r="N278" s="13" t="str">
        <f t="shared" si="9"/>
        <v/>
      </c>
      <c r="O278" s="25"/>
      <c r="P278" s="27"/>
      <c r="Q278" s="28" t="str">
        <f>IF(OR($P278="",$N278=""),"",$P278+IFERROR(INDEX(Settings!$B$10:$B$12,MATCH($N278,Settings!$A$10:$A$12,0)),0))</f>
        <v/>
      </c>
      <c r="R278" s="25"/>
      <c r="S278" s="25"/>
      <c r="T278" s="27"/>
      <c r="U278" s="12" t="str">
        <f>IF($P278="","",IF($T278&lt;&gt;"",$T278,Settings!$B$6)-$P278)</f>
        <v/>
      </c>
      <c r="V278" s="12" t="str">
        <f>IF(OR($Q278="",$S278="مغلق"),"",IF(Settings!$B$6&gt;$Q278,"متأخر",""))</f>
        <v/>
      </c>
      <c r="W278" s="26"/>
    </row>
    <row r="279" spans="1:23" ht="18" x14ac:dyDescent="0.25">
      <c r="A279" s="13" t="str">
        <f t="shared" si="8"/>
        <v/>
      </c>
      <c r="B279" s="25"/>
      <c r="C279" s="25"/>
      <c r="D279" s="25"/>
      <c r="E279" s="25"/>
      <c r="F279" s="25"/>
      <c r="G279" s="25"/>
      <c r="H279" s="26"/>
      <c r="I279" s="12" t="str">
        <f>IF($H279="","",IFERROR(INDEX(Library!$A$5:$A$499,MATCH($H279,Library!$F$5:$F$499,0)),"غير موجود بالمكتبة"))</f>
        <v/>
      </c>
      <c r="J279" s="11" t="str">
        <f>IF($H279="","",IFERROR(INDEX(Library!$H$5:$H$499,MATCH($H279,Library!$F$5:$F$499,0)),""))</f>
        <v/>
      </c>
      <c r="K279" s="11" t="str">
        <f>IF($H279="","",IFERROR(INDEX(Library!$I$5:$I$499,MATCH($H279,Library!$F$5:$F$499,0)),""))</f>
        <v/>
      </c>
      <c r="L279" s="12" t="str">
        <f>IF($H279="","",IFERROR(INDEX(Library!$J$5:$J$499,MATCH($H279,Library!$F$5:$F$499,0)),""))</f>
        <v/>
      </c>
      <c r="M279" s="25"/>
      <c r="N279" s="13" t="str">
        <f t="shared" si="9"/>
        <v/>
      </c>
      <c r="O279" s="25"/>
      <c r="P279" s="27"/>
      <c r="Q279" s="28" t="str">
        <f>IF(OR($P279="",$N279=""),"",$P279+IFERROR(INDEX(Settings!$B$10:$B$12,MATCH($N279,Settings!$A$10:$A$12,0)),0))</f>
        <v/>
      </c>
      <c r="R279" s="25"/>
      <c r="S279" s="25"/>
      <c r="T279" s="27"/>
      <c r="U279" s="12" t="str">
        <f>IF($P279="","",IF($T279&lt;&gt;"",$T279,Settings!$B$6)-$P279)</f>
        <v/>
      </c>
      <c r="V279" s="12" t="str">
        <f>IF(OR($Q279="",$S279="مغلق"),"",IF(Settings!$B$6&gt;$Q279,"متأخر",""))</f>
        <v/>
      </c>
      <c r="W279" s="26"/>
    </row>
    <row r="280" spans="1:23" ht="18" x14ac:dyDescent="0.25">
      <c r="A280" s="13" t="str">
        <f t="shared" si="8"/>
        <v/>
      </c>
      <c r="B280" s="25"/>
      <c r="C280" s="25"/>
      <c r="D280" s="25"/>
      <c r="E280" s="25"/>
      <c r="F280" s="25"/>
      <c r="G280" s="25"/>
      <c r="H280" s="26"/>
      <c r="I280" s="12" t="str">
        <f>IF($H280="","",IFERROR(INDEX(Library!$A$5:$A$499,MATCH($H280,Library!$F$5:$F$499,0)),"غير موجود بالمكتبة"))</f>
        <v/>
      </c>
      <c r="J280" s="11" t="str">
        <f>IF($H280="","",IFERROR(INDEX(Library!$H$5:$H$499,MATCH($H280,Library!$F$5:$F$499,0)),""))</f>
        <v/>
      </c>
      <c r="K280" s="11" t="str">
        <f>IF($H280="","",IFERROR(INDEX(Library!$I$5:$I$499,MATCH($H280,Library!$F$5:$F$499,0)),""))</f>
        <v/>
      </c>
      <c r="L280" s="12" t="str">
        <f>IF($H280="","",IFERROR(INDEX(Library!$J$5:$J$499,MATCH($H280,Library!$F$5:$F$499,0)),""))</f>
        <v/>
      </c>
      <c r="M280" s="25"/>
      <c r="N280" s="13" t="str">
        <f t="shared" si="9"/>
        <v/>
      </c>
      <c r="O280" s="25"/>
      <c r="P280" s="27"/>
      <c r="Q280" s="28" t="str">
        <f>IF(OR($P280="",$N280=""),"",$P280+IFERROR(INDEX(Settings!$B$10:$B$12,MATCH($N280,Settings!$A$10:$A$12,0)),0))</f>
        <v/>
      </c>
      <c r="R280" s="25"/>
      <c r="S280" s="25"/>
      <c r="T280" s="27"/>
      <c r="U280" s="12" t="str">
        <f>IF($P280="","",IF($T280&lt;&gt;"",$T280,Settings!$B$6)-$P280)</f>
        <v/>
      </c>
      <c r="V280" s="12" t="str">
        <f>IF(OR($Q280="",$S280="مغلق"),"",IF(Settings!$B$6&gt;$Q280,"متأخر",""))</f>
        <v/>
      </c>
      <c r="W280" s="26"/>
    </row>
    <row r="281" spans="1:23" ht="18" x14ac:dyDescent="0.25">
      <c r="A281" s="13" t="str">
        <f t="shared" si="8"/>
        <v/>
      </c>
      <c r="B281" s="25"/>
      <c r="C281" s="25"/>
      <c r="D281" s="25"/>
      <c r="E281" s="25"/>
      <c r="F281" s="25"/>
      <c r="G281" s="25"/>
      <c r="H281" s="26"/>
      <c r="I281" s="12" t="str">
        <f>IF($H281="","",IFERROR(INDEX(Library!$A$5:$A$499,MATCH($H281,Library!$F$5:$F$499,0)),"غير موجود بالمكتبة"))</f>
        <v/>
      </c>
      <c r="J281" s="11" t="str">
        <f>IF($H281="","",IFERROR(INDEX(Library!$H$5:$H$499,MATCH($H281,Library!$F$5:$F$499,0)),""))</f>
        <v/>
      </c>
      <c r="K281" s="11" t="str">
        <f>IF($H281="","",IFERROR(INDEX(Library!$I$5:$I$499,MATCH($H281,Library!$F$5:$F$499,0)),""))</f>
        <v/>
      </c>
      <c r="L281" s="12" t="str">
        <f>IF($H281="","",IFERROR(INDEX(Library!$J$5:$J$499,MATCH($H281,Library!$F$5:$F$499,0)),""))</f>
        <v/>
      </c>
      <c r="M281" s="25"/>
      <c r="N281" s="13" t="str">
        <f t="shared" si="9"/>
        <v/>
      </c>
      <c r="O281" s="25"/>
      <c r="P281" s="27"/>
      <c r="Q281" s="28" t="str">
        <f>IF(OR($P281="",$N281=""),"",$P281+IFERROR(INDEX(Settings!$B$10:$B$12,MATCH($N281,Settings!$A$10:$A$12,0)),0))</f>
        <v/>
      </c>
      <c r="R281" s="25"/>
      <c r="S281" s="25"/>
      <c r="T281" s="27"/>
      <c r="U281" s="12" t="str">
        <f>IF($P281="","",IF($T281&lt;&gt;"",$T281,Settings!$B$6)-$P281)</f>
        <v/>
      </c>
      <c r="V281" s="12" t="str">
        <f>IF(OR($Q281="",$S281="مغلق"),"",IF(Settings!$B$6&gt;$Q281,"متأخر",""))</f>
        <v/>
      </c>
      <c r="W281" s="26"/>
    </row>
    <row r="282" spans="1:23" ht="18" x14ac:dyDescent="0.25">
      <c r="A282" s="13" t="str">
        <f t="shared" si="8"/>
        <v/>
      </c>
      <c r="B282" s="25"/>
      <c r="C282" s="25"/>
      <c r="D282" s="25"/>
      <c r="E282" s="25"/>
      <c r="F282" s="25"/>
      <c r="G282" s="25"/>
      <c r="H282" s="26"/>
      <c r="I282" s="12" t="str">
        <f>IF($H282="","",IFERROR(INDEX(Library!$A$5:$A$499,MATCH($H282,Library!$F$5:$F$499,0)),"غير موجود بالمكتبة"))</f>
        <v/>
      </c>
      <c r="J282" s="11" t="str">
        <f>IF($H282="","",IFERROR(INDEX(Library!$H$5:$H$499,MATCH($H282,Library!$F$5:$F$499,0)),""))</f>
        <v/>
      </c>
      <c r="K282" s="11" t="str">
        <f>IF($H282="","",IFERROR(INDEX(Library!$I$5:$I$499,MATCH($H282,Library!$F$5:$F$499,0)),""))</f>
        <v/>
      </c>
      <c r="L282" s="12" t="str">
        <f>IF($H282="","",IFERROR(INDEX(Library!$J$5:$J$499,MATCH($H282,Library!$F$5:$F$499,0)),""))</f>
        <v/>
      </c>
      <c r="M282" s="25"/>
      <c r="N282" s="13" t="str">
        <f t="shared" si="9"/>
        <v/>
      </c>
      <c r="O282" s="25"/>
      <c r="P282" s="27"/>
      <c r="Q282" s="28" t="str">
        <f>IF(OR($P282="",$N282=""),"",$P282+IFERROR(INDEX(Settings!$B$10:$B$12,MATCH($N282,Settings!$A$10:$A$12,0)),0))</f>
        <v/>
      </c>
      <c r="R282" s="25"/>
      <c r="S282" s="25"/>
      <c r="T282" s="27"/>
      <c r="U282" s="12" t="str">
        <f>IF($P282="","",IF($T282&lt;&gt;"",$T282,Settings!$B$6)-$P282)</f>
        <v/>
      </c>
      <c r="V282" s="12" t="str">
        <f>IF(OR($Q282="",$S282="مغلق"),"",IF(Settings!$B$6&gt;$Q282,"متأخر",""))</f>
        <v/>
      </c>
      <c r="W282" s="26"/>
    </row>
    <row r="283" spans="1:23" ht="18" x14ac:dyDescent="0.25">
      <c r="A283" s="13" t="str">
        <f t="shared" si="8"/>
        <v/>
      </c>
      <c r="B283" s="25"/>
      <c r="C283" s="25"/>
      <c r="D283" s="25"/>
      <c r="E283" s="25"/>
      <c r="F283" s="25"/>
      <c r="G283" s="25"/>
      <c r="H283" s="26"/>
      <c r="I283" s="12" t="str">
        <f>IF($H283="","",IFERROR(INDEX(Library!$A$5:$A$499,MATCH($H283,Library!$F$5:$F$499,0)),"غير موجود بالمكتبة"))</f>
        <v/>
      </c>
      <c r="J283" s="11" t="str">
        <f>IF($H283="","",IFERROR(INDEX(Library!$H$5:$H$499,MATCH($H283,Library!$F$5:$F$499,0)),""))</f>
        <v/>
      </c>
      <c r="K283" s="11" t="str">
        <f>IF($H283="","",IFERROR(INDEX(Library!$I$5:$I$499,MATCH($H283,Library!$F$5:$F$499,0)),""))</f>
        <v/>
      </c>
      <c r="L283" s="12" t="str">
        <f>IF($H283="","",IFERROR(INDEX(Library!$J$5:$J$499,MATCH($H283,Library!$F$5:$F$499,0)),""))</f>
        <v/>
      </c>
      <c r="M283" s="25"/>
      <c r="N283" s="13" t="str">
        <f t="shared" si="9"/>
        <v/>
      </c>
      <c r="O283" s="25"/>
      <c r="P283" s="27"/>
      <c r="Q283" s="28" t="str">
        <f>IF(OR($P283="",$N283=""),"",$P283+IFERROR(INDEX(Settings!$B$10:$B$12,MATCH($N283,Settings!$A$10:$A$12,0)),0))</f>
        <v/>
      </c>
      <c r="R283" s="25"/>
      <c r="S283" s="25"/>
      <c r="T283" s="27"/>
      <c r="U283" s="12" t="str">
        <f>IF($P283="","",IF($T283&lt;&gt;"",$T283,Settings!$B$6)-$P283)</f>
        <v/>
      </c>
      <c r="V283" s="12" t="str">
        <f>IF(OR($Q283="",$S283="مغلق"),"",IF(Settings!$B$6&gt;$Q283,"متأخر",""))</f>
        <v/>
      </c>
      <c r="W283" s="26"/>
    </row>
    <row r="284" spans="1:23" ht="18" x14ac:dyDescent="0.25">
      <c r="A284" s="13" t="str">
        <f t="shared" si="8"/>
        <v/>
      </c>
      <c r="B284" s="25"/>
      <c r="C284" s="25"/>
      <c r="D284" s="25"/>
      <c r="E284" s="25"/>
      <c r="F284" s="25"/>
      <c r="G284" s="25"/>
      <c r="H284" s="26"/>
      <c r="I284" s="12" t="str">
        <f>IF($H284="","",IFERROR(INDEX(Library!$A$5:$A$499,MATCH($H284,Library!$F$5:$F$499,0)),"غير موجود بالمكتبة"))</f>
        <v/>
      </c>
      <c r="J284" s="11" t="str">
        <f>IF($H284="","",IFERROR(INDEX(Library!$H$5:$H$499,MATCH($H284,Library!$F$5:$F$499,0)),""))</f>
        <v/>
      </c>
      <c r="K284" s="11" t="str">
        <f>IF($H284="","",IFERROR(INDEX(Library!$I$5:$I$499,MATCH($H284,Library!$F$5:$F$499,0)),""))</f>
        <v/>
      </c>
      <c r="L284" s="12" t="str">
        <f>IF($H284="","",IFERROR(INDEX(Library!$J$5:$J$499,MATCH($H284,Library!$F$5:$F$499,0)),""))</f>
        <v/>
      </c>
      <c r="M284" s="25"/>
      <c r="N284" s="13" t="str">
        <f t="shared" si="9"/>
        <v/>
      </c>
      <c r="O284" s="25"/>
      <c r="P284" s="27"/>
      <c r="Q284" s="28" t="str">
        <f>IF(OR($P284="",$N284=""),"",$P284+IFERROR(INDEX(Settings!$B$10:$B$12,MATCH($N284,Settings!$A$10:$A$12,0)),0))</f>
        <v/>
      </c>
      <c r="R284" s="25"/>
      <c r="S284" s="25"/>
      <c r="T284" s="27"/>
      <c r="U284" s="12" t="str">
        <f>IF($P284="","",IF($T284&lt;&gt;"",$T284,Settings!$B$6)-$P284)</f>
        <v/>
      </c>
      <c r="V284" s="12" t="str">
        <f>IF(OR($Q284="",$S284="مغلق"),"",IF(Settings!$B$6&gt;$Q284,"متأخر",""))</f>
        <v/>
      </c>
      <c r="W284" s="26"/>
    </row>
    <row r="285" spans="1:23" ht="18" x14ac:dyDescent="0.25">
      <c r="A285" s="13" t="str">
        <f t="shared" si="8"/>
        <v/>
      </c>
      <c r="B285" s="25"/>
      <c r="C285" s="25"/>
      <c r="D285" s="25"/>
      <c r="E285" s="25"/>
      <c r="F285" s="25"/>
      <c r="G285" s="25"/>
      <c r="H285" s="26"/>
      <c r="I285" s="12" t="str">
        <f>IF($H285="","",IFERROR(INDEX(Library!$A$5:$A$499,MATCH($H285,Library!$F$5:$F$499,0)),"غير موجود بالمكتبة"))</f>
        <v/>
      </c>
      <c r="J285" s="11" t="str">
        <f>IF($H285="","",IFERROR(INDEX(Library!$H$5:$H$499,MATCH($H285,Library!$F$5:$F$499,0)),""))</f>
        <v/>
      </c>
      <c r="K285" s="11" t="str">
        <f>IF($H285="","",IFERROR(INDEX(Library!$I$5:$I$499,MATCH($H285,Library!$F$5:$F$499,0)),""))</f>
        <v/>
      </c>
      <c r="L285" s="12" t="str">
        <f>IF($H285="","",IFERROR(INDEX(Library!$J$5:$J$499,MATCH($H285,Library!$F$5:$F$499,0)),""))</f>
        <v/>
      </c>
      <c r="M285" s="25"/>
      <c r="N285" s="13" t="str">
        <f t="shared" si="9"/>
        <v/>
      </c>
      <c r="O285" s="25"/>
      <c r="P285" s="27"/>
      <c r="Q285" s="28" t="str">
        <f>IF(OR($P285="",$N285=""),"",$P285+IFERROR(INDEX(Settings!$B$10:$B$12,MATCH($N285,Settings!$A$10:$A$12,0)),0))</f>
        <v/>
      </c>
      <c r="R285" s="25"/>
      <c r="S285" s="25"/>
      <c r="T285" s="27"/>
      <c r="U285" s="12" t="str">
        <f>IF($P285="","",IF($T285&lt;&gt;"",$T285,Settings!$B$6)-$P285)</f>
        <v/>
      </c>
      <c r="V285" s="12" t="str">
        <f>IF(OR($Q285="",$S285="مغلق"),"",IF(Settings!$B$6&gt;$Q285,"متأخر",""))</f>
        <v/>
      </c>
      <c r="W285" s="26"/>
    </row>
    <row r="286" spans="1:23" ht="18" x14ac:dyDescent="0.25">
      <c r="A286" s="13" t="str">
        <f t="shared" si="8"/>
        <v/>
      </c>
      <c r="B286" s="25"/>
      <c r="C286" s="25"/>
      <c r="D286" s="25"/>
      <c r="E286" s="25"/>
      <c r="F286" s="25"/>
      <c r="G286" s="25"/>
      <c r="H286" s="26"/>
      <c r="I286" s="12" t="str">
        <f>IF($H286="","",IFERROR(INDEX(Library!$A$5:$A$499,MATCH($H286,Library!$F$5:$F$499,0)),"غير موجود بالمكتبة"))</f>
        <v/>
      </c>
      <c r="J286" s="11" t="str">
        <f>IF($H286="","",IFERROR(INDEX(Library!$H$5:$H$499,MATCH($H286,Library!$F$5:$F$499,0)),""))</f>
        <v/>
      </c>
      <c r="K286" s="11" t="str">
        <f>IF($H286="","",IFERROR(INDEX(Library!$I$5:$I$499,MATCH($H286,Library!$F$5:$F$499,0)),""))</f>
        <v/>
      </c>
      <c r="L286" s="12" t="str">
        <f>IF($H286="","",IFERROR(INDEX(Library!$J$5:$J$499,MATCH($H286,Library!$F$5:$F$499,0)),""))</f>
        <v/>
      </c>
      <c r="M286" s="25"/>
      <c r="N286" s="13" t="str">
        <f t="shared" si="9"/>
        <v/>
      </c>
      <c r="O286" s="25"/>
      <c r="P286" s="27"/>
      <c r="Q286" s="28" t="str">
        <f>IF(OR($P286="",$N286=""),"",$P286+IFERROR(INDEX(Settings!$B$10:$B$12,MATCH($N286,Settings!$A$10:$A$12,0)),0))</f>
        <v/>
      </c>
      <c r="R286" s="25"/>
      <c r="S286" s="25"/>
      <c r="T286" s="27"/>
      <c r="U286" s="12" t="str">
        <f>IF($P286="","",IF($T286&lt;&gt;"",$T286,Settings!$B$6)-$P286)</f>
        <v/>
      </c>
      <c r="V286" s="12" t="str">
        <f>IF(OR($Q286="",$S286="مغلق"),"",IF(Settings!$B$6&gt;$Q286,"متأخر",""))</f>
        <v/>
      </c>
      <c r="W286" s="26"/>
    </row>
    <row r="287" spans="1:23" ht="18" x14ac:dyDescent="0.25">
      <c r="A287" s="13" t="str">
        <f t="shared" si="8"/>
        <v/>
      </c>
      <c r="B287" s="25"/>
      <c r="C287" s="25"/>
      <c r="D287" s="25"/>
      <c r="E287" s="25"/>
      <c r="F287" s="25"/>
      <c r="G287" s="25"/>
      <c r="H287" s="26"/>
      <c r="I287" s="12" t="str">
        <f>IF($H287="","",IFERROR(INDEX(Library!$A$5:$A$499,MATCH($H287,Library!$F$5:$F$499,0)),"غير موجود بالمكتبة"))</f>
        <v/>
      </c>
      <c r="J287" s="11" t="str">
        <f>IF($H287="","",IFERROR(INDEX(Library!$H$5:$H$499,MATCH($H287,Library!$F$5:$F$499,0)),""))</f>
        <v/>
      </c>
      <c r="K287" s="11" t="str">
        <f>IF($H287="","",IFERROR(INDEX(Library!$I$5:$I$499,MATCH($H287,Library!$F$5:$F$499,0)),""))</f>
        <v/>
      </c>
      <c r="L287" s="12" t="str">
        <f>IF($H287="","",IFERROR(INDEX(Library!$J$5:$J$499,MATCH($H287,Library!$F$5:$F$499,0)),""))</f>
        <v/>
      </c>
      <c r="M287" s="25"/>
      <c r="N287" s="13" t="str">
        <f t="shared" si="9"/>
        <v/>
      </c>
      <c r="O287" s="25"/>
      <c r="P287" s="27"/>
      <c r="Q287" s="28" t="str">
        <f>IF(OR($P287="",$N287=""),"",$P287+IFERROR(INDEX(Settings!$B$10:$B$12,MATCH($N287,Settings!$A$10:$A$12,0)),0))</f>
        <v/>
      </c>
      <c r="R287" s="25"/>
      <c r="S287" s="25"/>
      <c r="T287" s="27"/>
      <c r="U287" s="12" t="str">
        <f>IF($P287="","",IF($T287&lt;&gt;"",$T287,Settings!$B$6)-$P287)</f>
        <v/>
      </c>
      <c r="V287" s="12" t="str">
        <f>IF(OR($Q287="",$S287="مغلق"),"",IF(Settings!$B$6&gt;$Q287,"متأخر",""))</f>
        <v/>
      </c>
      <c r="W287" s="26"/>
    </row>
    <row r="288" spans="1:23" ht="18" x14ac:dyDescent="0.25">
      <c r="A288" s="13" t="str">
        <f t="shared" si="8"/>
        <v/>
      </c>
      <c r="B288" s="25"/>
      <c r="C288" s="25"/>
      <c r="D288" s="25"/>
      <c r="E288" s="25"/>
      <c r="F288" s="25"/>
      <c r="G288" s="25"/>
      <c r="H288" s="26"/>
      <c r="I288" s="12" t="str">
        <f>IF($H288="","",IFERROR(INDEX(Library!$A$5:$A$499,MATCH($H288,Library!$F$5:$F$499,0)),"غير موجود بالمكتبة"))</f>
        <v/>
      </c>
      <c r="J288" s="11" t="str">
        <f>IF($H288="","",IFERROR(INDEX(Library!$H$5:$H$499,MATCH($H288,Library!$F$5:$F$499,0)),""))</f>
        <v/>
      </c>
      <c r="K288" s="11" t="str">
        <f>IF($H288="","",IFERROR(INDEX(Library!$I$5:$I$499,MATCH($H288,Library!$F$5:$F$499,0)),""))</f>
        <v/>
      </c>
      <c r="L288" s="12" t="str">
        <f>IF($H288="","",IFERROR(INDEX(Library!$J$5:$J$499,MATCH($H288,Library!$F$5:$F$499,0)),""))</f>
        <v/>
      </c>
      <c r="M288" s="25"/>
      <c r="N288" s="13" t="str">
        <f t="shared" si="9"/>
        <v/>
      </c>
      <c r="O288" s="25"/>
      <c r="P288" s="27"/>
      <c r="Q288" s="28" t="str">
        <f>IF(OR($P288="",$N288=""),"",$P288+IFERROR(INDEX(Settings!$B$10:$B$12,MATCH($N288,Settings!$A$10:$A$12,0)),0))</f>
        <v/>
      </c>
      <c r="R288" s="25"/>
      <c r="S288" s="25"/>
      <c r="T288" s="27"/>
      <c r="U288" s="12" t="str">
        <f>IF($P288="","",IF($T288&lt;&gt;"",$T288,Settings!$B$6)-$P288)</f>
        <v/>
      </c>
      <c r="V288" s="12" t="str">
        <f>IF(OR($Q288="",$S288="مغلق"),"",IF(Settings!$B$6&gt;$Q288,"متأخر",""))</f>
        <v/>
      </c>
      <c r="W288" s="26"/>
    </row>
    <row r="289" spans="1:23" ht="18" x14ac:dyDescent="0.25">
      <c r="A289" s="13" t="str">
        <f t="shared" si="8"/>
        <v/>
      </c>
      <c r="B289" s="25"/>
      <c r="C289" s="25"/>
      <c r="D289" s="25"/>
      <c r="E289" s="25"/>
      <c r="F289" s="25"/>
      <c r="G289" s="25"/>
      <c r="H289" s="26"/>
      <c r="I289" s="12" t="str">
        <f>IF($H289="","",IFERROR(INDEX(Library!$A$5:$A$499,MATCH($H289,Library!$F$5:$F$499,0)),"غير موجود بالمكتبة"))</f>
        <v/>
      </c>
      <c r="J289" s="11" t="str">
        <f>IF($H289="","",IFERROR(INDEX(Library!$H$5:$H$499,MATCH($H289,Library!$F$5:$F$499,0)),""))</f>
        <v/>
      </c>
      <c r="K289" s="11" t="str">
        <f>IF($H289="","",IFERROR(INDEX(Library!$I$5:$I$499,MATCH($H289,Library!$F$5:$F$499,0)),""))</f>
        <v/>
      </c>
      <c r="L289" s="12" t="str">
        <f>IF($H289="","",IFERROR(INDEX(Library!$J$5:$J$499,MATCH($H289,Library!$F$5:$F$499,0)),""))</f>
        <v/>
      </c>
      <c r="M289" s="25"/>
      <c r="N289" s="13" t="str">
        <f t="shared" si="9"/>
        <v/>
      </c>
      <c r="O289" s="25"/>
      <c r="P289" s="27"/>
      <c r="Q289" s="28" t="str">
        <f>IF(OR($P289="",$N289=""),"",$P289+IFERROR(INDEX(Settings!$B$10:$B$12,MATCH($N289,Settings!$A$10:$A$12,0)),0))</f>
        <v/>
      </c>
      <c r="R289" s="25"/>
      <c r="S289" s="25"/>
      <c r="T289" s="27"/>
      <c r="U289" s="12" t="str">
        <f>IF($P289="","",IF($T289&lt;&gt;"",$T289,Settings!$B$6)-$P289)</f>
        <v/>
      </c>
      <c r="V289" s="12" t="str">
        <f>IF(OR($Q289="",$S289="مغلق"),"",IF(Settings!$B$6&gt;$Q289,"متأخر",""))</f>
        <v/>
      </c>
      <c r="W289" s="26"/>
    </row>
    <row r="290" spans="1:23" ht="18" x14ac:dyDescent="0.25">
      <c r="A290" s="13" t="str">
        <f t="shared" si="8"/>
        <v/>
      </c>
      <c r="B290" s="25"/>
      <c r="C290" s="25"/>
      <c r="D290" s="25"/>
      <c r="E290" s="25"/>
      <c r="F290" s="25"/>
      <c r="G290" s="25"/>
      <c r="H290" s="26"/>
      <c r="I290" s="12" t="str">
        <f>IF($H290="","",IFERROR(INDEX(Library!$A$5:$A$499,MATCH($H290,Library!$F$5:$F$499,0)),"غير موجود بالمكتبة"))</f>
        <v/>
      </c>
      <c r="J290" s="11" t="str">
        <f>IF($H290="","",IFERROR(INDEX(Library!$H$5:$H$499,MATCH($H290,Library!$F$5:$F$499,0)),""))</f>
        <v/>
      </c>
      <c r="K290" s="11" t="str">
        <f>IF($H290="","",IFERROR(INDEX(Library!$I$5:$I$499,MATCH($H290,Library!$F$5:$F$499,0)),""))</f>
        <v/>
      </c>
      <c r="L290" s="12" t="str">
        <f>IF($H290="","",IFERROR(INDEX(Library!$J$5:$J$499,MATCH($H290,Library!$F$5:$F$499,0)),""))</f>
        <v/>
      </c>
      <c r="M290" s="25"/>
      <c r="N290" s="13" t="str">
        <f t="shared" si="9"/>
        <v/>
      </c>
      <c r="O290" s="25"/>
      <c r="P290" s="27"/>
      <c r="Q290" s="28" t="str">
        <f>IF(OR($P290="",$N290=""),"",$P290+IFERROR(INDEX(Settings!$B$10:$B$12,MATCH($N290,Settings!$A$10:$A$12,0)),0))</f>
        <v/>
      </c>
      <c r="R290" s="25"/>
      <c r="S290" s="25"/>
      <c r="T290" s="27"/>
      <c r="U290" s="12" t="str">
        <f>IF($P290="","",IF($T290&lt;&gt;"",$T290,Settings!$B$6)-$P290)</f>
        <v/>
      </c>
      <c r="V290" s="12" t="str">
        <f>IF(OR($Q290="",$S290="مغلق"),"",IF(Settings!$B$6&gt;$Q290,"متأخر",""))</f>
        <v/>
      </c>
      <c r="W290" s="26"/>
    </row>
    <row r="291" spans="1:23" ht="18" x14ac:dyDescent="0.25">
      <c r="A291" s="13" t="str">
        <f t="shared" si="8"/>
        <v/>
      </c>
      <c r="B291" s="25"/>
      <c r="C291" s="25"/>
      <c r="D291" s="25"/>
      <c r="E291" s="25"/>
      <c r="F291" s="25"/>
      <c r="G291" s="25"/>
      <c r="H291" s="26"/>
      <c r="I291" s="12" t="str">
        <f>IF($H291="","",IFERROR(INDEX(Library!$A$5:$A$499,MATCH($H291,Library!$F$5:$F$499,0)),"غير موجود بالمكتبة"))</f>
        <v/>
      </c>
      <c r="J291" s="11" t="str">
        <f>IF($H291="","",IFERROR(INDEX(Library!$H$5:$H$499,MATCH($H291,Library!$F$5:$F$499,0)),""))</f>
        <v/>
      </c>
      <c r="K291" s="11" t="str">
        <f>IF($H291="","",IFERROR(INDEX(Library!$I$5:$I$499,MATCH($H291,Library!$F$5:$F$499,0)),""))</f>
        <v/>
      </c>
      <c r="L291" s="12" t="str">
        <f>IF($H291="","",IFERROR(INDEX(Library!$J$5:$J$499,MATCH($H291,Library!$F$5:$F$499,0)),""))</f>
        <v/>
      </c>
      <c r="M291" s="25"/>
      <c r="N291" s="13" t="str">
        <f t="shared" si="9"/>
        <v/>
      </c>
      <c r="O291" s="25"/>
      <c r="P291" s="27"/>
      <c r="Q291" s="28" t="str">
        <f>IF(OR($P291="",$N291=""),"",$P291+IFERROR(INDEX(Settings!$B$10:$B$12,MATCH($N291,Settings!$A$10:$A$12,0)),0))</f>
        <v/>
      </c>
      <c r="R291" s="25"/>
      <c r="S291" s="25"/>
      <c r="T291" s="27"/>
      <c r="U291" s="12" t="str">
        <f>IF($P291="","",IF($T291&lt;&gt;"",$T291,Settings!$B$6)-$P291)</f>
        <v/>
      </c>
      <c r="V291" s="12" t="str">
        <f>IF(OR($Q291="",$S291="مغلق"),"",IF(Settings!$B$6&gt;$Q291,"متأخر",""))</f>
        <v/>
      </c>
      <c r="W291" s="26"/>
    </row>
    <row r="292" spans="1:23" ht="18" x14ac:dyDescent="0.25">
      <c r="A292" s="13" t="str">
        <f t="shared" si="8"/>
        <v/>
      </c>
      <c r="B292" s="25"/>
      <c r="C292" s="25"/>
      <c r="D292" s="25"/>
      <c r="E292" s="25"/>
      <c r="F292" s="25"/>
      <c r="G292" s="25"/>
      <c r="H292" s="26"/>
      <c r="I292" s="12" t="str">
        <f>IF($H292="","",IFERROR(INDEX(Library!$A$5:$A$499,MATCH($H292,Library!$F$5:$F$499,0)),"غير موجود بالمكتبة"))</f>
        <v/>
      </c>
      <c r="J292" s="11" t="str">
        <f>IF($H292="","",IFERROR(INDEX(Library!$H$5:$H$499,MATCH($H292,Library!$F$5:$F$499,0)),""))</f>
        <v/>
      </c>
      <c r="K292" s="11" t="str">
        <f>IF($H292="","",IFERROR(INDEX(Library!$I$5:$I$499,MATCH($H292,Library!$F$5:$F$499,0)),""))</f>
        <v/>
      </c>
      <c r="L292" s="12" t="str">
        <f>IF($H292="","",IFERROR(INDEX(Library!$J$5:$J$499,MATCH($H292,Library!$F$5:$F$499,0)),""))</f>
        <v/>
      </c>
      <c r="M292" s="25"/>
      <c r="N292" s="13" t="str">
        <f t="shared" si="9"/>
        <v/>
      </c>
      <c r="O292" s="25"/>
      <c r="P292" s="27"/>
      <c r="Q292" s="28" t="str">
        <f>IF(OR($P292="",$N292=""),"",$P292+IFERROR(INDEX(Settings!$B$10:$B$12,MATCH($N292,Settings!$A$10:$A$12,0)),0))</f>
        <v/>
      </c>
      <c r="R292" s="25"/>
      <c r="S292" s="25"/>
      <c r="T292" s="27"/>
      <c r="U292" s="12" t="str">
        <f>IF($P292="","",IF($T292&lt;&gt;"",$T292,Settings!$B$6)-$P292)</f>
        <v/>
      </c>
      <c r="V292" s="12" t="str">
        <f>IF(OR($Q292="",$S292="مغلق"),"",IF(Settings!$B$6&gt;$Q292,"متأخر",""))</f>
        <v/>
      </c>
      <c r="W292" s="26"/>
    </row>
    <row r="293" spans="1:23" ht="18" x14ac:dyDescent="0.25">
      <c r="A293" s="13" t="str">
        <f t="shared" si="8"/>
        <v/>
      </c>
      <c r="B293" s="25"/>
      <c r="C293" s="25"/>
      <c r="D293" s="25"/>
      <c r="E293" s="25"/>
      <c r="F293" s="25"/>
      <c r="G293" s="25"/>
      <c r="H293" s="26"/>
      <c r="I293" s="12" t="str">
        <f>IF($H293="","",IFERROR(INDEX(Library!$A$5:$A$499,MATCH($H293,Library!$F$5:$F$499,0)),"غير موجود بالمكتبة"))</f>
        <v/>
      </c>
      <c r="J293" s="11" t="str">
        <f>IF($H293="","",IFERROR(INDEX(Library!$H$5:$H$499,MATCH($H293,Library!$F$5:$F$499,0)),""))</f>
        <v/>
      </c>
      <c r="K293" s="11" t="str">
        <f>IF($H293="","",IFERROR(INDEX(Library!$I$5:$I$499,MATCH($H293,Library!$F$5:$F$499,0)),""))</f>
        <v/>
      </c>
      <c r="L293" s="12" t="str">
        <f>IF($H293="","",IFERROR(INDEX(Library!$J$5:$J$499,MATCH($H293,Library!$F$5:$F$499,0)),""))</f>
        <v/>
      </c>
      <c r="M293" s="25"/>
      <c r="N293" s="13" t="str">
        <f t="shared" si="9"/>
        <v/>
      </c>
      <c r="O293" s="25"/>
      <c r="P293" s="27"/>
      <c r="Q293" s="28" t="str">
        <f>IF(OR($P293="",$N293=""),"",$P293+IFERROR(INDEX(Settings!$B$10:$B$12,MATCH($N293,Settings!$A$10:$A$12,0)),0))</f>
        <v/>
      </c>
      <c r="R293" s="25"/>
      <c r="S293" s="25"/>
      <c r="T293" s="27"/>
      <c r="U293" s="12" t="str">
        <f>IF($P293="","",IF($T293&lt;&gt;"",$T293,Settings!$B$6)-$P293)</f>
        <v/>
      </c>
      <c r="V293" s="12" t="str">
        <f>IF(OR($Q293="",$S293="مغلق"),"",IF(Settings!$B$6&gt;$Q293,"متأخر",""))</f>
        <v/>
      </c>
      <c r="W293" s="26"/>
    </row>
    <row r="294" spans="1:23" ht="18" x14ac:dyDescent="0.25">
      <c r="A294" s="13" t="str">
        <f t="shared" si="8"/>
        <v/>
      </c>
      <c r="B294" s="25"/>
      <c r="C294" s="25"/>
      <c r="D294" s="25"/>
      <c r="E294" s="25"/>
      <c r="F294" s="25"/>
      <c r="G294" s="25"/>
      <c r="H294" s="26"/>
      <c r="I294" s="12" t="str">
        <f>IF($H294="","",IFERROR(INDEX(Library!$A$5:$A$499,MATCH($H294,Library!$F$5:$F$499,0)),"غير موجود بالمكتبة"))</f>
        <v/>
      </c>
      <c r="J294" s="11" t="str">
        <f>IF($H294="","",IFERROR(INDEX(Library!$H$5:$H$499,MATCH($H294,Library!$F$5:$F$499,0)),""))</f>
        <v/>
      </c>
      <c r="K294" s="11" t="str">
        <f>IF($H294="","",IFERROR(INDEX(Library!$I$5:$I$499,MATCH($H294,Library!$F$5:$F$499,0)),""))</f>
        <v/>
      </c>
      <c r="L294" s="12" t="str">
        <f>IF($H294="","",IFERROR(INDEX(Library!$J$5:$J$499,MATCH($H294,Library!$F$5:$F$499,0)),""))</f>
        <v/>
      </c>
      <c r="M294" s="25"/>
      <c r="N294" s="13" t="str">
        <f t="shared" si="9"/>
        <v/>
      </c>
      <c r="O294" s="25"/>
      <c r="P294" s="27"/>
      <c r="Q294" s="28" t="str">
        <f>IF(OR($P294="",$N294=""),"",$P294+IFERROR(INDEX(Settings!$B$10:$B$12,MATCH($N294,Settings!$A$10:$A$12,0)),0))</f>
        <v/>
      </c>
      <c r="R294" s="25"/>
      <c r="S294" s="25"/>
      <c r="T294" s="27"/>
      <c r="U294" s="12" t="str">
        <f>IF($P294="","",IF($T294&lt;&gt;"",$T294,Settings!$B$6)-$P294)</f>
        <v/>
      </c>
      <c r="V294" s="12" t="str">
        <f>IF(OR($Q294="",$S294="مغلق"),"",IF(Settings!$B$6&gt;$Q294,"متأخر",""))</f>
        <v/>
      </c>
      <c r="W294" s="26"/>
    </row>
    <row r="295" spans="1:23" ht="18" x14ac:dyDescent="0.25">
      <c r="A295" s="13" t="str">
        <f t="shared" si="8"/>
        <v/>
      </c>
      <c r="B295" s="25"/>
      <c r="C295" s="25"/>
      <c r="D295" s="25"/>
      <c r="E295" s="25"/>
      <c r="F295" s="25"/>
      <c r="G295" s="25"/>
      <c r="H295" s="26"/>
      <c r="I295" s="12" t="str">
        <f>IF($H295="","",IFERROR(INDEX(Library!$A$5:$A$499,MATCH($H295,Library!$F$5:$F$499,0)),"غير موجود بالمكتبة"))</f>
        <v/>
      </c>
      <c r="J295" s="11" t="str">
        <f>IF($H295="","",IFERROR(INDEX(Library!$H$5:$H$499,MATCH($H295,Library!$F$5:$F$499,0)),""))</f>
        <v/>
      </c>
      <c r="K295" s="11" t="str">
        <f>IF($H295="","",IFERROR(INDEX(Library!$I$5:$I$499,MATCH($H295,Library!$F$5:$F$499,0)),""))</f>
        <v/>
      </c>
      <c r="L295" s="12" t="str">
        <f>IF($H295="","",IFERROR(INDEX(Library!$J$5:$J$499,MATCH($H295,Library!$F$5:$F$499,0)),""))</f>
        <v/>
      </c>
      <c r="M295" s="25"/>
      <c r="N295" s="13" t="str">
        <f t="shared" si="9"/>
        <v/>
      </c>
      <c r="O295" s="25"/>
      <c r="P295" s="27"/>
      <c r="Q295" s="28" t="str">
        <f>IF(OR($P295="",$N295=""),"",$P295+IFERROR(INDEX(Settings!$B$10:$B$12,MATCH($N295,Settings!$A$10:$A$12,0)),0))</f>
        <v/>
      </c>
      <c r="R295" s="25"/>
      <c r="S295" s="25"/>
      <c r="T295" s="27"/>
      <c r="U295" s="12" t="str">
        <f>IF($P295="","",IF($T295&lt;&gt;"",$T295,Settings!$B$6)-$P295)</f>
        <v/>
      </c>
      <c r="V295" s="12" t="str">
        <f>IF(OR($Q295="",$S295="مغلق"),"",IF(Settings!$B$6&gt;$Q295,"متأخر",""))</f>
        <v/>
      </c>
      <c r="W295" s="26"/>
    </row>
    <row r="296" spans="1:23" ht="18" x14ac:dyDescent="0.25">
      <c r="A296" s="13" t="str">
        <f t="shared" si="8"/>
        <v/>
      </c>
      <c r="B296" s="25"/>
      <c r="C296" s="25"/>
      <c r="D296" s="25"/>
      <c r="E296" s="25"/>
      <c r="F296" s="25"/>
      <c r="G296" s="25"/>
      <c r="H296" s="26"/>
      <c r="I296" s="12" t="str">
        <f>IF($H296="","",IFERROR(INDEX(Library!$A$5:$A$499,MATCH($H296,Library!$F$5:$F$499,0)),"غير موجود بالمكتبة"))</f>
        <v/>
      </c>
      <c r="J296" s="11" t="str">
        <f>IF($H296="","",IFERROR(INDEX(Library!$H$5:$H$499,MATCH($H296,Library!$F$5:$F$499,0)),""))</f>
        <v/>
      </c>
      <c r="K296" s="11" t="str">
        <f>IF($H296="","",IFERROR(INDEX(Library!$I$5:$I$499,MATCH($H296,Library!$F$5:$F$499,0)),""))</f>
        <v/>
      </c>
      <c r="L296" s="12" t="str">
        <f>IF($H296="","",IFERROR(INDEX(Library!$J$5:$J$499,MATCH($H296,Library!$F$5:$F$499,0)),""))</f>
        <v/>
      </c>
      <c r="M296" s="25"/>
      <c r="N296" s="13" t="str">
        <f t="shared" si="9"/>
        <v/>
      </c>
      <c r="O296" s="25"/>
      <c r="P296" s="27"/>
      <c r="Q296" s="28" t="str">
        <f>IF(OR($P296="",$N296=""),"",$P296+IFERROR(INDEX(Settings!$B$10:$B$12,MATCH($N296,Settings!$A$10:$A$12,0)),0))</f>
        <v/>
      </c>
      <c r="R296" s="25"/>
      <c r="S296" s="25"/>
      <c r="T296" s="27"/>
      <c r="U296" s="12" t="str">
        <f>IF($P296="","",IF($T296&lt;&gt;"",$T296,Settings!$B$6)-$P296)</f>
        <v/>
      </c>
      <c r="V296" s="12" t="str">
        <f>IF(OR($Q296="",$S296="مغلق"),"",IF(Settings!$B$6&gt;$Q296,"متأخر",""))</f>
        <v/>
      </c>
      <c r="W296" s="26"/>
    </row>
    <row r="297" spans="1:23" ht="18" x14ac:dyDescent="0.25">
      <c r="A297" s="13" t="str">
        <f t="shared" si="8"/>
        <v/>
      </c>
      <c r="B297" s="25"/>
      <c r="C297" s="25"/>
      <c r="D297" s="25"/>
      <c r="E297" s="25"/>
      <c r="F297" s="25"/>
      <c r="G297" s="25"/>
      <c r="H297" s="26"/>
      <c r="I297" s="12" t="str">
        <f>IF($H297="","",IFERROR(INDEX(Library!$A$5:$A$499,MATCH($H297,Library!$F$5:$F$499,0)),"غير موجود بالمكتبة"))</f>
        <v/>
      </c>
      <c r="J297" s="11" t="str">
        <f>IF($H297="","",IFERROR(INDEX(Library!$H$5:$H$499,MATCH($H297,Library!$F$5:$F$499,0)),""))</f>
        <v/>
      </c>
      <c r="K297" s="11" t="str">
        <f>IF($H297="","",IFERROR(INDEX(Library!$I$5:$I$499,MATCH($H297,Library!$F$5:$F$499,0)),""))</f>
        <v/>
      </c>
      <c r="L297" s="12" t="str">
        <f>IF($H297="","",IFERROR(INDEX(Library!$J$5:$J$499,MATCH($H297,Library!$F$5:$F$499,0)),""))</f>
        <v/>
      </c>
      <c r="M297" s="25"/>
      <c r="N297" s="13" t="str">
        <f t="shared" si="9"/>
        <v/>
      </c>
      <c r="O297" s="25"/>
      <c r="P297" s="27"/>
      <c r="Q297" s="28" t="str">
        <f>IF(OR($P297="",$N297=""),"",$P297+IFERROR(INDEX(Settings!$B$10:$B$12,MATCH($N297,Settings!$A$10:$A$12,0)),0))</f>
        <v/>
      </c>
      <c r="R297" s="25"/>
      <c r="S297" s="25"/>
      <c r="T297" s="27"/>
      <c r="U297" s="12" t="str">
        <f>IF($P297="","",IF($T297&lt;&gt;"",$T297,Settings!$B$6)-$P297)</f>
        <v/>
      </c>
      <c r="V297" s="12" t="str">
        <f>IF(OR($Q297="",$S297="مغلق"),"",IF(Settings!$B$6&gt;$Q297,"متأخر",""))</f>
        <v/>
      </c>
      <c r="W297" s="26"/>
    </row>
    <row r="298" spans="1:23" ht="18" x14ac:dyDescent="0.25">
      <c r="A298" s="13" t="str">
        <f t="shared" si="8"/>
        <v/>
      </c>
      <c r="B298" s="25"/>
      <c r="C298" s="25"/>
      <c r="D298" s="25"/>
      <c r="E298" s="25"/>
      <c r="F298" s="25"/>
      <c r="G298" s="25"/>
      <c r="H298" s="26"/>
      <c r="I298" s="12" t="str">
        <f>IF($H298="","",IFERROR(INDEX(Library!$A$5:$A$499,MATCH($H298,Library!$F$5:$F$499,0)),"غير موجود بالمكتبة"))</f>
        <v/>
      </c>
      <c r="J298" s="11" t="str">
        <f>IF($H298="","",IFERROR(INDEX(Library!$H$5:$H$499,MATCH($H298,Library!$F$5:$F$499,0)),""))</f>
        <v/>
      </c>
      <c r="K298" s="11" t="str">
        <f>IF($H298="","",IFERROR(INDEX(Library!$I$5:$I$499,MATCH($H298,Library!$F$5:$F$499,0)),""))</f>
        <v/>
      </c>
      <c r="L298" s="12" t="str">
        <f>IF($H298="","",IFERROR(INDEX(Library!$J$5:$J$499,MATCH($H298,Library!$F$5:$F$499,0)),""))</f>
        <v/>
      </c>
      <c r="M298" s="25"/>
      <c r="N298" s="13" t="str">
        <f t="shared" si="9"/>
        <v/>
      </c>
      <c r="O298" s="25"/>
      <c r="P298" s="27"/>
      <c r="Q298" s="28" t="str">
        <f>IF(OR($P298="",$N298=""),"",$P298+IFERROR(INDEX(Settings!$B$10:$B$12,MATCH($N298,Settings!$A$10:$A$12,0)),0))</f>
        <v/>
      </c>
      <c r="R298" s="25"/>
      <c r="S298" s="25"/>
      <c r="T298" s="27"/>
      <c r="U298" s="12" t="str">
        <f>IF($P298="","",IF($T298&lt;&gt;"",$T298,Settings!$B$6)-$P298)</f>
        <v/>
      </c>
      <c r="V298" s="12" t="str">
        <f>IF(OR($Q298="",$S298="مغلق"),"",IF(Settings!$B$6&gt;$Q298,"متأخر",""))</f>
        <v/>
      </c>
      <c r="W298" s="26"/>
    </row>
    <row r="299" spans="1:23" ht="18" x14ac:dyDescent="0.25">
      <c r="A299" s="13" t="str">
        <f t="shared" si="8"/>
        <v/>
      </c>
      <c r="B299" s="25"/>
      <c r="C299" s="25"/>
      <c r="D299" s="25"/>
      <c r="E299" s="25"/>
      <c r="F299" s="25"/>
      <c r="G299" s="25"/>
      <c r="H299" s="26"/>
      <c r="I299" s="12" t="str">
        <f>IF($H299="","",IFERROR(INDEX(Library!$A$5:$A$499,MATCH($H299,Library!$F$5:$F$499,0)),"غير موجود بالمكتبة"))</f>
        <v/>
      </c>
      <c r="J299" s="11" t="str">
        <f>IF($H299="","",IFERROR(INDEX(Library!$H$5:$H$499,MATCH($H299,Library!$F$5:$F$499,0)),""))</f>
        <v/>
      </c>
      <c r="K299" s="11" t="str">
        <f>IF($H299="","",IFERROR(INDEX(Library!$I$5:$I$499,MATCH($H299,Library!$F$5:$F$499,0)),""))</f>
        <v/>
      </c>
      <c r="L299" s="12" t="str">
        <f>IF($H299="","",IFERROR(INDEX(Library!$J$5:$J$499,MATCH($H299,Library!$F$5:$F$499,0)),""))</f>
        <v/>
      </c>
      <c r="M299" s="25"/>
      <c r="N299" s="13" t="str">
        <f t="shared" si="9"/>
        <v/>
      </c>
      <c r="O299" s="25"/>
      <c r="P299" s="27"/>
      <c r="Q299" s="28" t="str">
        <f>IF(OR($P299="",$N299=""),"",$P299+IFERROR(INDEX(Settings!$B$10:$B$12,MATCH($N299,Settings!$A$10:$A$12,0)),0))</f>
        <v/>
      </c>
      <c r="R299" s="25"/>
      <c r="S299" s="25"/>
      <c r="T299" s="27"/>
      <c r="U299" s="12" t="str">
        <f>IF($P299="","",IF($T299&lt;&gt;"",$T299,Settings!$B$6)-$P299)</f>
        <v/>
      </c>
      <c r="V299" s="12" t="str">
        <f>IF(OR($Q299="",$S299="مغلق"),"",IF(Settings!$B$6&gt;$Q299,"متأخر",""))</f>
        <v/>
      </c>
      <c r="W299" s="26"/>
    </row>
    <row r="300" spans="1:23" ht="18" x14ac:dyDescent="0.25">
      <c r="A300" s="13" t="str">
        <f t="shared" si="8"/>
        <v/>
      </c>
      <c r="B300" s="25"/>
      <c r="C300" s="25"/>
      <c r="D300" s="25"/>
      <c r="E300" s="25"/>
      <c r="F300" s="25"/>
      <c r="G300" s="25"/>
      <c r="H300" s="26"/>
      <c r="I300" s="12" t="str">
        <f>IF($H300="","",IFERROR(INDEX(Library!$A$5:$A$499,MATCH($H300,Library!$F$5:$F$499,0)),"غير موجود بالمكتبة"))</f>
        <v/>
      </c>
      <c r="J300" s="11" t="str">
        <f>IF($H300="","",IFERROR(INDEX(Library!$H$5:$H$499,MATCH($H300,Library!$F$5:$F$499,0)),""))</f>
        <v/>
      </c>
      <c r="K300" s="11" t="str">
        <f>IF($H300="","",IFERROR(INDEX(Library!$I$5:$I$499,MATCH($H300,Library!$F$5:$F$499,0)),""))</f>
        <v/>
      </c>
      <c r="L300" s="12" t="str">
        <f>IF($H300="","",IFERROR(INDEX(Library!$J$5:$J$499,MATCH($H300,Library!$F$5:$F$499,0)),""))</f>
        <v/>
      </c>
      <c r="M300" s="25"/>
      <c r="N300" s="13" t="str">
        <f t="shared" si="9"/>
        <v/>
      </c>
      <c r="O300" s="25"/>
      <c r="P300" s="27"/>
      <c r="Q300" s="28" t="str">
        <f>IF(OR($P300="",$N300=""),"",$P300+IFERROR(INDEX(Settings!$B$10:$B$12,MATCH($N300,Settings!$A$10:$A$12,0)),0))</f>
        <v/>
      </c>
      <c r="R300" s="25"/>
      <c r="S300" s="25"/>
      <c r="T300" s="27"/>
      <c r="U300" s="12" t="str">
        <f>IF($P300="","",IF($T300&lt;&gt;"",$T300,Settings!$B$6)-$P300)</f>
        <v/>
      </c>
      <c r="V300" s="12" t="str">
        <f>IF(OR($Q300="",$S300="مغلق"),"",IF(Settings!$B$6&gt;$Q300,"متأخر",""))</f>
        <v/>
      </c>
      <c r="W300" s="26"/>
    </row>
    <row r="301" spans="1:23" ht="18" x14ac:dyDescent="0.25">
      <c r="A301" s="13" t="str">
        <f t="shared" si="8"/>
        <v/>
      </c>
      <c r="B301" s="25"/>
      <c r="C301" s="25"/>
      <c r="D301" s="25"/>
      <c r="E301" s="25"/>
      <c r="F301" s="25"/>
      <c r="G301" s="25"/>
      <c r="H301" s="26"/>
      <c r="I301" s="12" t="str">
        <f>IF($H301="","",IFERROR(INDEX(Library!$A$5:$A$499,MATCH($H301,Library!$F$5:$F$499,0)),"غير موجود بالمكتبة"))</f>
        <v/>
      </c>
      <c r="J301" s="11" t="str">
        <f>IF($H301="","",IFERROR(INDEX(Library!$H$5:$H$499,MATCH($H301,Library!$F$5:$F$499,0)),""))</f>
        <v/>
      </c>
      <c r="K301" s="11" t="str">
        <f>IF($H301="","",IFERROR(INDEX(Library!$I$5:$I$499,MATCH($H301,Library!$F$5:$F$499,0)),""))</f>
        <v/>
      </c>
      <c r="L301" s="12" t="str">
        <f>IF($H301="","",IFERROR(INDEX(Library!$J$5:$J$499,MATCH($H301,Library!$F$5:$F$499,0)),""))</f>
        <v/>
      </c>
      <c r="M301" s="25"/>
      <c r="N301" s="13" t="str">
        <f t="shared" si="9"/>
        <v/>
      </c>
      <c r="O301" s="25"/>
      <c r="P301" s="27"/>
      <c r="Q301" s="28" t="str">
        <f>IF(OR($P301="",$N301=""),"",$P301+IFERROR(INDEX(Settings!$B$10:$B$12,MATCH($N301,Settings!$A$10:$A$12,0)),0))</f>
        <v/>
      </c>
      <c r="R301" s="25"/>
      <c r="S301" s="25"/>
      <c r="T301" s="27"/>
      <c r="U301" s="12" t="str">
        <f>IF($P301="","",IF($T301&lt;&gt;"",$T301,Settings!$B$6)-$P301)</f>
        <v/>
      </c>
      <c r="V301" s="12" t="str">
        <f>IF(OR($Q301="",$S301="مغلق"),"",IF(Settings!$B$6&gt;$Q301,"متأخر",""))</f>
        <v/>
      </c>
      <c r="W301" s="26"/>
    </row>
    <row r="302" spans="1:23" ht="18" x14ac:dyDescent="0.25">
      <c r="A302" s="13" t="str">
        <f t="shared" si="8"/>
        <v/>
      </c>
      <c r="B302" s="25"/>
      <c r="C302" s="25"/>
      <c r="D302" s="25"/>
      <c r="E302" s="25"/>
      <c r="F302" s="25"/>
      <c r="G302" s="25"/>
      <c r="H302" s="26"/>
      <c r="I302" s="12" t="str">
        <f>IF($H302="","",IFERROR(INDEX(Library!$A$5:$A$499,MATCH($H302,Library!$F$5:$F$499,0)),"غير موجود بالمكتبة"))</f>
        <v/>
      </c>
      <c r="J302" s="11" t="str">
        <f>IF($H302="","",IFERROR(INDEX(Library!$H$5:$H$499,MATCH($H302,Library!$F$5:$F$499,0)),""))</f>
        <v/>
      </c>
      <c r="K302" s="11" t="str">
        <f>IF($H302="","",IFERROR(INDEX(Library!$I$5:$I$499,MATCH($H302,Library!$F$5:$F$499,0)),""))</f>
        <v/>
      </c>
      <c r="L302" s="12" t="str">
        <f>IF($H302="","",IFERROR(INDEX(Library!$J$5:$J$499,MATCH($H302,Library!$F$5:$F$499,0)),""))</f>
        <v/>
      </c>
      <c r="M302" s="25"/>
      <c r="N302" s="13" t="str">
        <f t="shared" si="9"/>
        <v/>
      </c>
      <c r="O302" s="25"/>
      <c r="P302" s="27"/>
      <c r="Q302" s="28" t="str">
        <f>IF(OR($P302="",$N302=""),"",$P302+IFERROR(INDEX(Settings!$B$10:$B$12,MATCH($N302,Settings!$A$10:$A$12,0)),0))</f>
        <v/>
      </c>
      <c r="R302" s="25"/>
      <c r="S302" s="25"/>
      <c r="T302" s="27"/>
      <c r="U302" s="12" t="str">
        <f>IF($P302="","",IF($T302&lt;&gt;"",$T302,Settings!$B$6)-$P302)</f>
        <v/>
      </c>
      <c r="V302" s="12" t="str">
        <f>IF(OR($Q302="",$S302="مغلق"),"",IF(Settings!$B$6&gt;$Q302,"متأخر",""))</f>
        <v/>
      </c>
      <c r="W302" s="26"/>
    </row>
    <row r="303" spans="1:23" ht="18" x14ac:dyDescent="0.25">
      <c r="A303" s="13" t="str">
        <f t="shared" si="8"/>
        <v/>
      </c>
      <c r="B303" s="25"/>
      <c r="C303" s="25"/>
      <c r="D303" s="25"/>
      <c r="E303" s="25"/>
      <c r="F303" s="25"/>
      <c r="G303" s="25"/>
      <c r="H303" s="26"/>
      <c r="I303" s="12" t="str">
        <f>IF($H303="","",IFERROR(INDEX(Library!$A$5:$A$499,MATCH($H303,Library!$F$5:$F$499,0)),"غير موجود بالمكتبة"))</f>
        <v/>
      </c>
      <c r="J303" s="11" t="str">
        <f>IF($H303="","",IFERROR(INDEX(Library!$H$5:$H$499,MATCH($H303,Library!$F$5:$F$499,0)),""))</f>
        <v/>
      </c>
      <c r="K303" s="11" t="str">
        <f>IF($H303="","",IFERROR(INDEX(Library!$I$5:$I$499,MATCH($H303,Library!$F$5:$F$499,0)),""))</f>
        <v/>
      </c>
      <c r="L303" s="12" t="str">
        <f>IF($H303="","",IFERROR(INDEX(Library!$J$5:$J$499,MATCH($H303,Library!$F$5:$F$499,0)),""))</f>
        <v/>
      </c>
      <c r="M303" s="25"/>
      <c r="N303" s="13" t="str">
        <f t="shared" si="9"/>
        <v/>
      </c>
      <c r="O303" s="25"/>
      <c r="P303" s="27"/>
      <c r="Q303" s="28" t="str">
        <f>IF(OR($P303="",$N303=""),"",$P303+IFERROR(INDEX(Settings!$B$10:$B$12,MATCH($N303,Settings!$A$10:$A$12,0)),0))</f>
        <v/>
      </c>
      <c r="R303" s="25"/>
      <c r="S303" s="25"/>
      <c r="T303" s="27"/>
      <c r="U303" s="12" t="str">
        <f>IF($P303="","",IF($T303&lt;&gt;"",$T303,Settings!$B$6)-$P303)</f>
        <v/>
      </c>
      <c r="V303" s="12" t="str">
        <f>IF(OR($Q303="",$S303="مغلق"),"",IF(Settings!$B$6&gt;$Q303,"متأخر",""))</f>
        <v/>
      </c>
      <c r="W303" s="26"/>
    </row>
    <row r="304" spans="1:23" ht="18" x14ac:dyDescent="0.25">
      <c r="A304" s="13" t="str">
        <f t="shared" si="8"/>
        <v/>
      </c>
      <c r="B304" s="25"/>
      <c r="C304" s="25"/>
      <c r="D304" s="25"/>
      <c r="E304" s="25"/>
      <c r="F304" s="25"/>
      <c r="G304" s="25"/>
      <c r="H304" s="26"/>
      <c r="I304" s="12" t="str">
        <f>IF($H304="","",IFERROR(INDEX(Library!$A$5:$A$499,MATCH($H304,Library!$F$5:$F$499,0)),"غير موجود بالمكتبة"))</f>
        <v/>
      </c>
      <c r="J304" s="11" t="str">
        <f>IF($H304="","",IFERROR(INDEX(Library!$H$5:$H$499,MATCH($H304,Library!$F$5:$F$499,0)),""))</f>
        <v/>
      </c>
      <c r="K304" s="11" t="str">
        <f>IF($H304="","",IFERROR(INDEX(Library!$I$5:$I$499,MATCH($H304,Library!$F$5:$F$499,0)),""))</f>
        <v/>
      </c>
      <c r="L304" s="12" t="str">
        <f>IF($H304="","",IFERROR(INDEX(Library!$J$5:$J$499,MATCH($H304,Library!$F$5:$F$499,0)),""))</f>
        <v/>
      </c>
      <c r="M304" s="25"/>
      <c r="N304" s="13" t="str">
        <f t="shared" si="9"/>
        <v/>
      </c>
      <c r="O304" s="25"/>
      <c r="P304" s="27"/>
      <c r="Q304" s="28" t="str">
        <f>IF(OR($P304="",$N304=""),"",$P304+IFERROR(INDEX(Settings!$B$10:$B$12,MATCH($N304,Settings!$A$10:$A$12,0)),0))</f>
        <v/>
      </c>
      <c r="R304" s="25"/>
      <c r="S304" s="25"/>
      <c r="T304" s="27"/>
      <c r="U304" s="12" t="str">
        <f>IF($P304="","",IF($T304&lt;&gt;"",$T304,Settings!$B$6)-$P304)</f>
        <v/>
      </c>
      <c r="V304" s="12" t="str">
        <f>IF(OR($Q304="",$S304="مغلق"),"",IF(Settings!$B$6&gt;$Q304,"متأخر",""))</f>
        <v/>
      </c>
      <c r="W304" s="26"/>
    </row>
    <row r="305" spans="1:23" ht="18" x14ac:dyDescent="0.25">
      <c r="A305" s="13" t="str">
        <f t="shared" si="8"/>
        <v/>
      </c>
      <c r="B305" s="25"/>
      <c r="C305" s="25"/>
      <c r="D305" s="25"/>
      <c r="E305" s="25"/>
      <c r="F305" s="25"/>
      <c r="G305" s="25"/>
      <c r="H305" s="26"/>
      <c r="I305" s="12" t="str">
        <f>IF($H305="","",IFERROR(INDEX(Library!$A$5:$A$499,MATCH($H305,Library!$F$5:$F$499,0)),"غير موجود بالمكتبة"))</f>
        <v/>
      </c>
      <c r="J305" s="11" t="str">
        <f>IF($H305="","",IFERROR(INDEX(Library!$H$5:$H$499,MATCH($H305,Library!$F$5:$F$499,0)),""))</f>
        <v/>
      </c>
      <c r="K305" s="11" t="str">
        <f>IF($H305="","",IFERROR(INDEX(Library!$I$5:$I$499,MATCH($H305,Library!$F$5:$F$499,0)),""))</f>
        <v/>
      </c>
      <c r="L305" s="12" t="str">
        <f>IF($H305="","",IFERROR(INDEX(Library!$J$5:$J$499,MATCH($H305,Library!$F$5:$F$499,0)),""))</f>
        <v/>
      </c>
      <c r="M305" s="25"/>
      <c r="N305" s="13" t="str">
        <f t="shared" si="9"/>
        <v/>
      </c>
      <c r="O305" s="25"/>
      <c r="P305" s="27"/>
      <c r="Q305" s="28" t="str">
        <f>IF(OR($P305="",$N305=""),"",$P305+IFERROR(INDEX(Settings!$B$10:$B$12,MATCH($N305,Settings!$A$10:$A$12,0)),0))</f>
        <v/>
      </c>
      <c r="R305" s="25"/>
      <c r="S305" s="25"/>
      <c r="T305" s="27"/>
      <c r="U305" s="12" t="str">
        <f>IF($P305="","",IF($T305&lt;&gt;"",$T305,Settings!$B$6)-$P305)</f>
        <v/>
      </c>
      <c r="V305" s="12" t="str">
        <f>IF(OR($Q305="",$S305="مغلق"),"",IF(Settings!$B$6&gt;$Q305,"متأخر",""))</f>
        <v/>
      </c>
      <c r="W305" s="26"/>
    </row>
    <row r="306" spans="1:23" ht="18" x14ac:dyDescent="0.25">
      <c r="A306" s="13" t="str">
        <f t="shared" si="8"/>
        <v/>
      </c>
      <c r="B306" s="25"/>
      <c r="C306" s="25"/>
      <c r="D306" s="25"/>
      <c r="E306" s="25"/>
      <c r="F306" s="25"/>
      <c r="G306" s="25"/>
      <c r="H306" s="26"/>
      <c r="I306" s="12" t="str">
        <f>IF($H306="","",IFERROR(INDEX(Library!$A$5:$A$499,MATCH($H306,Library!$F$5:$F$499,0)),"غير موجود بالمكتبة"))</f>
        <v/>
      </c>
      <c r="J306" s="11" t="str">
        <f>IF($H306="","",IFERROR(INDEX(Library!$H$5:$H$499,MATCH($H306,Library!$F$5:$F$499,0)),""))</f>
        <v/>
      </c>
      <c r="K306" s="11" t="str">
        <f>IF($H306="","",IFERROR(INDEX(Library!$I$5:$I$499,MATCH($H306,Library!$F$5:$F$499,0)),""))</f>
        <v/>
      </c>
      <c r="L306" s="12" t="str">
        <f>IF($H306="","",IFERROR(INDEX(Library!$J$5:$J$499,MATCH($H306,Library!$F$5:$F$499,0)),""))</f>
        <v/>
      </c>
      <c r="M306" s="25"/>
      <c r="N306" s="13" t="str">
        <f t="shared" si="9"/>
        <v/>
      </c>
      <c r="O306" s="25"/>
      <c r="P306" s="27"/>
      <c r="Q306" s="28" t="str">
        <f>IF(OR($P306="",$N306=""),"",$P306+IFERROR(INDEX(Settings!$B$10:$B$12,MATCH($N306,Settings!$A$10:$A$12,0)),0))</f>
        <v/>
      </c>
      <c r="R306" s="25"/>
      <c r="S306" s="25"/>
      <c r="T306" s="27"/>
      <c r="U306" s="12" t="str">
        <f>IF($P306="","",IF($T306&lt;&gt;"",$T306,Settings!$B$6)-$P306)</f>
        <v/>
      </c>
      <c r="V306" s="12" t="str">
        <f>IF(OR($Q306="",$S306="مغلق"),"",IF(Settings!$B$6&gt;$Q306,"متأخر",""))</f>
        <v/>
      </c>
      <c r="W306" s="26"/>
    </row>
    <row r="307" spans="1:23" ht="18" x14ac:dyDescent="0.25">
      <c r="A307" s="13" t="str">
        <f t="shared" si="8"/>
        <v/>
      </c>
      <c r="B307" s="25"/>
      <c r="C307" s="25"/>
      <c r="D307" s="25"/>
      <c r="E307" s="25"/>
      <c r="F307" s="25"/>
      <c r="G307" s="25"/>
      <c r="H307" s="26"/>
      <c r="I307" s="12" t="str">
        <f>IF($H307="","",IFERROR(INDEX(Library!$A$5:$A$499,MATCH($H307,Library!$F$5:$F$499,0)),"غير موجود بالمكتبة"))</f>
        <v/>
      </c>
      <c r="J307" s="11" t="str">
        <f>IF($H307="","",IFERROR(INDEX(Library!$H$5:$H$499,MATCH($H307,Library!$F$5:$F$499,0)),""))</f>
        <v/>
      </c>
      <c r="K307" s="11" t="str">
        <f>IF($H307="","",IFERROR(INDEX(Library!$I$5:$I$499,MATCH($H307,Library!$F$5:$F$499,0)),""))</f>
        <v/>
      </c>
      <c r="L307" s="12" t="str">
        <f>IF($H307="","",IFERROR(INDEX(Library!$J$5:$J$499,MATCH($H307,Library!$F$5:$F$499,0)),""))</f>
        <v/>
      </c>
      <c r="M307" s="25"/>
      <c r="N307" s="13" t="str">
        <f t="shared" si="9"/>
        <v/>
      </c>
      <c r="O307" s="25"/>
      <c r="P307" s="27"/>
      <c r="Q307" s="28" t="str">
        <f>IF(OR($P307="",$N307=""),"",$P307+IFERROR(INDEX(Settings!$B$10:$B$12,MATCH($N307,Settings!$A$10:$A$12,0)),0))</f>
        <v/>
      </c>
      <c r="R307" s="25"/>
      <c r="S307" s="25"/>
      <c r="T307" s="27"/>
      <c r="U307" s="12" t="str">
        <f>IF($P307="","",IF($T307&lt;&gt;"",$T307,Settings!$B$6)-$P307)</f>
        <v/>
      </c>
      <c r="V307" s="12" t="str">
        <f>IF(OR($Q307="",$S307="مغلق"),"",IF(Settings!$B$6&gt;$Q307,"متأخر",""))</f>
        <v/>
      </c>
      <c r="W307" s="26"/>
    </row>
    <row r="308" spans="1:23" ht="18" x14ac:dyDescent="0.25">
      <c r="A308" s="13" t="str">
        <f t="shared" si="8"/>
        <v/>
      </c>
      <c r="B308" s="25"/>
      <c r="C308" s="25"/>
      <c r="D308" s="25"/>
      <c r="E308" s="25"/>
      <c r="F308" s="25"/>
      <c r="G308" s="25"/>
      <c r="H308" s="26"/>
      <c r="I308" s="12" t="str">
        <f>IF($H308="","",IFERROR(INDEX(Library!$A$5:$A$499,MATCH($H308,Library!$F$5:$F$499,0)),"غير موجود بالمكتبة"))</f>
        <v/>
      </c>
      <c r="J308" s="11" t="str">
        <f>IF($H308="","",IFERROR(INDEX(Library!$H$5:$H$499,MATCH($H308,Library!$F$5:$F$499,0)),""))</f>
        <v/>
      </c>
      <c r="K308" s="11" t="str">
        <f>IF($H308="","",IFERROR(INDEX(Library!$I$5:$I$499,MATCH($H308,Library!$F$5:$F$499,0)),""))</f>
        <v/>
      </c>
      <c r="L308" s="12" t="str">
        <f>IF($H308="","",IFERROR(INDEX(Library!$J$5:$J$499,MATCH($H308,Library!$F$5:$F$499,0)),""))</f>
        <v/>
      </c>
      <c r="M308" s="25"/>
      <c r="N308" s="13" t="str">
        <f t="shared" si="9"/>
        <v/>
      </c>
      <c r="O308" s="25"/>
      <c r="P308" s="27"/>
      <c r="Q308" s="28" t="str">
        <f>IF(OR($P308="",$N308=""),"",$P308+IFERROR(INDEX(Settings!$B$10:$B$12,MATCH($N308,Settings!$A$10:$A$12,0)),0))</f>
        <v/>
      </c>
      <c r="R308" s="25"/>
      <c r="S308" s="25"/>
      <c r="T308" s="27"/>
      <c r="U308" s="12" t="str">
        <f>IF($P308="","",IF($T308&lt;&gt;"",$T308,Settings!$B$6)-$P308)</f>
        <v/>
      </c>
      <c r="V308" s="12" t="str">
        <f>IF(OR($Q308="",$S308="مغلق"),"",IF(Settings!$B$6&gt;$Q308,"متأخر",""))</f>
        <v/>
      </c>
      <c r="W308" s="26"/>
    </row>
    <row r="309" spans="1:23" ht="18" x14ac:dyDescent="0.25">
      <c r="A309" s="13" t="str">
        <f t="shared" si="8"/>
        <v/>
      </c>
      <c r="B309" s="25"/>
      <c r="C309" s="25"/>
      <c r="D309" s="25"/>
      <c r="E309" s="25"/>
      <c r="F309" s="25"/>
      <c r="G309" s="25"/>
      <c r="H309" s="26"/>
      <c r="I309" s="12" t="str">
        <f>IF($H309="","",IFERROR(INDEX(Library!$A$5:$A$499,MATCH($H309,Library!$F$5:$F$499,0)),"غير موجود بالمكتبة"))</f>
        <v/>
      </c>
      <c r="J309" s="11" t="str">
        <f>IF($H309="","",IFERROR(INDEX(Library!$H$5:$H$499,MATCH($H309,Library!$F$5:$F$499,0)),""))</f>
        <v/>
      </c>
      <c r="K309" s="11" t="str">
        <f>IF($H309="","",IFERROR(INDEX(Library!$I$5:$I$499,MATCH($H309,Library!$F$5:$F$499,0)),""))</f>
        <v/>
      </c>
      <c r="L309" s="12" t="str">
        <f>IF($H309="","",IFERROR(INDEX(Library!$J$5:$J$499,MATCH($H309,Library!$F$5:$F$499,0)),""))</f>
        <v/>
      </c>
      <c r="M309" s="25"/>
      <c r="N309" s="13" t="str">
        <f t="shared" si="9"/>
        <v/>
      </c>
      <c r="O309" s="25"/>
      <c r="P309" s="27"/>
      <c r="Q309" s="28" t="str">
        <f>IF(OR($P309="",$N309=""),"",$P309+IFERROR(INDEX(Settings!$B$10:$B$12,MATCH($N309,Settings!$A$10:$A$12,0)),0))</f>
        <v/>
      </c>
      <c r="R309" s="25"/>
      <c r="S309" s="25"/>
      <c r="T309" s="27"/>
      <c r="U309" s="12" t="str">
        <f>IF($P309="","",IF($T309&lt;&gt;"",$T309,Settings!$B$6)-$P309)</f>
        <v/>
      </c>
      <c r="V309" s="12" t="str">
        <f>IF(OR($Q309="",$S309="مغلق"),"",IF(Settings!$B$6&gt;$Q309,"متأخر",""))</f>
        <v/>
      </c>
      <c r="W309" s="26"/>
    </row>
    <row r="310" spans="1:23" ht="18" x14ac:dyDescent="0.25">
      <c r="A310" s="13" t="str">
        <f t="shared" si="8"/>
        <v/>
      </c>
      <c r="B310" s="25"/>
      <c r="C310" s="25"/>
      <c r="D310" s="25"/>
      <c r="E310" s="25"/>
      <c r="F310" s="25"/>
      <c r="G310" s="25"/>
      <c r="H310" s="26"/>
      <c r="I310" s="12" t="str">
        <f>IF($H310="","",IFERROR(INDEX(Library!$A$5:$A$499,MATCH($H310,Library!$F$5:$F$499,0)),"غير موجود بالمكتبة"))</f>
        <v/>
      </c>
      <c r="J310" s="11" t="str">
        <f>IF($H310="","",IFERROR(INDEX(Library!$H$5:$H$499,MATCH($H310,Library!$F$5:$F$499,0)),""))</f>
        <v/>
      </c>
      <c r="K310" s="11" t="str">
        <f>IF($H310="","",IFERROR(INDEX(Library!$I$5:$I$499,MATCH($H310,Library!$F$5:$F$499,0)),""))</f>
        <v/>
      </c>
      <c r="L310" s="12" t="str">
        <f>IF($H310="","",IFERROR(INDEX(Library!$J$5:$J$499,MATCH($H310,Library!$F$5:$F$499,0)),""))</f>
        <v/>
      </c>
      <c r="M310" s="25"/>
      <c r="N310" s="13" t="str">
        <f t="shared" si="9"/>
        <v/>
      </c>
      <c r="O310" s="25"/>
      <c r="P310" s="27"/>
      <c r="Q310" s="28" t="str">
        <f>IF(OR($P310="",$N310=""),"",$P310+IFERROR(INDEX(Settings!$B$10:$B$12,MATCH($N310,Settings!$A$10:$A$12,0)),0))</f>
        <v/>
      </c>
      <c r="R310" s="25"/>
      <c r="S310" s="25"/>
      <c r="T310" s="27"/>
      <c r="U310" s="12" t="str">
        <f>IF($P310="","",IF($T310&lt;&gt;"",$T310,Settings!$B$6)-$P310)</f>
        <v/>
      </c>
      <c r="V310" s="12" t="str">
        <f>IF(OR($Q310="",$S310="مغلق"),"",IF(Settings!$B$6&gt;$Q310,"متأخر",""))</f>
        <v/>
      </c>
      <c r="W310" s="26"/>
    </row>
    <row r="311" spans="1:23" ht="18" x14ac:dyDescent="0.25">
      <c r="A311" s="13" t="str">
        <f t="shared" si="8"/>
        <v/>
      </c>
      <c r="B311" s="25"/>
      <c r="C311" s="25"/>
      <c r="D311" s="25"/>
      <c r="E311" s="25"/>
      <c r="F311" s="25"/>
      <c r="G311" s="25"/>
      <c r="H311" s="26"/>
      <c r="I311" s="12" t="str">
        <f>IF($H311="","",IFERROR(INDEX(Library!$A$5:$A$499,MATCH($H311,Library!$F$5:$F$499,0)),"غير موجود بالمكتبة"))</f>
        <v/>
      </c>
      <c r="J311" s="11" t="str">
        <f>IF($H311="","",IFERROR(INDEX(Library!$H$5:$H$499,MATCH($H311,Library!$F$5:$F$499,0)),""))</f>
        <v/>
      </c>
      <c r="K311" s="11" t="str">
        <f>IF($H311="","",IFERROR(INDEX(Library!$I$5:$I$499,MATCH($H311,Library!$F$5:$F$499,0)),""))</f>
        <v/>
      </c>
      <c r="L311" s="12" t="str">
        <f>IF($H311="","",IFERROR(INDEX(Library!$J$5:$J$499,MATCH($H311,Library!$F$5:$F$499,0)),""))</f>
        <v/>
      </c>
      <c r="M311" s="25"/>
      <c r="N311" s="13" t="str">
        <f t="shared" si="9"/>
        <v/>
      </c>
      <c r="O311" s="25"/>
      <c r="P311" s="27"/>
      <c r="Q311" s="28" t="str">
        <f>IF(OR($P311="",$N311=""),"",$P311+IFERROR(INDEX(Settings!$B$10:$B$12,MATCH($N311,Settings!$A$10:$A$12,0)),0))</f>
        <v/>
      </c>
      <c r="R311" s="25"/>
      <c r="S311" s="25"/>
      <c r="T311" s="27"/>
      <c r="U311" s="12" t="str">
        <f>IF($P311="","",IF($T311&lt;&gt;"",$T311,Settings!$B$6)-$P311)</f>
        <v/>
      </c>
      <c r="V311" s="12" t="str">
        <f>IF(OR($Q311="",$S311="مغلق"),"",IF(Settings!$B$6&gt;$Q311,"متأخر",""))</f>
        <v/>
      </c>
      <c r="W311" s="26"/>
    </row>
    <row r="312" spans="1:23" ht="18" x14ac:dyDescent="0.25">
      <c r="A312" s="13" t="str">
        <f t="shared" si="8"/>
        <v/>
      </c>
      <c r="B312" s="25"/>
      <c r="C312" s="25"/>
      <c r="D312" s="25"/>
      <c r="E312" s="25"/>
      <c r="F312" s="25"/>
      <c r="G312" s="25"/>
      <c r="H312" s="26"/>
      <c r="I312" s="12" t="str">
        <f>IF($H312="","",IFERROR(INDEX(Library!$A$5:$A$499,MATCH($H312,Library!$F$5:$F$499,0)),"غير موجود بالمكتبة"))</f>
        <v/>
      </c>
      <c r="J312" s="11" t="str">
        <f>IF($H312="","",IFERROR(INDEX(Library!$H$5:$H$499,MATCH($H312,Library!$F$5:$F$499,0)),""))</f>
        <v/>
      </c>
      <c r="K312" s="11" t="str">
        <f>IF($H312="","",IFERROR(INDEX(Library!$I$5:$I$499,MATCH($H312,Library!$F$5:$F$499,0)),""))</f>
        <v/>
      </c>
      <c r="L312" s="12" t="str">
        <f>IF($H312="","",IFERROR(INDEX(Library!$J$5:$J$499,MATCH($H312,Library!$F$5:$F$499,0)),""))</f>
        <v/>
      </c>
      <c r="M312" s="25"/>
      <c r="N312" s="13" t="str">
        <f t="shared" si="9"/>
        <v/>
      </c>
      <c r="O312" s="25"/>
      <c r="P312" s="27"/>
      <c r="Q312" s="28" t="str">
        <f>IF(OR($P312="",$N312=""),"",$P312+IFERROR(INDEX(Settings!$B$10:$B$12,MATCH($N312,Settings!$A$10:$A$12,0)),0))</f>
        <v/>
      </c>
      <c r="R312" s="25"/>
      <c r="S312" s="25"/>
      <c r="T312" s="27"/>
      <c r="U312" s="12" t="str">
        <f>IF($P312="","",IF($T312&lt;&gt;"",$T312,Settings!$B$6)-$P312)</f>
        <v/>
      </c>
      <c r="V312" s="12" t="str">
        <f>IF(OR($Q312="",$S312="مغلق"),"",IF(Settings!$B$6&gt;$Q312,"متأخر",""))</f>
        <v/>
      </c>
      <c r="W312" s="26"/>
    </row>
    <row r="313" spans="1:23" ht="18" x14ac:dyDescent="0.25">
      <c r="A313" s="13" t="str">
        <f t="shared" si="8"/>
        <v/>
      </c>
      <c r="B313" s="25"/>
      <c r="C313" s="25"/>
      <c r="D313" s="25"/>
      <c r="E313" s="25"/>
      <c r="F313" s="25"/>
      <c r="G313" s="25"/>
      <c r="H313" s="26"/>
      <c r="I313" s="12" t="str">
        <f>IF($H313="","",IFERROR(INDEX(Library!$A$5:$A$499,MATCH($H313,Library!$F$5:$F$499,0)),"غير موجود بالمكتبة"))</f>
        <v/>
      </c>
      <c r="J313" s="11" t="str">
        <f>IF($H313="","",IFERROR(INDEX(Library!$H$5:$H$499,MATCH($H313,Library!$F$5:$F$499,0)),""))</f>
        <v/>
      </c>
      <c r="K313" s="11" t="str">
        <f>IF($H313="","",IFERROR(INDEX(Library!$I$5:$I$499,MATCH($H313,Library!$F$5:$F$499,0)),""))</f>
        <v/>
      </c>
      <c r="L313" s="12" t="str">
        <f>IF($H313="","",IFERROR(INDEX(Library!$J$5:$J$499,MATCH($H313,Library!$F$5:$F$499,0)),""))</f>
        <v/>
      </c>
      <c r="M313" s="25"/>
      <c r="N313" s="13" t="str">
        <f t="shared" si="9"/>
        <v/>
      </c>
      <c r="O313" s="25"/>
      <c r="P313" s="27"/>
      <c r="Q313" s="28" t="str">
        <f>IF(OR($P313="",$N313=""),"",$P313+IFERROR(INDEX(Settings!$B$10:$B$12,MATCH($N313,Settings!$A$10:$A$12,0)),0))</f>
        <v/>
      </c>
      <c r="R313" s="25"/>
      <c r="S313" s="25"/>
      <c r="T313" s="27"/>
      <c r="U313" s="12" t="str">
        <f>IF($P313="","",IF($T313&lt;&gt;"",$T313,Settings!$B$6)-$P313)</f>
        <v/>
      </c>
      <c r="V313" s="12" t="str">
        <f>IF(OR($Q313="",$S313="مغلق"),"",IF(Settings!$B$6&gt;$Q313,"متأخر",""))</f>
        <v/>
      </c>
      <c r="W313" s="26"/>
    </row>
    <row r="314" spans="1:23" ht="18" x14ac:dyDescent="0.25">
      <c r="A314" s="13" t="str">
        <f t="shared" si="8"/>
        <v/>
      </c>
      <c r="B314" s="25"/>
      <c r="C314" s="25"/>
      <c r="D314" s="25"/>
      <c r="E314" s="25"/>
      <c r="F314" s="25"/>
      <c r="G314" s="25"/>
      <c r="H314" s="26"/>
      <c r="I314" s="12" t="str">
        <f>IF($H314="","",IFERROR(INDEX(Library!$A$5:$A$499,MATCH($H314,Library!$F$5:$F$499,0)),"غير موجود بالمكتبة"))</f>
        <v/>
      </c>
      <c r="J314" s="11" t="str">
        <f>IF($H314="","",IFERROR(INDEX(Library!$H$5:$H$499,MATCH($H314,Library!$F$5:$F$499,0)),""))</f>
        <v/>
      </c>
      <c r="K314" s="11" t="str">
        <f>IF($H314="","",IFERROR(INDEX(Library!$I$5:$I$499,MATCH($H314,Library!$F$5:$F$499,0)),""))</f>
        <v/>
      </c>
      <c r="L314" s="12" t="str">
        <f>IF($H314="","",IFERROR(INDEX(Library!$J$5:$J$499,MATCH($H314,Library!$F$5:$F$499,0)),""))</f>
        <v/>
      </c>
      <c r="M314" s="25"/>
      <c r="N314" s="13" t="str">
        <f t="shared" si="9"/>
        <v/>
      </c>
      <c r="O314" s="25"/>
      <c r="P314" s="27"/>
      <c r="Q314" s="28" t="str">
        <f>IF(OR($P314="",$N314=""),"",$P314+IFERROR(INDEX(Settings!$B$10:$B$12,MATCH($N314,Settings!$A$10:$A$12,0)),0))</f>
        <v/>
      </c>
      <c r="R314" s="25"/>
      <c r="S314" s="25"/>
      <c r="T314" s="27"/>
      <c r="U314" s="12" t="str">
        <f>IF($P314="","",IF($T314&lt;&gt;"",$T314,Settings!$B$6)-$P314)</f>
        <v/>
      </c>
      <c r="V314" s="12" t="str">
        <f>IF(OR($Q314="",$S314="مغلق"),"",IF(Settings!$B$6&gt;$Q314,"متأخر",""))</f>
        <v/>
      </c>
      <c r="W314" s="26"/>
    </row>
    <row r="315" spans="1:23" ht="18" x14ac:dyDescent="0.25">
      <c r="A315" s="13" t="str">
        <f t="shared" si="8"/>
        <v/>
      </c>
      <c r="B315" s="25"/>
      <c r="C315" s="25"/>
      <c r="D315" s="25"/>
      <c r="E315" s="25"/>
      <c r="F315" s="25"/>
      <c r="G315" s="25"/>
      <c r="H315" s="26"/>
      <c r="I315" s="12" t="str">
        <f>IF($H315="","",IFERROR(INDEX(Library!$A$5:$A$499,MATCH($H315,Library!$F$5:$F$499,0)),"غير موجود بالمكتبة"))</f>
        <v/>
      </c>
      <c r="J315" s="11" t="str">
        <f>IF($H315="","",IFERROR(INDEX(Library!$H$5:$H$499,MATCH($H315,Library!$F$5:$F$499,0)),""))</f>
        <v/>
      </c>
      <c r="K315" s="11" t="str">
        <f>IF($H315="","",IFERROR(INDEX(Library!$I$5:$I$499,MATCH($H315,Library!$F$5:$F$499,0)),""))</f>
        <v/>
      </c>
      <c r="L315" s="12" t="str">
        <f>IF($H315="","",IFERROR(INDEX(Library!$J$5:$J$499,MATCH($H315,Library!$F$5:$F$499,0)),""))</f>
        <v/>
      </c>
      <c r="M315" s="25"/>
      <c r="N315" s="13" t="str">
        <f t="shared" si="9"/>
        <v/>
      </c>
      <c r="O315" s="25"/>
      <c r="P315" s="27"/>
      <c r="Q315" s="28" t="str">
        <f>IF(OR($P315="",$N315=""),"",$P315+IFERROR(INDEX(Settings!$B$10:$B$12,MATCH($N315,Settings!$A$10:$A$12,0)),0))</f>
        <v/>
      </c>
      <c r="R315" s="25"/>
      <c r="S315" s="25"/>
      <c r="T315" s="27"/>
      <c r="U315" s="12" t="str">
        <f>IF($P315="","",IF($T315&lt;&gt;"",$T315,Settings!$B$6)-$P315)</f>
        <v/>
      </c>
      <c r="V315" s="12" t="str">
        <f>IF(OR($Q315="",$S315="مغلق"),"",IF(Settings!$B$6&gt;$Q315,"متأخر",""))</f>
        <v/>
      </c>
      <c r="W315" s="26"/>
    </row>
    <row r="316" spans="1:23" ht="18" x14ac:dyDescent="0.25">
      <c r="A316" s="13" t="str">
        <f t="shared" si="8"/>
        <v/>
      </c>
      <c r="B316" s="25"/>
      <c r="C316" s="25"/>
      <c r="D316" s="25"/>
      <c r="E316" s="25"/>
      <c r="F316" s="25"/>
      <c r="G316" s="25"/>
      <c r="H316" s="26"/>
      <c r="I316" s="12" t="str">
        <f>IF($H316="","",IFERROR(INDEX(Library!$A$5:$A$499,MATCH($H316,Library!$F$5:$F$499,0)),"غير موجود بالمكتبة"))</f>
        <v/>
      </c>
      <c r="J316" s="11" t="str">
        <f>IF($H316="","",IFERROR(INDEX(Library!$H$5:$H$499,MATCH($H316,Library!$F$5:$F$499,0)),""))</f>
        <v/>
      </c>
      <c r="K316" s="11" t="str">
        <f>IF($H316="","",IFERROR(INDEX(Library!$I$5:$I$499,MATCH($H316,Library!$F$5:$F$499,0)),""))</f>
        <v/>
      </c>
      <c r="L316" s="12" t="str">
        <f>IF($H316="","",IFERROR(INDEX(Library!$J$5:$J$499,MATCH($H316,Library!$F$5:$F$499,0)),""))</f>
        <v/>
      </c>
      <c r="M316" s="25"/>
      <c r="N316" s="13" t="str">
        <f t="shared" si="9"/>
        <v/>
      </c>
      <c r="O316" s="25"/>
      <c r="P316" s="27"/>
      <c r="Q316" s="28" t="str">
        <f>IF(OR($P316="",$N316=""),"",$P316+IFERROR(INDEX(Settings!$B$10:$B$12,MATCH($N316,Settings!$A$10:$A$12,0)),0))</f>
        <v/>
      </c>
      <c r="R316" s="25"/>
      <c r="S316" s="25"/>
      <c r="T316" s="27"/>
      <c r="U316" s="12" t="str">
        <f>IF($P316="","",IF($T316&lt;&gt;"",$T316,Settings!$B$6)-$P316)</f>
        <v/>
      </c>
      <c r="V316" s="12" t="str">
        <f>IF(OR($Q316="",$S316="مغلق"),"",IF(Settings!$B$6&gt;$Q316,"متأخر",""))</f>
        <v/>
      </c>
      <c r="W316" s="26"/>
    </row>
    <row r="317" spans="1:23" ht="18" x14ac:dyDescent="0.25">
      <c r="A317" s="13" t="str">
        <f t="shared" si="8"/>
        <v/>
      </c>
      <c r="B317" s="25"/>
      <c r="C317" s="25"/>
      <c r="D317" s="25"/>
      <c r="E317" s="25"/>
      <c r="F317" s="25"/>
      <c r="G317" s="25"/>
      <c r="H317" s="26"/>
      <c r="I317" s="12" t="str">
        <f>IF($H317="","",IFERROR(INDEX(Library!$A$5:$A$499,MATCH($H317,Library!$F$5:$F$499,0)),"غير موجود بالمكتبة"))</f>
        <v/>
      </c>
      <c r="J317" s="11" t="str">
        <f>IF($H317="","",IFERROR(INDEX(Library!$H$5:$H$499,MATCH($H317,Library!$F$5:$F$499,0)),""))</f>
        <v/>
      </c>
      <c r="K317" s="11" t="str">
        <f>IF($H317="","",IFERROR(INDEX(Library!$I$5:$I$499,MATCH($H317,Library!$F$5:$F$499,0)),""))</f>
        <v/>
      </c>
      <c r="L317" s="12" t="str">
        <f>IF($H317="","",IFERROR(INDEX(Library!$J$5:$J$499,MATCH($H317,Library!$F$5:$F$499,0)),""))</f>
        <v/>
      </c>
      <c r="M317" s="25"/>
      <c r="N317" s="13" t="str">
        <f t="shared" si="9"/>
        <v/>
      </c>
      <c r="O317" s="25"/>
      <c r="P317" s="27"/>
      <c r="Q317" s="28" t="str">
        <f>IF(OR($P317="",$N317=""),"",$P317+IFERROR(INDEX(Settings!$B$10:$B$12,MATCH($N317,Settings!$A$10:$A$12,0)),0))</f>
        <v/>
      </c>
      <c r="R317" s="25"/>
      <c r="S317" s="25"/>
      <c r="T317" s="27"/>
      <c r="U317" s="12" t="str">
        <f>IF($P317="","",IF($T317&lt;&gt;"",$T317,Settings!$B$6)-$P317)</f>
        <v/>
      </c>
      <c r="V317" s="12" t="str">
        <f>IF(OR($Q317="",$S317="مغلق"),"",IF(Settings!$B$6&gt;$Q317,"متأخر",""))</f>
        <v/>
      </c>
      <c r="W317" s="26"/>
    </row>
    <row r="318" spans="1:23" ht="18" x14ac:dyDescent="0.25">
      <c r="A318" s="13" t="str">
        <f t="shared" si="8"/>
        <v/>
      </c>
      <c r="B318" s="25"/>
      <c r="C318" s="25"/>
      <c r="D318" s="25"/>
      <c r="E318" s="25"/>
      <c r="F318" s="25"/>
      <c r="G318" s="25"/>
      <c r="H318" s="26"/>
      <c r="I318" s="12" t="str">
        <f>IF($H318="","",IFERROR(INDEX(Library!$A$5:$A$499,MATCH($H318,Library!$F$5:$F$499,0)),"غير موجود بالمكتبة"))</f>
        <v/>
      </c>
      <c r="J318" s="11" t="str">
        <f>IF($H318="","",IFERROR(INDEX(Library!$H$5:$H$499,MATCH($H318,Library!$F$5:$F$499,0)),""))</f>
        <v/>
      </c>
      <c r="K318" s="11" t="str">
        <f>IF($H318="","",IFERROR(INDEX(Library!$I$5:$I$499,MATCH($H318,Library!$F$5:$F$499,0)),""))</f>
        <v/>
      </c>
      <c r="L318" s="12" t="str">
        <f>IF($H318="","",IFERROR(INDEX(Library!$J$5:$J$499,MATCH($H318,Library!$F$5:$F$499,0)),""))</f>
        <v/>
      </c>
      <c r="M318" s="25"/>
      <c r="N318" s="13" t="str">
        <f t="shared" si="9"/>
        <v/>
      </c>
      <c r="O318" s="25"/>
      <c r="P318" s="27"/>
      <c r="Q318" s="28" t="str">
        <f>IF(OR($P318="",$N318=""),"",$P318+IFERROR(INDEX(Settings!$B$10:$B$12,MATCH($N318,Settings!$A$10:$A$12,0)),0))</f>
        <v/>
      </c>
      <c r="R318" s="25"/>
      <c r="S318" s="25"/>
      <c r="T318" s="27"/>
      <c r="U318" s="12" t="str">
        <f>IF($P318="","",IF($T318&lt;&gt;"",$T318,Settings!$B$6)-$P318)</f>
        <v/>
      </c>
      <c r="V318" s="12" t="str">
        <f>IF(OR($Q318="",$S318="مغلق"),"",IF(Settings!$B$6&gt;$Q318,"متأخر",""))</f>
        <v/>
      </c>
      <c r="W318" s="26"/>
    </row>
    <row r="319" spans="1:23" ht="18" x14ac:dyDescent="0.25">
      <c r="A319" s="13" t="str">
        <f t="shared" si="8"/>
        <v/>
      </c>
      <c r="B319" s="25"/>
      <c r="C319" s="25"/>
      <c r="D319" s="25"/>
      <c r="E319" s="25"/>
      <c r="F319" s="25"/>
      <c r="G319" s="25"/>
      <c r="H319" s="26"/>
      <c r="I319" s="12" t="str">
        <f>IF($H319="","",IFERROR(INDEX(Library!$A$5:$A$499,MATCH($H319,Library!$F$5:$F$499,0)),"غير موجود بالمكتبة"))</f>
        <v/>
      </c>
      <c r="J319" s="11" t="str">
        <f>IF($H319="","",IFERROR(INDEX(Library!$H$5:$H$499,MATCH($H319,Library!$F$5:$F$499,0)),""))</f>
        <v/>
      </c>
      <c r="K319" s="11" t="str">
        <f>IF($H319="","",IFERROR(INDEX(Library!$I$5:$I$499,MATCH($H319,Library!$F$5:$F$499,0)),""))</f>
        <v/>
      </c>
      <c r="L319" s="12" t="str">
        <f>IF($H319="","",IFERROR(INDEX(Library!$J$5:$J$499,MATCH($H319,Library!$F$5:$F$499,0)),""))</f>
        <v/>
      </c>
      <c r="M319" s="25"/>
      <c r="N319" s="13" t="str">
        <f t="shared" si="9"/>
        <v/>
      </c>
      <c r="O319" s="25"/>
      <c r="P319" s="27"/>
      <c r="Q319" s="28" t="str">
        <f>IF(OR($P319="",$N319=""),"",$P319+IFERROR(INDEX(Settings!$B$10:$B$12,MATCH($N319,Settings!$A$10:$A$12,0)),0))</f>
        <v/>
      </c>
      <c r="R319" s="25"/>
      <c r="S319" s="25"/>
      <c r="T319" s="27"/>
      <c r="U319" s="12" t="str">
        <f>IF($P319="","",IF($T319&lt;&gt;"",$T319,Settings!$B$6)-$P319)</f>
        <v/>
      </c>
      <c r="V319" s="12" t="str">
        <f>IF(OR($Q319="",$S319="مغلق"),"",IF(Settings!$B$6&gt;$Q319,"متأخر",""))</f>
        <v/>
      </c>
      <c r="W319" s="26"/>
    </row>
    <row r="320" spans="1:23" ht="18" x14ac:dyDescent="0.25">
      <c r="A320" s="13" t="str">
        <f t="shared" si="8"/>
        <v/>
      </c>
      <c r="B320" s="25"/>
      <c r="C320" s="25"/>
      <c r="D320" s="25"/>
      <c r="E320" s="25"/>
      <c r="F320" s="25"/>
      <c r="G320" s="25"/>
      <c r="H320" s="26"/>
      <c r="I320" s="12" t="str">
        <f>IF($H320="","",IFERROR(INDEX(Library!$A$5:$A$499,MATCH($H320,Library!$F$5:$F$499,0)),"غير موجود بالمكتبة"))</f>
        <v/>
      </c>
      <c r="J320" s="11" t="str">
        <f>IF($H320="","",IFERROR(INDEX(Library!$H$5:$H$499,MATCH($H320,Library!$F$5:$F$499,0)),""))</f>
        <v/>
      </c>
      <c r="K320" s="11" t="str">
        <f>IF($H320="","",IFERROR(INDEX(Library!$I$5:$I$499,MATCH($H320,Library!$F$5:$F$499,0)),""))</f>
        <v/>
      </c>
      <c r="L320" s="12" t="str">
        <f>IF($H320="","",IFERROR(INDEX(Library!$J$5:$J$499,MATCH($H320,Library!$F$5:$F$499,0)),""))</f>
        <v/>
      </c>
      <c r="M320" s="25"/>
      <c r="N320" s="13" t="str">
        <f t="shared" si="9"/>
        <v/>
      </c>
      <c r="O320" s="25"/>
      <c r="P320" s="27"/>
      <c r="Q320" s="28" t="str">
        <f>IF(OR($P320="",$N320=""),"",$P320+IFERROR(INDEX(Settings!$B$10:$B$12,MATCH($N320,Settings!$A$10:$A$12,0)),0))</f>
        <v/>
      </c>
      <c r="R320" s="25"/>
      <c r="S320" s="25"/>
      <c r="T320" s="27"/>
      <c r="U320" s="12" t="str">
        <f>IF($P320="","",IF($T320&lt;&gt;"",$T320,Settings!$B$6)-$P320)</f>
        <v/>
      </c>
      <c r="V320" s="12" t="str">
        <f>IF(OR($Q320="",$S320="مغلق"),"",IF(Settings!$B$6&gt;$Q320,"متأخر",""))</f>
        <v/>
      </c>
      <c r="W320" s="26"/>
    </row>
    <row r="321" spans="1:23" ht="18" x14ac:dyDescent="0.25">
      <c r="A321" s="13" t="str">
        <f t="shared" si="8"/>
        <v/>
      </c>
      <c r="B321" s="25"/>
      <c r="C321" s="25"/>
      <c r="D321" s="25"/>
      <c r="E321" s="25"/>
      <c r="F321" s="25"/>
      <c r="G321" s="25"/>
      <c r="H321" s="26"/>
      <c r="I321" s="12" t="str">
        <f>IF($H321="","",IFERROR(INDEX(Library!$A$5:$A$499,MATCH($H321,Library!$F$5:$F$499,0)),"غير موجود بالمكتبة"))</f>
        <v/>
      </c>
      <c r="J321" s="11" t="str">
        <f>IF($H321="","",IFERROR(INDEX(Library!$H$5:$H$499,MATCH($H321,Library!$F$5:$F$499,0)),""))</f>
        <v/>
      </c>
      <c r="K321" s="11" t="str">
        <f>IF($H321="","",IFERROR(INDEX(Library!$I$5:$I$499,MATCH($H321,Library!$F$5:$F$499,0)),""))</f>
        <v/>
      </c>
      <c r="L321" s="12" t="str">
        <f>IF($H321="","",IFERROR(INDEX(Library!$J$5:$J$499,MATCH($H321,Library!$F$5:$F$499,0)),""))</f>
        <v/>
      </c>
      <c r="M321" s="25"/>
      <c r="N321" s="13" t="str">
        <f t="shared" si="9"/>
        <v/>
      </c>
      <c r="O321" s="25"/>
      <c r="P321" s="27"/>
      <c r="Q321" s="28" t="str">
        <f>IF(OR($P321="",$N321=""),"",$P321+IFERROR(INDEX(Settings!$B$10:$B$12,MATCH($N321,Settings!$A$10:$A$12,0)),0))</f>
        <v/>
      </c>
      <c r="R321" s="25"/>
      <c r="S321" s="25"/>
      <c r="T321" s="27"/>
      <c r="U321" s="12" t="str">
        <f>IF($P321="","",IF($T321&lt;&gt;"",$T321,Settings!$B$6)-$P321)</f>
        <v/>
      </c>
      <c r="V321" s="12" t="str">
        <f>IF(OR($Q321="",$S321="مغلق"),"",IF(Settings!$B$6&gt;$Q321,"متأخر",""))</f>
        <v/>
      </c>
      <c r="W321" s="26"/>
    </row>
    <row r="322" spans="1:23" ht="18" x14ac:dyDescent="0.25">
      <c r="A322" s="13" t="str">
        <f t="shared" si="8"/>
        <v/>
      </c>
      <c r="B322" s="25"/>
      <c r="C322" s="25"/>
      <c r="D322" s="25"/>
      <c r="E322" s="25"/>
      <c r="F322" s="25"/>
      <c r="G322" s="25"/>
      <c r="H322" s="26"/>
      <c r="I322" s="12" t="str">
        <f>IF($H322="","",IFERROR(INDEX(Library!$A$5:$A$499,MATCH($H322,Library!$F$5:$F$499,0)),"غير موجود بالمكتبة"))</f>
        <v/>
      </c>
      <c r="J322" s="11" t="str">
        <f>IF($H322="","",IFERROR(INDEX(Library!$H$5:$H$499,MATCH($H322,Library!$F$5:$F$499,0)),""))</f>
        <v/>
      </c>
      <c r="K322" s="11" t="str">
        <f>IF($H322="","",IFERROR(INDEX(Library!$I$5:$I$499,MATCH($H322,Library!$F$5:$F$499,0)),""))</f>
        <v/>
      </c>
      <c r="L322" s="12" t="str">
        <f>IF($H322="","",IFERROR(INDEX(Library!$J$5:$J$499,MATCH($H322,Library!$F$5:$F$499,0)),""))</f>
        <v/>
      </c>
      <c r="M322" s="25"/>
      <c r="N322" s="13" t="str">
        <f t="shared" si="9"/>
        <v/>
      </c>
      <c r="O322" s="25"/>
      <c r="P322" s="27"/>
      <c r="Q322" s="28" t="str">
        <f>IF(OR($P322="",$N322=""),"",$P322+IFERROR(INDEX(Settings!$B$10:$B$12,MATCH($N322,Settings!$A$10:$A$12,0)),0))</f>
        <v/>
      </c>
      <c r="R322" s="25"/>
      <c r="S322" s="25"/>
      <c r="T322" s="27"/>
      <c r="U322" s="12" t="str">
        <f>IF($P322="","",IF($T322&lt;&gt;"",$T322,Settings!$B$6)-$P322)</f>
        <v/>
      </c>
      <c r="V322" s="12" t="str">
        <f>IF(OR($Q322="",$S322="مغلق"),"",IF(Settings!$B$6&gt;$Q322,"متأخر",""))</f>
        <v/>
      </c>
      <c r="W322" s="26"/>
    </row>
    <row r="323" spans="1:23" ht="18" x14ac:dyDescent="0.25">
      <c r="A323" s="13" t="str">
        <f t="shared" si="8"/>
        <v/>
      </c>
      <c r="B323" s="25"/>
      <c r="C323" s="25"/>
      <c r="D323" s="25"/>
      <c r="E323" s="25"/>
      <c r="F323" s="25"/>
      <c r="G323" s="25"/>
      <c r="H323" s="26"/>
      <c r="I323" s="12" t="str">
        <f>IF($H323="","",IFERROR(INDEX(Library!$A$5:$A$499,MATCH($H323,Library!$F$5:$F$499,0)),"غير موجود بالمكتبة"))</f>
        <v/>
      </c>
      <c r="J323" s="11" t="str">
        <f>IF($H323="","",IFERROR(INDEX(Library!$H$5:$H$499,MATCH($H323,Library!$F$5:$F$499,0)),""))</f>
        <v/>
      </c>
      <c r="K323" s="11" t="str">
        <f>IF($H323="","",IFERROR(INDEX(Library!$I$5:$I$499,MATCH($H323,Library!$F$5:$F$499,0)),""))</f>
        <v/>
      </c>
      <c r="L323" s="12" t="str">
        <f>IF($H323="","",IFERROR(INDEX(Library!$J$5:$J$499,MATCH($H323,Library!$F$5:$F$499,0)),""))</f>
        <v/>
      </c>
      <c r="M323" s="25"/>
      <c r="N323" s="13" t="str">
        <f t="shared" si="9"/>
        <v/>
      </c>
      <c r="O323" s="25"/>
      <c r="P323" s="27"/>
      <c r="Q323" s="28" t="str">
        <f>IF(OR($P323="",$N323=""),"",$P323+IFERROR(INDEX(Settings!$B$10:$B$12,MATCH($N323,Settings!$A$10:$A$12,0)),0))</f>
        <v/>
      </c>
      <c r="R323" s="25"/>
      <c r="S323" s="25"/>
      <c r="T323" s="27"/>
      <c r="U323" s="12" t="str">
        <f>IF($P323="","",IF($T323&lt;&gt;"",$T323,Settings!$B$6)-$P323)</f>
        <v/>
      </c>
      <c r="V323" s="12" t="str">
        <f>IF(OR($Q323="",$S323="مغلق"),"",IF(Settings!$B$6&gt;$Q323,"متأخر",""))</f>
        <v/>
      </c>
      <c r="W323" s="26"/>
    </row>
    <row r="324" spans="1:23" ht="18" x14ac:dyDescent="0.25">
      <c r="A324" s="13" t="str">
        <f t="shared" si="8"/>
        <v/>
      </c>
      <c r="B324" s="25"/>
      <c r="C324" s="25"/>
      <c r="D324" s="25"/>
      <c r="E324" s="25"/>
      <c r="F324" s="25"/>
      <c r="G324" s="25"/>
      <c r="H324" s="26"/>
      <c r="I324" s="12" t="str">
        <f>IF($H324="","",IFERROR(INDEX(Library!$A$5:$A$499,MATCH($H324,Library!$F$5:$F$499,0)),"غير موجود بالمكتبة"))</f>
        <v/>
      </c>
      <c r="J324" s="11" t="str">
        <f>IF($H324="","",IFERROR(INDEX(Library!$H$5:$H$499,MATCH($H324,Library!$F$5:$F$499,0)),""))</f>
        <v/>
      </c>
      <c r="K324" s="11" t="str">
        <f>IF($H324="","",IFERROR(INDEX(Library!$I$5:$I$499,MATCH($H324,Library!$F$5:$F$499,0)),""))</f>
        <v/>
      </c>
      <c r="L324" s="12" t="str">
        <f>IF($H324="","",IFERROR(INDEX(Library!$J$5:$J$499,MATCH($H324,Library!$F$5:$F$499,0)),""))</f>
        <v/>
      </c>
      <c r="M324" s="25"/>
      <c r="N324" s="13" t="str">
        <f t="shared" si="9"/>
        <v/>
      </c>
      <c r="O324" s="25"/>
      <c r="P324" s="27"/>
      <c r="Q324" s="28" t="str">
        <f>IF(OR($P324="",$N324=""),"",$P324+IFERROR(INDEX(Settings!$B$10:$B$12,MATCH($N324,Settings!$A$10:$A$12,0)),0))</f>
        <v/>
      </c>
      <c r="R324" s="25"/>
      <c r="S324" s="25"/>
      <c r="T324" s="27"/>
      <c r="U324" s="12" t="str">
        <f>IF($P324="","",IF($T324&lt;&gt;"",$T324,Settings!$B$6)-$P324)</f>
        <v/>
      </c>
      <c r="V324" s="12" t="str">
        <f>IF(OR($Q324="",$S324="مغلق"),"",IF(Settings!$B$6&gt;$Q324,"متأخر",""))</f>
        <v/>
      </c>
      <c r="W324" s="26"/>
    </row>
    <row r="325" spans="1:23" ht="18" x14ac:dyDescent="0.25">
      <c r="A325" s="13" t="str">
        <f t="shared" si="8"/>
        <v/>
      </c>
      <c r="B325" s="25"/>
      <c r="C325" s="25"/>
      <c r="D325" s="25"/>
      <c r="E325" s="25"/>
      <c r="F325" s="25"/>
      <c r="G325" s="25"/>
      <c r="H325" s="26"/>
      <c r="I325" s="12" t="str">
        <f>IF($H325="","",IFERROR(INDEX(Library!$A$5:$A$499,MATCH($H325,Library!$F$5:$F$499,0)),"غير موجود بالمكتبة"))</f>
        <v/>
      </c>
      <c r="J325" s="11" t="str">
        <f>IF($H325="","",IFERROR(INDEX(Library!$H$5:$H$499,MATCH($H325,Library!$F$5:$F$499,0)),""))</f>
        <v/>
      </c>
      <c r="K325" s="11" t="str">
        <f>IF($H325="","",IFERROR(INDEX(Library!$I$5:$I$499,MATCH($H325,Library!$F$5:$F$499,0)),""))</f>
        <v/>
      </c>
      <c r="L325" s="12" t="str">
        <f>IF($H325="","",IFERROR(INDEX(Library!$J$5:$J$499,MATCH($H325,Library!$F$5:$F$499,0)),""))</f>
        <v/>
      </c>
      <c r="M325" s="25"/>
      <c r="N325" s="13" t="str">
        <f t="shared" si="9"/>
        <v/>
      </c>
      <c r="O325" s="25"/>
      <c r="P325" s="27"/>
      <c r="Q325" s="28" t="str">
        <f>IF(OR($P325="",$N325=""),"",$P325+IFERROR(INDEX(Settings!$B$10:$B$12,MATCH($N325,Settings!$A$10:$A$12,0)),0))</f>
        <v/>
      </c>
      <c r="R325" s="25"/>
      <c r="S325" s="25"/>
      <c r="T325" s="27"/>
      <c r="U325" s="12" t="str">
        <f>IF($P325="","",IF($T325&lt;&gt;"",$T325,Settings!$B$6)-$P325)</f>
        <v/>
      </c>
      <c r="V325" s="12" t="str">
        <f>IF(OR($Q325="",$S325="مغلق"),"",IF(Settings!$B$6&gt;$Q325,"متأخر",""))</f>
        <v/>
      </c>
      <c r="W325" s="26"/>
    </row>
    <row r="326" spans="1:23" ht="18" x14ac:dyDescent="0.25">
      <c r="A326" s="13" t="str">
        <f t="shared" ref="A326:A389" si="10">IF($H326="","","PL-"&amp;TEXT(ROW()-5,"0000"))</f>
        <v/>
      </c>
      <c r="B326" s="25"/>
      <c r="C326" s="25"/>
      <c r="D326" s="25"/>
      <c r="E326" s="25"/>
      <c r="F326" s="25"/>
      <c r="G326" s="25"/>
      <c r="H326" s="26"/>
      <c r="I326" s="12" t="str">
        <f>IF($H326="","",IFERROR(INDEX(Library!$A$5:$A$499,MATCH($H326,Library!$F$5:$F$499,0)),"غير موجود بالمكتبة"))</f>
        <v/>
      </c>
      <c r="J326" s="11" t="str">
        <f>IF($H326="","",IFERROR(INDEX(Library!$H$5:$H$499,MATCH($H326,Library!$F$5:$F$499,0)),""))</f>
        <v/>
      </c>
      <c r="K326" s="11" t="str">
        <f>IF($H326="","",IFERROR(INDEX(Library!$I$5:$I$499,MATCH($H326,Library!$F$5:$F$499,0)),""))</f>
        <v/>
      </c>
      <c r="L326" s="12" t="str">
        <f>IF($H326="","",IFERROR(INDEX(Library!$J$5:$J$499,MATCH($H326,Library!$F$5:$F$499,0)),""))</f>
        <v/>
      </c>
      <c r="M326" s="25"/>
      <c r="N326" s="13" t="str">
        <f t="shared" ref="N326:N389" si="11">IF($M326&lt;&gt;"",$M326,$L326)</f>
        <v/>
      </c>
      <c r="O326" s="25"/>
      <c r="P326" s="27"/>
      <c r="Q326" s="28" t="str">
        <f>IF(OR($P326="",$N326=""),"",$P326+IFERROR(INDEX(Settings!$B$10:$B$12,MATCH($N326,Settings!$A$10:$A$12,0)),0))</f>
        <v/>
      </c>
      <c r="R326" s="25"/>
      <c r="S326" s="25"/>
      <c r="T326" s="27"/>
      <c r="U326" s="12" t="str">
        <f>IF($P326="","",IF($T326&lt;&gt;"",$T326,Settings!$B$6)-$P326)</f>
        <v/>
      </c>
      <c r="V326" s="12" t="str">
        <f>IF(OR($Q326="",$S326="مغلق"),"",IF(Settings!$B$6&gt;$Q326,"متأخر",""))</f>
        <v/>
      </c>
      <c r="W326" s="26"/>
    </row>
    <row r="327" spans="1:23" ht="18" x14ac:dyDescent="0.25">
      <c r="A327" s="13" t="str">
        <f t="shared" si="10"/>
        <v/>
      </c>
      <c r="B327" s="25"/>
      <c r="C327" s="25"/>
      <c r="D327" s="25"/>
      <c r="E327" s="25"/>
      <c r="F327" s="25"/>
      <c r="G327" s="25"/>
      <c r="H327" s="26"/>
      <c r="I327" s="12" t="str">
        <f>IF($H327="","",IFERROR(INDEX(Library!$A$5:$A$499,MATCH($H327,Library!$F$5:$F$499,0)),"غير موجود بالمكتبة"))</f>
        <v/>
      </c>
      <c r="J327" s="11" t="str">
        <f>IF($H327="","",IFERROR(INDEX(Library!$H$5:$H$499,MATCH($H327,Library!$F$5:$F$499,0)),""))</f>
        <v/>
      </c>
      <c r="K327" s="11" t="str">
        <f>IF($H327="","",IFERROR(INDEX(Library!$I$5:$I$499,MATCH($H327,Library!$F$5:$F$499,0)),""))</f>
        <v/>
      </c>
      <c r="L327" s="12" t="str">
        <f>IF($H327="","",IFERROR(INDEX(Library!$J$5:$J$499,MATCH($H327,Library!$F$5:$F$499,0)),""))</f>
        <v/>
      </c>
      <c r="M327" s="25"/>
      <c r="N327" s="13" t="str">
        <f t="shared" si="11"/>
        <v/>
      </c>
      <c r="O327" s="25"/>
      <c r="P327" s="27"/>
      <c r="Q327" s="28" t="str">
        <f>IF(OR($P327="",$N327=""),"",$P327+IFERROR(INDEX(Settings!$B$10:$B$12,MATCH($N327,Settings!$A$10:$A$12,0)),0))</f>
        <v/>
      </c>
      <c r="R327" s="25"/>
      <c r="S327" s="25"/>
      <c r="T327" s="27"/>
      <c r="U327" s="12" t="str">
        <f>IF($P327="","",IF($T327&lt;&gt;"",$T327,Settings!$B$6)-$P327)</f>
        <v/>
      </c>
      <c r="V327" s="12" t="str">
        <f>IF(OR($Q327="",$S327="مغلق"),"",IF(Settings!$B$6&gt;$Q327,"متأخر",""))</f>
        <v/>
      </c>
      <c r="W327" s="26"/>
    </row>
    <row r="328" spans="1:23" ht="18" x14ac:dyDescent="0.25">
      <c r="A328" s="13" t="str">
        <f t="shared" si="10"/>
        <v/>
      </c>
      <c r="B328" s="25"/>
      <c r="C328" s="25"/>
      <c r="D328" s="25"/>
      <c r="E328" s="25"/>
      <c r="F328" s="25"/>
      <c r="G328" s="25"/>
      <c r="H328" s="26"/>
      <c r="I328" s="12" t="str">
        <f>IF($H328="","",IFERROR(INDEX(Library!$A$5:$A$499,MATCH($H328,Library!$F$5:$F$499,0)),"غير موجود بالمكتبة"))</f>
        <v/>
      </c>
      <c r="J328" s="11" t="str">
        <f>IF($H328="","",IFERROR(INDEX(Library!$H$5:$H$499,MATCH($H328,Library!$F$5:$F$499,0)),""))</f>
        <v/>
      </c>
      <c r="K328" s="11" t="str">
        <f>IF($H328="","",IFERROR(INDEX(Library!$I$5:$I$499,MATCH($H328,Library!$F$5:$F$499,0)),""))</f>
        <v/>
      </c>
      <c r="L328" s="12" t="str">
        <f>IF($H328="","",IFERROR(INDEX(Library!$J$5:$J$499,MATCH($H328,Library!$F$5:$F$499,0)),""))</f>
        <v/>
      </c>
      <c r="M328" s="25"/>
      <c r="N328" s="13" t="str">
        <f t="shared" si="11"/>
        <v/>
      </c>
      <c r="O328" s="25"/>
      <c r="P328" s="27"/>
      <c r="Q328" s="28" t="str">
        <f>IF(OR($P328="",$N328=""),"",$P328+IFERROR(INDEX(Settings!$B$10:$B$12,MATCH($N328,Settings!$A$10:$A$12,0)),0))</f>
        <v/>
      </c>
      <c r="R328" s="25"/>
      <c r="S328" s="25"/>
      <c r="T328" s="27"/>
      <c r="U328" s="12" t="str">
        <f>IF($P328="","",IF($T328&lt;&gt;"",$T328,Settings!$B$6)-$P328)</f>
        <v/>
      </c>
      <c r="V328" s="12" t="str">
        <f>IF(OR($Q328="",$S328="مغلق"),"",IF(Settings!$B$6&gt;$Q328,"متأخر",""))</f>
        <v/>
      </c>
      <c r="W328" s="26"/>
    </row>
    <row r="329" spans="1:23" ht="18" x14ac:dyDescent="0.25">
      <c r="A329" s="13" t="str">
        <f t="shared" si="10"/>
        <v/>
      </c>
      <c r="B329" s="25"/>
      <c r="C329" s="25"/>
      <c r="D329" s="25"/>
      <c r="E329" s="25"/>
      <c r="F329" s="25"/>
      <c r="G329" s="25"/>
      <c r="H329" s="26"/>
      <c r="I329" s="12" t="str">
        <f>IF($H329="","",IFERROR(INDEX(Library!$A$5:$A$499,MATCH($H329,Library!$F$5:$F$499,0)),"غير موجود بالمكتبة"))</f>
        <v/>
      </c>
      <c r="J329" s="11" t="str">
        <f>IF($H329="","",IFERROR(INDEX(Library!$H$5:$H$499,MATCH($H329,Library!$F$5:$F$499,0)),""))</f>
        <v/>
      </c>
      <c r="K329" s="11" t="str">
        <f>IF($H329="","",IFERROR(INDEX(Library!$I$5:$I$499,MATCH($H329,Library!$F$5:$F$499,0)),""))</f>
        <v/>
      </c>
      <c r="L329" s="12" t="str">
        <f>IF($H329="","",IFERROR(INDEX(Library!$J$5:$J$499,MATCH($H329,Library!$F$5:$F$499,0)),""))</f>
        <v/>
      </c>
      <c r="M329" s="25"/>
      <c r="N329" s="13" t="str">
        <f t="shared" si="11"/>
        <v/>
      </c>
      <c r="O329" s="25"/>
      <c r="P329" s="27"/>
      <c r="Q329" s="28" t="str">
        <f>IF(OR($P329="",$N329=""),"",$P329+IFERROR(INDEX(Settings!$B$10:$B$12,MATCH($N329,Settings!$A$10:$A$12,0)),0))</f>
        <v/>
      </c>
      <c r="R329" s="25"/>
      <c r="S329" s="25"/>
      <c r="T329" s="27"/>
      <c r="U329" s="12" t="str">
        <f>IF($P329="","",IF($T329&lt;&gt;"",$T329,Settings!$B$6)-$P329)</f>
        <v/>
      </c>
      <c r="V329" s="12" t="str">
        <f>IF(OR($Q329="",$S329="مغلق"),"",IF(Settings!$B$6&gt;$Q329,"متأخر",""))</f>
        <v/>
      </c>
      <c r="W329" s="26"/>
    </row>
    <row r="330" spans="1:23" ht="18" x14ac:dyDescent="0.25">
      <c r="A330" s="13" t="str">
        <f t="shared" si="10"/>
        <v/>
      </c>
      <c r="B330" s="25"/>
      <c r="C330" s="25"/>
      <c r="D330" s="25"/>
      <c r="E330" s="25"/>
      <c r="F330" s="25"/>
      <c r="G330" s="25"/>
      <c r="H330" s="26"/>
      <c r="I330" s="12" t="str">
        <f>IF($H330="","",IFERROR(INDEX(Library!$A$5:$A$499,MATCH($H330,Library!$F$5:$F$499,0)),"غير موجود بالمكتبة"))</f>
        <v/>
      </c>
      <c r="J330" s="11" t="str">
        <f>IF($H330="","",IFERROR(INDEX(Library!$H$5:$H$499,MATCH($H330,Library!$F$5:$F$499,0)),""))</f>
        <v/>
      </c>
      <c r="K330" s="11" t="str">
        <f>IF($H330="","",IFERROR(INDEX(Library!$I$5:$I$499,MATCH($H330,Library!$F$5:$F$499,0)),""))</f>
        <v/>
      </c>
      <c r="L330" s="12" t="str">
        <f>IF($H330="","",IFERROR(INDEX(Library!$J$5:$J$499,MATCH($H330,Library!$F$5:$F$499,0)),""))</f>
        <v/>
      </c>
      <c r="M330" s="25"/>
      <c r="N330" s="13" t="str">
        <f t="shared" si="11"/>
        <v/>
      </c>
      <c r="O330" s="25"/>
      <c r="P330" s="27"/>
      <c r="Q330" s="28" t="str">
        <f>IF(OR($P330="",$N330=""),"",$P330+IFERROR(INDEX(Settings!$B$10:$B$12,MATCH($N330,Settings!$A$10:$A$12,0)),0))</f>
        <v/>
      </c>
      <c r="R330" s="25"/>
      <c r="S330" s="25"/>
      <c r="T330" s="27"/>
      <c r="U330" s="12" t="str">
        <f>IF($P330="","",IF($T330&lt;&gt;"",$T330,Settings!$B$6)-$P330)</f>
        <v/>
      </c>
      <c r="V330" s="12" t="str">
        <f>IF(OR($Q330="",$S330="مغلق"),"",IF(Settings!$B$6&gt;$Q330,"متأخر",""))</f>
        <v/>
      </c>
      <c r="W330" s="26"/>
    </row>
    <row r="331" spans="1:23" ht="18" x14ac:dyDescent="0.25">
      <c r="A331" s="13" t="str">
        <f t="shared" si="10"/>
        <v/>
      </c>
      <c r="B331" s="25"/>
      <c r="C331" s="25"/>
      <c r="D331" s="25"/>
      <c r="E331" s="25"/>
      <c r="F331" s="25"/>
      <c r="G331" s="25"/>
      <c r="H331" s="26"/>
      <c r="I331" s="12" t="str">
        <f>IF($H331="","",IFERROR(INDEX(Library!$A$5:$A$499,MATCH($H331,Library!$F$5:$F$499,0)),"غير موجود بالمكتبة"))</f>
        <v/>
      </c>
      <c r="J331" s="11" t="str">
        <f>IF($H331="","",IFERROR(INDEX(Library!$H$5:$H$499,MATCH($H331,Library!$F$5:$F$499,0)),""))</f>
        <v/>
      </c>
      <c r="K331" s="11" t="str">
        <f>IF($H331="","",IFERROR(INDEX(Library!$I$5:$I$499,MATCH($H331,Library!$F$5:$F$499,0)),""))</f>
        <v/>
      </c>
      <c r="L331" s="12" t="str">
        <f>IF($H331="","",IFERROR(INDEX(Library!$J$5:$J$499,MATCH($H331,Library!$F$5:$F$499,0)),""))</f>
        <v/>
      </c>
      <c r="M331" s="25"/>
      <c r="N331" s="13" t="str">
        <f t="shared" si="11"/>
        <v/>
      </c>
      <c r="O331" s="25"/>
      <c r="P331" s="27"/>
      <c r="Q331" s="28" t="str">
        <f>IF(OR($P331="",$N331=""),"",$P331+IFERROR(INDEX(Settings!$B$10:$B$12,MATCH($N331,Settings!$A$10:$A$12,0)),0))</f>
        <v/>
      </c>
      <c r="R331" s="25"/>
      <c r="S331" s="25"/>
      <c r="T331" s="27"/>
      <c r="U331" s="12" t="str">
        <f>IF($P331="","",IF($T331&lt;&gt;"",$T331,Settings!$B$6)-$P331)</f>
        <v/>
      </c>
      <c r="V331" s="12" t="str">
        <f>IF(OR($Q331="",$S331="مغلق"),"",IF(Settings!$B$6&gt;$Q331,"متأخر",""))</f>
        <v/>
      </c>
      <c r="W331" s="26"/>
    </row>
    <row r="332" spans="1:23" ht="18" x14ac:dyDescent="0.25">
      <c r="A332" s="13" t="str">
        <f t="shared" si="10"/>
        <v/>
      </c>
      <c r="B332" s="25"/>
      <c r="C332" s="25"/>
      <c r="D332" s="25"/>
      <c r="E332" s="25"/>
      <c r="F332" s="25"/>
      <c r="G332" s="25"/>
      <c r="H332" s="26"/>
      <c r="I332" s="12" t="str">
        <f>IF($H332="","",IFERROR(INDEX(Library!$A$5:$A$499,MATCH($H332,Library!$F$5:$F$499,0)),"غير موجود بالمكتبة"))</f>
        <v/>
      </c>
      <c r="J332" s="11" t="str">
        <f>IF($H332="","",IFERROR(INDEX(Library!$H$5:$H$499,MATCH($H332,Library!$F$5:$F$499,0)),""))</f>
        <v/>
      </c>
      <c r="K332" s="11" t="str">
        <f>IF($H332="","",IFERROR(INDEX(Library!$I$5:$I$499,MATCH($H332,Library!$F$5:$F$499,0)),""))</f>
        <v/>
      </c>
      <c r="L332" s="12" t="str">
        <f>IF($H332="","",IFERROR(INDEX(Library!$J$5:$J$499,MATCH($H332,Library!$F$5:$F$499,0)),""))</f>
        <v/>
      </c>
      <c r="M332" s="25"/>
      <c r="N332" s="13" t="str">
        <f t="shared" si="11"/>
        <v/>
      </c>
      <c r="O332" s="25"/>
      <c r="P332" s="27"/>
      <c r="Q332" s="28" t="str">
        <f>IF(OR($P332="",$N332=""),"",$P332+IFERROR(INDEX(Settings!$B$10:$B$12,MATCH($N332,Settings!$A$10:$A$12,0)),0))</f>
        <v/>
      </c>
      <c r="R332" s="25"/>
      <c r="S332" s="25"/>
      <c r="T332" s="27"/>
      <c r="U332" s="12" t="str">
        <f>IF($P332="","",IF($T332&lt;&gt;"",$T332,Settings!$B$6)-$P332)</f>
        <v/>
      </c>
      <c r="V332" s="12" t="str">
        <f>IF(OR($Q332="",$S332="مغلق"),"",IF(Settings!$B$6&gt;$Q332,"متأخر",""))</f>
        <v/>
      </c>
      <c r="W332" s="26"/>
    </row>
    <row r="333" spans="1:23" ht="18" x14ac:dyDescent="0.25">
      <c r="A333" s="13" t="str">
        <f t="shared" si="10"/>
        <v/>
      </c>
      <c r="B333" s="25"/>
      <c r="C333" s="25"/>
      <c r="D333" s="25"/>
      <c r="E333" s="25"/>
      <c r="F333" s="25"/>
      <c r="G333" s="25"/>
      <c r="H333" s="26"/>
      <c r="I333" s="12" t="str">
        <f>IF($H333="","",IFERROR(INDEX(Library!$A$5:$A$499,MATCH($H333,Library!$F$5:$F$499,0)),"غير موجود بالمكتبة"))</f>
        <v/>
      </c>
      <c r="J333" s="11" t="str">
        <f>IF($H333="","",IFERROR(INDEX(Library!$H$5:$H$499,MATCH($H333,Library!$F$5:$F$499,0)),""))</f>
        <v/>
      </c>
      <c r="K333" s="11" t="str">
        <f>IF($H333="","",IFERROR(INDEX(Library!$I$5:$I$499,MATCH($H333,Library!$F$5:$F$499,0)),""))</f>
        <v/>
      </c>
      <c r="L333" s="12" t="str">
        <f>IF($H333="","",IFERROR(INDEX(Library!$J$5:$J$499,MATCH($H333,Library!$F$5:$F$499,0)),""))</f>
        <v/>
      </c>
      <c r="M333" s="25"/>
      <c r="N333" s="13" t="str">
        <f t="shared" si="11"/>
        <v/>
      </c>
      <c r="O333" s="25"/>
      <c r="P333" s="27"/>
      <c r="Q333" s="28" t="str">
        <f>IF(OR($P333="",$N333=""),"",$P333+IFERROR(INDEX(Settings!$B$10:$B$12,MATCH($N333,Settings!$A$10:$A$12,0)),0))</f>
        <v/>
      </c>
      <c r="R333" s="25"/>
      <c r="S333" s="25"/>
      <c r="T333" s="27"/>
      <c r="U333" s="12" t="str">
        <f>IF($P333="","",IF($T333&lt;&gt;"",$T333,Settings!$B$6)-$P333)</f>
        <v/>
      </c>
      <c r="V333" s="12" t="str">
        <f>IF(OR($Q333="",$S333="مغلق"),"",IF(Settings!$B$6&gt;$Q333,"متأخر",""))</f>
        <v/>
      </c>
      <c r="W333" s="26"/>
    </row>
    <row r="334" spans="1:23" ht="18" x14ac:dyDescent="0.25">
      <c r="A334" s="13" t="str">
        <f t="shared" si="10"/>
        <v/>
      </c>
      <c r="B334" s="25"/>
      <c r="C334" s="25"/>
      <c r="D334" s="25"/>
      <c r="E334" s="25"/>
      <c r="F334" s="25"/>
      <c r="G334" s="25"/>
      <c r="H334" s="26"/>
      <c r="I334" s="12" t="str">
        <f>IF($H334="","",IFERROR(INDEX(Library!$A$5:$A$499,MATCH($H334,Library!$F$5:$F$499,0)),"غير موجود بالمكتبة"))</f>
        <v/>
      </c>
      <c r="J334" s="11" t="str">
        <f>IF($H334="","",IFERROR(INDEX(Library!$H$5:$H$499,MATCH($H334,Library!$F$5:$F$499,0)),""))</f>
        <v/>
      </c>
      <c r="K334" s="11" t="str">
        <f>IF($H334="","",IFERROR(INDEX(Library!$I$5:$I$499,MATCH($H334,Library!$F$5:$F$499,0)),""))</f>
        <v/>
      </c>
      <c r="L334" s="12" t="str">
        <f>IF($H334="","",IFERROR(INDEX(Library!$J$5:$J$499,MATCH($H334,Library!$F$5:$F$499,0)),""))</f>
        <v/>
      </c>
      <c r="M334" s="25"/>
      <c r="N334" s="13" t="str">
        <f t="shared" si="11"/>
        <v/>
      </c>
      <c r="O334" s="25"/>
      <c r="P334" s="27"/>
      <c r="Q334" s="28" t="str">
        <f>IF(OR($P334="",$N334=""),"",$P334+IFERROR(INDEX(Settings!$B$10:$B$12,MATCH($N334,Settings!$A$10:$A$12,0)),0))</f>
        <v/>
      </c>
      <c r="R334" s="25"/>
      <c r="S334" s="25"/>
      <c r="T334" s="27"/>
      <c r="U334" s="12" t="str">
        <f>IF($P334="","",IF($T334&lt;&gt;"",$T334,Settings!$B$6)-$P334)</f>
        <v/>
      </c>
      <c r="V334" s="12" t="str">
        <f>IF(OR($Q334="",$S334="مغلق"),"",IF(Settings!$B$6&gt;$Q334,"متأخر",""))</f>
        <v/>
      </c>
      <c r="W334" s="26"/>
    </row>
    <row r="335" spans="1:23" ht="18" x14ac:dyDescent="0.25">
      <c r="A335" s="13" t="str">
        <f t="shared" si="10"/>
        <v/>
      </c>
      <c r="B335" s="25"/>
      <c r="C335" s="25"/>
      <c r="D335" s="25"/>
      <c r="E335" s="25"/>
      <c r="F335" s="25"/>
      <c r="G335" s="25"/>
      <c r="H335" s="26"/>
      <c r="I335" s="12" t="str">
        <f>IF($H335="","",IFERROR(INDEX(Library!$A$5:$A$499,MATCH($H335,Library!$F$5:$F$499,0)),"غير موجود بالمكتبة"))</f>
        <v/>
      </c>
      <c r="J335" s="11" t="str">
        <f>IF($H335="","",IFERROR(INDEX(Library!$H$5:$H$499,MATCH($H335,Library!$F$5:$F$499,0)),""))</f>
        <v/>
      </c>
      <c r="K335" s="11" t="str">
        <f>IF($H335="","",IFERROR(INDEX(Library!$I$5:$I$499,MATCH($H335,Library!$F$5:$F$499,0)),""))</f>
        <v/>
      </c>
      <c r="L335" s="12" t="str">
        <f>IF($H335="","",IFERROR(INDEX(Library!$J$5:$J$499,MATCH($H335,Library!$F$5:$F$499,0)),""))</f>
        <v/>
      </c>
      <c r="M335" s="25"/>
      <c r="N335" s="13" t="str">
        <f t="shared" si="11"/>
        <v/>
      </c>
      <c r="O335" s="25"/>
      <c r="P335" s="27"/>
      <c r="Q335" s="28" t="str">
        <f>IF(OR($P335="",$N335=""),"",$P335+IFERROR(INDEX(Settings!$B$10:$B$12,MATCH($N335,Settings!$A$10:$A$12,0)),0))</f>
        <v/>
      </c>
      <c r="R335" s="25"/>
      <c r="S335" s="25"/>
      <c r="T335" s="27"/>
      <c r="U335" s="12" t="str">
        <f>IF($P335="","",IF($T335&lt;&gt;"",$T335,Settings!$B$6)-$P335)</f>
        <v/>
      </c>
      <c r="V335" s="12" t="str">
        <f>IF(OR($Q335="",$S335="مغلق"),"",IF(Settings!$B$6&gt;$Q335,"متأخر",""))</f>
        <v/>
      </c>
      <c r="W335" s="26"/>
    </row>
    <row r="336" spans="1:23" ht="18" x14ac:dyDescent="0.25">
      <c r="A336" s="13" t="str">
        <f t="shared" si="10"/>
        <v/>
      </c>
      <c r="B336" s="25"/>
      <c r="C336" s="25"/>
      <c r="D336" s="25"/>
      <c r="E336" s="25"/>
      <c r="F336" s="25"/>
      <c r="G336" s="25"/>
      <c r="H336" s="26"/>
      <c r="I336" s="12" t="str">
        <f>IF($H336="","",IFERROR(INDEX(Library!$A$5:$A$499,MATCH($H336,Library!$F$5:$F$499,0)),"غير موجود بالمكتبة"))</f>
        <v/>
      </c>
      <c r="J336" s="11" t="str">
        <f>IF($H336="","",IFERROR(INDEX(Library!$H$5:$H$499,MATCH($H336,Library!$F$5:$F$499,0)),""))</f>
        <v/>
      </c>
      <c r="K336" s="11" t="str">
        <f>IF($H336="","",IFERROR(INDEX(Library!$I$5:$I$499,MATCH($H336,Library!$F$5:$F$499,0)),""))</f>
        <v/>
      </c>
      <c r="L336" s="12" t="str">
        <f>IF($H336="","",IFERROR(INDEX(Library!$J$5:$J$499,MATCH($H336,Library!$F$5:$F$499,0)),""))</f>
        <v/>
      </c>
      <c r="M336" s="25"/>
      <c r="N336" s="13" t="str">
        <f t="shared" si="11"/>
        <v/>
      </c>
      <c r="O336" s="25"/>
      <c r="P336" s="27"/>
      <c r="Q336" s="28" t="str">
        <f>IF(OR($P336="",$N336=""),"",$P336+IFERROR(INDEX(Settings!$B$10:$B$12,MATCH($N336,Settings!$A$10:$A$12,0)),0))</f>
        <v/>
      </c>
      <c r="R336" s="25"/>
      <c r="S336" s="25"/>
      <c r="T336" s="27"/>
      <c r="U336" s="12" t="str">
        <f>IF($P336="","",IF($T336&lt;&gt;"",$T336,Settings!$B$6)-$P336)</f>
        <v/>
      </c>
      <c r="V336" s="12" t="str">
        <f>IF(OR($Q336="",$S336="مغلق"),"",IF(Settings!$B$6&gt;$Q336,"متأخر",""))</f>
        <v/>
      </c>
      <c r="W336" s="26"/>
    </row>
    <row r="337" spans="1:23" ht="18" x14ac:dyDescent="0.25">
      <c r="A337" s="13" t="str">
        <f t="shared" si="10"/>
        <v/>
      </c>
      <c r="B337" s="25"/>
      <c r="C337" s="25"/>
      <c r="D337" s="25"/>
      <c r="E337" s="25"/>
      <c r="F337" s="25"/>
      <c r="G337" s="25"/>
      <c r="H337" s="26"/>
      <c r="I337" s="12" t="str">
        <f>IF($H337="","",IFERROR(INDEX(Library!$A$5:$A$499,MATCH($H337,Library!$F$5:$F$499,0)),"غير موجود بالمكتبة"))</f>
        <v/>
      </c>
      <c r="J337" s="11" t="str">
        <f>IF($H337="","",IFERROR(INDEX(Library!$H$5:$H$499,MATCH($H337,Library!$F$5:$F$499,0)),""))</f>
        <v/>
      </c>
      <c r="K337" s="11" t="str">
        <f>IF($H337="","",IFERROR(INDEX(Library!$I$5:$I$499,MATCH($H337,Library!$F$5:$F$499,0)),""))</f>
        <v/>
      </c>
      <c r="L337" s="12" t="str">
        <f>IF($H337="","",IFERROR(INDEX(Library!$J$5:$J$499,MATCH($H337,Library!$F$5:$F$499,0)),""))</f>
        <v/>
      </c>
      <c r="M337" s="25"/>
      <c r="N337" s="13" t="str">
        <f t="shared" si="11"/>
        <v/>
      </c>
      <c r="O337" s="25"/>
      <c r="P337" s="27"/>
      <c r="Q337" s="28" t="str">
        <f>IF(OR($P337="",$N337=""),"",$P337+IFERROR(INDEX(Settings!$B$10:$B$12,MATCH($N337,Settings!$A$10:$A$12,0)),0))</f>
        <v/>
      </c>
      <c r="R337" s="25"/>
      <c r="S337" s="25"/>
      <c r="T337" s="27"/>
      <c r="U337" s="12" t="str">
        <f>IF($P337="","",IF($T337&lt;&gt;"",$T337,Settings!$B$6)-$P337)</f>
        <v/>
      </c>
      <c r="V337" s="12" t="str">
        <f>IF(OR($Q337="",$S337="مغلق"),"",IF(Settings!$B$6&gt;$Q337,"متأخر",""))</f>
        <v/>
      </c>
      <c r="W337" s="26"/>
    </row>
    <row r="338" spans="1:23" ht="18" x14ac:dyDescent="0.25">
      <c r="A338" s="13" t="str">
        <f t="shared" si="10"/>
        <v/>
      </c>
      <c r="B338" s="25"/>
      <c r="C338" s="25"/>
      <c r="D338" s="25"/>
      <c r="E338" s="25"/>
      <c r="F338" s="25"/>
      <c r="G338" s="25"/>
      <c r="H338" s="26"/>
      <c r="I338" s="12" t="str">
        <f>IF($H338="","",IFERROR(INDEX(Library!$A$5:$A$499,MATCH($H338,Library!$F$5:$F$499,0)),"غير موجود بالمكتبة"))</f>
        <v/>
      </c>
      <c r="J338" s="11" t="str">
        <f>IF($H338="","",IFERROR(INDEX(Library!$H$5:$H$499,MATCH($H338,Library!$F$5:$F$499,0)),""))</f>
        <v/>
      </c>
      <c r="K338" s="11" t="str">
        <f>IF($H338="","",IFERROR(INDEX(Library!$I$5:$I$499,MATCH($H338,Library!$F$5:$F$499,0)),""))</f>
        <v/>
      </c>
      <c r="L338" s="12" t="str">
        <f>IF($H338="","",IFERROR(INDEX(Library!$J$5:$J$499,MATCH($H338,Library!$F$5:$F$499,0)),""))</f>
        <v/>
      </c>
      <c r="M338" s="25"/>
      <c r="N338" s="13" t="str">
        <f t="shared" si="11"/>
        <v/>
      </c>
      <c r="O338" s="25"/>
      <c r="P338" s="27"/>
      <c r="Q338" s="28" t="str">
        <f>IF(OR($P338="",$N338=""),"",$P338+IFERROR(INDEX(Settings!$B$10:$B$12,MATCH($N338,Settings!$A$10:$A$12,0)),0))</f>
        <v/>
      </c>
      <c r="R338" s="25"/>
      <c r="S338" s="25"/>
      <c r="T338" s="27"/>
      <c r="U338" s="12" t="str">
        <f>IF($P338="","",IF($T338&lt;&gt;"",$T338,Settings!$B$6)-$P338)</f>
        <v/>
      </c>
      <c r="V338" s="12" t="str">
        <f>IF(OR($Q338="",$S338="مغلق"),"",IF(Settings!$B$6&gt;$Q338,"متأخر",""))</f>
        <v/>
      </c>
      <c r="W338" s="26"/>
    </row>
    <row r="339" spans="1:23" ht="18" x14ac:dyDescent="0.25">
      <c r="A339" s="13" t="str">
        <f t="shared" si="10"/>
        <v/>
      </c>
      <c r="B339" s="25"/>
      <c r="C339" s="25"/>
      <c r="D339" s="25"/>
      <c r="E339" s="25"/>
      <c r="F339" s="25"/>
      <c r="G339" s="25"/>
      <c r="H339" s="26"/>
      <c r="I339" s="12" t="str">
        <f>IF($H339="","",IFERROR(INDEX(Library!$A$5:$A$499,MATCH($H339,Library!$F$5:$F$499,0)),"غير موجود بالمكتبة"))</f>
        <v/>
      </c>
      <c r="J339" s="11" t="str">
        <f>IF($H339="","",IFERROR(INDEX(Library!$H$5:$H$499,MATCH($H339,Library!$F$5:$F$499,0)),""))</f>
        <v/>
      </c>
      <c r="K339" s="11" t="str">
        <f>IF($H339="","",IFERROR(INDEX(Library!$I$5:$I$499,MATCH($H339,Library!$F$5:$F$499,0)),""))</f>
        <v/>
      </c>
      <c r="L339" s="12" t="str">
        <f>IF($H339="","",IFERROR(INDEX(Library!$J$5:$J$499,MATCH($H339,Library!$F$5:$F$499,0)),""))</f>
        <v/>
      </c>
      <c r="M339" s="25"/>
      <c r="N339" s="13" t="str">
        <f t="shared" si="11"/>
        <v/>
      </c>
      <c r="O339" s="25"/>
      <c r="P339" s="27"/>
      <c r="Q339" s="28" t="str">
        <f>IF(OR($P339="",$N339=""),"",$P339+IFERROR(INDEX(Settings!$B$10:$B$12,MATCH($N339,Settings!$A$10:$A$12,0)),0))</f>
        <v/>
      </c>
      <c r="R339" s="25"/>
      <c r="S339" s="25"/>
      <c r="T339" s="27"/>
      <c r="U339" s="12" t="str">
        <f>IF($P339="","",IF($T339&lt;&gt;"",$T339,Settings!$B$6)-$P339)</f>
        <v/>
      </c>
      <c r="V339" s="12" t="str">
        <f>IF(OR($Q339="",$S339="مغلق"),"",IF(Settings!$B$6&gt;$Q339,"متأخر",""))</f>
        <v/>
      </c>
      <c r="W339" s="26"/>
    </row>
    <row r="340" spans="1:23" ht="18" x14ac:dyDescent="0.25">
      <c r="A340" s="13" t="str">
        <f t="shared" si="10"/>
        <v/>
      </c>
      <c r="B340" s="25"/>
      <c r="C340" s="25"/>
      <c r="D340" s="25"/>
      <c r="E340" s="25"/>
      <c r="F340" s="25"/>
      <c r="G340" s="25"/>
      <c r="H340" s="26"/>
      <c r="I340" s="12" t="str">
        <f>IF($H340="","",IFERROR(INDEX(Library!$A$5:$A$499,MATCH($H340,Library!$F$5:$F$499,0)),"غير موجود بالمكتبة"))</f>
        <v/>
      </c>
      <c r="J340" s="11" t="str">
        <f>IF($H340="","",IFERROR(INDEX(Library!$H$5:$H$499,MATCH($H340,Library!$F$5:$F$499,0)),""))</f>
        <v/>
      </c>
      <c r="K340" s="11" t="str">
        <f>IF($H340="","",IFERROR(INDEX(Library!$I$5:$I$499,MATCH($H340,Library!$F$5:$F$499,0)),""))</f>
        <v/>
      </c>
      <c r="L340" s="12" t="str">
        <f>IF($H340="","",IFERROR(INDEX(Library!$J$5:$J$499,MATCH($H340,Library!$F$5:$F$499,0)),""))</f>
        <v/>
      </c>
      <c r="M340" s="25"/>
      <c r="N340" s="13" t="str">
        <f t="shared" si="11"/>
        <v/>
      </c>
      <c r="O340" s="25"/>
      <c r="P340" s="27"/>
      <c r="Q340" s="28" t="str">
        <f>IF(OR($P340="",$N340=""),"",$P340+IFERROR(INDEX(Settings!$B$10:$B$12,MATCH($N340,Settings!$A$10:$A$12,0)),0))</f>
        <v/>
      </c>
      <c r="R340" s="25"/>
      <c r="S340" s="25"/>
      <c r="T340" s="27"/>
      <c r="U340" s="12" t="str">
        <f>IF($P340="","",IF($T340&lt;&gt;"",$T340,Settings!$B$6)-$P340)</f>
        <v/>
      </c>
      <c r="V340" s="12" t="str">
        <f>IF(OR($Q340="",$S340="مغلق"),"",IF(Settings!$B$6&gt;$Q340,"متأخر",""))</f>
        <v/>
      </c>
      <c r="W340" s="26"/>
    </row>
    <row r="341" spans="1:23" ht="18" x14ac:dyDescent="0.25">
      <c r="A341" s="13" t="str">
        <f t="shared" si="10"/>
        <v/>
      </c>
      <c r="B341" s="25"/>
      <c r="C341" s="25"/>
      <c r="D341" s="25"/>
      <c r="E341" s="25"/>
      <c r="F341" s="25"/>
      <c r="G341" s="25"/>
      <c r="H341" s="26"/>
      <c r="I341" s="12" t="str">
        <f>IF($H341="","",IFERROR(INDEX(Library!$A$5:$A$499,MATCH($H341,Library!$F$5:$F$499,0)),"غير موجود بالمكتبة"))</f>
        <v/>
      </c>
      <c r="J341" s="11" t="str">
        <f>IF($H341="","",IFERROR(INDEX(Library!$H$5:$H$499,MATCH($H341,Library!$F$5:$F$499,0)),""))</f>
        <v/>
      </c>
      <c r="K341" s="11" t="str">
        <f>IF($H341="","",IFERROR(INDEX(Library!$I$5:$I$499,MATCH($H341,Library!$F$5:$F$499,0)),""))</f>
        <v/>
      </c>
      <c r="L341" s="12" t="str">
        <f>IF($H341="","",IFERROR(INDEX(Library!$J$5:$J$499,MATCH($H341,Library!$F$5:$F$499,0)),""))</f>
        <v/>
      </c>
      <c r="M341" s="25"/>
      <c r="N341" s="13" t="str">
        <f t="shared" si="11"/>
        <v/>
      </c>
      <c r="O341" s="25"/>
      <c r="P341" s="27"/>
      <c r="Q341" s="28" t="str">
        <f>IF(OR($P341="",$N341=""),"",$P341+IFERROR(INDEX(Settings!$B$10:$B$12,MATCH($N341,Settings!$A$10:$A$12,0)),0))</f>
        <v/>
      </c>
      <c r="R341" s="25"/>
      <c r="S341" s="25"/>
      <c r="T341" s="27"/>
      <c r="U341" s="12" t="str">
        <f>IF($P341="","",IF($T341&lt;&gt;"",$T341,Settings!$B$6)-$P341)</f>
        <v/>
      </c>
      <c r="V341" s="12" t="str">
        <f>IF(OR($Q341="",$S341="مغلق"),"",IF(Settings!$B$6&gt;$Q341,"متأخر",""))</f>
        <v/>
      </c>
      <c r="W341" s="26"/>
    </row>
    <row r="342" spans="1:23" ht="18" x14ac:dyDescent="0.25">
      <c r="A342" s="13" t="str">
        <f t="shared" si="10"/>
        <v/>
      </c>
      <c r="B342" s="25"/>
      <c r="C342" s="25"/>
      <c r="D342" s="25"/>
      <c r="E342" s="25"/>
      <c r="F342" s="25"/>
      <c r="G342" s="25"/>
      <c r="H342" s="26"/>
      <c r="I342" s="12" t="str">
        <f>IF($H342="","",IFERROR(INDEX(Library!$A$5:$A$499,MATCH($H342,Library!$F$5:$F$499,0)),"غير موجود بالمكتبة"))</f>
        <v/>
      </c>
      <c r="J342" s="11" t="str">
        <f>IF($H342="","",IFERROR(INDEX(Library!$H$5:$H$499,MATCH($H342,Library!$F$5:$F$499,0)),""))</f>
        <v/>
      </c>
      <c r="K342" s="11" t="str">
        <f>IF($H342="","",IFERROR(INDEX(Library!$I$5:$I$499,MATCH($H342,Library!$F$5:$F$499,0)),""))</f>
        <v/>
      </c>
      <c r="L342" s="12" t="str">
        <f>IF($H342="","",IFERROR(INDEX(Library!$J$5:$J$499,MATCH($H342,Library!$F$5:$F$499,0)),""))</f>
        <v/>
      </c>
      <c r="M342" s="25"/>
      <c r="N342" s="13" t="str">
        <f t="shared" si="11"/>
        <v/>
      </c>
      <c r="O342" s="25"/>
      <c r="P342" s="27"/>
      <c r="Q342" s="28" t="str">
        <f>IF(OR($P342="",$N342=""),"",$P342+IFERROR(INDEX(Settings!$B$10:$B$12,MATCH($N342,Settings!$A$10:$A$12,0)),0))</f>
        <v/>
      </c>
      <c r="R342" s="25"/>
      <c r="S342" s="25"/>
      <c r="T342" s="27"/>
      <c r="U342" s="12" t="str">
        <f>IF($P342="","",IF($T342&lt;&gt;"",$T342,Settings!$B$6)-$P342)</f>
        <v/>
      </c>
      <c r="V342" s="12" t="str">
        <f>IF(OR($Q342="",$S342="مغلق"),"",IF(Settings!$B$6&gt;$Q342,"متأخر",""))</f>
        <v/>
      </c>
      <c r="W342" s="26"/>
    </row>
    <row r="343" spans="1:23" ht="18" x14ac:dyDescent="0.25">
      <c r="A343" s="13" t="str">
        <f t="shared" si="10"/>
        <v/>
      </c>
      <c r="B343" s="25"/>
      <c r="C343" s="25"/>
      <c r="D343" s="25"/>
      <c r="E343" s="25"/>
      <c r="F343" s="25"/>
      <c r="G343" s="25"/>
      <c r="H343" s="26"/>
      <c r="I343" s="12" t="str">
        <f>IF($H343="","",IFERROR(INDEX(Library!$A$5:$A$499,MATCH($H343,Library!$F$5:$F$499,0)),"غير موجود بالمكتبة"))</f>
        <v/>
      </c>
      <c r="J343" s="11" t="str">
        <f>IF($H343="","",IFERROR(INDEX(Library!$H$5:$H$499,MATCH($H343,Library!$F$5:$F$499,0)),""))</f>
        <v/>
      </c>
      <c r="K343" s="11" t="str">
        <f>IF($H343="","",IFERROR(INDEX(Library!$I$5:$I$499,MATCH($H343,Library!$F$5:$F$499,0)),""))</f>
        <v/>
      </c>
      <c r="L343" s="12" t="str">
        <f>IF($H343="","",IFERROR(INDEX(Library!$J$5:$J$499,MATCH($H343,Library!$F$5:$F$499,0)),""))</f>
        <v/>
      </c>
      <c r="M343" s="25"/>
      <c r="N343" s="13" t="str">
        <f t="shared" si="11"/>
        <v/>
      </c>
      <c r="O343" s="25"/>
      <c r="P343" s="27"/>
      <c r="Q343" s="28" t="str">
        <f>IF(OR($P343="",$N343=""),"",$P343+IFERROR(INDEX(Settings!$B$10:$B$12,MATCH($N343,Settings!$A$10:$A$12,0)),0))</f>
        <v/>
      </c>
      <c r="R343" s="25"/>
      <c r="S343" s="25"/>
      <c r="T343" s="27"/>
      <c r="U343" s="12" t="str">
        <f>IF($P343="","",IF($T343&lt;&gt;"",$T343,Settings!$B$6)-$P343)</f>
        <v/>
      </c>
      <c r="V343" s="12" t="str">
        <f>IF(OR($Q343="",$S343="مغلق"),"",IF(Settings!$B$6&gt;$Q343,"متأخر",""))</f>
        <v/>
      </c>
      <c r="W343" s="26"/>
    </row>
    <row r="344" spans="1:23" ht="18" x14ac:dyDescent="0.25">
      <c r="A344" s="13" t="str">
        <f t="shared" si="10"/>
        <v/>
      </c>
      <c r="B344" s="25"/>
      <c r="C344" s="25"/>
      <c r="D344" s="25"/>
      <c r="E344" s="25"/>
      <c r="F344" s="25"/>
      <c r="G344" s="25"/>
      <c r="H344" s="26"/>
      <c r="I344" s="12" t="str">
        <f>IF($H344="","",IFERROR(INDEX(Library!$A$5:$A$499,MATCH($H344,Library!$F$5:$F$499,0)),"غير موجود بالمكتبة"))</f>
        <v/>
      </c>
      <c r="J344" s="11" t="str">
        <f>IF($H344="","",IFERROR(INDEX(Library!$H$5:$H$499,MATCH($H344,Library!$F$5:$F$499,0)),""))</f>
        <v/>
      </c>
      <c r="K344" s="11" t="str">
        <f>IF($H344="","",IFERROR(INDEX(Library!$I$5:$I$499,MATCH($H344,Library!$F$5:$F$499,0)),""))</f>
        <v/>
      </c>
      <c r="L344" s="12" t="str">
        <f>IF($H344="","",IFERROR(INDEX(Library!$J$5:$J$499,MATCH($H344,Library!$F$5:$F$499,0)),""))</f>
        <v/>
      </c>
      <c r="M344" s="25"/>
      <c r="N344" s="13" t="str">
        <f t="shared" si="11"/>
        <v/>
      </c>
      <c r="O344" s="25"/>
      <c r="P344" s="27"/>
      <c r="Q344" s="28" t="str">
        <f>IF(OR($P344="",$N344=""),"",$P344+IFERROR(INDEX(Settings!$B$10:$B$12,MATCH($N344,Settings!$A$10:$A$12,0)),0))</f>
        <v/>
      </c>
      <c r="R344" s="25"/>
      <c r="S344" s="25"/>
      <c r="T344" s="27"/>
      <c r="U344" s="12" t="str">
        <f>IF($P344="","",IF($T344&lt;&gt;"",$T344,Settings!$B$6)-$P344)</f>
        <v/>
      </c>
      <c r="V344" s="12" t="str">
        <f>IF(OR($Q344="",$S344="مغلق"),"",IF(Settings!$B$6&gt;$Q344,"متأخر",""))</f>
        <v/>
      </c>
      <c r="W344" s="26"/>
    </row>
    <row r="345" spans="1:23" ht="18" x14ac:dyDescent="0.25">
      <c r="A345" s="13" t="str">
        <f t="shared" si="10"/>
        <v/>
      </c>
      <c r="B345" s="25"/>
      <c r="C345" s="25"/>
      <c r="D345" s="25"/>
      <c r="E345" s="25"/>
      <c r="F345" s="25"/>
      <c r="G345" s="25"/>
      <c r="H345" s="26"/>
      <c r="I345" s="12" t="str">
        <f>IF($H345="","",IFERROR(INDEX(Library!$A$5:$A$499,MATCH($H345,Library!$F$5:$F$499,0)),"غير موجود بالمكتبة"))</f>
        <v/>
      </c>
      <c r="J345" s="11" t="str">
        <f>IF($H345="","",IFERROR(INDEX(Library!$H$5:$H$499,MATCH($H345,Library!$F$5:$F$499,0)),""))</f>
        <v/>
      </c>
      <c r="K345" s="11" t="str">
        <f>IF($H345="","",IFERROR(INDEX(Library!$I$5:$I$499,MATCH($H345,Library!$F$5:$F$499,0)),""))</f>
        <v/>
      </c>
      <c r="L345" s="12" t="str">
        <f>IF($H345="","",IFERROR(INDEX(Library!$J$5:$J$499,MATCH($H345,Library!$F$5:$F$499,0)),""))</f>
        <v/>
      </c>
      <c r="M345" s="25"/>
      <c r="N345" s="13" t="str">
        <f t="shared" si="11"/>
        <v/>
      </c>
      <c r="O345" s="25"/>
      <c r="P345" s="27"/>
      <c r="Q345" s="28" t="str">
        <f>IF(OR($P345="",$N345=""),"",$P345+IFERROR(INDEX(Settings!$B$10:$B$12,MATCH($N345,Settings!$A$10:$A$12,0)),0))</f>
        <v/>
      </c>
      <c r="R345" s="25"/>
      <c r="S345" s="25"/>
      <c r="T345" s="27"/>
      <c r="U345" s="12" t="str">
        <f>IF($P345="","",IF($T345&lt;&gt;"",$T345,Settings!$B$6)-$P345)</f>
        <v/>
      </c>
      <c r="V345" s="12" t="str">
        <f>IF(OR($Q345="",$S345="مغلق"),"",IF(Settings!$B$6&gt;$Q345,"متأخر",""))</f>
        <v/>
      </c>
      <c r="W345" s="26"/>
    </row>
    <row r="346" spans="1:23" ht="18" x14ac:dyDescent="0.25">
      <c r="A346" s="13" t="str">
        <f t="shared" si="10"/>
        <v/>
      </c>
      <c r="B346" s="25"/>
      <c r="C346" s="25"/>
      <c r="D346" s="25"/>
      <c r="E346" s="25"/>
      <c r="F346" s="25"/>
      <c r="G346" s="25"/>
      <c r="H346" s="26"/>
      <c r="I346" s="12" t="str">
        <f>IF($H346="","",IFERROR(INDEX(Library!$A$5:$A$499,MATCH($H346,Library!$F$5:$F$499,0)),"غير موجود بالمكتبة"))</f>
        <v/>
      </c>
      <c r="J346" s="11" t="str">
        <f>IF($H346="","",IFERROR(INDEX(Library!$H$5:$H$499,MATCH($H346,Library!$F$5:$F$499,0)),""))</f>
        <v/>
      </c>
      <c r="K346" s="11" t="str">
        <f>IF($H346="","",IFERROR(INDEX(Library!$I$5:$I$499,MATCH($H346,Library!$F$5:$F$499,0)),""))</f>
        <v/>
      </c>
      <c r="L346" s="12" t="str">
        <f>IF($H346="","",IFERROR(INDEX(Library!$J$5:$J$499,MATCH($H346,Library!$F$5:$F$499,0)),""))</f>
        <v/>
      </c>
      <c r="M346" s="25"/>
      <c r="N346" s="13" t="str">
        <f t="shared" si="11"/>
        <v/>
      </c>
      <c r="O346" s="25"/>
      <c r="P346" s="27"/>
      <c r="Q346" s="28" t="str">
        <f>IF(OR($P346="",$N346=""),"",$P346+IFERROR(INDEX(Settings!$B$10:$B$12,MATCH($N346,Settings!$A$10:$A$12,0)),0))</f>
        <v/>
      </c>
      <c r="R346" s="25"/>
      <c r="S346" s="25"/>
      <c r="T346" s="27"/>
      <c r="U346" s="12" t="str">
        <f>IF($P346="","",IF($T346&lt;&gt;"",$T346,Settings!$B$6)-$P346)</f>
        <v/>
      </c>
      <c r="V346" s="12" t="str">
        <f>IF(OR($Q346="",$S346="مغلق"),"",IF(Settings!$B$6&gt;$Q346,"متأخر",""))</f>
        <v/>
      </c>
      <c r="W346" s="26"/>
    </row>
    <row r="347" spans="1:23" ht="18" x14ac:dyDescent="0.25">
      <c r="A347" s="13" t="str">
        <f t="shared" si="10"/>
        <v/>
      </c>
      <c r="B347" s="25"/>
      <c r="C347" s="25"/>
      <c r="D347" s="25"/>
      <c r="E347" s="25"/>
      <c r="F347" s="25"/>
      <c r="G347" s="25"/>
      <c r="H347" s="26"/>
      <c r="I347" s="12" t="str">
        <f>IF($H347="","",IFERROR(INDEX(Library!$A$5:$A$499,MATCH($H347,Library!$F$5:$F$499,0)),"غير موجود بالمكتبة"))</f>
        <v/>
      </c>
      <c r="J347" s="11" t="str">
        <f>IF($H347="","",IFERROR(INDEX(Library!$H$5:$H$499,MATCH($H347,Library!$F$5:$F$499,0)),""))</f>
        <v/>
      </c>
      <c r="K347" s="11" t="str">
        <f>IF($H347="","",IFERROR(INDEX(Library!$I$5:$I$499,MATCH($H347,Library!$F$5:$F$499,0)),""))</f>
        <v/>
      </c>
      <c r="L347" s="12" t="str">
        <f>IF($H347="","",IFERROR(INDEX(Library!$J$5:$J$499,MATCH($H347,Library!$F$5:$F$499,0)),""))</f>
        <v/>
      </c>
      <c r="M347" s="25"/>
      <c r="N347" s="13" t="str">
        <f t="shared" si="11"/>
        <v/>
      </c>
      <c r="O347" s="25"/>
      <c r="P347" s="27"/>
      <c r="Q347" s="28" t="str">
        <f>IF(OR($P347="",$N347=""),"",$P347+IFERROR(INDEX(Settings!$B$10:$B$12,MATCH($N347,Settings!$A$10:$A$12,0)),0))</f>
        <v/>
      </c>
      <c r="R347" s="25"/>
      <c r="S347" s="25"/>
      <c r="T347" s="27"/>
      <c r="U347" s="12" t="str">
        <f>IF($P347="","",IF($T347&lt;&gt;"",$T347,Settings!$B$6)-$P347)</f>
        <v/>
      </c>
      <c r="V347" s="12" t="str">
        <f>IF(OR($Q347="",$S347="مغلق"),"",IF(Settings!$B$6&gt;$Q347,"متأخر",""))</f>
        <v/>
      </c>
      <c r="W347" s="26"/>
    </row>
    <row r="348" spans="1:23" ht="18" x14ac:dyDescent="0.25">
      <c r="A348" s="13" t="str">
        <f t="shared" si="10"/>
        <v/>
      </c>
      <c r="B348" s="25"/>
      <c r="C348" s="25"/>
      <c r="D348" s="25"/>
      <c r="E348" s="25"/>
      <c r="F348" s="25"/>
      <c r="G348" s="25"/>
      <c r="H348" s="26"/>
      <c r="I348" s="12" t="str">
        <f>IF($H348="","",IFERROR(INDEX(Library!$A$5:$A$499,MATCH($H348,Library!$F$5:$F$499,0)),"غير موجود بالمكتبة"))</f>
        <v/>
      </c>
      <c r="J348" s="11" t="str">
        <f>IF($H348="","",IFERROR(INDEX(Library!$H$5:$H$499,MATCH($H348,Library!$F$5:$F$499,0)),""))</f>
        <v/>
      </c>
      <c r="K348" s="11" t="str">
        <f>IF($H348="","",IFERROR(INDEX(Library!$I$5:$I$499,MATCH($H348,Library!$F$5:$F$499,0)),""))</f>
        <v/>
      </c>
      <c r="L348" s="12" t="str">
        <f>IF($H348="","",IFERROR(INDEX(Library!$J$5:$J$499,MATCH($H348,Library!$F$5:$F$499,0)),""))</f>
        <v/>
      </c>
      <c r="M348" s="25"/>
      <c r="N348" s="13" t="str">
        <f t="shared" si="11"/>
        <v/>
      </c>
      <c r="O348" s="25"/>
      <c r="P348" s="27"/>
      <c r="Q348" s="28" t="str">
        <f>IF(OR($P348="",$N348=""),"",$P348+IFERROR(INDEX(Settings!$B$10:$B$12,MATCH($N348,Settings!$A$10:$A$12,0)),0))</f>
        <v/>
      </c>
      <c r="R348" s="25"/>
      <c r="S348" s="25"/>
      <c r="T348" s="27"/>
      <c r="U348" s="12" t="str">
        <f>IF($P348="","",IF($T348&lt;&gt;"",$T348,Settings!$B$6)-$P348)</f>
        <v/>
      </c>
      <c r="V348" s="12" t="str">
        <f>IF(OR($Q348="",$S348="مغلق"),"",IF(Settings!$B$6&gt;$Q348,"متأخر",""))</f>
        <v/>
      </c>
      <c r="W348" s="26"/>
    </row>
    <row r="349" spans="1:23" ht="18" x14ac:dyDescent="0.25">
      <c r="A349" s="13" t="str">
        <f t="shared" si="10"/>
        <v/>
      </c>
      <c r="B349" s="25"/>
      <c r="C349" s="25"/>
      <c r="D349" s="25"/>
      <c r="E349" s="25"/>
      <c r="F349" s="25"/>
      <c r="G349" s="25"/>
      <c r="H349" s="26"/>
      <c r="I349" s="12" t="str">
        <f>IF($H349="","",IFERROR(INDEX(Library!$A$5:$A$499,MATCH($H349,Library!$F$5:$F$499,0)),"غير موجود بالمكتبة"))</f>
        <v/>
      </c>
      <c r="J349" s="11" t="str">
        <f>IF($H349="","",IFERROR(INDEX(Library!$H$5:$H$499,MATCH($H349,Library!$F$5:$F$499,0)),""))</f>
        <v/>
      </c>
      <c r="K349" s="11" t="str">
        <f>IF($H349="","",IFERROR(INDEX(Library!$I$5:$I$499,MATCH($H349,Library!$F$5:$F$499,0)),""))</f>
        <v/>
      </c>
      <c r="L349" s="12" t="str">
        <f>IF($H349="","",IFERROR(INDEX(Library!$J$5:$J$499,MATCH($H349,Library!$F$5:$F$499,0)),""))</f>
        <v/>
      </c>
      <c r="M349" s="25"/>
      <c r="N349" s="13" t="str">
        <f t="shared" si="11"/>
        <v/>
      </c>
      <c r="O349" s="25"/>
      <c r="P349" s="27"/>
      <c r="Q349" s="28" t="str">
        <f>IF(OR($P349="",$N349=""),"",$P349+IFERROR(INDEX(Settings!$B$10:$B$12,MATCH($N349,Settings!$A$10:$A$12,0)),0))</f>
        <v/>
      </c>
      <c r="R349" s="25"/>
      <c r="S349" s="25"/>
      <c r="T349" s="27"/>
      <c r="U349" s="12" t="str">
        <f>IF($P349="","",IF($T349&lt;&gt;"",$T349,Settings!$B$6)-$P349)</f>
        <v/>
      </c>
      <c r="V349" s="12" t="str">
        <f>IF(OR($Q349="",$S349="مغلق"),"",IF(Settings!$B$6&gt;$Q349,"متأخر",""))</f>
        <v/>
      </c>
      <c r="W349" s="26"/>
    </row>
    <row r="350" spans="1:23" ht="18" x14ac:dyDescent="0.25">
      <c r="A350" s="13" t="str">
        <f t="shared" si="10"/>
        <v/>
      </c>
      <c r="B350" s="25"/>
      <c r="C350" s="25"/>
      <c r="D350" s="25"/>
      <c r="E350" s="25"/>
      <c r="F350" s="25"/>
      <c r="G350" s="25"/>
      <c r="H350" s="26"/>
      <c r="I350" s="12" t="str">
        <f>IF($H350="","",IFERROR(INDEX(Library!$A$5:$A$499,MATCH($H350,Library!$F$5:$F$499,0)),"غير موجود بالمكتبة"))</f>
        <v/>
      </c>
      <c r="J350" s="11" t="str">
        <f>IF($H350="","",IFERROR(INDEX(Library!$H$5:$H$499,MATCH($H350,Library!$F$5:$F$499,0)),""))</f>
        <v/>
      </c>
      <c r="K350" s="11" t="str">
        <f>IF($H350="","",IFERROR(INDEX(Library!$I$5:$I$499,MATCH($H350,Library!$F$5:$F$499,0)),""))</f>
        <v/>
      </c>
      <c r="L350" s="12" t="str">
        <f>IF($H350="","",IFERROR(INDEX(Library!$J$5:$J$499,MATCH($H350,Library!$F$5:$F$499,0)),""))</f>
        <v/>
      </c>
      <c r="M350" s="25"/>
      <c r="N350" s="13" t="str">
        <f t="shared" si="11"/>
        <v/>
      </c>
      <c r="O350" s="25"/>
      <c r="P350" s="27"/>
      <c r="Q350" s="28" t="str">
        <f>IF(OR($P350="",$N350=""),"",$P350+IFERROR(INDEX(Settings!$B$10:$B$12,MATCH($N350,Settings!$A$10:$A$12,0)),0))</f>
        <v/>
      </c>
      <c r="R350" s="25"/>
      <c r="S350" s="25"/>
      <c r="T350" s="27"/>
      <c r="U350" s="12" t="str">
        <f>IF($P350="","",IF($T350&lt;&gt;"",$T350,Settings!$B$6)-$P350)</f>
        <v/>
      </c>
      <c r="V350" s="12" t="str">
        <f>IF(OR($Q350="",$S350="مغلق"),"",IF(Settings!$B$6&gt;$Q350,"متأخر",""))</f>
        <v/>
      </c>
      <c r="W350" s="26"/>
    </row>
    <row r="351" spans="1:23" ht="18" x14ac:dyDescent="0.25">
      <c r="A351" s="13" t="str">
        <f t="shared" si="10"/>
        <v/>
      </c>
      <c r="B351" s="25"/>
      <c r="C351" s="25"/>
      <c r="D351" s="25"/>
      <c r="E351" s="25"/>
      <c r="F351" s="25"/>
      <c r="G351" s="25"/>
      <c r="H351" s="26"/>
      <c r="I351" s="12" t="str">
        <f>IF($H351="","",IFERROR(INDEX(Library!$A$5:$A$499,MATCH($H351,Library!$F$5:$F$499,0)),"غير موجود بالمكتبة"))</f>
        <v/>
      </c>
      <c r="J351" s="11" t="str">
        <f>IF($H351="","",IFERROR(INDEX(Library!$H$5:$H$499,MATCH($H351,Library!$F$5:$F$499,0)),""))</f>
        <v/>
      </c>
      <c r="K351" s="11" t="str">
        <f>IF($H351="","",IFERROR(INDEX(Library!$I$5:$I$499,MATCH($H351,Library!$F$5:$F$499,0)),""))</f>
        <v/>
      </c>
      <c r="L351" s="12" t="str">
        <f>IF($H351="","",IFERROR(INDEX(Library!$J$5:$J$499,MATCH($H351,Library!$F$5:$F$499,0)),""))</f>
        <v/>
      </c>
      <c r="M351" s="25"/>
      <c r="N351" s="13" t="str">
        <f t="shared" si="11"/>
        <v/>
      </c>
      <c r="O351" s="25"/>
      <c r="P351" s="27"/>
      <c r="Q351" s="28" t="str">
        <f>IF(OR($P351="",$N351=""),"",$P351+IFERROR(INDEX(Settings!$B$10:$B$12,MATCH($N351,Settings!$A$10:$A$12,0)),0))</f>
        <v/>
      </c>
      <c r="R351" s="25"/>
      <c r="S351" s="25"/>
      <c r="T351" s="27"/>
      <c r="U351" s="12" t="str">
        <f>IF($P351="","",IF($T351&lt;&gt;"",$T351,Settings!$B$6)-$P351)</f>
        <v/>
      </c>
      <c r="V351" s="12" t="str">
        <f>IF(OR($Q351="",$S351="مغلق"),"",IF(Settings!$B$6&gt;$Q351,"متأخر",""))</f>
        <v/>
      </c>
      <c r="W351" s="26"/>
    </row>
    <row r="352" spans="1:23" ht="18" x14ac:dyDescent="0.25">
      <c r="A352" s="13" t="str">
        <f t="shared" si="10"/>
        <v/>
      </c>
      <c r="B352" s="25"/>
      <c r="C352" s="25"/>
      <c r="D352" s="25"/>
      <c r="E352" s="25"/>
      <c r="F352" s="25"/>
      <c r="G352" s="25"/>
      <c r="H352" s="26"/>
      <c r="I352" s="12" t="str">
        <f>IF($H352="","",IFERROR(INDEX(Library!$A$5:$A$499,MATCH($H352,Library!$F$5:$F$499,0)),"غير موجود بالمكتبة"))</f>
        <v/>
      </c>
      <c r="J352" s="11" t="str">
        <f>IF($H352="","",IFERROR(INDEX(Library!$H$5:$H$499,MATCH($H352,Library!$F$5:$F$499,0)),""))</f>
        <v/>
      </c>
      <c r="K352" s="11" t="str">
        <f>IF($H352="","",IFERROR(INDEX(Library!$I$5:$I$499,MATCH($H352,Library!$F$5:$F$499,0)),""))</f>
        <v/>
      </c>
      <c r="L352" s="12" t="str">
        <f>IF($H352="","",IFERROR(INDEX(Library!$J$5:$J$499,MATCH($H352,Library!$F$5:$F$499,0)),""))</f>
        <v/>
      </c>
      <c r="M352" s="25"/>
      <c r="N352" s="13" t="str">
        <f t="shared" si="11"/>
        <v/>
      </c>
      <c r="O352" s="25"/>
      <c r="P352" s="27"/>
      <c r="Q352" s="28" t="str">
        <f>IF(OR($P352="",$N352=""),"",$P352+IFERROR(INDEX(Settings!$B$10:$B$12,MATCH($N352,Settings!$A$10:$A$12,0)),0))</f>
        <v/>
      </c>
      <c r="R352" s="25"/>
      <c r="S352" s="25"/>
      <c r="T352" s="27"/>
      <c r="U352" s="12" t="str">
        <f>IF($P352="","",IF($T352&lt;&gt;"",$T352,Settings!$B$6)-$P352)</f>
        <v/>
      </c>
      <c r="V352" s="12" t="str">
        <f>IF(OR($Q352="",$S352="مغلق"),"",IF(Settings!$B$6&gt;$Q352,"متأخر",""))</f>
        <v/>
      </c>
      <c r="W352" s="26"/>
    </row>
    <row r="353" spans="1:23" ht="18" x14ac:dyDescent="0.25">
      <c r="A353" s="13" t="str">
        <f t="shared" si="10"/>
        <v/>
      </c>
      <c r="B353" s="25"/>
      <c r="C353" s="25"/>
      <c r="D353" s="25"/>
      <c r="E353" s="25"/>
      <c r="F353" s="25"/>
      <c r="G353" s="25"/>
      <c r="H353" s="26"/>
      <c r="I353" s="12" t="str">
        <f>IF($H353="","",IFERROR(INDEX(Library!$A$5:$A$499,MATCH($H353,Library!$F$5:$F$499,0)),"غير موجود بالمكتبة"))</f>
        <v/>
      </c>
      <c r="J353" s="11" t="str">
        <f>IF($H353="","",IFERROR(INDEX(Library!$H$5:$H$499,MATCH($H353,Library!$F$5:$F$499,0)),""))</f>
        <v/>
      </c>
      <c r="K353" s="11" t="str">
        <f>IF($H353="","",IFERROR(INDEX(Library!$I$5:$I$499,MATCH($H353,Library!$F$5:$F$499,0)),""))</f>
        <v/>
      </c>
      <c r="L353" s="12" t="str">
        <f>IF($H353="","",IFERROR(INDEX(Library!$J$5:$J$499,MATCH($H353,Library!$F$5:$F$499,0)),""))</f>
        <v/>
      </c>
      <c r="M353" s="25"/>
      <c r="N353" s="13" t="str">
        <f t="shared" si="11"/>
        <v/>
      </c>
      <c r="O353" s="25"/>
      <c r="P353" s="27"/>
      <c r="Q353" s="28" t="str">
        <f>IF(OR($P353="",$N353=""),"",$P353+IFERROR(INDEX(Settings!$B$10:$B$12,MATCH($N353,Settings!$A$10:$A$12,0)),0))</f>
        <v/>
      </c>
      <c r="R353" s="25"/>
      <c r="S353" s="25"/>
      <c r="T353" s="27"/>
      <c r="U353" s="12" t="str">
        <f>IF($P353="","",IF($T353&lt;&gt;"",$T353,Settings!$B$6)-$P353)</f>
        <v/>
      </c>
      <c r="V353" s="12" t="str">
        <f>IF(OR($Q353="",$S353="مغلق"),"",IF(Settings!$B$6&gt;$Q353,"متأخر",""))</f>
        <v/>
      </c>
      <c r="W353" s="26"/>
    </row>
    <row r="354" spans="1:23" ht="18" x14ac:dyDescent="0.25">
      <c r="A354" s="13" t="str">
        <f t="shared" si="10"/>
        <v/>
      </c>
      <c r="B354" s="25"/>
      <c r="C354" s="25"/>
      <c r="D354" s="25"/>
      <c r="E354" s="25"/>
      <c r="F354" s="25"/>
      <c r="G354" s="25"/>
      <c r="H354" s="26"/>
      <c r="I354" s="12" t="str">
        <f>IF($H354="","",IFERROR(INDEX(Library!$A$5:$A$499,MATCH($H354,Library!$F$5:$F$499,0)),"غير موجود بالمكتبة"))</f>
        <v/>
      </c>
      <c r="J354" s="11" t="str">
        <f>IF($H354="","",IFERROR(INDEX(Library!$H$5:$H$499,MATCH($H354,Library!$F$5:$F$499,0)),""))</f>
        <v/>
      </c>
      <c r="K354" s="11" t="str">
        <f>IF($H354="","",IFERROR(INDEX(Library!$I$5:$I$499,MATCH($H354,Library!$F$5:$F$499,0)),""))</f>
        <v/>
      </c>
      <c r="L354" s="12" t="str">
        <f>IF($H354="","",IFERROR(INDEX(Library!$J$5:$J$499,MATCH($H354,Library!$F$5:$F$499,0)),""))</f>
        <v/>
      </c>
      <c r="M354" s="25"/>
      <c r="N354" s="13" t="str">
        <f t="shared" si="11"/>
        <v/>
      </c>
      <c r="O354" s="25"/>
      <c r="P354" s="27"/>
      <c r="Q354" s="28" t="str">
        <f>IF(OR($P354="",$N354=""),"",$P354+IFERROR(INDEX(Settings!$B$10:$B$12,MATCH($N354,Settings!$A$10:$A$12,0)),0))</f>
        <v/>
      </c>
      <c r="R354" s="25"/>
      <c r="S354" s="25"/>
      <c r="T354" s="27"/>
      <c r="U354" s="12" t="str">
        <f>IF($P354="","",IF($T354&lt;&gt;"",$T354,Settings!$B$6)-$P354)</f>
        <v/>
      </c>
      <c r="V354" s="12" t="str">
        <f>IF(OR($Q354="",$S354="مغلق"),"",IF(Settings!$B$6&gt;$Q354,"متأخر",""))</f>
        <v/>
      </c>
      <c r="W354" s="26"/>
    </row>
    <row r="355" spans="1:23" ht="18" x14ac:dyDescent="0.25">
      <c r="A355" s="13" t="str">
        <f t="shared" si="10"/>
        <v/>
      </c>
      <c r="B355" s="25"/>
      <c r="C355" s="25"/>
      <c r="D355" s="25"/>
      <c r="E355" s="25"/>
      <c r="F355" s="25"/>
      <c r="G355" s="25"/>
      <c r="H355" s="26"/>
      <c r="I355" s="12" t="str">
        <f>IF($H355="","",IFERROR(INDEX(Library!$A$5:$A$499,MATCH($H355,Library!$F$5:$F$499,0)),"غير موجود بالمكتبة"))</f>
        <v/>
      </c>
      <c r="J355" s="11" t="str">
        <f>IF($H355="","",IFERROR(INDEX(Library!$H$5:$H$499,MATCH($H355,Library!$F$5:$F$499,0)),""))</f>
        <v/>
      </c>
      <c r="K355" s="11" t="str">
        <f>IF($H355="","",IFERROR(INDEX(Library!$I$5:$I$499,MATCH($H355,Library!$F$5:$F$499,0)),""))</f>
        <v/>
      </c>
      <c r="L355" s="12" t="str">
        <f>IF($H355="","",IFERROR(INDEX(Library!$J$5:$J$499,MATCH($H355,Library!$F$5:$F$499,0)),""))</f>
        <v/>
      </c>
      <c r="M355" s="25"/>
      <c r="N355" s="13" t="str">
        <f t="shared" si="11"/>
        <v/>
      </c>
      <c r="O355" s="25"/>
      <c r="P355" s="27"/>
      <c r="Q355" s="28" t="str">
        <f>IF(OR($P355="",$N355=""),"",$P355+IFERROR(INDEX(Settings!$B$10:$B$12,MATCH($N355,Settings!$A$10:$A$12,0)),0))</f>
        <v/>
      </c>
      <c r="R355" s="25"/>
      <c r="S355" s="25"/>
      <c r="T355" s="27"/>
      <c r="U355" s="12" t="str">
        <f>IF($P355="","",IF($T355&lt;&gt;"",$T355,Settings!$B$6)-$P355)</f>
        <v/>
      </c>
      <c r="V355" s="12" t="str">
        <f>IF(OR($Q355="",$S355="مغلق"),"",IF(Settings!$B$6&gt;$Q355,"متأخر",""))</f>
        <v/>
      </c>
      <c r="W355" s="26"/>
    </row>
    <row r="356" spans="1:23" ht="18" x14ac:dyDescent="0.25">
      <c r="A356" s="13" t="str">
        <f t="shared" si="10"/>
        <v/>
      </c>
      <c r="B356" s="25"/>
      <c r="C356" s="25"/>
      <c r="D356" s="25"/>
      <c r="E356" s="25"/>
      <c r="F356" s="25"/>
      <c r="G356" s="25"/>
      <c r="H356" s="26"/>
      <c r="I356" s="12" t="str">
        <f>IF($H356="","",IFERROR(INDEX(Library!$A$5:$A$499,MATCH($H356,Library!$F$5:$F$499,0)),"غير موجود بالمكتبة"))</f>
        <v/>
      </c>
      <c r="J356" s="11" t="str">
        <f>IF($H356="","",IFERROR(INDEX(Library!$H$5:$H$499,MATCH($H356,Library!$F$5:$F$499,0)),""))</f>
        <v/>
      </c>
      <c r="K356" s="11" t="str">
        <f>IF($H356="","",IFERROR(INDEX(Library!$I$5:$I$499,MATCH($H356,Library!$F$5:$F$499,0)),""))</f>
        <v/>
      </c>
      <c r="L356" s="12" t="str">
        <f>IF($H356="","",IFERROR(INDEX(Library!$J$5:$J$499,MATCH($H356,Library!$F$5:$F$499,0)),""))</f>
        <v/>
      </c>
      <c r="M356" s="25"/>
      <c r="N356" s="13" t="str">
        <f t="shared" si="11"/>
        <v/>
      </c>
      <c r="O356" s="25"/>
      <c r="P356" s="27"/>
      <c r="Q356" s="28" t="str">
        <f>IF(OR($P356="",$N356=""),"",$P356+IFERROR(INDEX(Settings!$B$10:$B$12,MATCH($N356,Settings!$A$10:$A$12,0)),0))</f>
        <v/>
      </c>
      <c r="R356" s="25"/>
      <c r="S356" s="25"/>
      <c r="T356" s="27"/>
      <c r="U356" s="12" t="str">
        <f>IF($P356="","",IF($T356&lt;&gt;"",$T356,Settings!$B$6)-$P356)</f>
        <v/>
      </c>
      <c r="V356" s="12" t="str">
        <f>IF(OR($Q356="",$S356="مغلق"),"",IF(Settings!$B$6&gt;$Q356,"متأخر",""))</f>
        <v/>
      </c>
      <c r="W356" s="26"/>
    </row>
    <row r="357" spans="1:23" ht="18" x14ac:dyDescent="0.25">
      <c r="A357" s="13" t="str">
        <f t="shared" si="10"/>
        <v/>
      </c>
      <c r="B357" s="25"/>
      <c r="C357" s="25"/>
      <c r="D357" s="25"/>
      <c r="E357" s="25"/>
      <c r="F357" s="25"/>
      <c r="G357" s="25"/>
      <c r="H357" s="26"/>
      <c r="I357" s="12" t="str">
        <f>IF($H357="","",IFERROR(INDEX(Library!$A$5:$A$499,MATCH($H357,Library!$F$5:$F$499,0)),"غير موجود بالمكتبة"))</f>
        <v/>
      </c>
      <c r="J357" s="11" t="str">
        <f>IF($H357="","",IFERROR(INDEX(Library!$H$5:$H$499,MATCH($H357,Library!$F$5:$F$499,0)),""))</f>
        <v/>
      </c>
      <c r="K357" s="11" t="str">
        <f>IF($H357="","",IFERROR(INDEX(Library!$I$5:$I$499,MATCH($H357,Library!$F$5:$F$499,0)),""))</f>
        <v/>
      </c>
      <c r="L357" s="12" t="str">
        <f>IF($H357="","",IFERROR(INDEX(Library!$J$5:$J$499,MATCH($H357,Library!$F$5:$F$499,0)),""))</f>
        <v/>
      </c>
      <c r="M357" s="25"/>
      <c r="N357" s="13" t="str">
        <f t="shared" si="11"/>
        <v/>
      </c>
      <c r="O357" s="25"/>
      <c r="P357" s="27"/>
      <c r="Q357" s="28" t="str">
        <f>IF(OR($P357="",$N357=""),"",$P357+IFERROR(INDEX(Settings!$B$10:$B$12,MATCH($N357,Settings!$A$10:$A$12,0)),0))</f>
        <v/>
      </c>
      <c r="R357" s="25"/>
      <c r="S357" s="25"/>
      <c r="T357" s="27"/>
      <c r="U357" s="12" t="str">
        <f>IF($P357="","",IF($T357&lt;&gt;"",$T357,Settings!$B$6)-$P357)</f>
        <v/>
      </c>
      <c r="V357" s="12" t="str">
        <f>IF(OR($Q357="",$S357="مغلق"),"",IF(Settings!$B$6&gt;$Q357,"متأخر",""))</f>
        <v/>
      </c>
      <c r="W357" s="26"/>
    </row>
    <row r="358" spans="1:23" ht="18" x14ac:dyDescent="0.25">
      <c r="A358" s="13" t="str">
        <f t="shared" si="10"/>
        <v/>
      </c>
      <c r="B358" s="25"/>
      <c r="C358" s="25"/>
      <c r="D358" s="25"/>
      <c r="E358" s="25"/>
      <c r="F358" s="25"/>
      <c r="G358" s="25"/>
      <c r="H358" s="26"/>
      <c r="I358" s="12" t="str">
        <f>IF($H358="","",IFERROR(INDEX(Library!$A$5:$A$499,MATCH($H358,Library!$F$5:$F$499,0)),"غير موجود بالمكتبة"))</f>
        <v/>
      </c>
      <c r="J358" s="11" t="str">
        <f>IF($H358="","",IFERROR(INDEX(Library!$H$5:$H$499,MATCH($H358,Library!$F$5:$F$499,0)),""))</f>
        <v/>
      </c>
      <c r="K358" s="11" t="str">
        <f>IF($H358="","",IFERROR(INDEX(Library!$I$5:$I$499,MATCH($H358,Library!$F$5:$F$499,0)),""))</f>
        <v/>
      </c>
      <c r="L358" s="12" t="str">
        <f>IF($H358="","",IFERROR(INDEX(Library!$J$5:$J$499,MATCH($H358,Library!$F$5:$F$499,0)),""))</f>
        <v/>
      </c>
      <c r="M358" s="25"/>
      <c r="N358" s="13" t="str">
        <f t="shared" si="11"/>
        <v/>
      </c>
      <c r="O358" s="25"/>
      <c r="P358" s="27"/>
      <c r="Q358" s="28" t="str">
        <f>IF(OR($P358="",$N358=""),"",$P358+IFERROR(INDEX(Settings!$B$10:$B$12,MATCH($N358,Settings!$A$10:$A$12,0)),0))</f>
        <v/>
      </c>
      <c r="R358" s="25"/>
      <c r="S358" s="25"/>
      <c r="T358" s="27"/>
      <c r="U358" s="12" t="str">
        <f>IF($P358="","",IF($T358&lt;&gt;"",$T358,Settings!$B$6)-$P358)</f>
        <v/>
      </c>
      <c r="V358" s="12" t="str">
        <f>IF(OR($Q358="",$S358="مغلق"),"",IF(Settings!$B$6&gt;$Q358,"متأخر",""))</f>
        <v/>
      </c>
      <c r="W358" s="26"/>
    </row>
    <row r="359" spans="1:23" ht="18" x14ac:dyDescent="0.25">
      <c r="A359" s="13" t="str">
        <f t="shared" si="10"/>
        <v/>
      </c>
      <c r="B359" s="25"/>
      <c r="C359" s="25"/>
      <c r="D359" s="25"/>
      <c r="E359" s="25"/>
      <c r="F359" s="25"/>
      <c r="G359" s="25"/>
      <c r="H359" s="26"/>
      <c r="I359" s="12" t="str">
        <f>IF($H359="","",IFERROR(INDEX(Library!$A$5:$A$499,MATCH($H359,Library!$F$5:$F$499,0)),"غير موجود بالمكتبة"))</f>
        <v/>
      </c>
      <c r="J359" s="11" t="str">
        <f>IF($H359="","",IFERROR(INDEX(Library!$H$5:$H$499,MATCH($H359,Library!$F$5:$F$499,0)),""))</f>
        <v/>
      </c>
      <c r="K359" s="11" t="str">
        <f>IF($H359="","",IFERROR(INDEX(Library!$I$5:$I$499,MATCH($H359,Library!$F$5:$F$499,0)),""))</f>
        <v/>
      </c>
      <c r="L359" s="12" t="str">
        <f>IF($H359="","",IFERROR(INDEX(Library!$J$5:$J$499,MATCH($H359,Library!$F$5:$F$499,0)),""))</f>
        <v/>
      </c>
      <c r="M359" s="25"/>
      <c r="N359" s="13" t="str">
        <f t="shared" si="11"/>
        <v/>
      </c>
      <c r="O359" s="25"/>
      <c r="P359" s="27"/>
      <c r="Q359" s="28" t="str">
        <f>IF(OR($P359="",$N359=""),"",$P359+IFERROR(INDEX(Settings!$B$10:$B$12,MATCH($N359,Settings!$A$10:$A$12,0)),0))</f>
        <v/>
      </c>
      <c r="R359" s="25"/>
      <c r="S359" s="25"/>
      <c r="T359" s="27"/>
      <c r="U359" s="12" t="str">
        <f>IF($P359="","",IF($T359&lt;&gt;"",$T359,Settings!$B$6)-$P359)</f>
        <v/>
      </c>
      <c r="V359" s="12" t="str">
        <f>IF(OR($Q359="",$S359="مغلق"),"",IF(Settings!$B$6&gt;$Q359,"متأخر",""))</f>
        <v/>
      </c>
      <c r="W359" s="26"/>
    </row>
    <row r="360" spans="1:23" ht="18" x14ac:dyDescent="0.25">
      <c r="A360" s="13" t="str">
        <f t="shared" si="10"/>
        <v/>
      </c>
      <c r="B360" s="25"/>
      <c r="C360" s="25"/>
      <c r="D360" s="25"/>
      <c r="E360" s="25"/>
      <c r="F360" s="25"/>
      <c r="G360" s="25"/>
      <c r="H360" s="26"/>
      <c r="I360" s="12" t="str">
        <f>IF($H360="","",IFERROR(INDEX(Library!$A$5:$A$499,MATCH($H360,Library!$F$5:$F$499,0)),"غير موجود بالمكتبة"))</f>
        <v/>
      </c>
      <c r="J360" s="11" t="str">
        <f>IF($H360="","",IFERROR(INDEX(Library!$H$5:$H$499,MATCH($H360,Library!$F$5:$F$499,0)),""))</f>
        <v/>
      </c>
      <c r="K360" s="11" t="str">
        <f>IF($H360="","",IFERROR(INDEX(Library!$I$5:$I$499,MATCH($H360,Library!$F$5:$F$499,0)),""))</f>
        <v/>
      </c>
      <c r="L360" s="12" t="str">
        <f>IF($H360="","",IFERROR(INDEX(Library!$J$5:$J$499,MATCH($H360,Library!$F$5:$F$499,0)),""))</f>
        <v/>
      </c>
      <c r="M360" s="25"/>
      <c r="N360" s="13" t="str">
        <f t="shared" si="11"/>
        <v/>
      </c>
      <c r="O360" s="25"/>
      <c r="P360" s="27"/>
      <c r="Q360" s="28" t="str">
        <f>IF(OR($P360="",$N360=""),"",$P360+IFERROR(INDEX(Settings!$B$10:$B$12,MATCH($N360,Settings!$A$10:$A$12,0)),0))</f>
        <v/>
      </c>
      <c r="R360" s="25"/>
      <c r="S360" s="25"/>
      <c r="T360" s="27"/>
      <c r="U360" s="12" t="str">
        <f>IF($P360="","",IF($T360&lt;&gt;"",$T360,Settings!$B$6)-$P360)</f>
        <v/>
      </c>
      <c r="V360" s="12" t="str">
        <f>IF(OR($Q360="",$S360="مغلق"),"",IF(Settings!$B$6&gt;$Q360,"متأخر",""))</f>
        <v/>
      </c>
      <c r="W360" s="26"/>
    </row>
    <row r="361" spans="1:23" ht="18" x14ac:dyDescent="0.25">
      <c r="A361" s="13" t="str">
        <f t="shared" si="10"/>
        <v/>
      </c>
      <c r="B361" s="25"/>
      <c r="C361" s="25"/>
      <c r="D361" s="25"/>
      <c r="E361" s="25"/>
      <c r="F361" s="25"/>
      <c r="G361" s="25"/>
      <c r="H361" s="26"/>
      <c r="I361" s="12" t="str">
        <f>IF($H361="","",IFERROR(INDEX(Library!$A$5:$A$499,MATCH($H361,Library!$F$5:$F$499,0)),"غير موجود بالمكتبة"))</f>
        <v/>
      </c>
      <c r="J361" s="11" t="str">
        <f>IF($H361="","",IFERROR(INDEX(Library!$H$5:$H$499,MATCH($H361,Library!$F$5:$F$499,0)),""))</f>
        <v/>
      </c>
      <c r="K361" s="11" t="str">
        <f>IF($H361="","",IFERROR(INDEX(Library!$I$5:$I$499,MATCH($H361,Library!$F$5:$F$499,0)),""))</f>
        <v/>
      </c>
      <c r="L361" s="12" t="str">
        <f>IF($H361="","",IFERROR(INDEX(Library!$J$5:$J$499,MATCH($H361,Library!$F$5:$F$499,0)),""))</f>
        <v/>
      </c>
      <c r="M361" s="25"/>
      <c r="N361" s="13" t="str">
        <f t="shared" si="11"/>
        <v/>
      </c>
      <c r="O361" s="25"/>
      <c r="P361" s="27"/>
      <c r="Q361" s="28" t="str">
        <f>IF(OR($P361="",$N361=""),"",$P361+IFERROR(INDEX(Settings!$B$10:$B$12,MATCH($N361,Settings!$A$10:$A$12,0)),0))</f>
        <v/>
      </c>
      <c r="R361" s="25"/>
      <c r="S361" s="25"/>
      <c r="T361" s="27"/>
      <c r="U361" s="12" t="str">
        <f>IF($P361="","",IF($T361&lt;&gt;"",$T361,Settings!$B$6)-$P361)</f>
        <v/>
      </c>
      <c r="V361" s="12" t="str">
        <f>IF(OR($Q361="",$S361="مغلق"),"",IF(Settings!$B$6&gt;$Q361,"متأخر",""))</f>
        <v/>
      </c>
      <c r="W361" s="26"/>
    </row>
    <row r="362" spans="1:23" ht="18" x14ac:dyDescent="0.25">
      <c r="A362" s="13" t="str">
        <f t="shared" si="10"/>
        <v/>
      </c>
      <c r="B362" s="25"/>
      <c r="C362" s="25"/>
      <c r="D362" s="25"/>
      <c r="E362" s="25"/>
      <c r="F362" s="25"/>
      <c r="G362" s="25"/>
      <c r="H362" s="26"/>
      <c r="I362" s="12" t="str">
        <f>IF($H362="","",IFERROR(INDEX(Library!$A$5:$A$499,MATCH($H362,Library!$F$5:$F$499,0)),"غير موجود بالمكتبة"))</f>
        <v/>
      </c>
      <c r="J362" s="11" t="str">
        <f>IF($H362="","",IFERROR(INDEX(Library!$H$5:$H$499,MATCH($H362,Library!$F$5:$F$499,0)),""))</f>
        <v/>
      </c>
      <c r="K362" s="11" t="str">
        <f>IF($H362="","",IFERROR(INDEX(Library!$I$5:$I$499,MATCH($H362,Library!$F$5:$F$499,0)),""))</f>
        <v/>
      </c>
      <c r="L362" s="12" t="str">
        <f>IF($H362="","",IFERROR(INDEX(Library!$J$5:$J$499,MATCH($H362,Library!$F$5:$F$499,0)),""))</f>
        <v/>
      </c>
      <c r="M362" s="25"/>
      <c r="N362" s="13" t="str">
        <f t="shared" si="11"/>
        <v/>
      </c>
      <c r="O362" s="25"/>
      <c r="P362" s="27"/>
      <c r="Q362" s="28" t="str">
        <f>IF(OR($P362="",$N362=""),"",$P362+IFERROR(INDEX(Settings!$B$10:$B$12,MATCH($N362,Settings!$A$10:$A$12,0)),0))</f>
        <v/>
      </c>
      <c r="R362" s="25"/>
      <c r="S362" s="25"/>
      <c r="T362" s="27"/>
      <c r="U362" s="12" t="str">
        <f>IF($P362="","",IF($T362&lt;&gt;"",$T362,Settings!$B$6)-$P362)</f>
        <v/>
      </c>
      <c r="V362" s="12" t="str">
        <f>IF(OR($Q362="",$S362="مغلق"),"",IF(Settings!$B$6&gt;$Q362,"متأخر",""))</f>
        <v/>
      </c>
      <c r="W362" s="26"/>
    </row>
    <row r="363" spans="1:23" ht="18" x14ac:dyDescent="0.25">
      <c r="A363" s="13" t="str">
        <f t="shared" si="10"/>
        <v/>
      </c>
      <c r="B363" s="25"/>
      <c r="C363" s="25"/>
      <c r="D363" s="25"/>
      <c r="E363" s="25"/>
      <c r="F363" s="25"/>
      <c r="G363" s="25"/>
      <c r="H363" s="26"/>
      <c r="I363" s="12" t="str">
        <f>IF($H363="","",IFERROR(INDEX(Library!$A$5:$A$499,MATCH($H363,Library!$F$5:$F$499,0)),"غير موجود بالمكتبة"))</f>
        <v/>
      </c>
      <c r="J363" s="11" t="str">
        <f>IF($H363="","",IFERROR(INDEX(Library!$H$5:$H$499,MATCH($H363,Library!$F$5:$F$499,0)),""))</f>
        <v/>
      </c>
      <c r="K363" s="11" t="str">
        <f>IF($H363="","",IFERROR(INDEX(Library!$I$5:$I$499,MATCH($H363,Library!$F$5:$F$499,0)),""))</f>
        <v/>
      </c>
      <c r="L363" s="12" t="str">
        <f>IF($H363="","",IFERROR(INDEX(Library!$J$5:$J$499,MATCH($H363,Library!$F$5:$F$499,0)),""))</f>
        <v/>
      </c>
      <c r="M363" s="25"/>
      <c r="N363" s="13" t="str">
        <f t="shared" si="11"/>
        <v/>
      </c>
      <c r="O363" s="25"/>
      <c r="P363" s="27"/>
      <c r="Q363" s="28" t="str">
        <f>IF(OR($P363="",$N363=""),"",$P363+IFERROR(INDEX(Settings!$B$10:$B$12,MATCH($N363,Settings!$A$10:$A$12,0)),0))</f>
        <v/>
      </c>
      <c r="R363" s="25"/>
      <c r="S363" s="25"/>
      <c r="T363" s="27"/>
      <c r="U363" s="12" t="str">
        <f>IF($P363="","",IF($T363&lt;&gt;"",$T363,Settings!$B$6)-$P363)</f>
        <v/>
      </c>
      <c r="V363" s="12" t="str">
        <f>IF(OR($Q363="",$S363="مغلق"),"",IF(Settings!$B$6&gt;$Q363,"متأخر",""))</f>
        <v/>
      </c>
      <c r="W363" s="26"/>
    </row>
    <row r="364" spans="1:23" ht="18" x14ac:dyDescent="0.25">
      <c r="A364" s="13" t="str">
        <f t="shared" si="10"/>
        <v/>
      </c>
      <c r="B364" s="25"/>
      <c r="C364" s="25"/>
      <c r="D364" s="25"/>
      <c r="E364" s="25"/>
      <c r="F364" s="25"/>
      <c r="G364" s="25"/>
      <c r="H364" s="26"/>
      <c r="I364" s="12" t="str">
        <f>IF($H364="","",IFERROR(INDEX(Library!$A$5:$A$499,MATCH($H364,Library!$F$5:$F$499,0)),"غير موجود بالمكتبة"))</f>
        <v/>
      </c>
      <c r="J364" s="11" t="str">
        <f>IF($H364="","",IFERROR(INDEX(Library!$H$5:$H$499,MATCH($H364,Library!$F$5:$F$499,0)),""))</f>
        <v/>
      </c>
      <c r="K364" s="11" t="str">
        <f>IF($H364="","",IFERROR(INDEX(Library!$I$5:$I$499,MATCH($H364,Library!$F$5:$F$499,0)),""))</f>
        <v/>
      </c>
      <c r="L364" s="12" t="str">
        <f>IF($H364="","",IFERROR(INDEX(Library!$J$5:$J$499,MATCH($H364,Library!$F$5:$F$499,0)),""))</f>
        <v/>
      </c>
      <c r="M364" s="25"/>
      <c r="N364" s="13" t="str">
        <f t="shared" si="11"/>
        <v/>
      </c>
      <c r="O364" s="25"/>
      <c r="P364" s="27"/>
      <c r="Q364" s="28" t="str">
        <f>IF(OR($P364="",$N364=""),"",$P364+IFERROR(INDEX(Settings!$B$10:$B$12,MATCH($N364,Settings!$A$10:$A$12,0)),0))</f>
        <v/>
      </c>
      <c r="R364" s="25"/>
      <c r="S364" s="25"/>
      <c r="T364" s="27"/>
      <c r="U364" s="12" t="str">
        <f>IF($P364="","",IF($T364&lt;&gt;"",$T364,Settings!$B$6)-$P364)</f>
        <v/>
      </c>
      <c r="V364" s="12" t="str">
        <f>IF(OR($Q364="",$S364="مغلق"),"",IF(Settings!$B$6&gt;$Q364,"متأخر",""))</f>
        <v/>
      </c>
      <c r="W364" s="26"/>
    </row>
    <row r="365" spans="1:23" ht="18" x14ac:dyDescent="0.25">
      <c r="A365" s="13" t="str">
        <f t="shared" si="10"/>
        <v/>
      </c>
      <c r="B365" s="25"/>
      <c r="C365" s="25"/>
      <c r="D365" s="25"/>
      <c r="E365" s="25"/>
      <c r="F365" s="25"/>
      <c r="G365" s="25"/>
      <c r="H365" s="26"/>
      <c r="I365" s="12" t="str">
        <f>IF($H365="","",IFERROR(INDEX(Library!$A$5:$A$499,MATCH($H365,Library!$F$5:$F$499,0)),"غير موجود بالمكتبة"))</f>
        <v/>
      </c>
      <c r="J365" s="11" t="str">
        <f>IF($H365="","",IFERROR(INDEX(Library!$H$5:$H$499,MATCH($H365,Library!$F$5:$F$499,0)),""))</f>
        <v/>
      </c>
      <c r="K365" s="11" t="str">
        <f>IF($H365="","",IFERROR(INDEX(Library!$I$5:$I$499,MATCH($H365,Library!$F$5:$F$499,0)),""))</f>
        <v/>
      </c>
      <c r="L365" s="12" t="str">
        <f>IF($H365="","",IFERROR(INDEX(Library!$J$5:$J$499,MATCH($H365,Library!$F$5:$F$499,0)),""))</f>
        <v/>
      </c>
      <c r="M365" s="25"/>
      <c r="N365" s="13" t="str">
        <f t="shared" si="11"/>
        <v/>
      </c>
      <c r="O365" s="25"/>
      <c r="P365" s="27"/>
      <c r="Q365" s="28" t="str">
        <f>IF(OR($P365="",$N365=""),"",$P365+IFERROR(INDEX(Settings!$B$10:$B$12,MATCH($N365,Settings!$A$10:$A$12,0)),0))</f>
        <v/>
      </c>
      <c r="R365" s="25"/>
      <c r="S365" s="25"/>
      <c r="T365" s="27"/>
      <c r="U365" s="12" t="str">
        <f>IF($P365="","",IF($T365&lt;&gt;"",$T365,Settings!$B$6)-$P365)</f>
        <v/>
      </c>
      <c r="V365" s="12" t="str">
        <f>IF(OR($Q365="",$S365="مغلق"),"",IF(Settings!$B$6&gt;$Q365,"متأخر",""))</f>
        <v/>
      </c>
      <c r="W365" s="26"/>
    </row>
    <row r="366" spans="1:23" ht="18" x14ac:dyDescent="0.25">
      <c r="A366" s="13" t="str">
        <f t="shared" si="10"/>
        <v/>
      </c>
      <c r="B366" s="25"/>
      <c r="C366" s="25"/>
      <c r="D366" s="25"/>
      <c r="E366" s="25"/>
      <c r="F366" s="25"/>
      <c r="G366" s="25"/>
      <c r="H366" s="26"/>
      <c r="I366" s="12" t="str">
        <f>IF($H366="","",IFERROR(INDEX(Library!$A$5:$A$499,MATCH($H366,Library!$F$5:$F$499,0)),"غير موجود بالمكتبة"))</f>
        <v/>
      </c>
      <c r="J366" s="11" t="str">
        <f>IF($H366="","",IFERROR(INDEX(Library!$H$5:$H$499,MATCH($H366,Library!$F$5:$F$499,0)),""))</f>
        <v/>
      </c>
      <c r="K366" s="11" t="str">
        <f>IF($H366="","",IFERROR(INDEX(Library!$I$5:$I$499,MATCH($H366,Library!$F$5:$F$499,0)),""))</f>
        <v/>
      </c>
      <c r="L366" s="12" t="str">
        <f>IF($H366="","",IFERROR(INDEX(Library!$J$5:$J$499,MATCH($H366,Library!$F$5:$F$499,0)),""))</f>
        <v/>
      </c>
      <c r="M366" s="25"/>
      <c r="N366" s="13" t="str">
        <f t="shared" si="11"/>
        <v/>
      </c>
      <c r="O366" s="25"/>
      <c r="P366" s="27"/>
      <c r="Q366" s="28" t="str">
        <f>IF(OR($P366="",$N366=""),"",$P366+IFERROR(INDEX(Settings!$B$10:$B$12,MATCH($N366,Settings!$A$10:$A$12,0)),0))</f>
        <v/>
      </c>
      <c r="R366" s="25"/>
      <c r="S366" s="25"/>
      <c r="T366" s="27"/>
      <c r="U366" s="12" t="str">
        <f>IF($P366="","",IF($T366&lt;&gt;"",$T366,Settings!$B$6)-$P366)</f>
        <v/>
      </c>
      <c r="V366" s="12" t="str">
        <f>IF(OR($Q366="",$S366="مغلق"),"",IF(Settings!$B$6&gt;$Q366,"متأخر",""))</f>
        <v/>
      </c>
      <c r="W366" s="26"/>
    </row>
    <row r="367" spans="1:23" ht="18" x14ac:dyDescent="0.25">
      <c r="A367" s="13" t="str">
        <f t="shared" si="10"/>
        <v/>
      </c>
      <c r="B367" s="25"/>
      <c r="C367" s="25"/>
      <c r="D367" s="25"/>
      <c r="E367" s="25"/>
      <c r="F367" s="25"/>
      <c r="G367" s="25"/>
      <c r="H367" s="26"/>
      <c r="I367" s="12" t="str">
        <f>IF($H367="","",IFERROR(INDEX(Library!$A$5:$A$499,MATCH($H367,Library!$F$5:$F$499,0)),"غير موجود بالمكتبة"))</f>
        <v/>
      </c>
      <c r="J367" s="11" t="str">
        <f>IF($H367="","",IFERROR(INDEX(Library!$H$5:$H$499,MATCH($H367,Library!$F$5:$F$499,0)),""))</f>
        <v/>
      </c>
      <c r="K367" s="11" t="str">
        <f>IF($H367="","",IFERROR(INDEX(Library!$I$5:$I$499,MATCH($H367,Library!$F$5:$F$499,0)),""))</f>
        <v/>
      </c>
      <c r="L367" s="12" t="str">
        <f>IF($H367="","",IFERROR(INDEX(Library!$J$5:$J$499,MATCH($H367,Library!$F$5:$F$499,0)),""))</f>
        <v/>
      </c>
      <c r="M367" s="25"/>
      <c r="N367" s="13" t="str">
        <f t="shared" si="11"/>
        <v/>
      </c>
      <c r="O367" s="25"/>
      <c r="P367" s="27"/>
      <c r="Q367" s="28" t="str">
        <f>IF(OR($P367="",$N367=""),"",$P367+IFERROR(INDEX(Settings!$B$10:$B$12,MATCH($N367,Settings!$A$10:$A$12,0)),0))</f>
        <v/>
      </c>
      <c r="R367" s="25"/>
      <c r="S367" s="25"/>
      <c r="T367" s="27"/>
      <c r="U367" s="12" t="str">
        <f>IF($P367="","",IF($T367&lt;&gt;"",$T367,Settings!$B$6)-$P367)</f>
        <v/>
      </c>
      <c r="V367" s="12" t="str">
        <f>IF(OR($Q367="",$S367="مغلق"),"",IF(Settings!$B$6&gt;$Q367,"متأخر",""))</f>
        <v/>
      </c>
      <c r="W367" s="26"/>
    </row>
    <row r="368" spans="1:23" ht="18" x14ac:dyDescent="0.25">
      <c r="A368" s="13" t="str">
        <f t="shared" si="10"/>
        <v/>
      </c>
      <c r="B368" s="25"/>
      <c r="C368" s="25"/>
      <c r="D368" s="25"/>
      <c r="E368" s="25"/>
      <c r="F368" s="25"/>
      <c r="G368" s="25"/>
      <c r="H368" s="26"/>
      <c r="I368" s="12" t="str">
        <f>IF($H368="","",IFERROR(INDEX(Library!$A$5:$A$499,MATCH($H368,Library!$F$5:$F$499,0)),"غير موجود بالمكتبة"))</f>
        <v/>
      </c>
      <c r="J368" s="11" t="str">
        <f>IF($H368="","",IFERROR(INDEX(Library!$H$5:$H$499,MATCH($H368,Library!$F$5:$F$499,0)),""))</f>
        <v/>
      </c>
      <c r="K368" s="11" t="str">
        <f>IF($H368="","",IFERROR(INDEX(Library!$I$5:$I$499,MATCH($H368,Library!$F$5:$F$499,0)),""))</f>
        <v/>
      </c>
      <c r="L368" s="12" t="str">
        <f>IF($H368="","",IFERROR(INDEX(Library!$J$5:$J$499,MATCH($H368,Library!$F$5:$F$499,0)),""))</f>
        <v/>
      </c>
      <c r="M368" s="25"/>
      <c r="N368" s="13" t="str">
        <f t="shared" si="11"/>
        <v/>
      </c>
      <c r="O368" s="25"/>
      <c r="P368" s="27"/>
      <c r="Q368" s="28" t="str">
        <f>IF(OR($P368="",$N368=""),"",$P368+IFERROR(INDEX(Settings!$B$10:$B$12,MATCH($N368,Settings!$A$10:$A$12,0)),0))</f>
        <v/>
      </c>
      <c r="R368" s="25"/>
      <c r="S368" s="25"/>
      <c r="T368" s="27"/>
      <c r="U368" s="12" t="str">
        <f>IF($P368="","",IF($T368&lt;&gt;"",$T368,Settings!$B$6)-$P368)</f>
        <v/>
      </c>
      <c r="V368" s="12" t="str">
        <f>IF(OR($Q368="",$S368="مغلق"),"",IF(Settings!$B$6&gt;$Q368,"متأخر",""))</f>
        <v/>
      </c>
      <c r="W368" s="26"/>
    </row>
    <row r="369" spans="1:23" ht="18" x14ac:dyDescent="0.25">
      <c r="A369" s="13" t="str">
        <f t="shared" si="10"/>
        <v/>
      </c>
      <c r="B369" s="25"/>
      <c r="C369" s="25"/>
      <c r="D369" s="25"/>
      <c r="E369" s="25"/>
      <c r="F369" s="25"/>
      <c r="G369" s="25"/>
      <c r="H369" s="26"/>
      <c r="I369" s="12" t="str">
        <f>IF($H369="","",IFERROR(INDEX(Library!$A$5:$A$499,MATCH($H369,Library!$F$5:$F$499,0)),"غير موجود بالمكتبة"))</f>
        <v/>
      </c>
      <c r="J369" s="11" t="str">
        <f>IF($H369="","",IFERROR(INDEX(Library!$H$5:$H$499,MATCH($H369,Library!$F$5:$F$499,0)),""))</f>
        <v/>
      </c>
      <c r="K369" s="11" t="str">
        <f>IF($H369="","",IFERROR(INDEX(Library!$I$5:$I$499,MATCH($H369,Library!$F$5:$F$499,0)),""))</f>
        <v/>
      </c>
      <c r="L369" s="12" t="str">
        <f>IF($H369="","",IFERROR(INDEX(Library!$J$5:$J$499,MATCH($H369,Library!$F$5:$F$499,0)),""))</f>
        <v/>
      </c>
      <c r="M369" s="25"/>
      <c r="N369" s="13" t="str">
        <f t="shared" si="11"/>
        <v/>
      </c>
      <c r="O369" s="25"/>
      <c r="P369" s="27"/>
      <c r="Q369" s="28" t="str">
        <f>IF(OR($P369="",$N369=""),"",$P369+IFERROR(INDEX(Settings!$B$10:$B$12,MATCH($N369,Settings!$A$10:$A$12,0)),0))</f>
        <v/>
      </c>
      <c r="R369" s="25"/>
      <c r="S369" s="25"/>
      <c r="T369" s="27"/>
      <c r="U369" s="12" t="str">
        <f>IF($P369="","",IF($T369&lt;&gt;"",$T369,Settings!$B$6)-$P369)</f>
        <v/>
      </c>
      <c r="V369" s="12" t="str">
        <f>IF(OR($Q369="",$S369="مغلق"),"",IF(Settings!$B$6&gt;$Q369,"متأخر",""))</f>
        <v/>
      </c>
      <c r="W369" s="26"/>
    </row>
    <row r="370" spans="1:23" ht="18" x14ac:dyDescent="0.25">
      <c r="A370" s="13" t="str">
        <f t="shared" si="10"/>
        <v/>
      </c>
      <c r="B370" s="25"/>
      <c r="C370" s="25"/>
      <c r="D370" s="25"/>
      <c r="E370" s="25"/>
      <c r="F370" s="25"/>
      <c r="G370" s="25"/>
      <c r="H370" s="26"/>
      <c r="I370" s="12" t="str">
        <f>IF($H370="","",IFERROR(INDEX(Library!$A$5:$A$499,MATCH($H370,Library!$F$5:$F$499,0)),"غير موجود بالمكتبة"))</f>
        <v/>
      </c>
      <c r="J370" s="11" t="str">
        <f>IF($H370="","",IFERROR(INDEX(Library!$H$5:$H$499,MATCH($H370,Library!$F$5:$F$499,0)),""))</f>
        <v/>
      </c>
      <c r="K370" s="11" t="str">
        <f>IF($H370="","",IFERROR(INDEX(Library!$I$5:$I$499,MATCH($H370,Library!$F$5:$F$499,0)),""))</f>
        <v/>
      </c>
      <c r="L370" s="12" t="str">
        <f>IF($H370="","",IFERROR(INDEX(Library!$J$5:$J$499,MATCH($H370,Library!$F$5:$F$499,0)),""))</f>
        <v/>
      </c>
      <c r="M370" s="25"/>
      <c r="N370" s="13" t="str">
        <f t="shared" si="11"/>
        <v/>
      </c>
      <c r="O370" s="25"/>
      <c r="P370" s="27"/>
      <c r="Q370" s="28" t="str">
        <f>IF(OR($P370="",$N370=""),"",$P370+IFERROR(INDEX(Settings!$B$10:$B$12,MATCH($N370,Settings!$A$10:$A$12,0)),0))</f>
        <v/>
      </c>
      <c r="R370" s="25"/>
      <c r="S370" s="25"/>
      <c r="T370" s="27"/>
      <c r="U370" s="12" t="str">
        <f>IF($P370="","",IF($T370&lt;&gt;"",$T370,Settings!$B$6)-$P370)</f>
        <v/>
      </c>
      <c r="V370" s="12" t="str">
        <f>IF(OR($Q370="",$S370="مغلق"),"",IF(Settings!$B$6&gt;$Q370,"متأخر",""))</f>
        <v/>
      </c>
      <c r="W370" s="26"/>
    </row>
    <row r="371" spans="1:23" ht="18" x14ac:dyDescent="0.25">
      <c r="A371" s="13" t="str">
        <f t="shared" si="10"/>
        <v/>
      </c>
      <c r="B371" s="25"/>
      <c r="C371" s="25"/>
      <c r="D371" s="25"/>
      <c r="E371" s="25"/>
      <c r="F371" s="25"/>
      <c r="G371" s="25"/>
      <c r="H371" s="26"/>
      <c r="I371" s="12" t="str">
        <f>IF($H371="","",IFERROR(INDEX(Library!$A$5:$A$499,MATCH($H371,Library!$F$5:$F$499,0)),"غير موجود بالمكتبة"))</f>
        <v/>
      </c>
      <c r="J371" s="11" t="str">
        <f>IF($H371="","",IFERROR(INDEX(Library!$H$5:$H$499,MATCH($H371,Library!$F$5:$F$499,0)),""))</f>
        <v/>
      </c>
      <c r="K371" s="11" t="str">
        <f>IF($H371="","",IFERROR(INDEX(Library!$I$5:$I$499,MATCH($H371,Library!$F$5:$F$499,0)),""))</f>
        <v/>
      </c>
      <c r="L371" s="12" t="str">
        <f>IF($H371="","",IFERROR(INDEX(Library!$J$5:$J$499,MATCH($H371,Library!$F$5:$F$499,0)),""))</f>
        <v/>
      </c>
      <c r="M371" s="25"/>
      <c r="N371" s="13" t="str">
        <f t="shared" si="11"/>
        <v/>
      </c>
      <c r="O371" s="25"/>
      <c r="P371" s="27"/>
      <c r="Q371" s="28" t="str">
        <f>IF(OR($P371="",$N371=""),"",$P371+IFERROR(INDEX(Settings!$B$10:$B$12,MATCH($N371,Settings!$A$10:$A$12,0)),0))</f>
        <v/>
      </c>
      <c r="R371" s="25"/>
      <c r="S371" s="25"/>
      <c r="T371" s="27"/>
      <c r="U371" s="12" t="str">
        <f>IF($P371="","",IF($T371&lt;&gt;"",$T371,Settings!$B$6)-$P371)</f>
        <v/>
      </c>
      <c r="V371" s="12" t="str">
        <f>IF(OR($Q371="",$S371="مغلق"),"",IF(Settings!$B$6&gt;$Q371,"متأخر",""))</f>
        <v/>
      </c>
      <c r="W371" s="26"/>
    </row>
    <row r="372" spans="1:23" ht="18" x14ac:dyDescent="0.25">
      <c r="A372" s="13" t="str">
        <f t="shared" si="10"/>
        <v/>
      </c>
      <c r="B372" s="25"/>
      <c r="C372" s="25"/>
      <c r="D372" s="25"/>
      <c r="E372" s="25"/>
      <c r="F372" s="25"/>
      <c r="G372" s="25"/>
      <c r="H372" s="26"/>
      <c r="I372" s="12" t="str">
        <f>IF($H372="","",IFERROR(INDEX(Library!$A$5:$A$499,MATCH($H372,Library!$F$5:$F$499,0)),"غير موجود بالمكتبة"))</f>
        <v/>
      </c>
      <c r="J372" s="11" t="str">
        <f>IF($H372="","",IFERROR(INDEX(Library!$H$5:$H$499,MATCH($H372,Library!$F$5:$F$499,0)),""))</f>
        <v/>
      </c>
      <c r="K372" s="11" t="str">
        <f>IF($H372="","",IFERROR(INDEX(Library!$I$5:$I$499,MATCH($H372,Library!$F$5:$F$499,0)),""))</f>
        <v/>
      </c>
      <c r="L372" s="12" t="str">
        <f>IF($H372="","",IFERROR(INDEX(Library!$J$5:$J$499,MATCH($H372,Library!$F$5:$F$499,0)),""))</f>
        <v/>
      </c>
      <c r="M372" s="25"/>
      <c r="N372" s="13" t="str">
        <f t="shared" si="11"/>
        <v/>
      </c>
      <c r="O372" s="25"/>
      <c r="P372" s="27"/>
      <c r="Q372" s="28" t="str">
        <f>IF(OR($P372="",$N372=""),"",$P372+IFERROR(INDEX(Settings!$B$10:$B$12,MATCH($N372,Settings!$A$10:$A$12,0)),0))</f>
        <v/>
      </c>
      <c r="R372" s="25"/>
      <c r="S372" s="25"/>
      <c r="T372" s="27"/>
      <c r="U372" s="12" t="str">
        <f>IF($P372="","",IF($T372&lt;&gt;"",$T372,Settings!$B$6)-$P372)</f>
        <v/>
      </c>
      <c r="V372" s="12" t="str">
        <f>IF(OR($Q372="",$S372="مغلق"),"",IF(Settings!$B$6&gt;$Q372,"متأخر",""))</f>
        <v/>
      </c>
      <c r="W372" s="26"/>
    </row>
    <row r="373" spans="1:23" ht="18" x14ac:dyDescent="0.25">
      <c r="A373" s="13" t="str">
        <f t="shared" si="10"/>
        <v/>
      </c>
      <c r="B373" s="25"/>
      <c r="C373" s="25"/>
      <c r="D373" s="25"/>
      <c r="E373" s="25"/>
      <c r="F373" s="25"/>
      <c r="G373" s="25"/>
      <c r="H373" s="26"/>
      <c r="I373" s="12" t="str">
        <f>IF($H373="","",IFERROR(INDEX(Library!$A$5:$A$499,MATCH($H373,Library!$F$5:$F$499,0)),"غير موجود بالمكتبة"))</f>
        <v/>
      </c>
      <c r="J373" s="11" t="str">
        <f>IF($H373="","",IFERROR(INDEX(Library!$H$5:$H$499,MATCH($H373,Library!$F$5:$F$499,0)),""))</f>
        <v/>
      </c>
      <c r="K373" s="11" t="str">
        <f>IF($H373="","",IFERROR(INDEX(Library!$I$5:$I$499,MATCH($H373,Library!$F$5:$F$499,0)),""))</f>
        <v/>
      </c>
      <c r="L373" s="12" t="str">
        <f>IF($H373="","",IFERROR(INDEX(Library!$J$5:$J$499,MATCH($H373,Library!$F$5:$F$499,0)),""))</f>
        <v/>
      </c>
      <c r="M373" s="25"/>
      <c r="N373" s="13" t="str">
        <f t="shared" si="11"/>
        <v/>
      </c>
      <c r="O373" s="25"/>
      <c r="P373" s="27"/>
      <c r="Q373" s="28" t="str">
        <f>IF(OR($P373="",$N373=""),"",$P373+IFERROR(INDEX(Settings!$B$10:$B$12,MATCH($N373,Settings!$A$10:$A$12,0)),0))</f>
        <v/>
      </c>
      <c r="R373" s="25"/>
      <c r="S373" s="25"/>
      <c r="T373" s="27"/>
      <c r="U373" s="12" t="str">
        <f>IF($P373="","",IF($T373&lt;&gt;"",$T373,Settings!$B$6)-$P373)</f>
        <v/>
      </c>
      <c r="V373" s="12" t="str">
        <f>IF(OR($Q373="",$S373="مغلق"),"",IF(Settings!$B$6&gt;$Q373,"متأخر",""))</f>
        <v/>
      </c>
      <c r="W373" s="26"/>
    </row>
    <row r="374" spans="1:23" ht="18" x14ac:dyDescent="0.25">
      <c r="A374" s="13" t="str">
        <f t="shared" si="10"/>
        <v/>
      </c>
      <c r="B374" s="25"/>
      <c r="C374" s="25"/>
      <c r="D374" s="25"/>
      <c r="E374" s="25"/>
      <c r="F374" s="25"/>
      <c r="G374" s="25"/>
      <c r="H374" s="26"/>
      <c r="I374" s="12" t="str">
        <f>IF($H374="","",IFERROR(INDEX(Library!$A$5:$A$499,MATCH($H374,Library!$F$5:$F$499,0)),"غير موجود بالمكتبة"))</f>
        <v/>
      </c>
      <c r="J374" s="11" t="str">
        <f>IF($H374="","",IFERROR(INDEX(Library!$H$5:$H$499,MATCH($H374,Library!$F$5:$F$499,0)),""))</f>
        <v/>
      </c>
      <c r="K374" s="11" t="str">
        <f>IF($H374="","",IFERROR(INDEX(Library!$I$5:$I$499,MATCH($H374,Library!$F$5:$F$499,0)),""))</f>
        <v/>
      </c>
      <c r="L374" s="12" t="str">
        <f>IF($H374="","",IFERROR(INDEX(Library!$J$5:$J$499,MATCH($H374,Library!$F$5:$F$499,0)),""))</f>
        <v/>
      </c>
      <c r="M374" s="25"/>
      <c r="N374" s="13" t="str">
        <f t="shared" si="11"/>
        <v/>
      </c>
      <c r="O374" s="25"/>
      <c r="P374" s="27"/>
      <c r="Q374" s="28" t="str">
        <f>IF(OR($P374="",$N374=""),"",$P374+IFERROR(INDEX(Settings!$B$10:$B$12,MATCH($N374,Settings!$A$10:$A$12,0)),0))</f>
        <v/>
      </c>
      <c r="R374" s="25"/>
      <c r="S374" s="25"/>
      <c r="T374" s="27"/>
      <c r="U374" s="12" t="str">
        <f>IF($P374="","",IF($T374&lt;&gt;"",$T374,Settings!$B$6)-$P374)</f>
        <v/>
      </c>
      <c r="V374" s="12" t="str">
        <f>IF(OR($Q374="",$S374="مغلق"),"",IF(Settings!$B$6&gt;$Q374,"متأخر",""))</f>
        <v/>
      </c>
      <c r="W374" s="26"/>
    </row>
    <row r="375" spans="1:23" ht="18" x14ac:dyDescent="0.25">
      <c r="A375" s="13" t="str">
        <f t="shared" si="10"/>
        <v/>
      </c>
      <c r="B375" s="25"/>
      <c r="C375" s="25"/>
      <c r="D375" s="25"/>
      <c r="E375" s="25"/>
      <c r="F375" s="25"/>
      <c r="G375" s="25"/>
      <c r="H375" s="26"/>
      <c r="I375" s="12" t="str">
        <f>IF($H375="","",IFERROR(INDEX(Library!$A$5:$A$499,MATCH($H375,Library!$F$5:$F$499,0)),"غير موجود بالمكتبة"))</f>
        <v/>
      </c>
      <c r="J375" s="11" t="str">
        <f>IF($H375="","",IFERROR(INDEX(Library!$H$5:$H$499,MATCH($H375,Library!$F$5:$F$499,0)),""))</f>
        <v/>
      </c>
      <c r="K375" s="11" t="str">
        <f>IF($H375="","",IFERROR(INDEX(Library!$I$5:$I$499,MATCH($H375,Library!$F$5:$F$499,0)),""))</f>
        <v/>
      </c>
      <c r="L375" s="12" t="str">
        <f>IF($H375="","",IFERROR(INDEX(Library!$J$5:$J$499,MATCH($H375,Library!$F$5:$F$499,0)),""))</f>
        <v/>
      </c>
      <c r="M375" s="25"/>
      <c r="N375" s="13" t="str">
        <f t="shared" si="11"/>
        <v/>
      </c>
      <c r="O375" s="25"/>
      <c r="P375" s="27"/>
      <c r="Q375" s="28" t="str">
        <f>IF(OR($P375="",$N375=""),"",$P375+IFERROR(INDEX(Settings!$B$10:$B$12,MATCH($N375,Settings!$A$10:$A$12,0)),0))</f>
        <v/>
      </c>
      <c r="R375" s="25"/>
      <c r="S375" s="25"/>
      <c r="T375" s="27"/>
      <c r="U375" s="12" t="str">
        <f>IF($P375="","",IF($T375&lt;&gt;"",$T375,Settings!$B$6)-$P375)</f>
        <v/>
      </c>
      <c r="V375" s="12" t="str">
        <f>IF(OR($Q375="",$S375="مغلق"),"",IF(Settings!$B$6&gt;$Q375,"متأخر",""))</f>
        <v/>
      </c>
      <c r="W375" s="26"/>
    </row>
    <row r="376" spans="1:23" ht="18" x14ac:dyDescent="0.25">
      <c r="A376" s="13" t="str">
        <f t="shared" si="10"/>
        <v/>
      </c>
      <c r="B376" s="25"/>
      <c r="C376" s="25"/>
      <c r="D376" s="25"/>
      <c r="E376" s="25"/>
      <c r="F376" s="25"/>
      <c r="G376" s="25"/>
      <c r="H376" s="26"/>
      <c r="I376" s="12" t="str">
        <f>IF($H376="","",IFERROR(INDEX(Library!$A$5:$A$499,MATCH($H376,Library!$F$5:$F$499,0)),"غير موجود بالمكتبة"))</f>
        <v/>
      </c>
      <c r="J376" s="11" t="str">
        <f>IF($H376="","",IFERROR(INDEX(Library!$H$5:$H$499,MATCH($H376,Library!$F$5:$F$499,0)),""))</f>
        <v/>
      </c>
      <c r="K376" s="11" t="str">
        <f>IF($H376="","",IFERROR(INDEX(Library!$I$5:$I$499,MATCH($H376,Library!$F$5:$F$499,0)),""))</f>
        <v/>
      </c>
      <c r="L376" s="12" t="str">
        <f>IF($H376="","",IFERROR(INDEX(Library!$J$5:$J$499,MATCH($H376,Library!$F$5:$F$499,0)),""))</f>
        <v/>
      </c>
      <c r="M376" s="25"/>
      <c r="N376" s="13" t="str">
        <f t="shared" si="11"/>
        <v/>
      </c>
      <c r="O376" s="25"/>
      <c r="P376" s="27"/>
      <c r="Q376" s="28" t="str">
        <f>IF(OR($P376="",$N376=""),"",$P376+IFERROR(INDEX(Settings!$B$10:$B$12,MATCH($N376,Settings!$A$10:$A$12,0)),0))</f>
        <v/>
      </c>
      <c r="R376" s="25"/>
      <c r="S376" s="25"/>
      <c r="T376" s="27"/>
      <c r="U376" s="12" t="str">
        <f>IF($P376="","",IF($T376&lt;&gt;"",$T376,Settings!$B$6)-$P376)</f>
        <v/>
      </c>
      <c r="V376" s="12" t="str">
        <f>IF(OR($Q376="",$S376="مغلق"),"",IF(Settings!$B$6&gt;$Q376,"متأخر",""))</f>
        <v/>
      </c>
      <c r="W376" s="26"/>
    </row>
    <row r="377" spans="1:23" ht="18" x14ac:dyDescent="0.25">
      <c r="A377" s="13" t="str">
        <f t="shared" si="10"/>
        <v/>
      </c>
      <c r="B377" s="25"/>
      <c r="C377" s="25"/>
      <c r="D377" s="25"/>
      <c r="E377" s="25"/>
      <c r="F377" s="25"/>
      <c r="G377" s="25"/>
      <c r="H377" s="26"/>
      <c r="I377" s="12" t="str">
        <f>IF($H377="","",IFERROR(INDEX(Library!$A$5:$A$499,MATCH($H377,Library!$F$5:$F$499,0)),"غير موجود بالمكتبة"))</f>
        <v/>
      </c>
      <c r="J377" s="11" t="str">
        <f>IF($H377="","",IFERROR(INDEX(Library!$H$5:$H$499,MATCH($H377,Library!$F$5:$F$499,0)),""))</f>
        <v/>
      </c>
      <c r="K377" s="11" t="str">
        <f>IF($H377="","",IFERROR(INDEX(Library!$I$5:$I$499,MATCH($H377,Library!$F$5:$F$499,0)),""))</f>
        <v/>
      </c>
      <c r="L377" s="12" t="str">
        <f>IF($H377="","",IFERROR(INDEX(Library!$J$5:$J$499,MATCH($H377,Library!$F$5:$F$499,0)),""))</f>
        <v/>
      </c>
      <c r="M377" s="25"/>
      <c r="N377" s="13" t="str">
        <f t="shared" si="11"/>
        <v/>
      </c>
      <c r="O377" s="25"/>
      <c r="P377" s="27"/>
      <c r="Q377" s="28" t="str">
        <f>IF(OR($P377="",$N377=""),"",$P377+IFERROR(INDEX(Settings!$B$10:$B$12,MATCH($N377,Settings!$A$10:$A$12,0)),0))</f>
        <v/>
      </c>
      <c r="R377" s="25"/>
      <c r="S377" s="25"/>
      <c r="T377" s="27"/>
      <c r="U377" s="12" t="str">
        <f>IF($P377="","",IF($T377&lt;&gt;"",$T377,Settings!$B$6)-$P377)</f>
        <v/>
      </c>
      <c r="V377" s="12" t="str">
        <f>IF(OR($Q377="",$S377="مغلق"),"",IF(Settings!$B$6&gt;$Q377,"متأخر",""))</f>
        <v/>
      </c>
      <c r="W377" s="26"/>
    </row>
    <row r="378" spans="1:23" ht="18" x14ac:dyDescent="0.25">
      <c r="A378" s="13" t="str">
        <f t="shared" si="10"/>
        <v/>
      </c>
      <c r="B378" s="25"/>
      <c r="C378" s="25"/>
      <c r="D378" s="25"/>
      <c r="E378" s="25"/>
      <c r="F378" s="25"/>
      <c r="G378" s="25"/>
      <c r="H378" s="26"/>
      <c r="I378" s="12" t="str">
        <f>IF($H378="","",IFERROR(INDEX(Library!$A$5:$A$499,MATCH($H378,Library!$F$5:$F$499,0)),"غير موجود بالمكتبة"))</f>
        <v/>
      </c>
      <c r="J378" s="11" t="str">
        <f>IF($H378="","",IFERROR(INDEX(Library!$H$5:$H$499,MATCH($H378,Library!$F$5:$F$499,0)),""))</f>
        <v/>
      </c>
      <c r="K378" s="11" t="str">
        <f>IF($H378="","",IFERROR(INDEX(Library!$I$5:$I$499,MATCH($H378,Library!$F$5:$F$499,0)),""))</f>
        <v/>
      </c>
      <c r="L378" s="12" t="str">
        <f>IF($H378="","",IFERROR(INDEX(Library!$J$5:$J$499,MATCH($H378,Library!$F$5:$F$499,0)),""))</f>
        <v/>
      </c>
      <c r="M378" s="25"/>
      <c r="N378" s="13" t="str">
        <f t="shared" si="11"/>
        <v/>
      </c>
      <c r="O378" s="25"/>
      <c r="P378" s="27"/>
      <c r="Q378" s="28" t="str">
        <f>IF(OR($P378="",$N378=""),"",$P378+IFERROR(INDEX(Settings!$B$10:$B$12,MATCH($N378,Settings!$A$10:$A$12,0)),0))</f>
        <v/>
      </c>
      <c r="R378" s="25"/>
      <c r="S378" s="25"/>
      <c r="T378" s="27"/>
      <c r="U378" s="12" t="str">
        <f>IF($P378="","",IF($T378&lt;&gt;"",$T378,Settings!$B$6)-$P378)</f>
        <v/>
      </c>
      <c r="V378" s="12" t="str">
        <f>IF(OR($Q378="",$S378="مغلق"),"",IF(Settings!$B$6&gt;$Q378,"متأخر",""))</f>
        <v/>
      </c>
      <c r="W378" s="26"/>
    </row>
    <row r="379" spans="1:23" ht="18" x14ac:dyDescent="0.25">
      <c r="A379" s="13" t="str">
        <f t="shared" si="10"/>
        <v/>
      </c>
      <c r="B379" s="25"/>
      <c r="C379" s="25"/>
      <c r="D379" s="25"/>
      <c r="E379" s="25"/>
      <c r="F379" s="25"/>
      <c r="G379" s="25"/>
      <c r="H379" s="26"/>
      <c r="I379" s="12" t="str">
        <f>IF($H379="","",IFERROR(INDEX(Library!$A$5:$A$499,MATCH($H379,Library!$F$5:$F$499,0)),"غير موجود بالمكتبة"))</f>
        <v/>
      </c>
      <c r="J379" s="11" t="str">
        <f>IF($H379="","",IFERROR(INDEX(Library!$H$5:$H$499,MATCH($H379,Library!$F$5:$F$499,0)),""))</f>
        <v/>
      </c>
      <c r="K379" s="11" t="str">
        <f>IF($H379="","",IFERROR(INDEX(Library!$I$5:$I$499,MATCH($H379,Library!$F$5:$F$499,0)),""))</f>
        <v/>
      </c>
      <c r="L379" s="12" t="str">
        <f>IF($H379="","",IFERROR(INDEX(Library!$J$5:$J$499,MATCH($H379,Library!$F$5:$F$499,0)),""))</f>
        <v/>
      </c>
      <c r="M379" s="25"/>
      <c r="N379" s="13" t="str">
        <f t="shared" si="11"/>
        <v/>
      </c>
      <c r="O379" s="25"/>
      <c r="P379" s="27"/>
      <c r="Q379" s="28" t="str">
        <f>IF(OR($P379="",$N379=""),"",$P379+IFERROR(INDEX(Settings!$B$10:$B$12,MATCH($N379,Settings!$A$10:$A$12,0)),0))</f>
        <v/>
      </c>
      <c r="R379" s="25"/>
      <c r="S379" s="25"/>
      <c r="T379" s="27"/>
      <c r="U379" s="12" t="str">
        <f>IF($P379="","",IF($T379&lt;&gt;"",$T379,Settings!$B$6)-$P379)</f>
        <v/>
      </c>
      <c r="V379" s="12" t="str">
        <f>IF(OR($Q379="",$S379="مغلق"),"",IF(Settings!$B$6&gt;$Q379,"متأخر",""))</f>
        <v/>
      </c>
      <c r="W379" s="26"/>
    </row>
    <row r="380" spans="1:23" ht="18" x14ac:dyDescent="0.25">
      <c r="A380" s="13" t="str">
        <f t="shared" si="10"/>
        <v/>
      </c>
      <c r="B380" s="25"/>
      <c r="C380" s="25"/>
      <c r="D380" s="25"/>
      <c r="E380" s="25"/>
      <c r="F380" s="25"/>
      <c r="G380" s="25"/>
      <c r="H380" s="26"/>
      <c r="I380" s="12" t="str">
        <f>IF($H380="","",IFERROR(INDEX(Library!$A$5:$A$499,MATCH($H380,Library!$F$5:$F$499,0)),"غير موجود بالمكتبة"))</f>
        <v/>
      </c>
      <c r="J380" s="11" t="str">
        <f>IF($H380="","",IFERROR(INDEX(Library!$H$5:$H$499,MATCH($H380,Library!$F$5:$F$499,0)),""))</f>
        <v/>
      </c>
      <c r="K380" s="11" t="str">
        <f>IF($H380="","",IFERROR(INDEX(Library!$I$5:$I$499,MATCH($H380,Library!$F$5:$F$499,0)),""))</f>
        <v/>
      </c>
      <c r="L380" s="12" t="str">
        <f>IF($H380="","",IFERROR(INDEX(Library!$J$5:$J$499,MATCH($H380,Library!$F$5:$F$499,0)),""))</f>
        <v/>
      </c>
      <c r="M380" s="25"/>
      <c r="N380" s="13" t="str">
        <f t="shared" si="11"/>
        <v/>
      </c>
      <c r="O380" s="25"/>
      <c r="P380" s="27"/>
      <c r="Q380" s="28" t="str">
        <f>IF(OR($P380="",$N380=""),"",$P380+IFERROR(INDEX(Settings!$B$10:$B$12,MATCH($N380,Settings!$A$10:$A$12,0)),0))</f>
        <v/>
      </c>
      <c r="R380" s="25"/>
      <c r="S380" s="25"/>
      <c r="T380" s="27"/>
      <c r="U380" s="12" t="str">
        <f>IF($P380="","",IF($T380&lt;&gt;"",$T380,Settings!$B$6)-$P380)</f>
        <v/>
      </c>
      <c r="V380" s="12" t="str">
        <f>IF(OR($Q380="",$S380="مغلق"),"",IF(Settings!$B$6&gt;$Q380,"متأخر",""))</f>
        <v/>
      </c>
      <c r="W380" s="26"/>
    </row>
    <row r="381" spans="1:23" ht="18" x14ac:dyDescent="0.25">
      <c r="A381" s="13" t="str">
        <f t="shared" si="10"/>
        <v/>
      </c>
      <c r="B381" s="25"/>
      <c r="C381" s="25"/>
      <c r="D381" s="25"/>
      <c r="E381" s="25"/>
      <c r="F381" s="25"/>
      <c r="G381" s="25"/>
      <c r="H381" s="26"/>
      <c r="I381" s="12" t="str">
        <f>IF($H381="","",IFERROR(INDEX(Library!$A$5:$A$499,MATCH($H381,Library!$F$5:$F$499,0)),"غير موجود بالمكتبة"))</f>
        <v/>
      </c>
      <c r="J381" s="11" t="str">
        <f>IF($H381="","",IFERROR(INDEX(Library!$H$5:$H$499,MATCH($H381,Library!$F$5:$F$499,0)),""))</f>
        <v/>
      </c>
      <c r="K381" s="11" t="str">
        <f>IF($H381="","",IFERROR(INDEX(Library!$I$5:$I$499,MATCH($H381,Library!$F$5:$F$499,0)),""))</f>
        <v/>
      </c>
      <c r="L381" s="12" t="str">
        <f>IF($H381="","",IFERROR(INDEX(Library!$J$5:$J$499,MATCH($H381,Library!$F$5:$F$499,0)),""))</f>
        <v/>
      </c>
      <c r="M381" s="25"/>
      <c r="N381" s="13" t="str">
        <f t="shared" si="11"/>
        <v/>
      </c>
      <c r="O381" s="25"/>
      <c r="P381" s="27"/>
      <c r="Q381" s="28" t="str">
        <f>IF(OR($P381="",$N381=""),"",$P381+IFERROR(INDEX(Settings!$B$10:$B$12,MATCH($N381,Settings!$A$10:$A$12,0)),0))</f>
        <v/>
      </c>
      <c r="R381" s="25"/>
      <c r="S381" s="25"/>
      <c r="T381" s="27"/>
      <c r="U381" s="12" t="str">
        <f>IF($P381="","",IF($T381&lt;&gt;"",$T381,Settings!$B$6)-$P381)</f>
        <v/>
      </c>
      <c r="V381" s="12" t="str">
        <f>IF(OR($Q381="",$S381="مغلق"),"",IF(Settings!$B$6&gt;$Q381,"متأخر",""))</f>
        <v/>
      </c>
      <c r="W381" s="26"/>
    </row>
    <row r="382" spans="1:23" ht="18" x14ac:dyDescent="0.25">
      <c r="A382" s="13" t="str">
        <f t="shared" si="10"/>
        <v/>
      </c>
      <c r="B382" s="25"/>
      <c r="C382" s="25"/>
      <c r="D382" s="25"/>
      <c r="E382" s="25"/>
      <c r="F382" s="25"/>
      <c r="G382" s="25"/>
      <c r="H382" s="26"/>
      <c r="I382" s="12" t="str">
        <f>IF($H382="","",IFERROR(INDEX(Library!$A$5:$A$499,MATCH($H382,Library!$F$5:$F$499,0)),"غير موجود بالمكتبة"))</f>
        <v/>
      </c>
      <c r="J382" s="11" t="str">
        <f>IF($H382="","",IFERROR(INDEX(Library!$H$5:$H$499,MATCH($H382,Library!$F$5:$F$499,0)),""))</f>
        <v/>
      </c>
      <c r="K382" s="11" t="str">
        <f>IF($H382="","",IFERROR(INDEX(Library!$I$5:$I$499,MATCH($H382,Library!$F$5:$F$499,0)),""))</f>
        <v/>
      </c>
      <c r="L382" s="12" t="str">
        <f>IF($H382="","",IFERROR(INDEX(Library!$J$5:$J$499,MATCH($H382,Library!$F$5:$F$499,0)),""))</f>
        <v/>
      </c>
      <c r="M382" s="25"/>
      <c r="N382" s="13" t="str">
        <f t="shared" si="11"/>
        <v/>
      </c>
      <c r="O382" s="25"/>
      <c r="P382" s="27"/>
      <c r="Q382" s="28" t="str">
        <f>IF(OR($P382="",$N382=""),"",$P382+IFERROR(INDEX(Settings!$B$10:$B$12,MATCH($N382,Settings!$A$10:$A$12,0)),0))</f>
        <v/>
      </c>
      <c r="R382" s="25"/>
      <c r="S382" s="25"/>
      <c r="T382" s="27"/>
      <c r="U382" s="12" t="str">
        <f>IF($P382="","",IF($T382&lt;&gt;"",$T382,Settings!$B$6)-$P382)</f>
        <v/>
      </c>
      <c r="V382" s="12" t="str">
        <f>IF(OR($Q382="",$S382="مغلق"),"",IF(Settings!$B$6&gt;$Q382,"متأخر",""))</f>
        <v/>
      </c>
      <c r="W382" s="26"/>
    </row>
    <row r="383" spans="1:23" ht="18" x14ac:dyDescent="0.25">
      <c r="A383" s="13" t="str">
        <f t="shared" si="10"/>
        <v/>
      </c>
      <c r="B383" s="25"/>
      <c r="C383" s="25"/>
      <c r="D383" s="25"/>
      <c r="E383" s="25"/>
      <c r="F383" s="25"/>
      <c r="G383" s="25"/>
      <c r="H383" s="26"/>
      <c r="I383" s="12" t="str">
        <f>IF($H383="","",IFERROR(INDEX(Library!$A$5:$A$499,MATCH($H383,Library!$F$5:$F$499,0)),"غير موجود بالمكتبة"))</f>
        <v/>
      </c>
      <c r="J383" s="11" t="str">
        <f>IF($H383="","",IFERROR(INDEX(Library!$H$5:$H$499,MATCH($H383,Library!$F$5:$F$499,0)),""))</f>
        <v/>
      </c>
      <c r="K383" s="11" t="str">
        <f>IF($H383="","",IFERROR(INDEX(Library!$I$5:$I$499,MATCH($H383,Library!$F$5:$F$499,0)),""))</f>
        <v/>
      </c>
      <c r="L383" s="12" t="str">
        <f>IF($H383="","",IFERROR(INDEX(Library!$J$5:$J$499,MATCH($H383,Library!$F$5:$F$499,0)),""))</f>
        <v/>
      </c>
      <c r="M383" s="25"/>
      <c r="N383" s="13" t="str">
        <f t="shared" si="11"/>
        <v/>
      </c>
      <c r="O383" s="25"/>
      <c r="P383" s="27"/>
      <c r="Q383" s="28" t="str">
        <f>IF(OR($P383="",$N383=""),"",$P383+IFERROR(INDEX(Settings!$B$10:$B$12,MATCH($N383,Settings!$A$10:$A$12,0)),0))</f>
        <v/>
      </c>
      <c r="R383" s="25"/>
      <c r="S383" s="25"/>
      <c r="T383" s="27"/>
      <c r="U383" s="12" t="str">
        <f>IF($P383="","",IF($T383&lt;&gt;"",$T383,Settings!$B$6)-$P383)</f>
        <v/>
      </c>
      <c r="V383" s="12" t="str">
        <f>IF(OR($Q383="",$S383="مغلق"),"",IF(Settings!$B$6&gt;$Q383,"متأخر",""))</f>
        <v/>
      </c>
      <c r="W383" s="26"/>
    </row>
    <row r="384" spans="1:23" ht="18" x14ac:dyDescent="0.25">
      <c r="A384" s="13" t="str">
        <f t="shared" si="10"/>
        <v/>
      </c>
      <c r="B384" s="25"/>
      <c r="C384" s="25"/>
      <c r="D384" s="25"/>
      <c r="E384" s="25"/>
      <c r="F384" s="25"/>
      <c r="G384" s="25"/>
      <c r="H384" s="26"/>
      <c r="I384" s="12" t="str">
        <f>IF($H384="","",IFERROR(INDEX(Library!$A$5:$A$499,MATCH($H384,Library!$F$5:$F$499,0)),"غير موجود بالمكتبة"))</f>
        <v/>
      </c>
      <c r="J384" s="11" t="str">
        <f>IF($H384="","",IFERROR(INDEX(Library!$H$5:$H$499,MATCH($H384,Library!$F$5:$F$499,0)),""))</f>
        <v/>
      </c>
      <c r="K384" s="11" t="str">
        <f>IF($H384="","",IFERROR(INDEX(Library!$I$5:$I$499,MATCH($H384,Library!$F$5:$F$499,0)),""))</f>
        <v/>
      </c>
      <c r="L384" s="12" t="str">
        <f>IF($H384="","",IFERROR(INDEX(Library!$J$5:$J$499,MATCH($H384,Library!$F$5:$F$499,0)),""))</f>
        <v/>
      </c>
      <c r="M384" s="25"/>
      <c r="N384" s="13" t="str">
        <f t="shared" si="11"/>
        <v/>
      </c>
      <c r="O384" s="25"/>
      <c r="P384" s="27"/>
      <c r="Q384" s="28" t="str">
        <f>IF(OR($P384="",$N384=""),"",$P384+IFERROR(INDEX(Settings!$B$10:$B$12,MATCH($N384,Settings!$A$10:$A$12,0)),0))</f>
        <v/>
      </c>
      <c r="R384" s="25"/>
      <c r="S384" s="25"/>
      <c r="T384" s="27"/>
      <c r="U384" s="12" t="str">
        <f>IF($P384="","",IF($T384&lt;&gt;"",$T384,Settings!$B$6)-$P384)</f>
        <v/>
      </c>
      <c r="V384" s="12" t="str">
        <f>IF(OR($Q384="",$S384="مغلق"),"",IF(Settings!$B$6&gt;$Q384,"متأخر",""))</f>
        <v/>
      </c>
      <c r="W384" s="26"/>
    </row>
    <row r="385" spans="1:23" ht="18" x14ac:dyDescent="0.25">
      <c r="A385" s="13" t="str">
        <f t="shared" si="10"/>
        <v/>
      </c>
      <c r="B385" s="25"/>
      <c r="C385" s="25"/>
      <c r="D385" s="25"/>
      <c r="E385" s="25"/>
      <c r="F385" s="25"/>
      <c r="G385" s="25"/>
      <c r="H385" s="26"/>
      <c r="I385" s="12" t="str">
        <f>IF($H385="","",IFERROR(INDEX(Library!$A$5:$A$499,MATCH($H385,Library!$F$5:$F$499,0)),"غير موجود بالمكتبة"))</f>
        <v/>
      </c>
      <c r="J385" s="11" t="str">
        <f>IF($H385="","",IFERROR(INDEX(Library!$H$5:$H$499,MATCH($H385,Library!$F$5:$F$499,0)),""))</f>
        <v/>
      </c>
      <c r="K385" s="11" t="str">
        <f>IF($H385="","",IFERROR(INDEX(Library!$I$5:$I$499,MATCH($H385,Library!$F$5:$F$499,0)),""))</f>
        <v/>
      </c>
      <c r="L385" s="12" t="str">
        <f>IF($H385="","",IFERROR(INDEX(Library!$J$5:$J$499,MATCH($H385,Library!$F$5:$F$499,0)),""))</f>
        <v/>
      </c>
      <c r="M385" s="25"/>
      <c r="N385" s="13" t="str">
        <f t="shared" si="11"/>
        <v/>
      </c>
      <c r="O385" s="25"/>
      <c r="P385" s="27"/>
      <c r="Q385" s="28" t="str">
        <f>IF(OR($P385="",$N385=""),"",$P385+IFERROR(INDEX(Settings!$B$10:$B$12,MATCH($N385,Settings!$A$10:$A$12,0)),0))</f>
        <v/>
      </c>
      <c r="R385" s="25"/>
      <c r="S385" s="25"/>
      <c r="T385" s="27"/>
      <c r="U385" s="12" t="str">
        <f>IF($P385="","",IF($T385&lt;&gt;"",$T385,Settings!$B$6)-$P385)</f>
        <v/>
      </c>
      <c r="V385" s="12" t="str">
        <f>IF(OR($Q385="",$S385="مغلق"),"",IF(Settings!$B$6&gt;$Q385,"متأخر",""))</f>
        <v/>
      </c>
      <c r="W385" s="26"/>
    </row>
    <row r="386" spans="1:23" ht="18" x14ac:dyDescent="0.25">
      <c r="A386" s="13" t="str">
        <f t="shared" si="10"/>
        <v/>
      </c>
      <c r="B386" s="25"/>
      <c r="C386" s="25"/>
      <c r="D386" s="25"/>
      <c r="E386" s="25"/>
      <c r="F386" s="25"/>
      <c r="G386" s="25"/>
      <c r="H386" s="26"/>
      <c r="I386" s="12" t="str">
        <f>IF($H386="","",IFERROR(INDEX(Library!$A$5:$A$499,MATCH($H386,Library!$F$5:$F$499,0)),"غير موجود بالمكتبة"))</f>
        <v/>
      </c>
      <c r="J386" s="11" t="str">
        <f>IF($H386="","",IFERROR(INDEX(Library!$H$5:$H$499,MATCH($H386,Library!$F$5:$F$499,0)),""))</f>
        <v/>
      </c>
      <c r="K386" s="11" t="str">
        <f>IF($H386="","",IFERROR(INDEX(Library!$I$5:$I$499,MATCH($H386,Library!$F$5:$F$499,0)),""))</f>
        <v/>
      </c>
      <c r="L386" s="12" t="str">
        <f>IF($H386="","",IFERROR(INDEX(Library!$J$5:$J$499,MATCH($H386,Library!$F$5:$F$499,0)),""))</f>
        <v/>
      </c>
      <c r="M386" s="25"/>
      <c r="N386" s="13" t="str">
        <f t="shared" si="11"/>
        <v/>
      </c>
      <c r="O386" s="25"/>
      <c r="P386" s="27"/>
      <c r="Q386" s="28" t="str">
        <f>IF(OR($P386="",$N386=""),"",$P386+IFERROR(INDEX(Settings!$B$10:$B$12,MATCH($N386,Settings!$A$10:$A$12,0)),0))</f>
        <v/>
      </c>
      <c r="R386" s="25"/>
      <c r="S386" s="25"/>
      <c r="T386" s="27"/>
      <c r="U386" s="12" t="str">
        <f>IF($P386="","",IF($T386&lt;&gt;"",$T386,Settings!$B$6)-$P386)</f>
        <v/>
      </c>
      <c r="V386" s="12" t="str">
        <f>IF(OR($Q386="",$S386="مغلق"),"",IF(Settings!$B$6&gt;$Q386,"متأخر",""))</f>
        <v/>
      </c>
      <c r="W386" s="26"/>
    </row>
    <row r="387" spans="1:23" ht="18" x14ac:dyDescent="0.25">
      <c r="A387" s="13" t="str">
        <f t="shared" si="10"/>
        <v/>
      </c>
      <c r="B387" s="25"/>
      <c r="C387" s="25"/>
      <c r="D387" s="25"/>
      <c r="E387" s="25"/>
      <c r="F387" s="25"/>
      <c r="G387" s="25"/>
      <c r="H387" s="26"/>
      <c r="I387" s="12" t="str">
        <f>IF($H387="","",IFERROR(INDEX(Library!$A$5:$A$499,MATCH($H387,Library!$F$5:$F$499,0)),"غير موجود بالمكتبة"))</f>
        <v/>
      </c>
      <c r="J387" s="11" t="str">
        <f>IF($H387="","",IFERROR(INDEX(Library!$H$5:$H$499,MATCH($H387,Library!$F$5:$F$499,0)),""))</f>
        <v/>
      </c>
      <c r="K387" s="11" t="str">
        <f>IF($H387="","",IFERROR(INDEX(Library!$I$5:$I$499,MATCH($H387,Library!$F$5:$F$499,0)),""))</f>
        <v/>
      </c>
      <c r="L387" s="12" t="str">
        <f>IF($H387="","",IFERROR(INDEX(Library!$J$5:$J$499,MATCH($H387,Library!$F$5:$F$499,0)),""))</f>
        <v/>
      </c>
      <c r="M387" s="25"/>
      <c r="N387" s="13" t="str">
        <f t="shared" si="11"/>
        <v/>
      </c>
      <c r="O387" s="25"/>
      <c r="P387" s="27"/>
      <c r="Q387" s="28" t="str">
        <f>IF(OR($P387="",$N387=""),"",$P387+IFERROR(INDEX(Settings!$B$10:$B$12,MATCH($N387,Settings!$A$10:$A$12,0)),0))</f>
        <v/>
      </c>
      <c r="R387" s="25"/>
      <c r="S387" s="25"/>
      <c r="T387" s="27"/>
      <c r="U387" s="12" t="str">
        <f>IF($P387="","",IF($T387&lt;&gt;"",$T387,Settings!$B$6)-$P387)</f>
        <v/>
      </c>
      <c r="V387" s="12" t="str">
        <f>IF(OR($Q387="",$S387="مغلق"),"",IF(Settings!$B$6&gt;$Q387,"متأخر",""))</f>
        <v/>
      </c>
      <c r="W387" s="26"/>
    </row>
    <row r="388" spans="1:23" ht="18" x14ac:dyDescent="0.25">
      <c r="A388" s="13" t="str">
        <f t="shared" si="10"/>
        <v/>
      </c>
      <c r="B388" s="25"/>
      <c r="C388" s="25"/>
      <c r="D388" s="25"/>
      <c r="E388" s="25"/>
      <c r="F388" s="25"/>
      <c r="G388" s="25"/>
      <c r="H388" s="26"/>
      <c r="I388" s="12" t="str">
        <f>IF($H388="","",IFERROR(INDEX(Library!$A$5:$A$499,MATCH($H388,Library!$F$5:$F$499,0)),"غير موجود بالمكتبة"))</f>
        <v/>
      </c>
      <c r="J388" s="11" t="str">
        <f>IF($H388="","",IFERROR(INDEX(Library!$H$5:$H$499,MATCH($H388,Library!$F$5:$F$499,0)),""))</f>
        <v/>
      </c>
      <c r="K388" s="11" t="str">
        <f>IF($H388="","",IFERROR(INDEX(Library!$I$5:$I$499,MATCH($H388,Library!$F$5:$F$499,0)),""))</f>
        <v/>
      </c>
      <c r="L388" s="12" t="str">
        <f>IF($H388="","",IFERROR(INDEX(Library!$J$5:$J$499,MATCH($H388,Library!$F$5:$F$499,0)),""))</f>
        <v/>
      </c>
      <c r="M388" s="25"/>
      <c r="N388" s="13" t="str">
        <f t="shared" si="11"/>
        <v/>
      </c>
      <c r="O388" s="25"/>
      <c r="P388" s="27"/>
      <c r="Q388" s="28" t="str">
        <f>IF(OR($P388="",$N388=""),"",$P388+IFERROR(INDEX(Settings!$B$10:$B$12,MATCH($N388,Settings!$A$10:$A$12,0)),0))</f>
        <v/>
      </c>
      <c r="R388" s="25"/>
      <c r="S388" s="25"/>
      <c r="T388" s="27"/>
      <c r="U388" s="12" t="str">
        <f>IF($P388="","",IF($T388&lt;&gt;"",$T388,Settings!$B$6)-$P388)</f>
        <v/>
      </c>
      <c r="V388" s="12" t="str">
        <f>IF(OR($Q388="",$S388="مغلق"),"",IF(Settings!$B$6&gt;$Q388,"متأخر",""))</f>
        <v/>
      </c>
      <c r="W388" s="26"/>
    </row>
    <row r="389" spans="1:23" ht="18" x14ac:dyDescent="0.25">
      <c r="A389" s="13" t="str">
        <f t="shared" si="10"/>
        <v/>
      </c>
      <c r="B389" s="25"/>
      <c r="C389" s="25"/>
      <c r="D389" s="25"/>
      <c r="E389" s="25"/>
      <c r="F389" s="25"/>
      <c r="G389" s="25"/>
      <c r="H389" s="26"/>
      <c r="I389" s="12" t="str">
        <f>IF($H389="","",IFERROR(INDEX(Library!$A$5:$A$499,MATCH($H389,Library!$F$5:$F$499,0)),"غير موجود بالمكتبة"))</f>
        <v/>
      </c>
      <c r="J389" s="11" t="str">
        <f>IF($H389="","",IFERROR(INDEX(Library!$H$5:$H$499,MATCH($H389,Library!$F$5:$F$499,0)),""))</f>
        <v/>
      </c>
      <c r="K389" s="11" t="str">
        <f>IF($H389="","",IFERROR(INDEX(Library!$I$5:$I$499,MATCH($H389,Library!$F$5:$F$499,0)),""))</f>
        <v/>
      </c>
      <c r="L389" s="12" t="str">
        <f>IF($H389="","",IFERROR(INDEX(Library!$J$5:$J$499,MATCH($H389,Library!$F$5:$F$499,0)),""))</f>
        <v/>
      </c>
      <c r="M389" s="25"/>
      <c r="N389" s="13" t="str">
        <f t="shared" si="11"/>
        <v/>
      </c>
      <c r="O389" s="25"/>
      <c r="P389" s="27"/>
      <c r="Q389" s="28" t="str">
        <f>IF(OR($P389="",$N389=""),"",$P389+IFERROR(INDEX(Settings!$B$10:$B$12,MATCH($N389,Settings!$A$10:$A$12,0)),0))</f>
        <v/>
      </c>
      <c r="R389" s="25"/>
      <c r="S389" s="25"/>
      <c r="T389" s="27"/>
      <c r="U389" s="12" t="str">
        <f>IF($P389="","",IF($T389&lt;&gt;"",$T389,Settings!$B$6)-$P389)</f>
        <v/>
      </c>
      <c r="V389" s="12" t="str">
        <f>IF(OR($Q389="",$S389="مغلق"),"",IF(Settings!$B$6&gt;$Q389,"متأخر",""))</f>
        <v/>
      </c>
      <c r="W389" s="26"/>
    </row>
    <row r="390" spans="1:23" ht="18" x14ac:dyDescent="0.25">
      <c r="A390" s="13" t="str">
        <f t="shared" ref="A390:A453" si="12">IF($H390="","","PL-"&amp;TEXT(ROW()-5,"0000"))</f>
        <v/>
      </c>
      <c r="B390" s="25"/>
      <c r="C390" s="25"/>
      <c r="D390" s="25"/>
      <c r="E390" s="25"/>
      <c r="F390" s="25"/>
      <c r="G390" s="25"/>
      <c r="H390" s="26"/>
      <c r="I390" s="12" t="str">
        <f>IF($H390="","",IFERROR(INDEX(Library!$A$5:$A$499,MATCH($H390,Library!$F$5:$F$499,0)),"غير موجود بالمكتبة"))</f>
        <v/>
      </c>
      <c r="J390" s="11" t="str">
        <f>IF($H390="","",IFERROR(INDEX(Library!$H$5:$H$499,MATCH($H390,Library!$F$5:$F$499,0)),""))</f>
        <v/>
      </c>
      <c r="K390" s="11" t="str">
        <f>IF($H390="","",IFERROR(INDEX(Library!$I$5:$I$499,MATCH($H390,Library!$F$5:$F$499,0)),""))</f>
        <v/>
      </c>
      <c r="L390" s="12" t="str">
        <f>IF($H390="","",IFERROR(INDEX(Library!$J$5:$J$499,MATCH($H390,Library!$F$5:$F$499,0)),""))</f>
        <v/>
      </c>
      <c r="M390" s="25"/>
      <c r="N390" s="13" t="str">
        <f t="shared" ref="N390:N453" si="13">IF($M390&lt;&gt;"",$M390,$L390)</f>
        <v/>
      </c>
      <c r="O390" s="25"/>
      <c r="P390" s="27"/>
      <c r="Q390" s="28" t="str">
        <f>IF(OR($P390="",$N390=""),"",$P390+IFERROR(INDEX(Settings!$B$10:$B$12,MATCH($N390,Settings!$A$10:$A$12,0)),0))</f>
        <v/>
      </c>
      <c r="R390" s="25"/>
      <c r="S390" s="25"/>
      <c r="T390" s="27"/>
      <c r="U390" s="12" t="str">
        <f>IF($P390="","",IF($T390&lt;&gt;"",$T390,Settings!$B$6)-$P390)</f>
        <v/>
      </c>
      <c r="V390" s="12" t="str">
        <f>IF(OR($Q390="",$S390="مغلق"),"",IF(Settings!$B$6&gt;$Q390,"متأخر",""))</f>
        <v/>
      </c>
      <c r="W390" s="26"/>
    </row>
    <row r="391" spans="1:23" ht="18" x14ac:dyDescent="0.25">
      <c r="A391" s="13" t="str">
        <f t="shared" si="12"/>
        <v/>
      </c>
      <c r="B391" s="25"/>
      <c r="C391" s="25"/>
      <c r="D391" s="25"/>
      <c r="E391" s="25"/>
      <c r="F391" s="25"/>
      <c r="G391" s="25"/>
      <c r="H391" s="26"/>
      <c r="I391" s="12" t="str">
        <f>IF($H391="","",IFERROR(INDEX(Library!$A$5:$A$499,MATCH($H391,Library!$F$5:$F$499,0)),"غير موجود بالمكتبة"))</f>
        <v/>
      </c>
      <c r="J391" s="11" t="str">
        <f>IF($H391="","",IFERROR(INDEX(Library!$H$5:$H$499,MATCH($H391,Library!$F$5:$F$499,0)),""))</f>
        <v/>
      </c>
      <c r="K391" s="11" t="str">
        <f>IF($H391="","",IFERROR(INDEX(Library!$I$5:$I$499,MATCH($H391,Library!$F$5:$F$499,0)),""))</f>
        <v/>
      </c>
      <c r="L391" s="12" t="str">
        <f>IF($H391="","",IFERROR(INDEX(Library!$J$5:$J$499,MATCH($H391,Library!$F$5:$F$499,0)),""))</f>
        <v/>
      </c>
      <c r="M391" s="25"/>
      <c r="N391" s="13" t="str">
        <f t="shared" si="13"/>
        <v/>
      </c>
      <c r="O391" s="25"/>
      <c r="P391" s="27"/>
      <c r="Q391" s="28" t="str">
        <f>IF(OR($P391="",$N391=""),"",$P391+IFERROR(INDEX(Settings!$B$10:$B$12,MATCH($N391,Settings!$A$10:$A$12,0)),0))</f>
        <v/>
      </c>
      <c r="R391" s="25"/>
      <c r="S391" s="25"/>
      <c r="T391" s="27"/>
      <c r="U391" s="12" t="str">
        <f>IF($P391="","",IF($T391&lt;&gt;"",$T391,Settings!$B$6)-$P391)</f>
        <v/>
      </c>
      <c r="V391" s="12" t="str">
        <f>IF(OR($Q391="",$S391="مغلق"),"",IF(Settings!$B$6&gt;$Q391,"متأخر",""))</f>
        <v/>
      </c>
      <c r="W391" s="26"/>
    </row>
    <row r="392" spans="1:23" ht="18" x14ac:dyDescent="0.25">
      <c r="A392" s="13" t="str">
        <f t="shared" si="12"/>
        <v/>
      </c>
      <c r="B392" s="25"/>
      <c r="C392" s="25"/>
      <c r="D392" s="25"/>
      <c r="E392" s="25"/>
      <c r="F392" s="25"/>
      <c r="G392" s="25"/>
      <c r="H392" s="26"/>
      <c r="I392" s="12" t="str">
        <f>IF($H392="","",IFERROR(INDEX(Library!$A$5:$A$499,MATCH($H392,Library!$F$5:$F$499,0)),"غير موجود بالمكتبة"))</f>
        <v/>
      </c>
      <c r="J392" s="11" t="str">
        <f>IF($H392="","",IFERROR(INDEX(Library!$H$5:$H$499,MATCH($H392,Library!$F$5:$F$499,0)),""))</f>
        <v/>
      </c>
      <c r="K392" s="11" t="str">
        <f>IF($H392="","",IFERROR(INDEX(Library!$I$5:$I$499,MATCH($H392,Library!$F$5:$F$499,0)),""))</f>
        <v/>
      </c>
      <c r="L392" s="12" t="str">
        <f>IF($H392="","",IFERROR(INDEX(Library!$J$5:$J$499,MATCH($H392,Library!$F$5:$F$499,0)),""))</f>
        <v/>
      </c>
      <c r="M392" s="25"/>
      <c r="N392" s="13" t="str">
        <f t="shared" si="13"/>
        <v/>
      </c>
      <c r="O392" s="25"/>
      <c r="P392" s="27"/>
      <c r="Q392" s="28" t="str">
        <f>IF(OR($P392="",$N392=""),"",$P392+IFERROR(INDEX(Settings!$B$10:$B$12,MATCH($N392,Settings!$A$10:$A$12,0)),0))</f>
        <v/>
      </c>
      <c r="R392" s="25"/>
      <c r="S392" s="25"/>
      <c r="T392" s="27"/>
      <c r="U392" s="12" t="str">
        <f>IF($P392="","",IF($T392&lt;&gt;"",$T392,Settings!$B$6)-$P392)</f>
        <v/>
      </c>
      <c r="V392" s="12" t="str">
        <f>IF(OR($Q392="",$S392="مغلق"),"",IF(Settings!$B$6&gt;$Q392,"متأخر",""))</f>
        <v/>
      </c>
      <c r="W392" s="26"/>
    </row>
    <row r="393" spans="1:23" ht="18" x14ac:dyDescent="0.25">
      <c r="A393" s="13" t="str">
        <f t="shared" si="12"/>
        <v/>
      </c>
      <c r="B393" s="25"/>
      <c r="C393" s="25"/>
      <c r="D393" s="25"/>
      <c r="E393" s="25"/>
      <c r="F393" s="25"/>
      <c r="G393" s="25"/>
      <c r="H393" s="26"/>
      <c r="I393" s="12" t="str">
        <f>IF($H393="","",IFERROR(INDEX(Library!$A$5:$A$499,MATCH($H393,Library!$F$5:$F$499,0)),"غير موجود بالمكتبة"))</f>
        <v/>
      </c>
      <c r="J393" s="11" t="str">
        <f>IF($H393="","",IFERROR(INDEX(Library!$H$5:$H$499,MATCH($H393,Library!$F$5:$F$499,0)),""))</f>
        <v/>
      </c>
      <c r="K393" s="11" t="str">
        <f>IF($H393="","",IFERROR(INDEX(Library!$I$5:$I$499,MATCH($H393,Library!$F$5:$F$499,0)),""))</f>
        <v/>
      </c>
      <c r="L393" s="12" t="str">
        <f>IF($H393="","",IFERROR(INDEX(Library!$J$5:$J$499,MATCH($H393,Library!$F$5:$F$499,0)),""))</f>
        <v/>
      </c>
      <c r="M393" s="25"/>
      <c r="N393" s="13" t="str">
        <f t="shared" si="13"/>
        <v/>
      </c>
      <c r="O393" s="25"/>
      <c r="P393" s="27"/>
      <c r="Q393" s="28" t="str">
        <f>IF(OR($P393="",$N393=""),"",$P393+IFERROR(INDEX(Settings!$B$10:$B$12,MATCH($N393,Settings!$A$10:$A$12,0)),0))</f>
        <v/>
      </c>
      <c r="R393" s="25"/>
      <c r="S393" s="25"/>
      <c r="T393" s="27"/>
      <c r="U393" s="12" t="str">
        <f>IF($P393="","",IF($T393&lt;&gt;"",$T393,Settings!$B$6)-$P393)</f>
        <v/>
      </c>
      <c r="V393" s="12" t="str">
        <f>IF(OR($Q393="",$S393="مغلق"),"",IF(Settings!$B$6&gt;$Q393,"متأخر",""))</f>
        <v/>
      </c>
      <c r="W393" s="26"/>
    </row>
    <row r="394" spans="1:23" ht="18" x14ac:dyDescent="0.25">
      <c r="A394" s="13" t="str">
        <f t="shared" si="12"/>
        <v/>
      </c>
      <c r="B394" s="25"/>
      <c r="C394" s="25"/>
      <c r="D394" s="25"/>
      <c r="E394" s="25"/>
      <c r="F394" s="25"/>
      <c r="G394" s="25"/>
      <c r="H394" s="26"/>
      <c r="I394" s="12" t="str">
        <f>IF($H394="","",IFERROR(INDEX(Library!$A$5:$A$499,MATCH($H394,Library!$F$5:$F$499,0)),"غير موجود بالمكتبة"))</f>
        <v/>
      </c>
      <c r="J394" s="11" t="str">
        <f>IF($H394="","",IFERROR(INDEX(Library!$H$5:$H$499,MATCH($H394,Library!$F$5:$F$499,0)),""))</f>
        <v/>
      </c>
      <c r="K394" s="11" t="str">
        <f>IF($H394="","",IFERROR(INDEX(Library!$I$5:$I$499,MATCH($H394,Library!$F$5:$F$499,0)),""))</f>
        <v/>
      </c>
      <c r="L394" s="12" t="str">
        <f>IF($H394="","",IFERROR(INDEX(Library!$J$5:$J$499,MATCH($H394,Library!$F$5:$F$499,0)),""))</f>
        <v/>
      </c>
      <c r="M394" s="25"/>
      <c r="N394" s="13" t="str">
        <f t="shared" si="13"/>
        <v/>
      </c>
      <c r="O394" s="25"/>
      <c r="P394" s="27"/>
      <c r="Q394" s="28" t="str">
        <f>IF(OR($P394="",$N394=""),"",$P394+IFERROR(INDEX(Settings!$B$10:$B$12,MATCH($N394,Settings!$A$10:$A$12,0)),0))</f>
        <v/>
      </c>
      <c r="R394" s="25"/>
      <c r="S394" s="25"/>
      <c r="T394" s="27"/>
      <c r="U394" s="12" t="str">
        <f>IF($P394="","",IF($T394&lt;&gt;"",$T394,Settings!$B$6)-$P394)</f>
        <v/>
      </c>
      <c r="V394" s="12" t="str">
        <f>IF(OR($Q394="",$S394="مغلق"),"",IF(Settings!$B$6&gt;$Q394,"متأخر",""))</f>
        <v/>
      </c>
      <c r="W394" s="26"/>
    </row>
    <row r="395" spans="1:23" ht="18" x14ac:dyDescent="0.25">
      <c r="A395" s="13" t="str">
        <f t="shared" si="12"/>
        <v/>
      </c>
      <c r="B395" s="25"/>
      <c r="C395" s="25"/>
      <c r="D395" s="25"/>
      <c r="E395" s="25"/>
      <c r="F395" s="25"/>
      <c r="G395" s="25"/>
      <c r="H395" s="26"/>
      <c r="I395" s="12" t="str">
        <f>IF($H395="","",IFERROR(INDEX(Library!$A$5:$A$499,MATCH($H395,Library!$F$5:$F$499,0)),"غير موجود بالمكتبة"))</f>
        <v/>
      </c>
      <c r="J395" s="11" t="str">
        <f>IF($H395="","",IFERROR(INDEX(Library!$H$5:$H$499,MATCH($H395,Library!$F$5:$F$499,0)),""))</f>
        <v/>
      </c>
      <c r="K395" s="11" t="str">
        <f>IF($H395="","",IFERROR(INDEX(Library!$I$5:$I$499,MATCH($H395,Library!$F$5:$F$499,0)),""))</f>
        <v/>
      </c>
      <c r="L395" s="12" t="str">
        <f>IF($H395="","",IFERROR(INDEX(Library!$J$5:$J$499,MATCH($H395,Library!$F$5:$F$499,0)),""))</f>
        <v/>
      </c>
      <c r="M395" s="25"/>
      <c r="N395" s="13" t="str">
        <f t="shared" si="13"/>
        <v/>
      </c>
      <c r="O395" s="25"/>
      <c r="P395" s="27"/>
      <c r="Q395" s="28" t="str">
        <f>IF(OR($P395="",$N395=""),"",$P395+IFERROR(INDEX(Settings!$B$10:$B$12,MATCH($N395,Settings!$A$10:$A$12,0)),0))</f>
        <v/>
      </c>
      <c r="R395" s="25"/>
      <c r="S395" s="25"/>
      <c r="T395" s="27"/>
      <c r="U395" s="12" t="str">
        <f>IF($P395="","",IF($T395&lt;&gt;"",$T395,Settings!$B$6)-$P395)</f>
        <v/>
      </c>
      <c r="V395" s="12" t="str">
        <f>IF(OR($Q395="",$S395="مغلق"),"",IF(Settings!$B$6&gt;$Q395,"متأخر",""))</f>
        <v/>
      </c>
      <c r="W395" s="26"/>
    </row>
    <row r="396" spans="1:23" ht="18" x14ac:dyDescent="0.25">
      <c r="A396" s="13" t="str">
        <f t="shared" si="12"/>
        <v/>
      </c>
      <c r="B396" s="25"/>
      <c r="C396" s="25"/>
      <c r="D396" s="25"/>
      <c r="E396" s="25"/>
      <c r="F396" s="25"/>
      <c r="G396" s="25"/>
      <c r="H396" s="26"/>
      <c r="I396" s="12" t="str">
        <f>IF($H396="","",IFERROR(INDEX(Library!$A$5:$A$499,MATCH($H396,Library!$F$5:$F$499,0)),"غير موجود بالمكتبة"))</f>
        <v/>
      </c>
      <c r="J396" s="11" t="str">
        <f>IF($H396="","",IFERROR(INDEX(Library!$H$5:$H$499,MATCH($H396,Library!$F$5:$F$499,0)),""))</f>
        <v/>
      </c>
      <c r="K396" s="11" t="str">
        <f>IF($H396="","",IFERROR(INDEX(Library!$I$5:$I$499,MATCH($H396,Library!$F$5:$F$499,0)),""))</f>
        <v/>
      </c>
      <c r="L396" s="12" t="str">
        <f>IF($H396="","",IFERROR(INDEX(Library!$J$5:$J$499,MATCH($H396,Library!$F$5:$F$499,0)),""))</f>
        <v/>
      </c>
      <c r="M396" s="25"/>
      <c r="N396" s="13" t="str">
        <f t="shared" si="13"/>
        <v/>
      </c>
      <c r="O396" s="25"/>
      <c r="P396" s="27"/>
      <c r="Q396" s="28" t="str">
        <f>IF(OR($P396="",$N396=""),"",$P396+IFERROR(INDEX(Settings!$B$10:$B$12,MATCH($N396,Settings!$A$10:$A$12,0)),0))</f>
        <v/>
      </c>
      <c r="R396" s="25"/>
      <c r="S396" s="25"/>
      <c r="T396" s="27"/>
      <c r="U396" s="12" t="str">
        <f>IF($P396="","",IF($T396&lt;&gt;"",$T396,Settings!$B$6)-$P396)</f>
        <v/>
      </c>
      <c r="V396" s="12" t="str">
        <f>IF(OR($Q396="",$S396="مغلق"),"",IF(Settings!$B$6&gt;$Q396,"متأخر",""))</f>
        <v/>
      </c>
      <c r="W396" s="26"/>
    </row>
    <row r="397" spans="1:23" ht="18" x14ac:dyDescent="0.25">
      <c r="A397" s="13" t="str">
        <f t="shared" si="12"/>
        <v/>
      </c>
      <c r="B397" s="25"/>
      <c r="C397" s="25"/>
      <c r="D397" s="25"/>
      <c r="E397" s="25"/>
      <c r="F397" s="25"/>
      <c r="G397" s="25"/>
      <c r="H397" s="26"/>
      <c r="I397" s="12" t="str">
        <f>IF($H397="","",IFERROR(INDEX(Library!$A$5:$A$499,MATCH($H397,Library!$F$5:$F$499,0)),"غير موجود بالمكتبة"))</f>
        <v/>
      </c>
      <c r="J397" s="11" t="str">
        <f>IF($H397="","",IFERROR(INDEX(Library!$H$5:$H$499,MATCH($H397,Library!$F$5:$F$499,0)),""))</f>
        <v/>
      </c>
      <c r="K397" s="11" t="str">
        <f>IF($H397="","",IFERROR(INDEX(Library!$I$5:$I$499,MATCH($H397,Library!$F$5:$F$499,0)),""))</f>
        <v/>
      </c>
      <c r="L397" s="12" t="str">
        <f>IF($H397="","",IFERROR(INDEX(Library!$J$5:$J$499,MATCH($H397,Library!$F$5:$F$499,0)),""))</f>
        <v/>
      </c>
      <c r="M397" s="25"/>
      <c r="N397" s="13" t="str">
        <f t="shared" si="13"/>
        <v/>
      </c>
      <c r="O397" s="25"/>
      <c r="P397" s="27"/>
      <c r="Q397" s="28" t="str">
        <f>IF(OR($P397="",$N397=""),"",$P397+IFERROR(INDEX(Settings!$B$10:$B$12,MATCH($N397,Settings!$A$10:$A$12,0)),0))</f>
        <v/>
      </c>
      <c r="R397" s="25"/>
      <c r="S397" s="25"/>
      <c r="T397" s="27"/>
      <c r="U397" s="12" t="str">
        <f>IF($P397="","",IF($T397&lt;&gt;"",$T397,Settings!$B$6)-$P397)</f>
        <v/>
      </c>
      <c r="V397" s="12" t="str">
        <f>IF(OR($Q397="",$S397="مغلق"),"",IF(Settings!$B$6&gt;$Q397,"متأخر",""))</f>
        <v/>
      </c>
      <c r="W397" s="26"/>
    </row>
    <row r="398" spans="1:23" ht="18" x14ac:dyDescent="0.25">
      <c r="A398" s="13" t="str">
        <f t="shared" si="12"/>
        <v/>
      </c>
      <c r="B398" s="25"/>
      <c r="C398" s="25"/>
      <c r="D398" s="25"/>
      <c r="E398" s="25"/>
      <c r="F398" s="25"/>
      <c r="G398" s="25"/>
      <c r="H398" s="26"/>
      <c r="I398" s="12" t="str">
        <f>IF($H398="","",IFERROR(INDEX(Library!$A$5:$A$499,MATCH($H398,Library!$F$5:$F$499,0)),"غير موجود بالمكتبة"))</f>
        <v/>
      </c>
      <c r="J398" s="11" t="str">
        <f>IF($H398="","",IFERROR(INDEX(Library!$H$5:$H$499,MATCH($H398,Library!$F$5:$F$499,0)),""))</f>
        <v/>
      </c>
      <c r="K398" s="11" t="str">
        <f>IF($H398="","",IFERROR(INDEX(Library!$I$5:$I$499,MATCH($H398,Library!$F$5:$F$499,0)),""))</f>
        <v/>
      </c>
      <c r="L398" s="12" t="str">
        <f>IF($H398="","",IFERROR(INDEX(Library!$J$5:$J$499,MATCH($H398,Library!$F$5:$F$499,0)),""))</f>
        <v/>
      </c>
      <c r="M398" s="25"/>
      <c r="N398" s="13" t="str">
        <f t="shared" si="13"/>
        <v/>
      </c>
      <c r="O398" s="25"/>
      <c r="P398" s="27"/>
      <c r="Q398" s="28" t="str">
        <f>IF(OR($P398="",$N398=""),"",$P398+IFERROR(INDEX(Settings!$B$10:$B$12,MATCH($N398,Settings!$A$10:$A$12,0)),0))</f>
        <v/>
      </c>
      <c r="R398" s="25"/>
      <c r="S398" s="25"/>
      <c r="T398" s="27"/>
      <c r="U398" s="12" t="str">
        <f>IF($P398="","",IF($T398&lt;&gt;"",$T398,Settings!$B$6)-$P398)</f>
        <v/>
      </c>
      <c r="V398" s="12" t="str">
        <f>IF(OR($Q398="",$S398="مغلق"),"",IF(Settings!$B$6&gt;$Q398,"متأخر",""))</f>
        <v/>
      </c>
      <c r="W398" s="26"/>
    </row>
    <row r="399" spans="1:23" ht="18" x14ac:dyDescent="0.25">
      <c r="A399" s="13" t="str">
        <f t="shared" si="12"/>
        <v/>
      </c>
      <c r="B399" s="25"/>
      <c r="C399" s="25"/>
      <c r="D399" s="25"/>
      <c r="E399" s="25"/>
      <c r="F399" s="25"/>
      <c r="G399" s="25"/>
      <c r="H399" s="26"/>
      <c r="I399" s="12" t="str">
        <f>IF($H399="","",IFERROR(INDEX(Library!$A$5:$A$499,MATCH($H399,Library!$F$5:$F$499,0)),"غير موجود بالمكتبة"))</f>
        <v/>
      </c>
      <c r="J399" s="11" t="str">
        <f>IF($H399="","",IFERROR(INDEX(Library!$H$5:$H$499,MATCH($H399,Library!$F$5:$F$499,0)),""))</f>
        <v/>
      </c>
      <c r="K399" s="11" t="str">
        <f>IF($H399="","",IFERROR(INDEX(Library!$I$5:$I$499,MATCH($H399,Library!$F$5:$F$499,0)),""))</f>
        <v/>
      </c>
      <c r="L399" s="12" t="str">
        <f>IF($H399="","",IFERROR(INDEX(Library!$J$5:$J$499,MATCH($H399,Library!$F$5:$F$499,0)),""))</f>
        <v/>
      </c>
      <c r="M399" s="25"/>
      <c r="N399" s="13" t="str">
        <f t="shared" si="13"/>
        <v/>
      </c>
      <c r="O399" s="25"/>
      <c r="P399" s="27"/>
      <c r="Q399" s="28" t="str">
        <f>IF(OR($P399="",$N399=""),"",$P399+IFERROR(INDEX(Settings!$B$10:$B$12,MATCH($N399,Settings!$A$10:$A$12,0)),0))</f>
        <v/>
      </c>
      <c r="R399" s="25"/>
      <c r="S399" s="25"/>
      <c r="T399" s="27"/>
      <c r="U399" s="12" t="str">
        <f>IF($P399="","",IF($T399&lt;&gt;"",$T399,Settings!$B$6)-$P399)</f>
        <v/>
      </c>
      <c r="V399" s="12" t="str">
        <f>IF(OR($Q399="",$S399="مغلق"),"",IF(Settings!$B$6&gt;$Q399,"متأخر",""))</f>
        <v/>
      </c>
      <c r="W399" s="26"/>
    </row>
    <row r="400" spans="1:23" ht="18" x14ac:dyDescent="0.25">
      <c r="A400" s="13" t="str">
        <f t="shared" si="12"/>
        <v/>
      </c>
      <c r="B400" s="25"/>
      <c r="C400" s="25"/>
      <c r="D400" s="25"/>
      <c r="E400" s="25"/>
      <c r="F400" s="25"/>
      <c r="G400" s="25"/>
      <c r="H400" s="26"/>
      <c r="I400" s="12" t="str">
        <f>IF($H400="","",IFERROR(INDEX(Library!$A$5:$A$499,MATCH($H400,Library!$F$5:$F$499,0)),"غير موجود بالمكتبة"))</f>
        <v/>
      </c>
      <c r="J400" s="11" t="str">
        <f>IF($H400="","",IFERROR(INDEX(Library!$H$5:$H$499,MATCH($H400,Library!$F$5:$F$499,0)),""))</f>
        <v/>
      </c>
      <c r="K400" s="11" t="str">
        <f>IF($H400="","",IFERROR(INDEX(Library!$I$5:$I$499,MATCH($H400,Library!$F$5:$F$499,0)),""))</f>
        <v/>
      </c>
      <c r="L400" s="12" t="str">
        <f>IF($H400="","",IFERROR(INDEX(Library!$J$5:$J$499,MATCH($H400,Library!$F$5:$F$499,0)),""))</f>
        <v/>
      </c>
      <c r="M400" s="25"/>
      <c r="N400" s="13" t="str">
        <f t="shared" si="13"/>
        <v/>
      </c>
      <c r="O400" s="25"/>
      <c r="P400" s="27"/>
      <c r="Q400" s="28" t="str">
        <f>IF(OR($P400="",$N400=""),"",$P400+IFERROR(INDEX(Settings!$B$10:$B$12,MATCH($N400,Settings!$A$10:$A$12,0)),0))</f>
        <v/>
      </c>
      <c r="R400" s="25"/>
      <c r="S400" s="25"/>
      <c r="T400" s="27"/>
      <c r="U400" s="12" t="str">
        <f>IF($P400="","",IF($T400&lt;&gt;"",$T400,Settings!$B$6)-$P400)</f>
        <v/>
      </c>
      <c r="V400" s="12" t="str">
        <f>IF(OR($Q400="",$S400="مغلق"),"",IF(Settings!$B$6&gt;$Q400,"متأخر",""))</f>
        <v/>
      </c>
      <c r="W400" s="26"/>
    </row>
    <row r="401" spans="1:23" ht="18" x14ac:dyDescent="0.25">
      <c r="A401" s="13" t="str">
        <f t="shared" si="12"/>
        <v/>
      </c>
      <c r="B401" s="25"/>
      <c r="C401" s="25"/>
      <c r="D401" s="25"/>
      <c r="E401" s="25"/>
      <c r="F401" s="25"/>
      <c r="G401" s="25"/>
      <c r="H401" s="26"/>
      <c r="I401" s="12" t="str">
        <f>IF($H401="","",IFERROR(INDEX(Library!$A$5:$A$499,MATCH($H401,Library!$F$5:$F$499,0)),"غير موجود بالمكتبة"))</f>
        <v/>
      </c>
      <c r="J401" s="11" t="str">
        <f>IF($H401="","",IFERROR(INDEX(Library!$H$5:$H$499,MATCH($H401,Library!$F$5:$F$499,0)),""))</f>
        <v/>
      </c>
      <c r="K401" s="11" t="str">
        <f>IF($H401="","",IFERROR(INDEX(Library!$I$5:$I$499,MATCH($H401,Library!$F$5:$F$499,0)),""))</f>
        <v/>
      </c>
      <c r="L401" s="12" t="str">
        <f>IF($H401="","",IFERROR(INDEX(Library!$J$5:$J$499,MATCH($H401,Library!$F$5:$F$499,0)),""))</f>
        <v/>
      </c>
      <c r="M401" s="25"/>
      <c r="N401" s="13" t="str">
        <f t="shared" si="13"/>
        <v/>
      </c>
      <c r="O401" s="25"/>
      <c r="P401" s="27"/>
      <c r="Q401" s="28" t="str">
        <f>IF(OR($P401="",$N401=""),"",$P401+IFERROR(INDEX(Settings!$B$10:$B$12,MATCH($N401,Settings!$A$10:$A$12,0)),0))</f>
        <v/>
      </c>
      <c r="R401" s="25"/>
      <c r="S401" s="25"/>
      <c r="T401" s="27"/>
      <c r="U401" s="12" t="str">
        <f>IF($P401="","",IF($T401&lt;&gt;"",$T401,Settings!$B$6)-$P401)</f>
        <v/>
      </c>
      <c r="V401" s="12" t="str">
        <f>IF(OR($Q401="",$S401="مغلق"),"",IF(Settings!$B$6&gt;$Q401,"متأخر",""))</f>
        <v/>
      </c>
      <c r="W401" s="26"/>
    </row>
    <row r="402" spans="1:23" ht="18" x14ac:dyDescent="0.25">
      <c r="A402" s="13" t="str">
        <f t="shared" si="12"/>
        <v/>
      </c>
      <c r="B402" s="25"/>
      <c r="C402" s="25"/>
      <c r="D402" s="25"/>
      <c r="E402" s="25"/>
      <c r="F402" s="25"/>
      <c r="G402" s="25"/>
      <c r="H402" s="26"/>
      <c r="I402" s="12" t="str">
        <f>IF($H402="","",IFERROR(INDEX(Library!$A$5:$A$499,MATCH($H402,Library!$F$5:$F$499,0)),"غير موجود بالمكتبة"))</f>
        <v/>
      </c>
      <c r="J402" s="11" t="str">
        <f>IF($H402="","",IFERROR(INDEX(Library!$H$5:$H$499,MATCH($H402,Library!$F$5:$F$499,0)),""))</f>
        <v/>
      </c>
      <c r="K402" s="11" t="str">
        <f>IF($H402="","",IFERROR(INDEX(Library!$I$5:$I$499,MATCH($H402,Library!$F$5:$F$499,0)),""))</f>
        <v/>
      </c>
      <c r="L402" s="12" t="str">
        <f>IF($H402="","",IFERROR(INDEX(Library!$J$5:$J$499,MATCH($H402,Library!$F$5:$F$499,0)),""))</f>
        <v/>
      </c>
      <c r="M402" s="25"/>
      <c r="N402" s="13" t="str">
        <f t="shared" si="13"/>
        <v/>
      </c>
      <c r="O402" s="25"/>
      <c r="P402" s="27"/>
      <c r="Q402" s="28" t="str">
        <f>IF(OR($P402="",$N402=""),"",$P402+IFERROR(INDEX(Settings!$B$10:$B$12,MATCH($N402,Settings!$A$10:$A$12,0)),0))</f>
        <v/>
      </c>
      <c r="R402" s="25"/>
      <c r="S402" s="25"/>
      <c r="T402" s="27"/>
      <c r="U402" s="12" t="str">
        <f>IF($P402="","",IF($T402&lt;&gt;"",$T402,Settings!$B$6)-$P402)</f>
        <v/>
      </c>
      <c r="V402" s="12" t="str">
        <f>IF(OR($Q402="",$S402="مغلق"),"",IF(Settings!$B$6&gt;$Q402,"متأخر",""))</f>
        <v/>
      </c>
      <c r="W402" s="26"/>
    </row>
    <row r="403" spans="1:23" ht="18" x14ac:dyDescent="0.25">
      <c r="A403" s="13" t="str">
        <f t="shared" si="12"/>
        <v/>
      </c>
      <c r="B403" s="25"/>
      <c r="C403" s="25"/>
      <c r="D403" s="25"/>
      <c r="E403" s="25"/>
      <c r="F403" s="25"/>
      <c r="G403" s="25"/>
      <c r="H403" s="26"/>
      <c r="I403" s="12" t="str">
        <f>IF($H403="","",IFERROR(INDEX(Library!$A$5:$A$499,MATCH($H403,Library!$F$5:$F$499,0)),"غير موجود بالمكتبة"))</f>
        <v/>
      </c>
      <c r="J403" s="11" t="str">
        <f>IF($H403="","",IFERROR(INDEX(Library!$H$5:$H$499,MATCH($H403,Library!$F$5:$F$499,0)),""))</f>
        <v/>
      </c>
      <c r="K403" s="11" t="str">
        <f>IF($H403="","",IFERROR(INDEX(Library!$I$5:$I$499,MATCH($H403,Library!$F$5:$F$499,0)),""))</f>
        <v/>
      </c>
      <c r="L403" s="12" t="str">
        <f>IF($H403="","",IFERROR(INDEX(Library!$J$5:$J$499,MATCH($H403,Library!$F$5:$F$499,0)),""))</f>
        <v/>
      </c>
      <c r="M403" s="25"/>
      <c r="N403" s="13" t="str">
        <f t="shared" si="13"/>
        <v/>
      </c>
      <c r="O403" s="25"/>
      <c r="P403" s="27"/>
      <c r="Q403" s="28" t="str">
        <f>IF(OR($P403="",$N403=""),"",$P403+IFERROR(INDEX(Settings!$B$10:$B$12,MATCH($N403,Settings!$A$10:$A$12,0)),0))</f>
        <v/>
      </c>
      <c r="R403" s="25"/>
      <c r="S403" s="25"/>
      <c r="T403" s="27"/>
      <c r="U403" s="12" t="str">
        <f>IF($P403="","",IF($T403&lt;&gt;"",$T403,Settings!$B$6)-$P403)</f>
        <v/>
      </c>
      <c r="V403" s="12" t="str">
        <f>IF(OR($Q403="",$S403="مغلق"),"",IF(Settings!$B$6&gt;$Q403,"متأخر",""))</f>
        <v/>
      </c>
      <c r="W403" s="26"/>
    </row>
    <row r="404" spans="1:23" ht="18" x14ac:dyDescent="0.25">
      <c r="A404" s="13" t="str">
        <f t="shared" si="12"/>
        <v/>
      </c>
      <c r="B404" s="25"/>
      <c r="C404" s="25"/>
      <c r="D404" s="25"/>
      <c r="E404" s="25"/>
      <c r="F404" s="25"/>
      <c r="G404" s="25"/>
      <c r="H404" s="26"/>
      <c r="I404" s="12" t="str">
        <f>IF($H404="","",IFERROR(INDEX(Library!$A$5:$A$499,MATCH($H404,Library!$F$5:$F$499,0)),"غير موجود بالمكتبة"))</f>
        <v/>
      </c>
      <c r="J404" s="11" t="str">
        <f>IF($H404="","",IFERROR(INDEX(Library!$H$5:$H$499,MATCH($H404,Library!$F$5:$F$499,0)),""))</f>
        <v/>
      </c>
      <c r="K404" s="11" t="str">
        <f>IF($H404="","",IFERROR(INDEX(Library!$I$5:$I$499,MATCH($H404,Library!$F$5:$F$499,0)),""))</f>
        <v/>
      </c>
      <c r="L404" s="12" t="str">
        <f>IF($H404="","",IFERROR(INDEX(Library!$J$5:$J$499,MATCH($H404,Library!$F$5:$F$499,0)),""))</f>
        <v/>
      </c>
      <c r="M404" s="25"/>
      <c r="N404" s="13" t="str">
        <f t="shared" si="13"/>
        <v/>
      </c>
      <c r="O404" s="25"/>
      <c r="P404" s="27"/>
      <c r="Q404" s="28" t="str">
        <f>IF(OR($P404="",$N404=""),"",$P404+IFERROR(INDEX(Settings!$B$10:$B$12,MATCH($N404,Settings!$A$10:$A$12,0)),0))</f>
        <v/>
      </c>
      <c r="R404" s="25"/>
      <c r="S404" s="25"/>
      <c r="T404" s="27"/>
      <c r="U404" s="12" t="str">
        <f>IF($P404="","",IF($T404&lt;&gt;"",$T404,Settings!$B$6)-$P404)</f>
        <v/>
      </c>
      <c r="V404" s="12" t="str">
        <f>IF(OR($Q404="",$S404="مغلق"),"",IF(Settings!$B$6&gt;$Q404,"متأخر",""))</f>
        <v/>
      </c>
      <c r="W404" s="26"/>
    </row>
    <row r="405" spans="1:23" ht="18" x14ac:dyDescent="0.25">
      <c r="A405" s="13" t="str">
        <f t="shared" si="12"/>
        <v/>
      </c>
      <c r="B405" s="25"/>
      <c r="C405" s="25"/>
      <c r="D405" s="25"/>
      <c r="E405" s="25"/>
      <c r="F405" s="25"/>
      <c r="G405" s="25"/>
      <c r="H405" s="26"/>
      <c r="I405" s="12" t="str">
        <f>IF($H405="","",IFERROR(INDEX(Library!$A$5:$A$499,MATCH($H405,Library!$F$5:$F$499,0)),"غير موجود بالمكتبة"))</f>
        <v/>
      </c>
      <c r="J405" s="11" t="str">
        <f>IF($H405="","",IFERROR(INDEX(Library!$H$5:$H$499,MATCH($H405,Library!$F$5:$F$499,0)),""))</f>
        <v/>
      </c>
      <c r="K405" s="11" t="str">
        <f>IF($H405="","",IFERROR(INDEX(Library!$I$5:$I$499,MATCH($H405,Library!$F$5:$F$499,0)),""))</f>
        <v/>
      </c>
      <c r="L405" s="12" t="str">
        <f>IF($H405="","",IFERROR(INDEX(Library!$J$5:$J$499,MATCH($H405,Library!$F$5:$F$499,0)),""))</f>
        <v/>
      </c>
      <c r="M405" s="25"/>
      <c r="N405" s="13" t="str">
        <f t="shared" si="13"/>
        <v/>
      </c>
      <c r="O405" s="25"/>
      <c r="P405" s="27"/>
      <c r="Q405" s="28" t="str">
        <f>IF(OR($P405="",$N405=""),"",$P405+IFERROR(INDEX(Settings!$B$10:$B$12,MATCH($N405,Settings!$A$10:$A$12,0)),0))</f>
        <v/>
      </c>
      <c r="R405" s="25"/>
      <c r="S405" s="25"/>
      <c r="T405" s="27"/>
      <c r="U405" s="12" t="str">
        <f>IF($P405="","",IF($T405&lt;&gt;"",$T405,Settings!$B$6)-$P405)</f>
        <v/>
      </c>
      <c r="V405" s="12" t="str">
        <f>IF(OR($Q405="",$S405="مغلق"),"",IF(Settings!$B$6&gt;$Q405,"متأخر",""))</f>
        <v/>
      </c>
      <c r="W405" s="26"/>
    </row>
    <row r="406" spans="1:23" ht="18" x14ac:dyDescent="0.25">
      <c r="A406" s="13" t="str">
        <f t="shared" si="12"/>
        <v/>
      </c>
      <c r="B406" s="25"/>
      <c r="C406" s="25"/>
      <c r="D406" s="25"/>
      <c r="E406" s="25"/>
      <c r="F406" s="25"/>
      <c r="G406" s="25"/>
      <c r="H406" s="26"/>
      <c r="I406" s="12" t="str">
        <f>IF($H406="","",IFERROR(INDEX(Library!$A$5:$A$499,MATCH($H406,Library!$F$5:$F$499,0)),"غير موجود بالمكتبة"))</f>
        <v/>
      </c>
      <c r="J406" s="11" t="str">
        <f>IF($H406="","",IFERROR(INDEX(Library!$H$5:$H$499,MATCH($H406,Library!$F$5:$F$499,0)),""))</f>
        <v/>
      </c>
      <c r="K406" s="11" t="str">
        <f>IF($H406="","",IFERROR(INDEX(Library!$I$5:$I$499,MATCH($H406,Library!$F$5:$F$499,0)),""))</f>
        <v/>
      </c>
      <c r="L406" s="12" t="str">
        <f>IF($H406="","",IFERROR(INDEX(Library!$J$5:$J$499,MATCH($H406,Library!$F$5:$F$499,0)),""))</f>
        <v/>
      </c>
      <c r="M406" s="25"/>
      <c r="N406" s="13" t="str">
        <f t="shared" si="13"/>
        <v/>
      </c>
      <c r="O406" s="25"/>
      <c r="P406" s="27"/>
      <c r="Q406" s="28" t="str">
        <f>IF(OR($P406="",$N406=""),"",$P406+IFERROR(INDEX(Settings!$B$10:$B$12,MATCH($N406,Settings!$A$10:$A$12,0)),0))</f>
        <v/>
      </c>
      <c r="R406" s="25"/>
      <c r="S406" s="25"/>
      <c r="T406" s="27"/>
      <c r="U406" s="12" t="str">
        <f>IF($P406="","",IF($T406&lt;&gt;"",$T406,Settings!$B$6)-$P406)</f>
        <v/>
      </c>
      <c r="V406" s="12" t="str">
        <f>IF(OR($Q406="",$S406="مغلق"),"",IF(Settings!$B$6&gt;$Q406,"متأخر",""))</f>
        <v/>
      </c>
      <c r="W406" s="26"/>
    </row>
    <row r="407" spans="1:23" ht="18" x14ac:dyDescent="0.25">
      <c r="A407" s="13" t="str">
        <f t="shared" si="12"/>
        <v/>
      </c>
      <c r="B407" s="25"/>
      <c r="C407" s="25"/>
      <c r="D407" s="25"/>
      <c r="E407" s="25"/>
      <c r="F407" s="25"/>
      <c r="G407" s="25"/>
      <c r="H407" s="26"/>
      <c r="I407" s="12" t="str">
        <f>IF($H407="","",IFERROR(INDEX(Library!$A$5:$A$499,MATCH($H407,Library!$F$5:$F$499,0)),"غير موجود بالمكتبة"))</f>
        <v/>
      </c>
      <c r="J407" s="11" t="str">
        <f>IF($H407="","",IFERROR(INDEX(Library!$H$5:$H$499,MATCH($H407,Library!$F$5:$F$499,0)),""))</f>
        <v/>
      </c>
      <c r="K407" s="11" t="str">
        <f>IF($H407="","",IFERROR(INDEX(Library!$I$5:$I$499,MATCH($H407,Library!$F$5:$F$499,0)),""))</f>
        <v/>
      </c>
      <c r="L407" s="12" t="str">
        <f>IF($H407="","",IFERROR(INDEX(Library!$J$5:$J$499,MATCH($H407,Library!$F$5:$F$499,0)),""))</f>
        <v/>
      </c>
      <c r="M407" s="25"/>
      <c r="N407" s="13" t="str">
        <f t="shared" si="13"/>
        <v/>
      </c>
      <c r="O407" s="25"/>
      <c r="P407" s="27"/>
      <c r="Q407" s="28" t="str">
        <f>IF(OR($P407="",$N407=""),"",$P407+IFERROR(INDEX(Settings!$B$10:$B$12,MATCH($N407,Settings!$A$10:$A$12,0)),0))</f>
        <v/>
      </c>
      <c r="R407" s="25"/>
      <c r="S407" s="25"/>
      <c r="T407" s="27"/>
      <c r="U407" s="12" t="str">
        <f>IF($P407="","",IF($T407&lt;&gt;"",$T407,Settings!$B$6)-$P407)</f>
        <v/>
      </c>
      <c r="V407" s="12" t="str">
        <f>IF(OR($Q407="",$S407="مغلق"),"",IF(Settings!$B$6&gt;$Q407,"متأخر",""))</f>
        <v/>
      </c>
      <c r="W407" s="26"/>
    </row>
    <row r="408" spans="1:23" ht="18" x14ac:dyDescent="0.25">
      <c r="A408" s="13" t="str">
        <f t="shared" si="12"/>
        <v/>
      </c>
      <c r="B408" s="25"/>
      <c r="C408" s="25"/>
      <c r="D408" s="25"/>
      <c r="E408" s="25"/>
      <c r="F408" s="25"/>
      <c r="G408" s="25"/>
      <c r="H408" s="26"/>
      <c r="I408" s="12" t="str">
        <f>IF($H408="","",IFERROR(INDEX(Library!$A$5:$A$499,MATCH($H408,Library!$F$5:$F$499,0)),"غير موجود بالمكتبة"))</f>
        <v/>
      </c>
      <c r="J408" s="11" t="str">
        <f>IF($H408="","",IFERROR(INDEX(Library!$H$5:$H$499,MATCH($H408,Library!$F$5:$F$499,0)),""))</f>
        <v/>
      </c>
      <c r="K408" s="11" t="str">
        <f>IF($H408="","",IFERROR(INDEX(Library!$I$5:$I$499,MATCH($H408,Library!$F$5:$F$499,0)),""))</f>
        <v/>
      </c>
      <c r="L408" s="12" t="str">
        <f>IF($H408="","",IFERROR(INDEX(Library!$J$5:$J$499,MATCH($H408,Library!$F$5:$F$499,0)),""))</f>
        <v/>
      </c>
      <c r="M408" s="25"/>
      <c r="N408" s="13" t="str">
        <f t="shared" si="13"/>
        <v/>
      </c>
      <c r="O408" s="25"/>
      <c r="P408" s="27"/>
      <c r="Q408" s="28" t="str">
        <f>IF(OR($P408="",$N408=""),"",$P408+IFERROR(INDEX(Settings!$B$10:$B$12,MATCH($N408,Settings!$A$10:$A$12,0)),0))</f>
        <v/>
      </c>
      <c r="R408" s="25"/>
      <c r="S408" s="25"/>
      <c r="T408" s="27"/>
      <c r="U408" s="12" t="str">
        <f>IF($P408="","",IF($T408&lt;&gt;"",$T408,Settings!$B$6)-$P408)</f>
        <v/>
      </c>
      <c r="V408" s="12" t="str">
        <f>IF(OR($Q408="",$S408="مغلق"),"",IF(Settings!$B$6&gt;$Q408,"متأخر",""))</f>
        <v/>
      </c>
      <c r="W408" s="26"/>
    </row>
    <row r="409" spans="1:23" ht="18" x14ac:dyDescent="0.25">
      <c r="A409" s="13" t="str">
        <f t="shared" si="12"/>
        <v/>
      </c>
      <c r="B409" s="25"/>
      <c r="C409" s="25"/>
      <c r="D409" s="25"/>
      <c r="E409" s="25"/>
      <c r="F409" s="25"/>
      <c r="G409" s="25"/>
      <c r="H409" s="26"/>
      <c r="I409" s="12" t="str">
        <f>IF($H409="","",IFERROR(INDEX(Library!$A$5:$A$499,MATCH($H409,Library!$F$5:$F$499,0)),"غير موجود بالمكتبة"))</f>
        <v/>
      </c>
      <c r="J409" s="11" t="str">
        <f>IF($H409="","",IFERROR(INDEX(Library!$H$5:$H$499,MATCH($H409,Library!$F$5:$F$499,0)),""))</f>
        <v/>
      </c>
      <c r="K409" s="11" t="str">
        <f>IF($H409="","",IFERROR(INDEX(Library!$I$5:$I$499,MATCH($H409,Library!$F$5:$F$499,0)),""))</f>
        <v/>
      </c>
      <c r="L409" s="12" t="str">
        <f>IF($H409="","",IFERROR(INDEX(Library!$J$5:$J$499,MATCH($H409,Library!$F$5:$F$499,0)),""))</f>
        <v/>
      </c>
      <c r="M409" s="25"/>
      <c r="N409" s="13" t="str">
        <f t="shared" si="13"/>
        <v/>
      </c>
      <c r="O409" s="25"/>
      <c r="P409" s="27"/>
      <c r="Q409" s="28" t="str">
        <f>IF(OR($P409="",$N409=""),"",$P409+IFERROR(INDEX(Settings!$B$10:$B$12,MATCH($N409,Settings!$A$10:$A$12,0)),0))</f>
        <v/>
      </c>
      <c r="R409" s="25"/>
      <c r="S409" s="25"/>
      <c r="T409" s="27"/>
      <c r="U409" s="12" t="str">
        <f>IF($P409="","",IF($T409&lt;&gt;"",$T409,Settings!$B$6)-$P409)</f>
        <v/>
      </c>
      <c r="V409" s="12" t="str">
        <f>IF(OR($Q409="",$S409="مغلق"),"",IF(Settings!$B$6&gt;$Q409,"متأخر",""))</f>
        <v/>
      </c>
      <c r="W409" s="26"/>
    </row>
    <row r="410" spans="1:23" ht="18" x14ac:dyDescent="0.25">
      <c r="A410" s="13" t="str">
        <f t="shared" si="12"/>
        <v/>
      </c>
      <c r="B410" s="25"/>
      <c r="C410" s="25"/>
      <c r="D410" s="25"/>
      <c r="E410" s="25"/>
      <c r="F410" s="25"/>
      <c r="G410" s="25"/>
      <c r="H410" s="26"/>
      <c r="I410" s="12" t="str">
        <f>IF($H410="","",IFERROR(INDEX(Library!$A$5:$A$499,MATCH($H410,Library!$F$5:$F$499,0)),"غير موجود بالمكتبة"))</f>
        <v/>
      </c>
      <c r="J410" s="11" t="str">
        <f>IF($H410="","",IFERROR(INDEX(Library!$H$5:$H$499,MATCH($H410,Library!$F$5:$F$499,0)),""))</f>
        <v/>
      </c>
      <c r="K410" s="11" t="str">
        <f>IF($H410="","",IFERROR(INDEX(Library!$I$5:$I$499,MATCH($H410,Library!$F$5:$F$499,0)),""))</f>
        <v/>
      </c>
      <c r="L410" s="12" t="str">
        <f>IF($H410="","",IFERROR(INDEX(Library!$J$5:$J$499,MATCH($H410,Library!$F$5:$F$499,0)),""))</f>
        <v/>
      </c>
      <c r="M410" s="25"/>
      <c r="N410" s="13" t="str">
        <f t="shared" si="13"/>
        <v/>
      </c>
      <c r="O410" s="25"/>
      <c r="P410" s="27"/>
      <c r="Q410" s="28" t="str">
        <f>IF(OR($P410="",$N410=""),"",$P410+IFERROR(INDEX(Settings!$B$10:$B$12,MATCH($N410,Settings!$A$10:$A$12,0)),0))</f>
        <v/>
      </c>
      <c r="R410" s="25"/>
      <c r="S410" s="25"/>
      <c r="T410" s="27"/>
      <c r="U410" s="12" t="str">
        <f>IF($P410="","",IF($T410&lt;&gt;"",$T410,Settings!$B$6)-$P410)</f>
        <v/>
      </c>
      <c r="V410" s="12" t="str">
        <f>IF(OR($Q410="",$S410="مغلق"),"",IF(Settings!$B$6&gt;$Q410,"متأخر",""))</f>
        <v/>
      </c>
      <c r="W410" s="26"/>
    </row>
    <row r="411" spans="1:23" ht="18" x14ac:dyDescent="0.25">
      <c r="A411" s="13" t="str">
        <f t="shared" si="12"/>
        <v/>
      </c>
      <c r="B411" s="25"/>
      <c r="C411" s="25"/>
      <c r="D411" s="25"/>
      <c r="E411" s="25"/>
      <c r="F411" s="25"/>
      <c r="G411" s="25"/>
      <c r="H411" s="26"/>
      <c r="I411" s="12" t="str">
        <f>IF($H411="","",IFERROR(INDEX(Library!$A$5:$A$499,MATCH($H411,Library!$F$5:$F$499,0)),"غير موجود بالمكتبة"))</f>
        <v/>
      </c>
      <c r="J411" s="11" t="str">
        <f>IF($H411="","",IFERROR(INDEX(Library!$H$5:$H$499,MATCH($H411,Library!$F$5:$F$499,0)),""))</f>
        <v/>
      </c>
      <c r="K411" s="11" t="str">
        <f>IF($H411="","",IFERROR(INDEX(Library!$I$5:$I$499,MATCH($H411,Library!$F$5:$F$499,0)),""))</f>
        <v/>
      </c>
      <c r="L411" s="12" t="str">
        <f>IF($H411="","",IFERROR(INDEX(Library!$J$5:$J$499,MATCH($H411,Library!$F$5:$F$499,0)),""))</f>
        <v/>
      </c>
      <c r="M411" s="25"/>
      <c r="N411" s="13" t="str">
        <f t="shared" si="13"/>
        <v/>
      </c>
      <c r="O411" s="25"/>
      <c r="P411" s="27"/>
      <c r="Q411" s="28" t="str">
        <f>IF(OR($P411="",$N411=""),"",$P411+IFERROR(INDEX(Settings!$B$10:$B$12,MATCH($N411,Settings!$A$10:$A$12,0)),0))</f>
        <v/>
      </c>
      <c r="R411" s="25"/>
      <c r="S411" s="25"/>
      <c r="T411" s="27"/>
      <c r="U411" s="12" t="str">
        <f>IF($P411="","",IF($T411&lt;&gt;"",$T411,Settings!$B$6)-$P411)</f>
        <v/>
      </c>
      <c r="V411" s="12" t="str">
        <f>IF(OR($Q411="",$S411="مغلق"),"",IF(Settings!$B$6&gt;$Q411,"متأخر",""))</f>
        <v/>
      </c>
      <c r="W411" s="26"/>
    </row>
    <row r="412" spans="1:23" ht="18" x14ac:dyDescent="0.25">
      <c r="A412" s="13" t="str">
        <f t="shared" si="12"/>
        <v/>
      </c>
      <c r="B412" s="25"/>
      <c r="C412" s="25"/>
      <c r="D412" s="25"/>
      <c r="E412" s="25"/>
      <c r="F412" s="25"/>
      <c r="G412" s="25"/>
      <c r="H412" s="26"/>
      <c r="I412" s="12" t="str">
        <f>IF($H412="","",IFERROR(INDEX(Library!$A$5:$A$499,MATCH($H412,Library!$F$5:$F$499,0)),"غير موجود بالمكتبة"))</f>
        <v/>
      </c>
      <c r="J412" s="11" t="str">
        <f>IF($H412="","",IFERROR(INDEX(Library!$H$5:$H$499,MATCH($H412,Library!$F$5:$F$499,0)),""))</f>
        <v/>
      </c>
      <c r="K412" s="11" t="str">
        <f>IF($H412="","",IFERROR(INDEX(Library!$I$5:$I$499,MATCH($H412,Library!$F$5:$F$499,0)),""))</f>
        <v/>
      </c>
      <c r="L412" s="12" t="str">
        <f>IF($H412="","",IFERROR(INDEX(Library!$J$5:$J$499,MATCH($H412,Library!$F$5:$F$499,0)),""))</f>
        <v/>
      </c>
      <c r="M412" s="25"/>
      <c r="N412" s="13" t="str">
        <f t="shared" si="13"/>
        <v/>
      </c>
      <c r="O412" s="25"/>
      <c r="P412" s="27"/>
      <c r="Q412" s="28" t="str">
        <f>IF(OR($P412="",$N412=""),"",$P412+IFERROR(INDEX(Settings!$B$10:$B$12,MATCH($N412,Settings!$A$10:$A$12,0)),0))</f>
        <v/>
      </c>
      <c r="R412" s="25"/>
      <c r="S412" s="25"/>
      <c r="T412" s="27"/>
      <c r="U412" s="12" t="str">
        <f>IF($P412="","",IF($T412&lt;&gt;"",$T412,Settings!$B$6)-$P412)</f>
        <v/>
      </c>
      <c r="V412" s="12" t="str">
        <f>IF(OR($Q412="",$S412="مغلق"),"",IF(Settings!$B$6&gt;$Q412,"متأخر",""))</f>
        <v/>
      </c>
      <c r="W412" s="26"/>
    </row>
    <row r="413" spans="1:23" ht="18" x14ac:dyDescent="0.25">
      <c r="A413" s="13" t="str">
        <f t="shared" si="12"/>
        <v/>
      </c>
      <c r="B413" s="25"/>
      <c r="C413" s="25"/>
      <c r="D413" s="25"/>
      <c r="E413" s="25"/>
      <c r="F413" s="25"/>
      <c r="G413" s="25"/>
      <c r="H413" s="26"/>
      <c r="I413" s="12" t="str">
        <f>IF($H413="","",IFERROR(INDEX(Library!$A$5:$A$499,MATCH($H413,Library!$F$5:$F$499,0)),"غير موجود بالمكتبة"))</f>
        <v/>
      </c>
      <c r="J413" s="11" t="str">
        <f>IF($H413="","",IFERROR(INDEX(Library!$H$5:$H$499,MATCH($H413,Library!$F$5:$F$499,0)),""))</f>
        <v/>
      </c>
      <c r="K413" s="11" t="str">
        <f>IF($H413="","",IFERROR(INDEX(Library!$I$5:$I$499,MATCH($H413,Library!$F$5:$F$499,0)),""))</f>
        <v/>
      </c>
      <c r="L413" s="12" t="str">
        <f>IF($H413="","",IFERROR(INDEX(Library!$J$5:$J$499,MATCH($H413,Library!$F$5:$F$499,0)),""))</f>
        <v/>
      </c>
      <c r="M413" s="25"/>
      <c r="N413" s="13" t="str">
        <f t="shared" si="13"/>
        <v/>
      </c>
      <c r="O413" s="25"/>
      <c r="P413" s="27"/>
      <c r="Q413" s="28" t="str">
        <f>IF(OR($P413="",$N413=""),"",$P413+IFERROR(INDEX(Settings!$B$10:$B$12,MATCH($N413,Settings!$A$10:$A$12,0)),0))</f>
        <v/>
      </c>
      <c r="R413" s="25"/>
      <c r="S413" s="25"/>
      <c r="T413" s="27"/>
      <c r="U413" s="12" t="str">
        <f>IF($P413="","",IF($T413&lt;&gt;"",$T413,Settings!$B$6)-$P413)</f>
        <v/>
      </c>
      <c r="V413" s="12" t="str">
        <f>IF(OR($Q413="",$S413="مغلق"),"",IF(Settings!$B$6&gt;$Q413,"متأخر",""))</f>
        <v/>
      </c>
      <c r="W413" s="26"/>
    </row>
    <row r="414" spans="1:23" ht="18" x14ac:dyDescent="0.25">
      <c r="A414" s="13" t="str">
        <f t="shared" si="12"/>
        <v/>
      </c>
      <c r="B414" s="25"/>
      <c r="C414" s="25"/>
      <c r="D414" s="25"/>
      <c r="E414" s="25"/>
      <c r="F414" s="25"/>
      <c r="G414" s="25"/>
      <c r="H414" s="26"/>
      <c r="I414" s="12" t="str">
        <f>IF($H414="","",IFERROR(INDEX(Library!$A$5:$A$499,MATCH($H414,Library!$F$5:$F$499,0)),"غير موجود بالمكتبة"))</f>
        <v/>
      </c>
      <c r="J414" s="11" t="str">
        <f>IF($H414="","",IFERROR(INDEX(Library!$H$5:$H$499,MATCH($H414,Library!$F$5:$F$499,0)),""))</f>
        <v/>
      </c>
      <c r="K414" s="11" t="str">
        <f>IF($H414="","",IFERROR(INDEX(Library!$I$5:$I$499,MATCH($H414,Library!$F$5:$F$499,0)),""))</f>
        <v/>
      </c>
      <c r="L414" s="12" t="str">
        <f>IF($H414="","",IFERROR(INDEX(Library!$J$5:$J$499,MATCH($H414,Library!$F$5:$F$499,0)),""))</f>
        <v/>
      </c>
      <c r="M414" s="25"/>
      <c r="N414" s="13" t="str">
        <f t="shared" si="13"/>
        <v/>
      </c>
      <c r="O414" s="25"/>
      <c r="P414" s="27"/>
      <c r="Q414" s="28" t="str">
        <f>IF(OR($P414="",$N414=""),"",$P414+IFERROR(INDEX(Settings!$B$10:$B$12,MATCH($N414,Settings!$A$10:$A$12,0)),0))</f>
        <v/>
      </c>
      <c r="R414" s="25"/>
      <c r="S414" s="25"/>
      <c r="T414" s="27"/>
      <c r="U414" s="12" t="str">
        <f>IF($P414="","",IF($T414&lt;&gt;"",$T414,Settings!$B$6)-$P414)</f>
        <v/>
      </c>
      <c r="V414" s="12" t="str">
        <f>IF(OR($Q414="",$S414="مغلق"),"",IF(Settings!$B$6&gt;$Q414,"متأخر",""))</f>
        <v/>
      </c>
      <c r="W414" s="26"/>
    </row>
    <row r="415" spans="1:23" ht="18" x14ac:dyDescent="0.25">
      <c r="A415" s="13" t="str">
        <f t="shared" si="12"/>
        <v/>
      </c>
      <c r="B415" s="25"/>
      <c r="C415" s="25"/>
      <c r="D415" s="25"/>
      <c r="E415" s="25"/>
      <c r="F415" s="25"/>
      <c r="G415" s="25"/>
      <c r="H415" s="26"/>
      <c r="I415" s="12" t="str">
        <f>IF($H415="","",IFERROR(INDEX(Library!$A$5:$A$499,MATCH($H415,Library!$F$5:$F$499,0)),"غير موجود بالمكتبة"))</f>
        <v/>
      </c>
      <c r="J415" s="11" t="str">
        <f>IF($H415="","",IFERROR(INDEX(Library!$H$5:$H$499,MATCH($H415,Library!$F$5:$F$499,0)),""))</f>
        <v/>
      </c>
      <c r="K415" s="11" t="str">
        <f>IF($H415="","",IFERROR(INDEX(Library!$I$5:$I$499,MATCH($H415,Library!$F$5:$F$499,0)),""))</f>
        <v/>
      </c>
      <c r="L415" s="12" t="str">
        <f>IF($H415="","",IFERROR(INDEX(Library!$J$5:$J$499,MATCH($H415,Library!$F$5:$F$499,0)),""))</f>
        <v/>
      </c>
      <c r="M415" s="25"/>
      <c r="N415" s="13" t="str">
        <f t="shared" si="13"/>
        <v/>
      </c>
      <c r="O415" s="25"/>
      <c r="P415" s="27"/>
      <c r="Q415" s="28" t="str">
        <f>IF(OR($P415="",$N415=""),"",$P415+IFERROR(INDEX(Settings!$B$10:$B$12,MATCH($N415,Settings!$A$10:$A$12,0)),0))</f>
        <v/>
      </c>
      <c r="R415" s="25"/>
      <c r="S415" s="25"/>
      <c r="T415" s="27"/>
      <c r="U415" s="12" t="str">
        <f>IF($P415="","",IF($T415&lt;&gt;"",$T415,Settings!$B$6)-$P415)</f>
        <v/>
      </c>
      <c r="V415" s="12" t="str">
        <f>IF(OR($Q415="",$S415="مغلق"),"",IF(Settings!$B$6&gt;$Q415,"متأخر",""))</f>
        <v/>
      </c>
      <c r="W415" s="26"/>
    </row>
    <row r="416" spans="1:23" ht="18" x14ac:dyDescent="0.25">
      <c r="A416" s="13" t="str">
        <f t="shared" si="12"/>
        <v/>
      </c>
      <c r="B416" s="25"/>
      <c r="C416" s="25"/>
      <c r="D416" s="25"/>
      <c r="E416" s="25"/>
      <c r="F416" s="25"/>
      <c r="G416" s="25"/>
      <c r="H416" s="26"/>
      <c r="I416" s="12" t="str">
        <f>IF($H416="","",IFERROR(INDEX(Library!$A$5:$A$499,MATCH($H416,Library!$F$5:$F$499,0)),"غير موجود بالمكتبة"))</f>
        <v/>
      </c>
      <c r="J416" s="11" t="str">
        <f>IF($H416="","",IFERROR(INDEX(Library!$H$5:$H$499,MATCH($H416,Library!$F$5:$F$499,0)),""))</f>
        <v/>
      </c>
      <c r="K416" s="11" t="str">
        <f>IF($H416="","",IFERROR(INDEX(Library!$I$5:$I$499,MATCH($H416,Library!$F$5:$F$499,0)),""))</f>
        <v/>
      </c>
      <c r="L416" s="12" t="str">
        <f>IF($H416="","",IFERROR(INDEX(Library!$J$5:$J$499,MATCH($H416,Library!$F$5:$F$499,0)),""))</f>
        <v/>
      </c>
      <c r="M416" s="25"/>
      <c r="N416" s="13" t="str">
        <f t="shared" si="13"/>
        <v/>
      </c>
      <c r="O416" s="25"/>
      <c r="P416" s="27"/>
      <c r="Q416" s="28" t="str">
        <f>IF(OR($P416="",$N416=""),"",$P416+IFERROR(INDEX(Settings!$B$10:$B$12,MATCH($N416,Settings!$A$10:$A$12,0)),0))</f>
        <v/>
      </c>
      <c r="R416" s="25"/>
      <c r="S416" s="25"/>
      <c r="T416" s="27"/>
      <c r="U416" s="12" t="str">
        <f>IF($P416="","",IF($T416&lt;&gt;"",$T416,Settings!$B$6)-$P416)</f>
        <v/>
      </c>
      <c r="V416" s="12" t="str">
        <f>IF(OR($Q416="",$S416="مغلق"),"",IF(Settings!$B$6&gt;$Q416,"متأخر",""))</f>
        <v/>
      </c>
      <c r="W416" s="26"/>
    </row>
    <row r="417" spans="1:23" ht="18" x14ac:dyDescent="0.25">
      <c r="A417" s="13" t="str">
        <f t="shared" si="12"/>
        <v/>
      </c>
      <c r="B417" s="25"/>
      <c r="C417" s="25"/>
      <c r="D417" s="25"/>
      <c r="E417" s="25"/>
      <c r="F417" s="25"/>
      <c r="G417" s="25"/>
      <c r="H417" s="26"/>
      <c r="I417" s="12" t="str">
        <f>IF($H417="","",IFERROR(INDEX(Library!$A$5:$A$499,MATCH($H417,Library!$F$5:$F$499,0)),"غير موجود بالمكتبة"))</f>
        <v/>
      </c>
      <c r="J417" s="11" t="str">
        <f>IF($H417="","",IFERROR(INDEX(Library!$H$5:$H$499,MATCH($H417,Library!$F$5:$F$499,0)),""))</f>
        <v/>
      </c>
      <c r="K417" s="11" t="str">
        <f>IF($H417="","",IFERROR(INDEX(Library!$I$5:$I$499,MATCH($H417,Library!$F$5:$F$499,0)),""))</f>
        <v/>
      </c>
      <c r="L417" s="12" t="str">
        <f>IF($H417="","",IFERROR(INDEX(Library!$J$5:$J$499,MATCH($H417,Library!$F$5:$F$499,0)),""))</f>
        <v/>
      </c>
      <c r="M417" s="25"/>
      <c r="N417" s="13" t="str">
        <f t="shared" si="13"/>
        <v/>
      </c>
      <c r="O417" s="25"/>
      <c r="P417" s="27"/>
      <c r="Q417" s="28" t="str">
        <f>IF(OR($P417="",$N417=""),"",$P417+IFERROR(INDEX(Settings!$B$10:$B$12,MATCH($N417,Settings!$A$10:$A$12,0)),0))</f>
        <v/>
      </c>
      <c r="R417" s="25"/>
      <c r="S417" s="25"/>
      <c r="T417" s="27"/>
      <c r="U417" s="12" t="str">
        <f>IF($P417="","",IF($T417&lt;&gt;"",$T417,Settings!$B$6)-$P417)</f>
        <v/>
      </c>
      <c r="V417" s="12" t="str">
        <f>IF(OR($Q417="",$S417="مغلق"),"",IF(Settings!$B$6&gt;$Q417,"متأخر",""))</f>
        <v/>
      </c>
      <c r="W417" s="26"/>
    </row>
    <row r="418" spans="1:23" ht="18" x14ac:dyDescent="0.25">
      <c r="A418" s="13" t="str">
        <f t="shared" si="12"/>
        <v/>
      </c>
      <c r="B418" s="25"/>
      <c r="C418" s="25"/>
      <c r="D418" s="25"/>
      <c r="E418" s="25"/>
      <c r="F418" s="25"/>
      <c r="G418" s="25"/>
      <c r="H418" s="26"/>
      <c r="I418" s="12" t="str">
        <f>IF($H418="","",IFERROR(INDEX(Library!$A$5:$A$499,MATCH($H418,Library!$F$5:$F$499,0)),"غير موجود بالمكتبة"))</f>
        <v/>
      </c>
      <c r="J418" s="11" t="str">
        <f>IF($H418="","",IFERROR(INDEX(Library!$H$5:$H$499,MATCH($H418,Library!$F$5:$F$499,0)),""))</f>
        <v/>
      </c>
      <c r="K418" s="11" t="str">
        <f>IF($H418="","",IFERROR(INDEX(Library!$I$5:$I$499,MATCH($H418,Library!$F$5:$F$499,0)),""))</f>
        <v/>
      </c>
      <c r="L418" s="12" t="str">
        <f>IF($H418="","",IFERROR(INDEX(Library!$J$5:$J$499,MATCH($H418,Library!$F$5:$F$499,0)),""))</f>
        <v/>
      </c>
      <c r="M418" s="25"/>
      <c r="N418" s="13" t="str">
        <f t="shared" si="13"/>
        <v/>
      </c>
      <c r="O418" s="25"/>
      <c r="P418" s="27"/>
      <c r="Q418" s="28" t="str">
        <f>IF(OR($P418="",$N418=""),"",$P418+IFERROR(INDEX(Settings!$B$10:$B$12,MATCH($N418,Settings!$A$10:$A$12,0)),0))</f>
        <v/>
      </c>
      <c r="R418" s="25"/>
      <c r="S418" s="25"/>
      <c r="T418" s="27"/>
      <c r="U418" s="12" t="str">
        <f>IF($P418="","",IF($T418&lt;&gt;"",$T418,Settings!$B$6)-$P418)</f>
        <v/>
      </c>
      <c r="V418" s="12" t="str">
        <f>IF(OR($Q418="",$S418="مغلق"),"",IF(Settings!$B$6&gt;$Q418,"متأخر",""))</f>
        <v/>
      </c>
      <c r="W418" s="26"/>
    </row>
    <row r="419" spans="1:23" ht="18" x14ac:dyDescent="0.25">
      <c r="A419" s="13" t="str">
        <f t="shared" si="12"/>
        <v/>
      </c>
      <c r="B419" s="25"/>
      <c r="C419" s="25"/>
      <c r="D419" s="25"/>
      <c r="E419" s="25"/>
      <c r="F419" s="25"/>
      <c r="G419" s="25"/>
      <c r="H419" s="26"/>
      <c r="I419" s="12" t="str">
        <f>IF($H419="","",IFERROR(INDEX(Library!$A$5:$A$499,MATCH($H419,Library!$F$5:$F$499,0)),"غير موجود بالمكتبة"))</f>
        <v/>
      </c>
      <c r="J419" s="11" t="str">
        <f>IF($H419="","",IFERROR(INDEX(Library!$H$5:$H$499,MATCH($H419,Library!$F$5:$F$499,0)),""))</f>
        <v/>
      </c>
      <c r="K419" s="11" t="str">
        <f>IF($H419="","",IFERROR(INDEX(Library!$I$5:$I$499,MATCH($H419,Library!$F$5:$F$499,0)),""))</f>
        <v/>
      </c>
      <c r="L419" s="12" t="str">
        <f>IF($H419="","",IFERROR(INDEX(Library!$J$5:$J$499,MATCH($H419,Library!$F$5:$F$499,0)),""))</f>
        <v/>
      </c>
      <c r="M419" s="25"/>
      <c r="N419" s="13" t="str">
        <f t="shared" si="13"/>
        <v/>
      </c>
      <c r="O419" s="25"/>
      <c r="P419" s="27"/>
      <c r="Q419" s="28" t="str">
        <f>IF(OR($P419="",$N419=""),"",$P419+IFERROR(INDEX(Settings!$B$10:$B$12,MATCH($N419,Settings!$A$10:$A$12,0)),0))</f>
        <v/>
      </c>
      <c r="R419" s="25"/>
      <c r="S419" s="25"/>
      <c r="T419" s="27"/>
      <c r="U419" s="12" t="str">
        <f>IF($P419="","",IF($T419&lt;&gt;"",$T419,Settings!$B$6)-$P419)</f>
        <v/>
      </c>
      <c r="V419" s="12" t="str">
        <f>IF(OR($Q419="",$S419="مغلق"),"",IF(Settings!$B$6&gt;$Q419,"متأخر",""))</f>
        <v/>
      </c>
      <c r="W419" s="26"/>
    </row>
    <row r="420" spans="1:23" ht="18" x14ac:dyDescent="0.25">
      <c r="A420" s="13" t="str">
        <f t="shared" si="12"/>
        <v/>
      </c>
      <c r="B420" s="25"/>
      <c r="C420" s="25"/>
      <c r="D420" s="25"/>
      <c r="E420" s="25"/>
      <c r="F420" s="25"/>
      <c r="G420" s="25"/>
      <c r="H420" s="26"/>
      <c r="I420" s="12" t="str">
        <f>IF($H420="","",IFERROR(INDEX(Library!$A$5:$A$499,MATCH($H420,Library!$F$5:$F$499,0)),"غير موجود بالمكتبة"))</f>
        <v/>
      </c>
      <c r="J420" s="11" t="str">
        <f>IF($H420="","",IFERROR(INDEX(Library!$H$5:$H$499,MATCH($H420,Library!$F$5:$F$499,0)),""))</f>
        <v/>
      </c>
      <c r="K420" s="11" t="str">
        <f>IF($H420="","",IFERROR(INDEX(Library!$I$5:$I$499,MATCH($H420,Library!$F$5:$F$499,0)),""))</f>
        <v/>
      </c>
      <c r="L420" s="12" t="str">
        <f>IF($H420="","",IFERROR(INDEX(Library!$J$5:$J$499,MATCH($H420,Library!$F$5:$F$499,0)),""))</f>
        <v/>
      </c>
      <c r="M420" s="25"/>
      <c r="N420" s="13" t="str">
        <f t="shared" si="13"/>
        <v/>
      </c>
      <c r="O420" s="25"/>
      <c r="P420" s="27"/>
      <c r="Q420" s="28" t="str">
        <f>IF(OR($P420="",$N420=""),"",$P420+IFERROR(INDEX(Settings!$B$10:$B$12,MATCH($N420,Settings!$A$10:$A$12,0)),0))</f>
        <v/>
      </c>
      <c r="R420" s="25"/>
      <c r="S420" s="25"/>
      <c r="T420" s="27"/>
      <c r="U420" s="12" t="str">
        <f>IF($P420="","",IF($T420&lt;&gt;"",$T420,Settings!$B$6)-$P420)</f>
        <v/>
      </c>
      <c r="V420" s="12" t="str">
        <f>IF(OR($Q420="",$S420="مغلق"),"",IF(Settings!$B$6&gt;$Q420,"متأخر",""))</f>
        <v/>
      </c>
      <c r="W420" s="26"/>
    </row>
    <row r="421" spans="1:23" ht="18" x14ac:dyDescent="0.25">
      <c r="A421" s="13" t="str">
        <f t="shared" si="12"/>
        <v/>
      </c>
      <c r="B421" s="25"/>
      <c r="C421" s="25"/>
      <c r="D421" s="25"/>
      <c r="E421" s="25"/>
      <c r="F421" s="25"/>
      <c r="G421" s="25"/>
      <c r="H421" s="26"/>
      <c r="I421" s="12" t="str">
        <f>IF($H421="","",IFERROR(INDEX(Library!$A$5:$A$499,MATCH($H421,Library!$F$5:$F$499,0)),"غير موجود بالمكتبة"))</f>
        <v/>
      </c>
      <c r="J421" s="11" t="str">
        <f>IF($H421="","",IFERROR(INDEX(Library!$H$5:$H$499,MATCH($H421,Library!$F$5:$F$499,0)),""))</f>
        <v/>
      </c>
      <c r="K421" s="11" t="str">
        <f>IF($H421="","",IFERROR(INDEX(Library!$I$5:$I$499,MATCH($H421,Library!$F$5:$F$499,0)),""))</f>
        <v/>
      </c>
      <c r="L421" s="12" t="str">
        <f>IF($H421="","",IFERROR(INDEX(Library!$J$5:$J$499,MATCH($H421,Library!$F$5:$F$499,0)),""))</f>
        <v/>
      </c>
      <c r="M421" s="25"/>
      <c r="N421" s="13" t="str">
        <f t="shared" si="13"/>
        <v/>
      </c>
      <c r="O421" s="25"/>
      <c r="P421" s="27"/>
      <c r="Q421" s="28" t="str">
        <f>IF(OR($P421="",$N421=""),"",$P421+IFERROR(INDEX(Settings!$B$10:$B$12,MATCH($N421,Settings!$A$10:$A$12,0)),0))</f>
        <v/>
      </c>
      <c r="R421" s="25"/>
      <c r="S421" s="25"/>
      <c r="T421" s="27"/>
      <c r="U421" s="12" t="str">
        <f>IF($P421="","",IF($T421&lt;&gt;"",$T421,Settings!$B$6)-$P421)</f>
        <v/>
      </c>
      <c r="V421" s="12" t="str">
        <f>IF(OR($Q421="",$S421="مغلق"),"",IF(Settings!$B$6&gt;$Q421,"متأخر",""))</f>
        <v/>
      </c>
      <c r="W421" s="26"/>
    </row>
    <row r="422" spans="1:23" ht="18" x14ac:dyDescent="0.25">
      <c r="A422" s="13" t="str">
        <f t="shared" si="12"/>
        <v/>
      </c>
      <c r="B422" s="25"/>
      <c r="C422" s="25"/>
      <c r="D422" s="25"/>
      <c r="E422" s="25"/>
      <c r="F422" s="25"/>
      <c r="G422" s="25"/>
      <c r="H422" s="26"/>
      <c r="I422" s="12" t="str">
        <f>IF($H422="","",IFERROR(INDEX(Library!$A$5:$A$499,MATCH($H422,Library!$F$5:$F$499,0)),"غير موجود بالمكتبة"))</f>
        <v/>
      </c>
      <c r="J422" s="11" t="str">
        <f>IF($H422="","",IFERROR(INDEX(Library!$H$5:$H$499,MATCH($H422,Library!$F$5:$F$499,0)),""))</f>
        <v/>
      </c>
      <c r="K422" s="11" t="str">
        <f>IF($H422="","",IFERROR(INDEX(Library!$I$5:$I$499,MATCH($H422,Library!$F$5:$F$499,0)),""))</f>
        <v/>
      </c>
      <c r="L422" s="12" t="str">
        <f>IF($H422="","",IFERROR(INDEX(Library!$J$5:$J$499,MATCH($H422,Library!$F$5:$F$499,0)),""))</f>
        <v/>
      </c>
      <c r="M422" s="25"/>
      <c r="N422" s="13" t="str">
        <f t="shared" si="13"/>
        <v/>
      </c>
      <c r="O422" s="25"/>
      <c r="P422" s="27"/>
      <c r="Q422" s="28" t="str">
        <f>IF(OR($P422="",$N422=""),"",$P422+IFERROR(INDEX(Settings!$B$10:$B$12,MATCH($N422,Settings!$A$10:$A$12,0)),0))</f>
        <v/>
      </c>
      <c r="R422" s="25"/>
      <c r="S422" s="25"/>
      <c r="T422" s="27"/>
      <c r="U422" s="12" t="str">
        <f>IF($P422="","",IF($T422&lt;&gt;"",$T422,Settings!$B$6)-$P422)</f>
        <v/>
      </c>
      <c r="V422" s="12" t="str">
        <f>IF(OR($Q422="",$S422="مغلق"),"",IF(Settings!$B$6&gt;$Q422,"متأخر",""))</f>
        <v/>
      </c>
      <c r="W422" s="26"/>
    </row>
    <row r="423" spans="1:23" ht="18" x14ac:dyDescent="0.25">
      <c r="A423" s="13" t="str">
        <f t="shared" si="12"/>
        <v/>
      </c>
      <c r="B423" s="25"/>
      <c r="C423" s="25"/>
      <c r="D423" s="25"/>
      <c r="E423" s="25"/>
      <c r="F423" s="25"/>
      <c r="G423" s="25"/>
      <c r="H423" s="26"/>
      <c r="I423" s="12" t="str">
        <f>IF($H423="","",IFERROR(INDEX(Library!$A$5:$A$499,MATCH($H423,Library!$F$5:$F$499,0)),"غير موجود بالمكتبة"))</f>
        <v/>
      </c>
      <c r="J423" s="11" t="str">
        <f>IF($H423="","",IFERROR(INDEX(Library!$H$5:$H$499,MATCH($H423,Library!$F$5:$F$499,0)),""))</f>
        <v/>
      </c>
      <c r="K423" s="11" t="str">
        <f>IF($H423="","",IFERROR(INDEX(Library!$I$5:$I$499,MATCH($H423,Library!$F$5:$F$499,0)),""))</f>
        <v/>
      </c>
      <c r="L423" s="12" t="str">
        <f>IF($H423="","",IFERROR(INDEX(Library!$J$5:$J$499,MATCH($H423,Library!$F$5:$F$499,0)),""))</f>
        <v/>
      </c>
      <c r="M423" s="25"/>
      <c r="N423" s="13" t="str">
        <f t="shared" si="13"/>
        <v/>
      </c>
      <c r="O423" s="25"/>
      <c r="P423" s="27"/>
      <c r="Q423" s="28" t="str">
        <f>IF(OR($P423="",$N423=""),"",$P423+IFERROR(INDEX(Settings!$B$10:$B$12,MATCH($N423,Settings!$A$10:$A$12,0)),0))</f>
        <v/>
      </c>
      <c r="R423" s="25"/>
      <c r="S423" s="25"/>
      <c r="T423" s="27"/>
      <c r="U423" s="12" t="str">
        <f>IF($P423="","",IF($T423&lt;&gt;"",$T423,Settings!$B$6)-$P423)</f>
        <v/>
      </c>
      <c r="V423" s="12" t="str">
        <f>IF(OR($Q423="",$S423="مغلق"),"",IF(Settings!$B$6&gt;$Q423,"متأخر",""))</f>
        <v/>
      </c>
      <c r="W423" s="26"/>
    </row>
    <row r="424" spans="1:23" ht="18" x14ac:dyDescent="0.25">
      <c r="A424" s="13" t="str">
        <f t="shared" si="12"/>
        <v/>
      </c>
      <c r="B424" s="25"/>
      <c r="C424" s="25"/>
      <c r="D424" s="25"/>
      <c r="E424" s="25"/>
      <c r="F424" s="25"/>
      <c r="G424" s="25"/>
      <c r="H424" s="26"/>
      <c r="I424" s="12" t="str">
        <f>IF($H424="","",IFERROR(INDEX(Library!$A$5:$A$499,MATCH($H424,Library!$F$5:$F$499,0)),"غير موجود بالمكتبة"))</f>
        <v/>
      </c>
      <c r="J424" s="11" t="str">
        <f>IF($H424="","",IFERROR(INDEX(Library!$H$5:$H$499,MATCH($H424,Library!$F$5:$F$499,0)),""))</f>
        <v/>
      </c>
      <c r="K424" s="11" t="str">
        <f>IF($H424="","",IFERROR(INDEX(Library!$I$5:$I$499,MATCH($H424,Library!$F$5:$F$499,0)),""))</f>
        <v/>
      </c>
      <c r="L424" s="12" t="str">
        <f>IF($H424="","",IFERROR(INDEX(Library!$J$5:$J$499,MATCH($H424,Library!$F$5:$F$499,0)),""))</f>
        <v/>
      </c>
      <c r="M424" s="25"/>
      <c r="N424" s="13" t="str">
        <f t="shared" si="13"/>
        <v/>
      </c>
      <c r="O424" s="25"/>
      <c r="P424" s="27"/>
      <c r="Q424" s="28" t="str">
        <f>IF(OR($P424="",$N424=""),"",$P424+IFERROR(INDEX(Settings!$B$10:$B$12,MATCH($N424,Settings!$A$10:$A$12,0)),0))</f>
        <v/>
      </c>
      <c r="R424" s="25"/>
      <c r="S424" s="25"/>
      <c r="T424" s="27"/>
      <c r="U424" s="12" t="str">
        <f>IF($P424="","",IF($T424&lt;&gt;"",$T424,Settings!$B$6)-$P424)</f>
        <v/>
      </c>
      <c r="V424" s="12" t="str">
        <f>IF(OR($Q424="",$S424="مغلق"),"",IF(Settings!$B$6&gt;$Q424,"متأخر",""))</f>
        <v/>
      </c>
      <c r="W424" s="26"/>
    </row>
    <row r="425" spans="1:23" ht="18" x14ac:dyDescent="0.25">
      <c r="A425" s="13" t="str">
        <f t="shared" si="12"/>
        <v/>
      </c>
      <c r="B425" s="25"/>
      <c r="C425" s="25"/>
      <c r="D425" s="25"/>
      <c r="E425" s="25"/>
      <c r="F425" s="25"/>
      <c r="G425" s="25"/>
      <c r="H425" s="26"/>
      <c r="I425" s="12" t="str">
        <f>IF($H425="","",IFERROR(INDEX(Library!$A$5:$A$499,MATCH($H425,Library!$F$5:$F$499,0)),"غير موجود بالمكتبة"))</f>
        <v/>
      </c>
      <c r="J425" s="11" t="str">
        <f>IF($H425="","",IFERROR(INDEX(Library!$H$5:$H$499,MATCH($H425,Library!$F$5:$F$499,0)),""))</f>
        <v/>
      </c>
      <c r="K425" s="11" t="str">
        <f>IF($H425="","",IFERROR(INDEX(Library!$I$5:$I$499,MATCH($H425,Library!$F$5:$F$499,0)),""))</f>
        <v/>
      </c>
      <c r="L425" s="12" t="str">
        <f>IF($H425="","",IFERROR(INDEX(Library!$J$5:$J$499,MATCH($H425,Library!$F$5:$F$499,0)),""))</f>
        <v/>
      </c>
      <c r="M425" s="25"/>
      <c r="N425" s="13" t="str">
        <f t="shared" si="13"/>
        <v/>
      </c>
      <c r="O425" s="25"/>
      <c r="P425" s="27"/>
      <c r="Q425" s="28" t="str">
        <f>IF(OR($P425="",$N425=""),"",$P425+IFERROR(INDEX(Settings!$B$10:$B$12,MATCH($N425,Settings!$A$10:$A$12,0)),0))</f>
        <v/>
      </c>
      <c r="R425" s="25"/>
      <c r="S425" s="25"/>
      <c r="T425" s="27"/>
      <c r="U425" s="12" t="str">
        <f>IF($P425="","",IF($T425&lt;&gt;"",$T425,Settings!$B$6)-$P425)</f>
        <v/>
      </c>
      <c r="V425" s="12" t="str">
        <f>IF(OR($Q425="",$S425="مغلق"),"",IF(Settings!$B$6&gt;$Q425,"متأخر",""))</f>
        <v/>
      </c>
      <c r="W425" s="26"/>
    </row>
    <row r="426" spans="1:23" ht="18" x14ac:dyDescent="0.25">
      <c r="A426" s="13" t="str">
        <f t="shared" si="12"/>
        <v/>
      </c>
      <c r="B426" s="25"/>
      <c r="C426" s="25"/>
      <c r="D426" s="25"/>
      <c r="E426" s="25"/>
      <c r="F426" s="25"/>
      <c r="G426" s="25"/>
      <c r="H426" s="26"/>
      <c r="I426" s="12" t="str">
        <f>IF($H426="","",IFERROR(INDEX(Library!$A$5:$A$499,MATCH($H426,Library!$F$5:$F$499,0)),"غير موجود بالمكتبة"))</f>
        <v/>
      </c>
      <c r="J426" s="11" t="str">
        <f>IF($H426="","",IFERROR(INDEX(Library!$H$5:$H$499,MATCH($H426,Library!$F$5:$F$499,0)),""))</f>
        <v/>
      </c>
      <c r="K426" s="11" t="str">
        <f>IF($H426="","",IFERROR(INDEX(Library!$I$5:$I$499,MATCH($H426,Library!$F$5:$F$499,0)),""))</f>
        <v/>
      </c>
      <c r="L426" s="12" t="str">
        <f>IF($H426="","",IFERROR(INDEX(Library!$J$5:$J$499,MATCH($H426,Library!$F$5:$F$499,0)),""))</f>
        <v/>
      </c>
      <c r="M426" s="25"/>
      <c r="N426" s="13" t="str">
        <f t="shared" si="13"/>
        <v/>
      </c>
      <c r="O426" s="25"/>
      <c r="P426" s="27"/>
      <c r="Q426" s="28" t="str">
        <f>IF(OR($P426="",$N426=""),"",$P426+IFERROR(INDEX(Settings!$B$10:$B$12,MATCH($N426,Settings!$A$10:$A$12,0)),0))</f>
        <v/>
      </c>
      <c r="R426" s="25"/>
      <c r="S426" s="25"/>
      <c r="T426" s="27"/>
      <c r="U426" s="12" t="str">
        <f>IF($P426="","",IF($T426&lt;&gt;"",$T426,Settings!$B$6)-$P426)</f>
        <v/>
      </c>
      <c r="V426" s="12" t="str">
        <f>IF(OR($Q426="",$S426="مغلق"),"",IF(Settings!$B$6&gt;$Q426,"متأخر",""))</f>
        <v/>
      </c>
      <c r="W426" s="26"/>
    </row>
    <row r="427" spans="1:23" ht="18" x14ac:dyDescent="0.25">
      <c r="A427" s="13" t="str">
        <f t="shared" si="12"/>
        <v/>
      </c>
      <c r="B427" s="25"/>
      <c r="C427" s="25"/>
      <c r="D427" s="25"/>
      <c r="E427" s="25"/>
      <c r="F427" s="25"/>
      <c r="G427" s="25"/>
      <c r="H427" s="26"/>
      <c r="I427" s="12" t="str">
        <f>IF($H427="","",IFERROR(INDEX(Library!$A$5:$A$499,MATCH($H427,Library!$F$5:$F$499,0)),"غير موجود بالمكتبة"))</f>
        <v/>
      </c>
      <c r="J427" s="11" t="str">
        <f>IF($H427="","",IFERROR(INDEX(Library!$H$5:$H$499,MATCH($H427,Library!$F$5:$F$499,0)),""))</f>
        <v/>
      </c>
      <c r="K427" s="11" t="str">
        <f>IF($H427="","",IFERROR(INDEX(Library!$I$5:$I$499,MATCH($H427,Library!$F$5:$F$499,0)),""))</f>
        <v/>
      </c>
      <c r="L427" s="12" t="str">
        <f>IF($H427="","",IFERROR(INDEX(Library!$J$5:$J$499,MATCH($H427,Library!$F$5:$F$499,0)),""))</f>
        <v/>
      </c>
      <c r="M427" s="25"/>
      <c r="N427" s="13" t="str">
        <f t="shared" si="13"/>
        <v/>
      </c>
      <c r="O427" s="25"/>
      <c r="P427" s="27"/>
      <c r="Q427" s="28" t="str">
        <f>IF(OR($P427="",$N427=""),"",$P427+IFERROR(INDEX(Settings!$B$10:$B$12,MATCH($N427,Settings!$A$10:$A$12,0)),0))</f>
        <v/>
      </c>
      <c r="R427" s="25"/>
      <c r="S427" s="25"/>
      <c r="T427" s="27"/>
      <c r="U427" s="12" t="str">
        <f>IF($P427="","",IF($T427&lt;&gt;"",$T427,Settings!$B$6)-$P427)</f>
        <v/>
      </c>
      <c r="V427" s="12" t="str">
        <f>IF(OR($Q427="",$S427="مغلق"),"",IF(Settings!$B$6&gt;$Q427,"متأخر",""))</f>
        <v/>
      </c>
      <c r="W427" s="26"/>
    </row>
    <row r="428" spans="1:23" ht="18" x14ac:dyDescent="0.25">
      <c r="A428" s="13" t="str">
        <f t="shared" si="12"/>
        <v/>
      </c>
      <c r="B428" s="25"/>
      <c r="C428" s="25"/>
      <c r="D428" s="25"/>
      <c r="E428" s="25"/>
      <c r="F428" s="25"/>
      <c r="G428" s="25"/>
      <c r="H428" s="26"/>
      <c r="I428" s="12" t="str">
        <f>IF($H428="","",IFERROR(INDEX(Library!$A$5:$A$499,MATCH($H428,Library!$F$5:$F$499,0)),"غير موجود بالمكتبة"))</f>
        <v/>
      </c>
      <c r="J428" s="11" t="str">
        <f>IF($H428="","",IFERROR(INDEX(Library!$H$5:$H$499,MATCH($H428,Library!$F$5:$F$499,0)),""))</f>
        <v/>
      </c>
      <c r="K428" s="11" t="str">
        <f>IF($H428="","",IFERROR(INDEX(Library!$I$5:$I$499,MATCH($H428,Library!$F$5:$F$499,0)),""))</f>
        <v/>
      </c>
      <c r="L428" s="12" t="str">
        <f>IF($H428="","",IFERROR(INDEX(Library!$J$5:$J$499,MATCH($H428,Library!$F$5:$F$499,0)),""))</f>
        <v/>
      </c>
      <c r="M428" s="25"/>
      <c r="N428" s="13" t="str">
        <f t="shared" si="13"/>
        <v/>
      </c>
      <c r="O428" s="25"/>
      <c r="P428" s="27"/>
      <c r="Q428" s="28" t="str">
        <f>IF(OR($P428="",$N428=""),"",$P428+IFERROR(INDEX(Settings!$B$10:$B$12,MATCH($N428,Settings!$A$10:$A$12,0)),0))</f>
        <v/>
      </c>
      <c r="R428" s="25"/>
      <c r="S428" s="25"/>
      <c r="T428" s="27"/>
      <c r="U428" s="12" t="str">
        <f>IF($P428="","",IF($T428&lt;&gt;"",$T428,Settings!$B$6)-$P428)</f>
        <v/>
      </c>
      <c r="V428" s="12" t="str">
        <f>IF(OR($Q428="",$S428="مغلق"),"",IF(Settings!$B$6&gt;$Q428,"متأخر",""))</f>
        <v/>
      </c>
      <c r="W428" s="26"/>
    </row>
    <row r="429" spans="1:23" ht="18" x14ac:dyDescent="0.25">
      <c r="A429" s="13" t="str">
        <f t="shared" si="12"/>
        <v/>
      </c>
      <c r="B429" s="25"/>
      <c r="C429" s="25"/>
      <c r="D429" s="25"/>
      <c r="E429" s="25"/>
      <c r="F429" s="25"/>
      <c r="G429" s="25"/>
      <c r="H429" s="26"/>
      <c r="I429" s="12" t="str">
        <f>IF($H429="","",IFERROR(INDEX(Library!$A$5:$A$499,MATCH($H429,Library!$F$5:$F$499,0)),"غير موجود بالمكتبة"))</f>
        <v/>
      </c>
      <c r="J429" s="11" t="str">
        <f>IF($H429="","",IFERROR(INDEX(Library!$H$5:$H$499,MATCH($H429,Library!$F$5:$F$499,0)),""))</f>
        <v/>
      </c>
      <c r="K429" s="11" t="str">
        <f>IF($H429="","",IFERROR(INDEX(Library!$I$5:$I$499,MATCH($H429,Library!$F$5:$F$499,0)),""))</f>
        <v/>
      </c>
      <c r="L429" s="12" t="str">
        <f>IF($H429="","",IFERROR(INDEX(Library!$J$5:$J$499,MATCH($H429,Library!$F$5:$F$499,0)),""))</f>
        <v/>
      </c>
      <c r="M429" s="25"/>
      <c r="N429" s="13" t="str">
        <f t="shared" si="13"/>
        <v/>
      </c>
      <c r="O429" s="25"/>
      <c r="P429" s="27"/>
      <c r="Q429" s="28" t="str">
        <f>IF(OR($P429="",$N429=""),"",$P429+IFERROR(INDEX(Settings!$B$10:$B$12,MATCH($N429,Settings!$A$10:$A$12,0)),0))</f>
        <v/>
      </c>
      <c r="R429" s="25"/>
      <c r="S429" s="25"/>
      <c r="T429" s="27"/>
      <c r="U429" s="12" t="str">
        <f>IF($P429="","",IF($T429&lt;&gt;"",$T429,Settings!$B$6)-$P429)</f>
        <v/>
      </c>
      <c r="V429" s="12" t="str">
        <f>IF(OR($Q429="",$S429="مغلق"),"",IF(Settings!$B$6&gt;$Q429,"متأخر",""))</f>
        <v/>
      </c>
      <c r="W429" s="26"/>
    </row>
    <row r="430" spans="1:23" ht="18" x14ac:dyDescent="0.25">
      <c r="A430" s="13" t="str">
        <f t="shared" si="12"/>
        <v/>
      </c>
      <c r="B430" s="25"/>
      <c r="C430" s="25"/>
      <c r="D430" s="25"/>
      <c r="E430" s="25"/>
      <c r="F430" s="25"/>
      <c r="G430" s="25"/>
      <c r="H430" s="26"/>
      <c r="I430" s="12" t="str">
        <f>IF($H430="","",IFERROR(INDEX(Library!$A$5:$A$499,MATCH($H430,Library!$F$5:$F$499,0)),"غير موجود بالمكتبة"))</f>
        <v/>
      </c>
      <c r="J430" s="11" t="str">
        <f>IF($H430="","",IFERROR(INDEX(Library!$H$5:$H$499,MATCH($H430,Library!$F$5:$F$499,0)),""))</f>
        <v/>
      </c>
      <c r="K430" s="11" t="str">
        <f>IF($H430="","",IFERROR(INDEX(Library!$I$5:$I$499,MATCH($H430,Library!$F$5:$F$499,0)),""))</f>
        <v/>
      </c>
      <c r="L430" s="12" t="str">
        <f>IF($H430="","",IFERROR(INDEX(Library!$J$5:$J$499,MATCH($H430,Library!$F$5:$F$499,0)),""))</f>
        <v/>
      </c>
      <c r="M430" s="25"/>
      <c r="N430" s="13" t="str">
        <f t="shared" si="13"/>
        <v/>
      </c>
      <c r="O430" s="25"/>
      <c r="P430" s="27"/>
      <c r="Q430" s="28" t="str">
        <f>IF(OR($P430="",$N430=""),"",$P430+IFERROR(INDEX(Settings!$B$10:$B$12,MATCH($N430,Settings!$A$10:$A$12,0)),0))</f>
        <v/>
      </c>
      <c r="R430" s="25"/>
      <c r="S430" s="25"/>
      <c r="T430" s="27"/>
      <c r="U430" s="12" t="str">
        <f>IF($P430="","",IF($T430&lt;&gt;"",$T430,Settings!$B$6)-$P430)</f>
        <v/>
      </c>
      <c r="V430" s="12" t="str">
        <f>IF(OR($Q430="",$S430="مغلق"),"",IF(Settings!$B$6&gt;$Q430,"متأخر",""))</f>
        <v/>
      </c>
      <c r="W430" s="26"/>
    </row>
    <row r="431" spans="1:23" ht="18" x14ac:dyDescent="0.25">
      <c r="A431" s="13" t="str">
        <f t="shared" si="12"/>
        <v/>
      </c>
      <c r="B431" s="25"/>
      <c r="C431" s="25"/>
      <c r="D431" s="25"/>
      <c r="E431" s="25"/>
      <c r="F431" s="25"/>
      <c r="G431" s="25"/>
      <c r="H431" s="26"/>
      <c r="I431" s="12" t="str">
        <f>IF($H431="","",IFERROR(INDEX(Library!$A$5:$A$499,MATCH($H431,Library!$F$5:$F$499,0)),"غير موجود بالمكتبة"))</f>
        <v/>
      </c>
      <c r="J431" s="11" t="str">
        <f>IF($H431="","",IFERROR(INDEX(Library!$H$5:$H$499,MATCH($H431,Library!$F$5:$F$499,0)),""))</f>
        <v/>
      </c>
      <c r="K431" s="11" t="str">
        <f>IF($H431="","",IFERROR(INDEX(Library!$I$5:$I$499,MATCH($H431,Library!$F$5:$F$499,0)),""))</f>
        <v/>
      </c>
      <c r="L431" s="12" t="str">
        <f>IF($H431="","",IFERROR(INDEX(Library!$J$5:$J$499,MATCH($H431,Library!$F$5:$F$499,0)),""))</f>
        <v/>
      </c>
      <c r="M431" s="25"/>
      <c r="N431" s="13" t="str">
        <f t="shared" si="13"/>
        <v/>
      </c>
      <c r="O431" s="25"/>
      <c r="P431" s="27"/>
      <c r="Q431" s="28" t="str">
        <f>IF(OR($P431="",$N431=""),"",$P431+IFERROR(INDEX(Settings!$B$10:$B$12,MATCH($N431,Settings!$A$10:$A$12,0)),0))</f>
        <v/>
      </c>
      <c r="R431" s="25"/>
      <c r="S431" s="25"/>
      <c r="T431" s="27"/>
      <c r="U431" s="12" t="str">
        <f>IF($P431="","",IF($T431&lt;&gt;"",$T431,Settings!$B$6)-$P431)</f>
        <v/>
      </c>
      <c r="V431" s="12" t="str">
        <f>IF(OR($Q431="",$S431="مغلق"),"",IF(Settings!$B$6&gt;$Q431,"متأخر",""))</f>
        <v/>
      </c>
      <c r="W431" s="26"/>
    </row>
    <row r="432" spans="1:23" ht="18" x14ac:dyDescent="0.25">
      <c r="A432" s="13" t="str">
        <f t="shared" si="12"/>
        <v/>
      </c>
      <c r="B432" s="25"/>
      <c r="C432" s="25"/>
      <c r="D432" s="25"/>
      <c r="E432" s="25"/>
      <c r="F432" s="25"/>
      <c r="G432" s="25"/>
      <c r="H432" s="26"/>
      <c r="I432" s="12" t="str">
        <f>IF($H432="","",IFERROR(INDEX(Library!$A$5:$A$499,MATCH($H432,Library!$F$5:$F$499,0)),"غير موجود بالمكتبة"))</f>
        <v/>
      </c>
      <c r="J432" s="11" t="str">
        <f>IF($H432="","",IFERROR(INDEX(Library!$H$5:$H$499,MATCH($H432,Library!$F$5:$F$499,0)),""))</f>
        <v/>
      </c>
      <c r="K432" s="11" t="str">
        <f>IF($H432="","",IFERROR(INDEX(Library!$I$5:$I$499,MATCH($H432,Library!$F$5:$F$499,0)),""))</f>
        <v/>
      </c>
      <c r="L432" s="12" t="str">
        <f>IF($H432="","",IFERROR(INDEX(Library!$J$5:$J$499,MATCH($H432,Library!$F$5:$F$499,0)),""))</f>
        <v/>
      </c>
      <c r="M432" s="25"/>
      <c r="N432" s="13" t="str">
        <f t="shared" si="13"/>
        <v/>
      </c>
      <c r="O432" s="25"/>
      <c r="P432" s="27"/>
      <c r="Q432" s="28" t="str">
        <f>IF(OR($P432="",$N432=""),"",$P432+IFERROR(INDEX(Settings!$B$10:$B$12,MATCH($N432,Settings!$A$10:$A$12,0)),0))</f>
        <v/>
      </c>
      <c r="R432" s="25"/>
      <c r="S432" s="25"/>
      <c r="T432" s="27"/>
      <c r="U432" s="12" t="str">
        <f>IF($P432="","",IF($T432&lt;&gt;"",$T432,Settings!$B$6)-$P432)</f>
        <v/>
      </c>
      <c r="V432" s="12" t="str">
        <f>IF(OR($Q432="",$S432="مغلق"),"",IF(Settings!$B$6&gt;$Q432,"متأخر",""))</f>
        <v/>
      </c>
      <c r="W432" s="26"/>
    </row>
    <row r="433" spans="1:23" ht="18" x14ac:dyDescent="0.25">
      <c r="A433" s="13" t="str">
        <f t="shared" si="12"/>
        <v/>
      </c>
      <c r="B433" s="25"/>
      <c r="C433" s="25"/>
      <c r="D433" s="25"/>
      <c r="E433" s="25"/>
      <c r="F433" s="25"/>
      <c r="G433" s="25"/>
      <c r="H433" s="26"/>
      <c r="I433" s="12" t="str">
        <f>IF($H433="","",IFERROR(INDEX(Library!$A$5:$A$499,MATCH($H433,Library!$F$5:$F$499,0)),"غير موجود بالمكتبة"))</f>
        <v/>
      </c>
      <c r="J433" s="11" t="str">
        <f>IF($H433="","",IFERROR(INDEX(Library!$H$5:$H$499,MATCH($H433,Library!$F$5:$F$499,0)),""))</f>
        <v/>
      </c>
      <c r="K433" s="11" t="str">
        <f>IF($H433="","",IFERROR(INDEX(Library!$I$5:$I$499,MATCH($H433,Library!$F$5:$F$499,0)),""))</f>
        <v/>
      </c>
      <c r="L433" s="12" t="str">
        <f>IF($H433="","",IFERROR(INDEX(Library!$J$5:$J$499,MATCH($H433,Library!$F$5:$F$499,0)),""))</f>
        <v/>
      </c>
      <c r="M433" s="25"/>
      <c r="N433" s="13" t="str">
        <f t="shared" si="13"/>
        <v/>
      </c>
      <c r="O433" s="25"/>
      <c r="P433" s="27"/>
      <c r="Q433" s="28" t="str">
        <f>IF(OR($P433="",$N433=""),"",$P433+IFERROR(INDEX(Settings!$B$10:$B$12,MATCH($N433,Settings!$A$10:$A$12,0)),0))</f>
        <v/>
      </c>
      <c r="R433" s="25"/>
      <c r="S433" s="25"/>
      <c r="T433" s="27"/>
      <c r="U433" s="12" t="str">
        <f>IF($P433="","",IF($T433&lt;&gt;"",$T433,Settings!$B$6)-$P433)</f>
        <v/>
      </c>
      <c r="V433" s="12" t="str">
        <f>IF(OR($Q433="",$S433="مغلق"),"",IF(Settings!$B$6&gt;$Q433,"متأخر",""))</f>
        <v/>
      </c>
      <c r="W433" s="26"/>
    </row>
    <row r="434" spans="1:23" ht="18" x14ac:dyDescent="0.25">
      <c r="A434" s="13" t="str">
        <f t="shared" si="12"/>
        <v/>
      </c>
      <c r="B434" s="25"/>
      <c r="C434" s="25"/>
      <c r="D434" s="25"/>
      <c r="E434" s="25"/>
      <c r="F434" s="25"/>
      <c r="G434" s="25"/>
      <c r="H434" s="26"/>
      <c r="I434" s="12" t="str">
        <f>IF($H434="","",IFERROR(INDEX(Library!$A$5:$A$499,MATCH($H434,Library!$F$5:$F$499,0)),"غير موجود بالمكتبة"))</f>
        <v/>
      </c>
      <c r="J434" s="11" t="str">
        <f>IF($H434="","",IFERROR(INDEX(Library!$H$5:$H$499,MATCH($H434,Library!$F$5:$F$499,0)),""))</f>
        <v/>
      </c>
      <c r="K434" s="11" t="str">
        <f>IF($H434="","",IFERROR(INDEX(Library!$I$5:$I$499,MATCH($H434,Library!$F$5:$F$499,0)),""))</f>
        <v/>
      </c>
      <c r="L434" s="12" t="str">
        <f>IF($H434="","",IFERROR(INDEX(Library!$J$5:$J$499,MATCH($H434,Library!$F$5:$F$499,0)),""))</f>
        <v/>
      </c>
      <c r="M434" s="25"/>
      <c r="N434" s="13" t="str">
        <f t="shared" si="13"/>
        <v/>
      </c>
      <c r="O434" s="25"/>
      <c r="P434" s="27"/>
      <c r="Q434" s="28" t="str">
        <f>IF(OR($P434="",$N434=""),"",$P434+IFERROR(INDEX(Settings!$B$10:$B$12,MATCH($N434,Settings!$A$10:$A$12,0)),0))</f>
        <v/>
      </c>
      <c r="R434" s="25"/>
      <c r="S434" s="25"/>
      <c r="T434" s="27"/>
      <c r="U434" s="12" t="str">
        <f>IF($P434="","",IF($T434&lt;&gt;"",$T434,Settings!$B$6)-$P434)</f>
        <v/>
      </c>
      <c r="V434" s="12" t="str">
        <f>IF(OR($Q434="",$S434="مغلق"),"",IF(Settings!$B$6&gt;$Q434,"متأخر",""))</f>
        <v/>
      </c>
      <c r="W434" s="26"/>
    </row>
    <row r="435" spans="1:23" ht="18" x14ac:dyDescent="0.25">
      <c r="A435" s="13" t="str">
        <f t="shared" si="12"/>
        <v/>
      </c>
      <c r="B435" s="25"/>
      <c r="C435" s="25"/>
      <c r="D435" s="25"/>
      <c r="E435" s="25"/>
      <c r="F435" s="25"/>
      <c r="G435" s="25"/>
      <c r="H435" s="26"/>
      <c r="I435" s="12" t="str">
        <f>IF($H435="","",IFERROR(INDEX(Library!$A$5:$A$499,MATCH($H435,Library!$F$5:$F$499,0)),"غير موجود بالمكتبة"))</f>
        <v/>
      </c>
      <c r="J435" s="11" t="str">
        <f>IF($H435="","",IFERROR(INDEX(Library!$H$5:$H$499,MATCH($H435,Library!$F$5:$F$499,0)),""))</f>
        <v/>
      </c>
      <c r="K435" s="11" t="str">
        <f>IF($H435="","",IFERROR(INDEX(Library!$I$5:$I$499,MATCH($H435,Library!$F$5:$F$499,0)),""))</f>
        <v/>
      </c>
      <c r="L435" s="12" t="str">
        <f>IF($H435="","",IFERROR(INDEX(Library!$J$5:$J$499,MATCH($H435,Library!$F$5:$F$499,0)),""))</f>
        <v/>
      </c>
      <c r="M435" s="25"/>
      <c r="N435" s="13" t="str">
        <f t="shared" si="13"/>
        <v/>
      </c>
      <c r="O435" s="25"/>
      <c r="P435" s="27"/>
      <c r="Q435" s="28" t="str">
        <f>IF(OR($P435="",$N435=""),"",$P435+IFERROR(INDEX(Settings!$B$10:$B$12,MATCH($N435,Settings!$A$10:$A$12,0)),0))</f>
        <v/>
      </c>
      <c r="R435" s="25"/>
      <c r="S435" s="25"/>
      <c r="T435" s="27"/>
      <c r="U435" s="12" t="str">
        <f>IF($P435="","",IF($T435&lt;&gt;"",$T435,Settings!$B$6)-$P435)</f>
        <v/>
      </c>
      <c r="V435" s="12" t="str">
        <f>IF(OR($Q435="",$S435="مغلق"),"",IF(Settings!$B$6&gt;$Q435,"متأخر",""))</f>
        <v/>
      </c>
      <c r="W435" s="26"/>
    </row>
    <row r="436" spans="1:23" ht="18" x14ac:dyDescent="0.25">
      <c r="A436" s="13" t="str">
        <f t="shared" si="12"/>
        <v/>
      </c>
      <c r="B436" s="25"/>
      <c r="C436" s="25"/>
      <c r="D436" s="25"/>
      <c r="E436" s="25"/>
      <c r="F436" s="25"/>
      <c r="G436" s="25"/>
      <c r="H436" s="26"/>
      <c r="I436" s="12" t="str">
        <f>IF($H436="","",IFERROR(INDEX(Library!$A$5:$A$499,MATCH($H436,Library!$F$5:$F$499,0)),"غير موجود بالمكتبة"))</f>
        <v/>
      </c>
      <c r="J436" s="11" t="str">
        <f>IF($H436="","",IFERROR(INDEX(Library!$H$5:$H$499,MATCH($H436,Library!$F$5:$F$499,0)),""))</f>
        <v/>
      </c>
      <c r="K436" s="11" t="str">
        <f>IF($H436="","",IFERROR(INDEX(Library!$I$5:$I$499,MATCH($H436,Library!$F$5:$F$499,0)),""))</f>
        <v/>
      </c>
      <c r="L436" s="12" t="str">
        <f>IF($H436="","",IFERROR(INDEX(Library!$J$5:$J$499,MATCH($H436,Library!$F$5:$F$499,0)),""))</f>
        <v/>
      </c>
      <c r="M436" s="25"/>
      <c r="N436" s="13" t="str">
        <f t="shared" si="13"/>
        <v/>
      </c>
      <c r="O436" s="25"/>
      <c r="P436" s="27"/>
      <c r="Q436" s="28" t="str">
        <f>IF(OR($P436="",$N436=""),"",$P436+IFERROR(INDEX(Settings!$B$10:$B$12,MATCH($N436,Settings!$A$10:$A$12,0)),0))</f>
        <v/>
      </c>
      <c r="R436" s="25"/>
      <c r="S436" s="25"/>
      <c r="T436" s="27"/>
      <c r="U436" s="12" t="str">
        <f>IF($P436="","",IF($T436&lt;&gt;"",$T436,Settings!$B$6)-$P436)</f>
        <v/>
      </c>
      <c r="V436" s="12" t="str">
        <f>IF(OR($Q436="",$S436="مغلق"),"",IF(Settings!$B$6&gt;$Q436,"متأخر",""))</f>
        <v/>
      </c>
      <c r="W436" s="26"/>
    </row>
    <row r="437" spans="1:23" ht="18" x14ac:dyDescent="0.25">
      <c r="A437" s="13" t="str">
        <f t="shared" si="12"/>
        <v/>
      </c>
      <c r="B437" s="25"/>
      <c r="C437" s="25"/>
      <c r="D437" s="25"/>
      <c r="E437" s="25"/>
      <c r="F437" s="25"/>
      <c r="G437" s="25"/>
      <c r="H437" s="26"/>
      <c r="I437" s="12" t="str">
        <f>IF($H437="","",IFERROR(INDEX(Library!$A$5:$A$499,MATCH($H437,Library!$F$5:$F$499,0)),"غير موجود بالمكتبة"))</f>
        <v/>
      </c>
      <c r="J437" s="11" t="str">
        <f>IF($H437="","",IFERROR(INDEX(Library!$H$5:$H$499,MATCH($H437,Library!$F$5:$F$499,0)),""))</f>
        <v/>
      </c>
      <c r="K437" s="11" t="str">
        <f>IF($H437="","",IFERROR(INDEX(Library!$I$5:$I$499,MATCH($H437,Library!$F$5:$F$499,0)),""))</f>
        <v/>
      </c>
      <c r="L437" s="12" t="str">
        <f>IF($H437="","",IFERROR(INDEX(Library!$J$5:$J$499,MATCH($H437,Library!$F$5:$F$499,0)),""))</f>
        <v/>
      </c>
      <c r="M437" s="25"/>
      <c r="N437" s="13" t="str">
        <f t="shared" si="13"/>
        <v/>
      </c>
      <c r="O437" s="25"/>
      <c r="P437" s="27"/>
      <c r="Q437" s="28" t="str">
        <f>IF(OR($P437="",$N437=""),"",$P437+IFERROR(INDEX(Settings!$B$10:$B$12,MATCH($N437,Settings!$A$10:$A$12,0)),0))</f>
        <v/>
      </c>
      <c r="R437" s="25"/>
      <c r="S437" s="25"/>
      <c r="T437" s="27"/>
      <c r="U437" s="12" t="str">
        <f>IF($P437="","",IF($T437&lt;&gt;"",$T437,Settings!$B$6)-$P437)</f>
        <v/>
      </c>
      <c r="V437" s="12" t="str">
        <f>IF(OR($Q437="",$S437="مغلق"),"",IF(Settings!$B$6&gt;$Q437,"متأخر",""))</f>
        <v/>
      </c>
      <c r="W437" s="26"/>
    </row>
    <row r="438" spans="1:23" ht="18" x14ac:dyDescent="0.25">
      <c r="A438" s="13" t="str">
        <f t="shared" si="12"/>
        <v/>
      </c>
      <c r="B438" s="25"/>
      <c r="C438" s="25"/>
      <c r="D438" s="25"/>
      <c r="E438" s="25"/>
      <c r="F438" s="25"/>
      <c r="G438" s="25"/>
      <c r="H438" s="26"/>
      <c r="I438" s="12" t="str">
        <f>IF($H438="","",IFERROR(INDEX(Library!$A$5:$A$499,MATCH($H438,Library!$F$5:$F$499,0)),"غير موجود بالمكتبة"))</f>
        <v/>
      </c>
      <c r="J438" s="11" t="str">
        <f>IF($H438="","",IFERROR(INDEX(Library!$H$5:$H$499,MATCH($H438,Library!$F$5:$F$499,0)),""))</f>
        <v/>
      </c>
      <c r="K438" s="11" t="str">
        <f>IF($H438="","",IFERROR(INDEX(Library!$I$5:$I$499,MATCH($H438,Library!$F$5:$F$499,0)),""))</f>
        <v/>
      </c>
      <c r="L438" s="12" t="str">
        <f>IF($H438="","",IFERROR(INDEX(Library!$J$5:$J$499,MATCH($H438,Library!$F$5:$F$499,0)),""))</f>
        <v/>
      </c>
      <c r="M438" s="25"/>
      <c r="N438" s="13" t="str">
        <f t="shared" si="13"/>
        <v/>
      </c>
      <c r="O438" s="25"/>
      <c r="P438" s="27"/>
      <c r="Q438" s="28" t="str">
        <f>IF(OR($P438="",$N438=""),"",$P438+IFERROR(INDEX(Settings!$B$10:$B$12,MATCH($N438,Settings!$A$10:$A$12,0)),0))</f>
        <v/>
      </c>
      <c r="R438" s="25"/>
      <c r="S438" s="25"/>
      <c r="T438" s="27"/>
      <c r="U438" s="12" t="str">
        <f>IF($P438="","",IF($T438&lt;&gt;"",$T438,Settings!$B$6)-$P438)</f>
        <v/>
      </c>
      <c r="V438" s="12" t="str">
        <f>IF(OR($Q438="",$S438="مغلق"),"",IF(Settings!$B$6&gt;$Q438,"متأخر",""))</f>
        <v/>
      </c>
      <c r="W438" s="26"/>
    </row>
    <row r="439" spans="1:23" ht="18" x14ac:dyDescent="0.25">
      <c r="A439" s="13" t="str">
        <f t="shared" si="12"/>
        <v/>
      </c>
      <c r="B439" s="25"/>
      <c r="C439" s="25"/>
      <c r="D439" s="25"/>
      <c r="E439" s="25"/>
      <c r="F439" s="25"/>
      <c r="G439" s="25"/>
      <c r="H439" s="26"/>
      <c r="I439" s="12" t="str">
        <f>IF($H439="","",IFERROR(INDEX(Library!$A$5:$A$499,MATCH($H439,Library!$F$5:$F$499,0)),"غير موجود بالمكتبة"))</f>
        <v/>
      </c>
      <c r="J439" s="11" t="str">
        <f>IF($H439="","",IFERROR(INDEX(Library!$H$5:$H$499,MATCH($H439,Library!$F$5:$F$499,0)),""))</f>
        <v/>
      </c>
      <c r="K439" s="11" t="str">
        <f>IF($H439="","",IFERROR(INDEX(Library!$I$5:$I$499,MATCH($H439,Library!$F$5:$F$499,0)),""))</f>
        <v/>
      </c>
      <c r="L439" s="12" t="str">
        <f>IF($H439="","",IFERROR(INDEX(Library!$J$5:$J$499,MATCH($H439,Library!$F$5:$F$499,0)),""))</f>
        <v/>
      </c>
      <c r="M439" s="25"/>
      <c r="N439" s="13" t="str">
        <f t="shared" si="13"/>
        <v/>
      </c>
      <c r="O439" s="25"/>
      <c r="P439" s="27"/>
      <c r="Q439" s="28" t="str">
        <f>IF(OR($P439="",$N439=""),"",$P439+IFERROR(INDEX(Settings!$B$10:$B$12,MATCH($N439,Settings!$A$10:$A$12,0)),0))</f>
        <v/>
      </c>
      <c r="R439" s="25"/>
      <c r="S439" s="25"/>
      <c r="T439" s="27"/>
      <c r="U439" s="12" t="str">
        <f>IF($P439="","",IF($T439&lt;&gt;"",$T439,Settings!$B$6)-$P439)</f>
        <v/>
      </c>
      <c r="V439" s="12" t="str">
        <f>IF(OR($Q439="",$S439="مغلق"),"",IF(Settings!$B$6&gt;$Q439,"متأخر",""))</f>
        <v/>
      </c>
      <c r="W439" s="26"/>
    </row>
    <row r="440" spans="1:23" ht="18" x14ac:dyDescent="0.25">
      <c r="A440" s="13" t="str">
        <f t="shared" si="12"/>
        <v/>
      </c>
      <c r="B440" s="25"/>
      <c r="C440" s="25"/>
      <c r="D440" s="25"/>
      <c r="E440" s="25"/>
      <c r="F440" s="25"/>
      <c r="G440" s="25"/>
      <c r="H440" s="26"/>
      <c r="I440" s="12" t="str">
        <f>IF($H440="","",IFERROR(INDEX(Library!$A$5:$A$499,MATCH($H440,Library!$F$5:$F$499,0)),"غير موجود بالمكتبة"))</f>
        <v/>
      </c>
      <c r="J440" s="11" t="str">
        <f>IF($H440="","",IFERROR(INDEX(Library!$H$5:$H$499,MATCH($H440,Library!$F$5:$F$499,0)),""))</f>
        <v/>
      </c>
      <c r="K440" s="11" t="str">
        <f>IF($H440="","",IFERROR(INDEX(Library!$I$5:$I$499,MATCH($H440,Library!$F$5:$F$499,0)),""))</f>
        <v/>
      </c>
      <c r="L440" s="12" t="str">
        <f>IF($H440="","",IFERROR(INDEX(Library!$J$5:$J$499,MATCH($H440,Library!$F$5:$F$499,0)),""))</f>
        <v/>
      </c>
      <c r="M440" s="25"/>
      <c r="N440" s="13" t="str">
        <f t="shared" si="13"/>
        <v/>
      </c>
      <c r="O440" s="25"/>
      <c r="P440" s="27"/>
      <c r="Q440" s="28" t="str">
        <f>IF(OR($P440="",$N440=""),"",$P440+IFERROR(INDEX(Settings!$B$10:$B$12,MATCH($N440,Settings!$A$10:$A$12,0)),0))</f>
        <v/>
      </c>
      <c r="R440" s="25"/>
      <c r="S440" s="25"/>
      <c r="T440" s="27"/>
      <c r="U440" s="12" t="str">
        <f>IF($P440="","",IF($T440&lt;&gt;"",$T440,Settings!$B$6)-$P440)</f>
        <v/>
      </c>
      <c r="V440" s="12" t="str">
        <f>IF(OR($Q440="",$S440="مغلق"),"",IF(Settings!$B$6&gt;$Q440,"متأخر",""))</f>
        <v/>
      </c>
      <c r="W440" s="26"/>
    </row>
    <row r="441" spans="1:23" ht="18" x14ac:dyDescent="0.25">
      <c r="A441" s="13" t="str">
        <f t="shared" si="12"/>
        <v/>
      </c>
      <c r="B441" s="25"/>
      <c r="C441" s="25"/>
      <c r="D441" s="25"/>
      <c r="E441" s="25"/>
      <c r="F441" s="25"/>
      <c r="G441" s="25"/>
      <c r="H441" s="26"/>
      <c r="I441" s="12" t="str">
        <f>IF($H441="","",IFERROR(INDEX(Library!$A$5:$A$499,MATCH($H441,Library!$F$5:$F$499,0)),"غير موجود بالمكتبة"))</f>
        <v/>
      </c>
      <c r="J441" s="11" t="str">
        <f>IF($H441="","",IFERROR(INDEX(Library!$H$5:$H$499,MATCH($H441,Library!$F$5:$F$499,0)),""))</f>
        <v/>
      </c>
      <c r="K441" s="11" t="str">
        <f>IF($H441="","",IFERROR(INDEX(Library!$I$5:$I$499,MATCH($H441,Library!$F$5:$F$499,0)),""))</f>
        <v/>
      </c>
      <c r="L441" s="12" t="str">
        <f>IF($H441="","",IFERROR(INDEX(Library!$J$5:$J$499,MATCH($H441,Library!$F$5:$F$499,0)),""))</f>
        <v/>
      </c>
      <c r="M441" s="25"/>
      <c r="N441" s="13" t="str">
        <f t="shared" si="13"/>
        <v/>
      </c>
      <c r="O441" s="25"/>
      <c r="P441" s="27"/>
      <c r="Q441" s="28" t="str">
        <f>IF(OR($P441="",$N441=""),"",$P441+IFERROR(INDEX(Settings!$B$10:$B$12,MATCH($N441,Settings!$A$10:$A$12,0)),0))</f>
        <v/>
      </c>
      <c r="R441" s="25"/>
      <c r="S441" s="25"/>
      <c r="T441" s="27"/>
      <c r="U441" s="12" t="str">
        <f>IF($P441="","",IF($T441&lt;&gt;"",$T441,Settings!$B$6)-$P441)</f>
        <v/>
      </c>
      <c r="V441" s="12" t="str">
        <f>IF(OR($Q441="",$S441="مغلق"),"",IF(Settings!$B$6&gt;$Q441,"متأخر",""))</f>
        <v/>
      </c>
      <c r="W441" s="26"/>
    </row>
    <row r="442" spans="1:23" ht="18" x14ac:dyDescent="0.25">
      <c r="A442" s="13" t="str">
        <f t="shared" si="12"/>
        <v/>
      </c>
      <c r="B442" s="25"/>
      <c r="C442" s="25"/>
      <c r="D442" s="25"/>
      <c r="E442" s="25"/>
      <c r="F442" s="25"/>
      <c r="G442" s="25"/>
      <c r="H442" s="26"/>
      <c r="I442" s="12" t="str">
        <f>IF($H442="","",IFERROR(INDEX(Library!$A$5:$A$499,MATCH($H442,Library!$F$5:$F$499,0)),"غير موجود بالمكتبة"))</f>
        <v/>
      </c>
      <c r="J442" s="11" t="str">
        <f>IF($H442="","",IFERROR(INDEX(Library!$H$5:$H$499,MATCH($H442,Library!$F$5:$F$499,0)),""))</f>
        <v/>
      </c>
      <c r="K442" s="11" t="str">
        <f>IF($H442="","",IFERROR(INDEX(Library!$I$5:$I$499,MATCH($H442,Library!$F$5:$F$499,0)),""))</f>
        <v/>
      </c>
      <c r="L442" s="12" t="str">
        <f>IF($H442="","",IFERROR(INDEX(Library!$J$5:$J$499,MATCH($H442,Library!$F$5:$F$499,0)),""))</f>
        <v/>
      </c>
      <c r="M442" s="25"/>
      <c r="N442" s="13" t="str">
        <f t="shared" si="13"/>
        <v/>
      </c>
      <c r="O442" s="25"/>
      <c r="P442" s="27"/>
      <c r="Q442" s="28" t="str">
        <f>IF(OR($P442="",$N442=""),"",$P442+IFERROR(INDEX(Settings!$B$10:$B$12,MATCH($N442,Settings!$A$10:$A$12,0)),0))</f>
        <v/>
      </c>
      <c r="R442" s="25"/>
      <c r="S442" s="25"/>
      <c r="T442" s="27"/>
      <c r="U442" s="12" t="str">
        <f>IF($P442="","",IF($T442&lt;&gt;"",$T442,Settings!$B$6)-$P442)</f>
        <v/>
      </c>
      <c r="V442" s="12" t="str">
        <f>IF(OR($Q442="",$S442="مغلق"),"",IF(Settings!$B$6&gt;$Q442,"متأخر",""))</f>
        <v/>
      </c>
      <c r="W442" s="26"/>
    </row>
    <row r="443" spans="1:23" ht="18" x14ac:dyDescent="0.25">
      <c r="A443" s="13" t="str">
        <f t="shared" si="12"/>
        <v/>
      </c>
      <c r="B443" s="25"/>
      <c r="C443" s="25"/>
      <c r="D443" s="25"/>
      <c r="E443" s="25"/>
      <c r="F443" s="25"/>
      <c r="G443" s="25"/>
      <c r="H443" s="26"/>
      <c r="I443" s="12" t="str">
        <f>IF($H443="","",IFERROR(INDEX(Library!$A$5:$A$499,MATCH($H443,Library!$F$5:$F$499,0)),"غير موجود بالمكتبة"))</f>
        <v/>
      </c>
      <c r="J443" s="11" t="str">
        <f>IF($H443="","",IFERROR(INDEX(Library!$H$5:$H$499,MATCH($H443,Library!$F$5:$F$499,0)),""))</f>
        <v/>
      </c>
      <c r="K443" s="11" t="str">
        <f>IF($H443="","",IFERROR(INDEX(Library!$I$5:$I$499,MATCH($H443,Library!$F$5:$F$499,0)),""))</f>
        <v/>
      </c>
      <c r="L443" s="12" t="str">
        <f>IF($H443="","",IFERROR(INDEX(Library!$J$5:$J$499,MATCH($H443,Library!$F$5:$F$499,0)),""))</f>
        <v/>
      </c>
      <c r="M443" s="25"/>
      <c r="N443" s="13" t="str">
        <f t="shared" si="13"/>
        <v/>
      </c>
      <c r="O443" s="25"/>
      <c r="P443" s="27"/>
      <c r="Q443" s="28" t="str">
        <f>IF(OR($P443="",$N443=""),"",$P443+IFERROR(INDEX(Settings!$B$10:$B$12,MATCH($N443,Settings!$A$10:$A$12,0)),0))</f>
        <v/>
      </c>
      <c r="R443" s="25"/>
      <c r="S443" s="25"/>
      <c r="T443" s="27"/>
      <c r="U443" s="12" t="str">
        <f>IF($P443="","",IF($T443&lt;&gt;"",$T443,Settings!$B$6)-$P443)</f>
        <v/>
      </c>
      <c r="V443" s="12" t="str">
        <f>IF(OR($Q443="",$S443="مغلق"),"",IF(Settings!$B$6&gt;$Q443,"متأخر",""))</f>
        <v/>
      </c>
      <c r="W443" s="26"/>
    </row>
    <row r="444" spans="1:23" ht="18" x14ac:dyDescent="0.25">
      <c r="A444" s="13" t="str">
        <f t="shared" si="12"/>
        <v/>
      </c>
      <c r="B444" s="25"/>
      <c r="C444" s="25"/>
      <c r="D444" s="25"/>
      <c r="E444" s="25"/>
      <c r="F444" s="25"/>
      <c r="G444" s="25"/>
      <c r="H444" s="26"/>
      <c r="I444" s="12" t="str">
        <f>IF($H444="","",IFERROR(INDEX(Library!$A$5:$A$499,MATCH($H444,Library!$F$5:$F$499,0)),"غير موجود بالمكتبة"))</f>
        <v/>
      </c>
      <c r="J444" s="11" t="str">
        <f>IF($H444="","",IFERROR(INDEX(Library!$H$5:$H$499,MATCH($H444,Library!$F$5:$F$499,0)),""))</f>
        <v/>
      </c>
      <c r="K444" s="11" t="str">
        <f>IF($H444="","",IFERROR(INDEX(Library!$I$5:$I$499,MATCH($H444,Library!$F$5:$F$499,0)),""))</f>
        <v/>
      </c>
      <c r="L444" s="12" t="str">
        <f>IF($H444="","",IFERROR(INDEX(Library!$J$5:$J$499,MATCH($H444,Library!$F$5:$F$499,0)),""))</f>
        <v/>
      </c>
      <c r="M444" s="25"/>
      <c r="N444" s="13" t="str">
        <f t="shared" si="13"/>
        <v/>
      </c>
      <c r="O444" s="25"/>
      <c r="P444" s="27"/>
      <c r="Q444" s="28" t="str">
        <f>IF(OR($P444="",$N444=""),"",$P444+IFERROR(INDEX(Settings!$B$10:$B$12,MATCH($N444,Settings!$A$10:$A$12,0)),0))</f>
        <v/>
      </c>
      <c r="R444" s="25"/>
      <c r="S444" s="25"/>
      <c r="T444" s="27"/>
      <c r="U444" s="12" t="str">
        <f>IF($P444="","",IF($T444&lt;&gt;"",$T444,Settings!$B$6)-$P444)</f>
        <v/>
      </c>
      <c r="V444" s="12" t="str">
        <f>IF(OR($Q444="",$S444="مغلق"),"",IF(Settings!$B$6&gt;$Q444,"متأخر",""))</f>
        <v/>
      </c>
      <c r="W444" s="26"/>
    </row>
    <row r="445" spans="1:23" ht="18" x14ac:dyDescent="0.25">
      <c r="A445" s="13" t="str">
        <f t="shared" si="12"/>
        <v/>
      </c>
      <c r="B445" s="25"/>
      <c r="C445" s="25"/>
      <c r="D445" s="25"/>
      <c r="E445" s="25"/>
      <c r="F445" s="25"/>
      <c r="G445" s="25"/>
      <c r="H445" s="26"/>
      <c r="I445" s="12" t="str">
        <f>IF($H445="","",IFERROR(INDEX(Library!$A$5:$A$499,MATCH($H445,Library!$F$5:$F$499,0)),"غير موجود بالمكتبة"))</f>
        <v/>
      </c>
      <c r="J445" s="11" t="str">
        <f>IF($H445="","",IFERROR(INDEX(Library!$H$5:$H$499,MATCH($H445,Library!$F$5:$F$499,0)),""))</f>
        <v/>
      </c>
      <c r="K445" s="11" t="str">
        <f>IF($H445="","",IFERROR(INDEX(Library!$I$5:$I$499,MATCH($H445,Library!$F$5:$F$499,0)),""))</f>
        <v/>
      </c>
      <c r="L445" s="12" t="str">
        <f>IF($H445="","",IFERROR(INDEX(Library!$J$5:$J$499,MATCH($H445,Library!$F$5:$F$499,0)),""))</f>
        <v/>
      </c>
      <c r="M445" s="25"/>
      <c r="N445" s="13" t="str">
        <f t="shared" si="13"/>
        <v/>
      </c>
      <c r="O445" s="25"/>
      <c r="P445" s="27"/>
      <c r="Q445" s="28" t="str">
        <f>IF(OR($P445="",$N445=""),"",$P445+IFERROR(INDEX(Settings!$B$10:$B$12,MATCH($N445,Settings!$A$10:$A$12,0)),0))</f>
        <v/>
      </c>
      <c r="R445" s="25"/>
      <c r="S445" s="25"/>
      <c r="T445" s="27"/>
      <c r="U445" s="12" t="str">
        <f>IF($P445="","",IF($T445&lt;&gt;"",$T445,Settings!$B$6)-$P445)</f>
        <v/>
      </c>
      <c r="V445" s="12" t="str">
        <f>IF(OR($Q445="",$S445="مغلق"),"",IF(Settings!$B$6&gt;$Q445,"متأخر",""))</f>
        <v/>
      </c>
      <c r="W445" s="26"/>
    </row>
    <row r="446" spans="1:23" ht="18" x14ac:dyDescent="0.25">
      <c r="A446" s="13" t="str">
        <f t="shared" si="12"/>
        <v/>
      </c>
      <c r="B446" s="25"/>
      <c r="C446" s="25"/>
      <c r="D446" s="25"/>
      <c r="E446" s="25"/>
      <c r="F446" s="25"/>
      <c r="G446" s="25"/>
      <c r="H446" s="26"/>
      <c r="I446" s="12" t="str">
        <f>IF($H446="","",IFERROR(INDEX(Library!$A$5:$A$499,MATCH($H446,Library!$F$5:$F$499,0)),"غير موجود بالمكتبة"))</f>
        <v/>
      </c>
      <c r="J446" s="11" t="str">
        <f>IF($H446="","",IFERROR(INDEX(Library!$H$5:$H$499,MATCH($H446,Library!$F$5:$F$499,0)),""))</f>
        <v/>
      </c>
      <c r="K446" s="11" t="str">
        <f>IF($H446="","",IFERROR(INDEX(Library!$I$5:$I$499,MATCH($H446,Library!$F$5:$F$499,0)),""))</f>
        <v/>
      </c>
      <c r="L446" s="12" t="str">
        <f>IF($H446="","",IFERROR(INDEX(Library!$J$5:$J$499,MATCH($H446,Library!$F$5:$F$499,0)),""))</f>
        <v/>
      </c>
      <c r="M446" s="25"/>
      <c r="N446" s="13" t="str">
        <f t="shared" si="13"/>
        <v/>
      </c>
      <c r="O446" s="25"/>
      <c r="P446" s="27"/>
      <c r="Q446" s="28" t="str">
        <f>IF(OR($P446="",$N446=""),"",$P446+IFERROR(INDEX(Settings!$B$10:$B$12,MATCH($N446,Settings!$A$10:$A$12,0)),0))</f>
        <v/>
      </c>
      <c r="R446" s="25"/>
      <c r="S446" s="25"/>
      <c r="T446" s="27"/>
      <c r="U446" s="12" t="str">
        <f>IF($P446="","",IF($T446&lt;&gt;"",$T446,Settings!$B$6)-$P446)</f>
        <v/>
      </c>
      <c r="V446" s="12" t="str">
        <f>IF(OR($Q446="",$S446="مغلق"),"",IF(Settings!$B$6&gt;$Q446,"متأخر",""))</f>
        <v/>
      </c>
      <c r="W446" s="26"/>
    </row>
    <row r="447" spans="1:23" ht="18" x14ac:dyDescent="0.25">
      <c r="A447" s="13" t="str">
        <f t="shared" si="12"/>
        <v/>
      </c>
      <c r="B447" s="25"/>
      <c r="C447" s="25"/>
      <c r="D447" s="25"/>
      <c r="E447" s="25"/>
      <c r="F447" s="25"/>
      <c r="G447" s="25"/>
      <c r="H447" s="26"/>
      <c r="I447" s="12" t="str">
        <f>IF($H447="","",IFERROR(INDEX(Library!$A$5:$A$499,MATCH($H447,Library!$F$5:$F$499,0)),"غير موجود بالمكتبة"))</f>
        <v/>
      </c>
      <c r="J447" s="11" t="str">
        <f>IF($H447="","",IFERROR(INDEX(Library!$H$5:$H$499,MATCH($H447,Library!$F$5:$F$499,0)),""))</f>
        <v/>
      </c>
      <c r="K447" s="11" t="str">
        <f>IF($H447="","",IFERROR(INDEX(Library!$I$5:$I$499,MATCH($H447,Library!$F$5:$F$499,0)),""))</f>
        <v/>
      </c>
      <c r="L447" s="12" t="str">
        <f>IF($H447="","",IFERROR(INDEX(Library!$J$5:$J$499,MATCH($H447,Library!$F$5:$F$499,0)),""))</f>
        <v/>
      </c>
      <c r="M447" s="25"/>
      <c r="N447" s="13" t="str">
        <f t="shared" si="13"/>
        <v/>
      </c>
      <c r="O447" s="25"/>
      <c r="P447" s="27"/>
      <c r="Q447" s="28" t="str">
        <f>IF(OR($P447="",$N447=""),"",$P447+IFERROR(INDEX(Settings!$B$10:$B$12,MATCH($N447,Settings!$A$10:$A$12,0)),0))</f>
        <v/>
      </c>
      <c r="R447" s="25"/>
      <c r="S447" s="25"/>
      <c r="T447" s="27"/>
      <c r="U447" s="12" t="str">
        <f>IF($P447="","",IF($T447&lt;&gt;"",$T447,Settings!$B$6)-$P447)</f>
        <v/>
      </c>
      <c r="V447" s="12" t="str">
        <f>IF(OR($Q447="",$S447="مغلق"),"",IF(Settings!$B$6&gt;$Q447,"متأخر",""))</f>
        <v/>
      </c>
      <c r="W447" s="26"/>
    </row>
    <row r="448" spans="1:23" ht="18" x14ac:dyDescent="0.25">
      <c r="A448" s="13" t="str">
        <f t="shared" si="12"/>
        <v/>
      </c>
      <c r="B448" s="25"/>
      <c r="C448" s="25"/>
      <c r="D448" s="25"/>
      <c r="E448" s="25"/>
      <c r="F448" s="25"/>
      <c r="G448" s="25"/>
      <c r="H448" s="26"/>
      <c r="I448" s="12" t="str">
        <f>IF($H448="","",IFERROR(INDEX(Library!$A$5:$A$499,MATCH($H448,Library!$F$5:$F$499,0)),"غير موجود بالمكتبة"))</f>
        <v/>
      </c>
      <c r="J448" s="11" t="str">
        <f>IF($H448="","",IFERROR(INDEX(Library!$H$5:$H$499,MATCH($H448,Library!$F$5:$F$499,0)),""))</f>
        <v/>
      </c>
      <c r="K448" s="11" t="str">
        <f>IF($H448="","",IFERROR(INDEX(Library!$I$5:$I$499,MATCH($H448,Library!$F$5:$F$499,0)),""))</f>
        <v/>
      </c>
      <c r="L448" s="12" t="str">
        <f>IF($H448="","",IFERROR(INDEX(Library!$J$5:$J$499,MATCH($H448,Library!$F$5:$F$499,0)),""))</f>
        <v/>
      </c>
      <c r="M448" s="25"/>
      <c r="N448" s="13" t="str">
        <f t="shared" si="13"/>
        <v/>
      </c>
      <c r="O448" s="25"/>
      <c r="P448" s="27"/>
      <c r="Q448" s="28" t="str">
        <f>IF(OR($P448="",$N448=""),"",$P448+IFERROR(INDEX(Settings!$B$10:$B$12,MATCH($N448,Settings!$A$10:$A$12,0)),0))</f>
        <v/>
      </c>
      <c r="R448" s="25"/>
      <c r="S448" s="25"/>
      <c r="T448" s="27"/>
      <c r="U448" s="12" t="str">
        <f>IF($P448="","",IF($T448&lt;&gt;"",$T448,Settings!$B$6)-$P448)</f>
        <v/>
      </c>
      <c r="V448" s="12" t="str">
        <f>IF(OR($Q448="",$S448="مغلق"),"",IF(Settings!$B$6&gt;$Q448,"متأخر",""))</f>
        <v/>
      </c>
      <c r="W448" s="26"/>
    </row>
    <row r="449" spans="1:23" ht="18" x14ac:dyDescent="0.25">
      <c r="A449" s="13" t="str">
        <f t="shared" si="12"/>
        <v/>
      </c>
      <c r="B449" s="25"/>
      <c r="C449" s="25"/>
      <c r="D449" s="25"/>
      <c r="E449" s="25"/>
      <c r="F449" s="25"/>
      <c r="G449" s="25"/>
      <c r="H449" s="26"/>
      <c r="I449" s="12" t="str">
        <f>IF($H449="","",IFERROR(INDEX(Library!$A$5:$A$499,MATCH($H449,Library!$F$5:$F$499,0)),"غير موجود بالمكتبة"))</f>
        <v/>
      </c>
      <c r="J449" s="11" t="str">
        <f>IF($H449="","",IFERROR(INDEX(Library!$H$5:$H$499,MATCH($H449,Library!$F$5:$F$499,0)),""))</f>
        <v/>
      </c>
      <c r="K449" s="11" t="str">
        <f>IF($H449="","",IFERROR(INDEX(Library!$I$5:$I$499,MATCH($H449,Library!$F$5:$F$499,0)),""))</f>
        <v/>
      </c>
      <c r="L449" s="12" t="str">
        <f>IF($H449="","",IFERROR(INDEX(Library!$J$5:$J$499,MATCH($H449,Library!$F$5:$F$499,0)),""))</f>
        <v/>
      </c>
      <c r="M449" s="25"/>
      <c r="N449" s="13" t="str">
        <f t="shared" si="13"/>
        <v/>
      </c>
      <c r="O449" s="25"/>
      <c r="P449" s="27"/>
      <c r="Q449" s="28" t="str">
        <f>IF(OR($P449="",$N449=""),"",$P449+IFERROR(INDEX(Settings!$B$10:$B$12,MATCH($N449,Settings!$A$10:$A$12,0)),0))</f>
        <v/>
      </c>
      <c r="R449" s="25"/>
      <c r="S449" s="25"/>
      <c r="T449" s="27"/>
      <c r="U449" s="12" t="str">
        <f>IF($P449="","",IF($T449&lt;&gt;"",$T449,Settings!$B$6)-$P449)</f>
        <v/>
      </c>
      <c r="V449" s="12" t="str">
        <f>IF(OR($Q449="",$S449="مغلق"),"",IF(Settings!$B$6&gt;$Q449,"متأخر",""))</f>
        <v/>
      </c>
      <c r="W449" s="26"/>
    </row>
    <row r="450" spans="1:23" ht="18" x14ac:dyDescent="0.25">
      <c r="A450" s="13" t="str">
        <f t="shared" si="12"/>
        <v/>
      </c>
      <c r="B450" s="25"/>
      <c r="C450" s="25"/>
      <c r="D450" s="25"/>
      <c r="E450" s="25"/>
      <c r="F450" s="25"/>
      <c r="G450" s="25"/>
      <c r="H450" s="26"/>
      <c r="I450" s="12" t="str">
        <f>IF($H450="","",IFERROR(INDEX(Library!$A$5:$A$499,MATCH($H450,Library!$F$5:$F$499,0)),"غير موجود بالمكتبة"))</f>
        <v/>
      </c>
      <c r="J450" s="11" t="str">
        <f>IF($H450="","",IFERROR(INDEX(Library!$H$5:$H$499,MATCH($H450,Library!$F$5:$F$499,0)),""))</f>
        <v/>
      </c>
      <c r="K450" s="11" t="str">
        <f>IF($H450="","",IFERROR(INDEX(Library!$I$5:$I$499,MATCH($H450,Library!$F$5:$F$499,0)),""))</f>
        <v/>
      </c>
      <c r="L450" s="12" t="str">
        <f>IF($H450="","",IFERROR(INDEX(Library!$J$5:$J$499,MATCH($H450,Library!$F$5:$F$499,0)),""))</f>
        <v/>
      </c>
      <c r="M450" s="25"/>
      <c r="N450" s="13" t="str">
        <f t="shared" si="13"/>
        <v/>
      </c>
      <c r="O450" s="25"/>
      <c r="P450" s="27"/>
      <c r="Q450" s="28" t="str">
        <f>IF(OR($P450="",$N450=""),"",$P450+IFERROR(INDEX(Settings!$B$10:$B$12,MATCH($N450,Settings!$A$10:$A$12,0)),0))</f>
        <v/>
      </c>
      <c r="R450" s="25"/>
      <c r="S450" s="25"/>
      <c r="T450" s="27"/>
      <c r="U450" s="12" t="str">
        <f>IF($P450="","",IF($T450&lt;&gt;"",$T450,Settings!$B$6)-$P450)</f>
        <v/>
      </c>
      <c r="V450" s="12" t="str">
        <f>IF(OR($Q450="",$S450="مغلق"),"",IF(Settings!$B$6&gt;$Q450,"متأخر",""))</f>
        <v/>
      </c>
      <c r="W450" s="26"/>
    </row>
    <row r="451" spans="1:23" ht="18" x14ac:dyDescent="0.25">
      <c r="A451" s="13" t="str">
        <f t="shared" si="12"/>
        <v/>
      </c>
      <c r="B451" s="25"/>
      <c r="C451" s="25"/>
      <c r="D451" s="25"/>
      <c r="E451" s="25"/>
      <c r="F451" s="25"/>
      <c r="G451" s="25"/>
      <c r="H451" s="26"/>
      <c r="I451" s="12" t="str">
        <f>IF($H451="","",IFERROR(INDEX(Library!$A$5:$A$499,MATCH($H451,Library!$F$5:$F$499,0)),"غير موجود بالمكتبة"))</f>
        <v/>
      </c>
      <c r="J451" s="11" t="str">
        <f>IF($H451="","",IFERROR(INDEX(Library!$H$5:$H$499,MATCH($H451,Library!$F$5:$F$499,0)),""))</f>
        <v/>
      </c>
      <c r="K451" s="11" t="str">
        <f>IF($H451="","",IFERROR(INDEX(Library!$I$5:$I$499,MATCH($H451,Library!$F$5:$F$499,0)),""))</f>
        <v/>
      </c>
      <c r="L451" s="12" t="str">
        <f>IF($H451="","",IFERROR(INDEX(Library!$J$5:$J$499,MATCH($H451,Library!$F$5:$F$499,0)),""))</f>
        <v/>
      </c>
      <c r="M451" s="25"/>
      <c r="N451" s="13" t="str">
        <f t="shared" si="13"/>
        <v/>
      </c>
      <c r="O451" s="25"/>
      <c r="P451" s="27"/>
      <c r="Q451" s="28" t="str">
        <f>IF(OR($P451="",$N451=""),"",$P451+IFERROR(INDEX(Settings!$B$10:$B$12,MATCH($N451,Settings!$A$10:$A$12,0)),0))</f>
        <v/>
      </c>
      <c r="R451" s="25"/>
      <c r="S451" s="25"/>
      <c r="T451" s="27"/>
      <c r="U451" s="12" t="str">
        <f>IF($P451="","",IF($T451&lt;&gt;"",$T451,Settings!$B$6)-$P451)</f>
        <v/>
      </c>
      <c r="V451" s="12" t="str">
        <f>IF(OR($Q451="",$S451="مغلق"),"",IF(Settings!$B$6&gt;$Q451,"متأخر",""))</f>
        <v/>
      </c>
      <c r="W451" s="26"/>
    </row>
    <row r="452" spans="1:23" ht="18" x14ac:dyDescent="0.25">
      <c r="A452" s="13" t="str">
        <f t="shared" si="12"/>
        <v/>
      </c>
      <c r="B452" s="25"/>
      <c r="C452" s="25"/>
      <c r="D452" s="25"/>
      <c r="E452" s="25"/>
      <c r="F452" s="25"/>
      <c r="G452" s="25"/>
      <c r="H452" s="26"/>
      <c r="I452" s="12" t="str">
        <f>IF($H452="","",IFERROR(INDEX(Library!$A$5:$A$499,MATCH($H452,Library!$F$5:$F$499,0)),"غير موجود بالمكتبة"))</f>
        <v/>
      </c>
      <c r="J452" s="11" t="str">
        <f>IF($H452="","",IFERROR(INDEX(Library!$H$5:$H$499,MATCH($H452,Library!$F$5:$F$499,0)),""))</f>
        <v/>
      </c>
      <c r="K452" s="11" t="str">
        <f>IF($H452="","",IFERROR(INDEX(Library!$I$5:$I$499,MATCH($H452,Library!$F$5:$F$499,0)),""))</f>
        <v/>
      </c>
      <c r="L452" s="12" t="str">
        <f>IF($H452="","",IFERROR(INDEX(Library!$J$5:$J$499,MATCH($H452,Library!$F$5:$F$499,0)),""))</f>
        <v/>
      </c>
      <c r="M452" s="25"/>
      <c r="N452" s="13" t="str">
        <f t="shared" si="13"/>
        <v/>
      </c>
      <c r="O452" s="25"/>
      <c r="P452" s="27"/>
      <c r="Q452" s="28" t="str">
        <f>IF(OR($P452="",$N452=""),"",$P452+IFERROR(INDEX(Settings!$B$10:$B$12,MATCH($N452,Settings!$A$10:$A$12,0)),0))</f>
        <v/>
      </c>
      <c r="R452" s="25"/>
      <c r="S452" s="25"/>
      <c r="T452" s="27"/>
      <c r="U452" s="12" t="str">
        <f>IF($P452="","",IF($T452&lt;&gt;"",$T452,Settings!$B$6)-$P452)</f>
        <v/>
      </c>
      <c r="V452" s="12" t="str">
        <f>IF(OR($Q452="",$S452="مغلق"),"",IF(Settings!$B$6&gt;$Q452,"متأخر",""))</f>
        <v/>
      </c>
      <c r="W452" s="26"/>
    </row>
    <row r="453" spans="1:23" ht="18" x14ac:dyDescent="0.25">
      <c r="A453" s="13" t="str">
        <f t="shared" si="12"/>
        <v/>
      </c>
      <c r="B453" s="25"/>
      <c r="C453" s="25"/>
      <c r="D453" s="25"/>
      <c r="E453" s="25"/>
      <c r="F453" s="25"/>
      <c r="G453" s="25"/>
      <c r="H453" s="26"/>
      <c r="I453" s="12" t="str">
        <f>IF($H453="","",IFERROR(INDEX(Library!$A$5:$A$499,MATCH($H453,Library!$F$5:$F$499,0)),"غير موجود بالمكتبة"))</f>
        <v/>
      </c>
      <c r="J453" s="11" t="str">
        <f>IF($H453="","",IFERROR(INDEX(Library!$H$5:$H$499,MATCH($H453,Library!$F$5:$F$499,0)),""))</f>
        <v/>
      </c>
      <c r="K453" s="11" t="str">
        <f>IF($H453="","",IFERROR(INDEX(Library!$I$5:$I$499,MATCH($H453,Library!$F$5:$F$499,0)),""))</f>
        <v/>
      </c>
      <c r="L453" s="12" t="str">
        <f>IF($H453="","",IFERROR(INDEX(Library!$J$5:$J$499,MATCH($H453,Library!$F$5:$F$499,0)),""))</f>
        <v/>
      </c>
      <c r="M453" s="25"/>
      <c r="N453" s="13" t="str">
        <f t="shared" si="13"/>
        <v/>
      </c>
      <c r="O453" s="25"/>
      <c r="P453" s="27"/>
      <c r="Q453" s="28" t="str">
        <f>IF(OR($P453="",$N453=""),"",$P453+IFERROR(INDEX(Settings!$B$10:$B$12,MATCH($N453,Settings!$A$10:$A$12,0)),0))</f>
        <v/>
      </c>
      <c r="R453" s="25"/>
      <c r="S453" s="25"/>
      <c r="T453" s="27"/>
      <c r="U453" s="12" t="str">
        <f>IF($P453="","",IF($T453&lt;&gt;"",$T453,Settings!$B$6)-$P453)</f>
        <v/>
      </c>
      <c r="V453" s="12" t="str">
        <f>IF(OR($Q453="",$S453="مغلق"),"",IF(Settings!$B$6&gt;$Q453,"متأخر",""))</f>
        <v/>
      </c>
      <c r="W453" s="26"/>
    </row>
    <row r="454" spans="1:23" ht="18" x14ac:dyDescent="0.25">
      <c r="A454" s="13" t="str">
        <f t="shared" ref="A454:A505" si="14">IF($H454="","","PL-"&amp;TEXT(ROW()-5,"0000"))</f>
        <v/>
      </c>
      <c r="B454" s="25"/>
      <c r="C454" s="25"/>
      <c r="D454" s="25"/>
      <c r="E454" s="25"/>
      <c r="F454" s="25"/>
      <c r="G454" s="25"/>
      <c r="H454" s="26"/>
      <c r="I454" s="12" t="str">
        <f>IF($H454="","",IFERROR(INDEX(Library!$A$5:$A$499,MATCH($H454,Library!$F$5:$F$499,0)),"غير موجود بالمكتبة"))</f>
        <v/>
      </c>
      <c r="J454" s="11" t="str">
        <f>IF($H454="","",IFERROR(INDEX(Library!$H$5:$H$499,MATCH($H454,Library!$F$5:$F$499,0)),""))</f>
        <v/>
      </c>
      <c r="K454" s="11" t="str">
        <f>IF($H454="","",IFERROR(INDEX(Library!$I$5:$I$499,MATCH($H454,Library!$F$5:$F$499,0)),""))</f>
        <v/>
      </c>
      <c r="L454" s="12" t="str">
        <f>IF($H454="","",IFERROR(INDEX(Library!$J$5:$J$499,MATCH($H454,Library!$F$5:$F$499,0)),""))</f>
        <v/>
      </c>
      <c r="M454" s="25"/>
      <c r="N454" s="13" t="str">
        <f t="shared" ref="N454:N505" si="15">IF($M454&lt;&gt;"",$M454,$L454)</f>
        <v/>
      </c>
      <c r="O454" s="25"/>
      <c r="P454" s="27"/>
      <c r="Q454" s="28" t="str">
        <f>IF(OR($P454="",$N454=""),"",$P454+IFERROR(INDEX(Settings!$B$10:$B$12,MATCH($N454,Settings!$A$10:$A$12,0)),0))</f>
        <v/>
      </c>
      <c r="R454" s="25"/>
      <c r="S454" s="25"/>
      <c r="T454" s="27"/>
      <c r="U454" s="12" t="str">
        <f>IF($P454="","",IF($T454&lt;&gt;"",$T454,Settings!$B$6)-$P454)</f>
        <v/>
      </c>
      <c r="V454" s="12" t="str">
        <f>IF(OR($Q454="",$S454="مغلق"),"",IF(Settings!$B$6&gt;$Q454,"متأخر",""))</f>
        <v/>
      </c>
      <c r="W454" s="26"/>
    </row>
    <row r="455" spans="1:23" ht="18" x14ac:dyDescent="0.25">
      <c r="A455" s="13" t="str">
        <f t="shared" si="14"/>
        <v/>
      </c>
      <c r="B455" s="25"/>
      <c r="C455" s="25"/>
      <c r="D455" s="25"/>
      <c r="E455" s="25"/>
      <c r="F455" s="25"/>
      <c r="G455" s="25"/>
      <c r="H455" s="26"/>
      <c r="I455" s="12" t="str">
        <f>IF($H455="","",IFERROR(INDEX(Library!$A$5:$A$499,MATCH($H455,Library!$F$5:$F$499,0)),"غير موجود بالمكتبة"))</f>
        <v/>
      </c>
      <c r="J455" s="11" t="str">
        <f>IF($H455="","",IFERROR(INDEX(Library!$H$5:$H$499,MATCH($H455,Library!$F$5:$F$499,0)),""))</f>
        <v/>
      </c>
      <c r="K455" s="11" t="str">
        <f>IF($H455="","",IFERROR(INDEX(Library!$I$5:$I$499,MATCH($H455,Library!$F$5:$F$499,0)),""))</f>
        <v/>
      </c>
      <c r="L455" s="12" t="str">
        <f>IF($H455="","",IFERROR(INDEX(Library!$J$5:$J$499,MATCH($H455,Library!$F$5:$F$499,0)),""))</f>
        <v/>
      </c>
      <c r="M455" s="25"/>
      <c r="N455" s="13" t="str">
        <f t="shared" si="15"/>
        <v/>
      </c>
      <c r="O455" s="25"/>
      <c r="P455" s="27"/>
      <c r="Q455" s="28" t="str">
        <f>IF(OR($P455="",$N455=""),"",$P455+IFERROR(INDEX(Settings!$B$10:$B$12,MATCH($N455,Settings!$A$10:$A$12,0)),0))</f>
        <v/>
      </c>
      <c r="R455" s="25"/>
      <c r="S455" s="25"/>
      <c r="T455" s="27"/>
      <c r="U455" s="12" t="str">
        <f>IF($P455="","",IF($T455&lt;&gt;"",$T455,Settings!$B$6)-$P455)</f>
        <v/>
      </c>
      <c r="V455" s="12" t="str">
        <f>IF(OR($Q455="",$S455="مغلق"),"",IF(Settings!$B$6&gt;$Q455,"متأخر",""))</f>
        <v/>
      </c>
      <c r="W455" s="26"/>
    </row>
    <row r="456" spans="1:23" ht="18" x14ac:dyDescent="0.25">
      <c r="A456" s="13" t="str">
        <f t="shared" si="14"/>
        <v/>
      </c>
      <c r="B456" s="25"/>
      <c r="C456" s="25"/>
      <c r="D456" s="25"/>
      <c r="E456" s="25"/>
      <c r="F456" s="25"/>
      <c r="G456" s="25"/>
      <c r="H456" s="26"/>
      <c r="I456" s="12" t="str">
        <f>IF($H456="","",IFERROR(INDEX(Library!$A$5:$A$499,MATCH($H456,Library!$F$5:$F$499,0)),"غير موجود بالمكتبة"))</f>
        <v/>
      </c>
      <c r="J456" s="11" t="str">
        <f>IF($H456="","",IFERROR(INDEX(Library!$H$5:$H$499,MATCH($H456,Library!$F$5:$F$499,0)),""))</f>
        <v/>
      </c>
      <c r="K456" s="11" t="str">
        <f>IF($H456="","",IFERROR(INDEX(Library!$I$5:$I$499,MATCH($H456,Library!$F$5:$F$499,0)),""))</f>
        <v/>
      </c>
      <c r="L456" s="12" t="str">
        <f>IF($H456="","",IFERROR(INDEX(Library!$J$5:$J$499,MATCH($H456,Library!$F$5:$F$499,0)),""))</f>
        <v/>
      </c>
      <c r="M456" s="25"/>
      <c r="N456" s="13" t="str">
        <f t="shared" si="15"/>
        <v/>
      </c>
      <c r="O456" s="25"/>
      <c r="P456" s="27"/>
      <c r="Q456" s="28" t="str">
        <f>IF(OR($P456="",$N456=""),"",$P456+IFERROR(INDEX(Settings!$B$10:$B$12,MATCH($N456,Settings!$A$10:$A$12,0)),0))</f>
        <v/>
      </c>
      <c r="R456" s="25"/>
      <c r="S456" s="25"/>
      <c r="T456" s="27"/>
      <c r="U456" s="12" t="str">
        <f>IF($P456="","",IF($T456&lt;&gt;"",$T456,Settings!$B$6)-$P456)</f>
        <v/>
      </c>
      <c r="V456" s="12" t="str">
        <f>IF(OR($Q456="",$S456="مغلق"),"",IF(Settings!$B$6&gt;$Q456,"متأخر",""))</f>
        <v/>
      </c>
      <c r="W456" s="26"/>
    </row>
    <row r="457" spans="1:23" ht="18" x14ac:dyDescent="0.25">
      <c r="A457" s="13" t="str">
        <f t="shared" si="14"/>
        <v/>
      </c>
      <c r="B457" s="25"/>
      <c r="C457" s="25"/>
      <c r="D457" s="25"/>
      <c r="E457" s="25"/>
      <c r="F457" s="25"/>
      <c r="G457" s="25"/>
      <c r="H457" s="26"/>
      <c r="I457" s="12" t="str">
        <f>IF($H457="","",IFERROR(INDEX(Library!$A$5:$A$499,MATCH($H457,Library!$F$5:$F$499,0)),"غير موجود بالمكتبة"))</f>
        <v/>
      </c>
      <c r="J457" s="11" t="str">
        <f>IF($H457="","",IFERROR(INDEX(Library!$H$5:$H$499,MATCH($H457,Library!$F$5:$F$499,0)),""))</f>
        <v/>
      </c>
      <c r="K457" s="11" t="str">
        <f>IF($H457="","",IFERROR(INDEX(Library!$I$5:$I$499,MATCH($H457,Library!$F$5:$F$499,0)),""))</f>
        <v/>
      </c>
      <c r="L457" s="12" t="str">
        <f>IF($H457="","",IFERROR(INDEX(Library!$J$5:$J$499,MATCH($H457,Library!$F$5:$F$499,0)),""))</f>
        <v/>
      </c>
      <c r="M457" s="25"/>
      <c r="N457" s="13" t="str">
        <f t="shared" si="15"/>
        <v/>
      </c>
      <c r="O457" s="25"/>
      <c r="P457" s="27"/>
      <c r="Q457" s="28" t="str">
        <f>IF(OR($P457="",$N457=""),"",$P457+IFERROR(INDEX(Settings!$B$10:$B$12,MATCH($N457,Settings!$A$10:$A$12,0)),0))</f>
        <v/>
      </c>
      <c r="R457" s="25"/>
      <c r="S457" s="25"/>
      <c r="T457" s="27"/>
      <c r="U457" s="12" t="str">
        <f>IF($P457="","",IF($T457&lt;&gt;"",$T457,Settings!$B$6)-$P457)</f>
        <v/>
      </c>
      <c r="V457" s="12" t="str">
        <f>IF(OR($Q457="",$S457="مغلق"),"",IF(Settings!$B$6&gt;$Q457,"متأخر",""))</f>
        <v/>
      </c>
      <c r="W457" s="26"/>
    </row>
    <row r="458" spans="1:23" ht="18" x14ac:dyDescent="0.25">
      <c r="A458" s="13" t="str">
        <f t="shared" si="14"/>
        <v/>
      </c>
      <c r="B458" s="25"/>
      <c r="C458" s="25"/>
      <c r="D458" s="25"/>
      <c r="E458" s="25"/>
      <c r="F458" s="25"/>
      <c r="G458" s="25"/>
      <c r="H458" s="26"/>
      <c r="I458" s="12" t="str">
        <f>IF($H458="","",IFERROR(INDEX(Library!$A$5:$A$499,MATCH($H458,Library!$F$5:$F$499,0)),"غير موجود بالمكتبة"))</f>
        <v/>
      </c>
      <c r="J458" s="11" t="str">
        <f>IF($H458="","",IFERROR(INDEX(Library!$H$5:$H$499,MATCH($H458,Library!$F$5:$F$499,0)),""))</f>
        <v/>
      </c>
      <c r="K458" s="11" t="str">
        <f>IF($H458="","",IFERROR(INDEX(Library!$I$5:$I$499,MATCH($H458,Library!$F$5:$F$499,0)),""))</f>
        <v/>
      </c>
      <c r="L458" s="12" t="str">
        <f>IF($H458="","",IFERROR(INDEX(Library!$J$5:$J$499,MATCH($H458,Library!$F$5:$F$499,0)),""))</f>
        <v/>
      </c>
      <c r="M458" s="25"/>
      <c r="N458" s="13" t="str">
        <f t="shared" si="15"/>
        <v/>
      </c>
      <c r="O458" s="25"/>
      <c r="P458" s="27"/>
      <c r="Q458" s="28" t="str">
        <f>IF(OR($P458="",$N458=""),"",$P458+IFERROR(INDEX(Settings!$B$10:$B$12,MATCH($N458,Settings!$A$10:$A$12,0)),0))</f>
        <v/>
      </c>
      <c r="R458" s="25"/>
      <c r="S458" s="25"/>
      <c r="T458" s="27"/>
      <c r="U458" s="12" t="str">
        <f>IF($P458="","",IF($T458&lt;&gt;"",$T458,Settings!$B$6)-$P458)</f>
        <v/>
      </c>
      <c r="V458" s="12" t="str">
        <f>IF(OR($Q458="",$S458="مغلق"),"",IF(Settings!$B$6&gt;$Q458,"متأخر",""))</f>
        <v/>
      </c>
      <c r="W458" s="26"/>
    </row>
    <row r="459" spans="1:23" ht="18" x14ac:dyDescent="0.25">
      <c r="A459" s="13" t="str">
        <f t="shared" si="14"/>
        <v/>
      </c>
      <c r="B459" s="25"/>
      <c r="C459" s="25"/>
      <c r="D459" s="25"/>
      <c r="E459" s="25"/>
      <c r="F459" s="25"/>
      <c r="G459" s="25"/>
      <c r="H459" s="26"/>
      <c r="I459" s="12" t="str">
        <f>IF($H459="","",IFERROR(INDEX(Library!$A$5:$A$499,MATCH($H459,Library!$F$5:$F$499,0)),"غير موجود بالمكتبة"))</f>
        <v/>
      </c>
      <c r="J459" s="11" t="str">
        <f>IF($H459="","",IFERROR(INDEX(Library!$H$5:$H$499,MATCH($H459,Library!$F$5:$F$499,0)),""))</f>
        <v/>
      </c>
      <c r="K459" s="11" t="str">
        <f>IF($H459="","",IFERROR(INDEX(Library!$I$5:$I$499,MATCH($H459,Library!$F$5:$F$499,0)),""))</f>
        <v/>
      </c>
      <c r="L459" s="12" t="str">
        <f>IF($H459="","",IFERROR(INDEX(Library!$J$5:$J$499,MATCH($H459,Library!$F$5:$F$499,0)),""))</f>
        <v/>
      </c>
      <c r="M459" s="25"/>
      <c r="N459" s="13" t="str">
        <f t="shared" si="15"/>
        <v/>
      </c>
      <c r="O459" s="25"/>
      <c r="P459" s="27"/>
      <c r="Q459" s="28" t="str">
        <f>IF(OR($P459="",$N459=""),"",$P459+IFERROR(INDEX(Settings!$B$10:$B$12,MATCH($N459,Settings!$A$10:$A$12,0)),0))</f>
        <v/>
      </c>
      <c r="R459" s="25"/>
      <c r="S459" s="25"/>
      <c r="T459" s="27"/>
      <c r="U459" s="12" t="str">
        <f>IF($P459="","",IF($T459&lt;&gt;"",$T459,Settings!$B$6)-$P459)</f>
        <v/>
      </c>
      <c r="V459" s="12" t="str">
        <f>IF(OR($Q459="",$S459="مغلق"),"",IF(Settings!$B$6&gt;$Q459,"متأخر",""))</f>
        <v/>
      </c>
      <c r="W459" s="26"/>
    </row>
    <row r="460" spans="1:23" ht="18" x14ac:dyDescent="0.25">
      <c r="A460" s="13" t="str">
        <f t="shared" si="14"/>
        <v/>
      </c>
      <c r="B460" s="25"/>
      <c r="C460" s="25"/>
      <c r="D460" s="25"/>
      <c r="E460" s="25"/>
      <c r="F460" s="25"/>
      <c r="G460" s="25"/>
      <c r="H460" s="26"/>
      <c r="I460" s="12" t="str">
        <f>IF($H460="","",IFERROR(INDEX(Library!$A$5:$A$499,MATCH($H460,Library!$F$5:$F$499,0)),"غير موجود بالمكتبة"))</f>
        <v/>
      </c>
      <c r="J460" s="11" t="str">
        <f>IF($H460="","",IFERROR(INDEX(Library!$H$5:$H$499,MATCH($H460,Library!$F$5:$F$499,0)),""))</f>
        <v/>
      </c>
      <c r="K460" s="11" t="str">
        <f>IF($H460="","",IFERROR(INDEX(Library!$I$5:$I$499,MATCH($H460,Library!$F$5:$F$499,0)),""))</f>
        <v/>
      </c>
      <c r="L460" s="12" t="str">
        <f>IF($H460="","",IFERROR(INDEX(Library!$J$5:$J$499,MATCH($H460,Library!$F$5:$F$499,0)),""))</f>
        <v/>
      </c>
      <c r="M460" s="25"/>
      <c r="N460" s="13" t="str">
        <f t="shared" si="15"/>
        <v/>
      </c>
      <c r="O460" s="25"/>
      <c r="P460" s="27"/>
      <c r="Q460" s="28" t="str">
        <f>IF(OR($P460="",$N460=""),"",$P460+IFERROR(INDEX(Settings!$B$10:$B$12,MATCH($N460,Settings!$A$10:$A$12,0)),0))</f>
        <v/>
      </c>
      <c r="R460" s="25"/>
      <c r="S460" s="25"/>
      <c r="T460" s="27"/>
      <c r="U460" s="12" t="str">
        <f>IF($P460="","",IF($T460&lt;&gt;"",$T460,Settings!$B$6)-$P460)</f>
        <v/>
      </c>
      <c r="V460" s="12" t="str">
        <f>IF(OR($Q460="",$S460="مغلق"),"",IF(Settings!$B$6&gt;$Q460,"متأخر",""))</f>
        <v/>
      </c>
      <c r="W460" s="26"/>
    </row>
    <row r="461" spans="1:23" ht="18" x14ac:dyDescent="0.25">
      <c r="A461" s="13" t="str">
        <f t="shared" si="14"/>
        <v/>
      </c>
      <c r="B461" s="25"/>
      <c r="C461" s="25"/>
      <c r="D461" s="25"/>
      <c r="E461" s="25"/>
      <c r="F461" s="25"/>
      <c r="G461" s="25"/>
      <c r="H461" s="26"/>
      <c r="I461" s="12" t="str">
        <f>IF($H461="","",IFERROR(INDEX(Library!$A$5:$A$499,MATCH($H461,Library!$F$5:$F$499,0)),"غير موجود بالمكتبة"))</f>
        <v/>
      </c>
      <c r="J461" s="11" t="str">
        <f>IF($H461="","",IFERROR(INDEX(Library!$H$5:$H$499,MATCH($H461,Library!$F$5:$F$499,0)),""))</f>
        <v/>
      </c>
      <c r="K461" s="11" t="str">
        <f>IF($H461="","",IFERROR(INDEX(Library!$I$5:$I$499,MATCH($H461,Library!$F$5:$F$499,0)),""))</f>
        <v/>
      </c>
      <c r="L461" s="12" t="str">
        <f>IF($H461="","",IFERROR(INDEX(Library!$J$5:$J$499,MATCH($H461,Library!$F$5:$F$499,0)),""))</f>
        <v/>
      </c>
      <c r="M461" s="25"/>
      <c r="N461" s="13" t="str">
        <f t="shared" si="15"/>
        <v/>
      </c>
      <c r="O461" s="25"/>
      <c r="P461" s="27"/>
      <c r="Q461" s="28" t="str">
        <f>IF(OR($P461="",$N461=""),"",$P461+IFERROR(INDEX(Settings!$B$10:$B$12,MATCH($N461,Settings!$A$10:$A$12,0)),0))</f>
        <v/>
      </c>
      <c r="R461" s="25"/>
      <c r="S461" s="25"/>
      <c r="T461" s="27"/>
      <c r="U461" s="12" t="str">
        <f>IF($P461="","",IF($T461&lt;&gt;"",$T461,Settings!$B$6)-$P461)</f>
        <v/>
      </c>
      <c r="V461" s="12" t="str">
        <f>IF(OR($Q461="",$S461="مغلق"),"",IF(Settings!$B$6&gt;$Q461,"متأخر",""))</f>
        <v/>
      </c>
      <c r="W461" s="26"/>
    </row>
    <row r="462" spans="1:23" ht="18" x14ac:dyDescent="0.25">
      <c r="A462" s="13" t="str">
        <f t="shared" si="14"/>
        <v/>
      </c>
      <c r="B462" s="25"/>
      <c r="C462" s="25"/>
      <c r="D462" s="25"/>
      <c r="E462" s="25"/>
      <c r="F462" s="25"/>
      <c r="G462" s="25"/>
      <c r="H462" s="26"/>
      <c r="I462" s="12" t="str">
        <f>IF($H462="","",IFERROR(INDEX(Library!$A$5:$A$499,MATCH($H462,Library!$F$5:$F$499,0)),"غير موجود بالمكتبة"))</f>
        <v/>
      </c>
      <c r="J462" s="11" t="str">
        <f>IF($H462="","",IFERROR(INDEX(Library!$H$5:$H$499,MATCH($H462,Library!$F$5:$F$499,0)),""))</f>
        <v/>
      </c>
      <c r="K462" s="11" t="str">
        <f>IF($H462="","",IFERROR(INDEX(Library!$I$5:$I$499,MATCH($H462,Library!$F$5:$F$499,0)),""))</f>
        <v/>
      </c>
      <c r="L462" s="12" t="str">
        <f>IF($H462="","",IFERROR(INDEX(Library!$J$5:$J$499,MATCH($H462,Library!$F$5:$F$499,0)),""))</f>
        <v/>
      </c>
      <c r="M462" s="25"/>
      <c r="N462" s="13" t="str">
        <f t="shared" si="15"/>
        <v/>
      </c>
      <c r="O462" s="25"/>
      <c r="P462" s="27"/>
      <c r="Q462" s="28" t="str">
        <f>IF(OR($P462="",$N462=""),"",$P462+IFERROR(INDEX(Settings!$B$10:$B$12,MATCH($N462,Settings!$A$10:$A$12,0)),0))</f>
        <v/>
      </c>
      <c r="R462" s="25"/>
      <c r="S462" s="25"/>
      <c r="T462" s="27"/>
      <c r="U462" s="12" t="str">
        <f>IF($P462="","",IF($T462&lt;&gt;"",$T462,Settings!$B$6)-$P462)</f>
        <v/>
      </c>
      <c r="V462" s="12" t="str">
        <f>IF(OR($Q462="",$S462="مغلق"),"",IF(Settings!$B$6&gt;$Q462,"متأخر",""))</f>
        <v/>
      </c>
      <c r="W462" s="26"/>
    </row>
    <row r="463" spans="1:23" ht="18" x14ac:dyDescent="0.25">
      <c r="A463" s="13" t="str">
        <f t="shared" si="14"/>
        <v/>
      </c>
      <c r="B463" s="25"/>
      <c r="C463" s="25"/>
      <c r="D463" s="25"/>
      <c r="E463" s="25"/>
      <c r="F463" s="25"/>
      <c r="G463" s="25"/>
      <c r="H463" s="26"/>
      <c r="I463" s="12" t="str">
        <f>IF($H463="","",IFERROR(INDEX(Library!$A$5:$A$499,MATCH($H463,Library!$F$5:$F$499,0)),"غير موجود بالمكتبة"))</f>
        <v/>
      </c>
      <c r="J463" s="11" t="str">
        <f>IF($H463="","",IFERROR(INDEX(Library!$H$5:$H$499,MATCH($H463,Library!$F$5:$F$499,0)),""))</f>
        <v/>
      </c>
      <c r="K463" s="11" t="str">
        <f>IF($H463="","",IFERROR(INDEX(Library!$I$5:$I$499,MATCH($H463,Library!$F$5:$F$499,0)),""))</f>
        <v/>
      </c>
      <c r="L463" s="12" t="str">
        <f>IF($H463="","",IFERROR(INDEX(Library!$J$5:$J$499,MATCH($H463,Library!$F$5:$F$499,0)),""))</f>
        <v/>
      </c>
      <c r="M463" s="25"/>
      <c r="N463" s="13" t="str">
        <f t="shared" si="15"/>
        <v/>
      </c>
      <c r="O463" s="25"/>
      <c r="P463" s="27"/>
      <c r="Q463" s="28" t="str">
        <f>IF(OR($P463="",$N463=""),"",$P463+IFERROR(INDEX(Settings!$B$10:$B$12,MATCH($N463,Settings!$A$10:$A$12,0)),0))</f>
        <v/>
      </c>
      <c r="R463" s="25"/>
      <c r="S463" s="25"/>
      <c r="T463" s="27"/>
      <c r="U463" s="12" t="str">
        <f>IF($P463="","",IF($T463&lt;&gt;"",$T463,Settings!$B$6)-$P463)</f>
        <v/>
      </c>
      <c r="V463" s="12" t="str">
        <f>IF(OR($Q463="",$S463="مغلق"),"",IF(Settings!$B$6&gt;$Q463,"متأخر",""))</f>
        <v/>
      </c>
      <c r="W463" s="26"/>
    </row>
    <row r="464" spans="1:23" ht="18" x14ac:dyDescent="0.25">
      <c r="A464" s="13" t="str">
        <f t="shared" si="14"/>
        <v/>
      </c>
      <c r="B464" s="25"/>
      <c r="C464" s="25"/>
      <c r="D464" s="25"/>
      <c r="E464" s="25"/>
      <c r="F464" s="25"/>
      <c r="G464" s="25"/>
      <c r="H464" s="26"/>
      <c r="I464" s="12" t="str">
        <f>IF($H464="","",IFERROR(INDEX(Library!$A$5:$A$499,MATCH($H464,Library!$F$5:$F$499,0)),"غير موجود بالمكتبة"))</f>
        <v/>
      </c>
      <c r="J464" s="11" t="str">
        <f>IF($H464="","",IFERROR(INDEX(Library!$H$5:$H$499,MATCH($H464,Library!$F$5:$F$499,0)),""))</f>
        <v/>
      </c>
      <c r="K464" s="11" t="str">
        <f>IF($H464="","",IFERROR(INDEX(Library!$I$5:$I$499,MATCH($H464,Library!$F$5:$F$499,0)),""))</f>
        <v/>
      </c>
      <c r="L464" s="12" t="str">
        <f>IF($H464="","",IFERROR(INDEX(Library!$J$5:$J$499,MATCH($H464,Library!$F$5:$F$499,0)),""))</f>
        <v/>
      </c>
      <c r="M464" s="25"/>
      <c r="N464" s="13" t="str">
        <f t="shared" si="15"/>
        <v/>
      </c>
      <c r="O464" s="25"/>
      <c r="P464" s="27"/>
      <c r="Q464" s="28" t="str">
        <f>IF(OR($P464="",$N464=""),"",$P464+IFERROR(INDEX(Settings!$B$10:$B$12,MATCH($N464,Settings!$A$10:$A$12,0)),0))</f>
        <v/>
      </c>
      <c r="R464" s="25"/>
      <c r="S464" s="25"/>
      <c r="T464" s="27"/>
      <c r="U464" s="12" t="str">
        <f>IF($P464="","",IF($T464&lt;&gt;"",$T464,Settings!$B$6)-$P464)</f>
        <v/>
      </c>
      <c r="V464" s="12" t="str">
        <f>IF(OR($Q464="",$S464="مغلق"),"",IF(Settings!$B$6&gt;$Q464,"متأخر",""))</f>
        <v/>
      </c>
      <c r="W464" s="26"/>
    </row>
    <row r="465" spans="1:23" ht="18" x14ac:dyDescent="0.25">
      <c r="A465" s="13" t="str">
        <f t="shared" si="14"/>
        <v/>
      </c>
      <c r="B465" s="25"/>
      <c r="C465" s="25"/>
      <c r="D465" s="25"/>
      <c r="E465" s="25"/>
      <c r="F465" s="25"/>
      <c r="G465" s="25"/>
      <c r="H465" s="26"/>
      <c r="I465" s="12" t="str">
        <f>IF($H465="","",IFERROR(INDEX(Library!$A$5:$A$499,MATCH($H465,Library!$F$5:$F$499,0)),"غير موجود بالمكتبة"))</f>
        <v/>
      </c>
      <c r="J465" s="11" t="str">
        <f>IF($H465="","",IFERROR(INDEX(Library!$H$5:$H$499,MATCH($H465,Library!$F$5:$F$499,0)),""))</f>
        <v/>
      </c>
      <c r="K465" s="11" t="str">
        <f>IF($H465="","",IFERROR(INDEX(Library!$I$5:$I$499,MATCH($H465,Library!$F$5:$F$499,0)),""))</f>
        <v/>
      </c>
      <c r="L465" s="12" t="str">
        <f>IF($H465="","",IFERROR(INDEX(Library!$J$5:$J$499,MATCH($H465,Library!$F$5:$F$499,0)),""))</f>
        <v/>
      </c>
      <c r="M465" s="25"/>
      <c r="N465" s="13" t="str">
        <f t="shared" si="15"/>
        <v/>
      </c>
      <c r="O465" s="25"/>
      <c r="P465" s="27"/>
      <c r="Q465" s="28" t="str">
        <f>IF(OR($P465="",$N465=""),"",$P465+IFERROR(INDEX(Settings!$B$10:$B$12,MATCH($N465,Settings!$A$10:$A$12,0)),0))</f>
        <v/>
      </c>
      <c r="R465" s="25"/>
      <c r="S465" s="25"/>
      <c r="T465" s="27"/>
      <c r="U465" s="12" t="str">
        <f>IF($P465="","",IF($T465&lt;&gt;"",$T465,Settings!$B$6)-$P465)</f>
        <v/>
      </c>
      <c r="V465" s="12" t="str">
        <f>IF(OR($Q465="",$S465="مغلق"),"",IF(Settings!$B$6&gt;$Q465,"متأخر",""))</f>
        <v/>
      </c>
      <c r="W465" s="26"/>
    </row>
    <row r="466" spans="1:23" ht="18" x14ac:dyDescent="0.25">
      <c r="A466" s="13" t="str">
        <f t="shared" si="14"/>
        <v/>
      </c>
      <c r="B466" s="25"/>
      <c r="C466" s="25"/>
      <c r="D466" s="25"/>
      <c r="E466" s="25"/>
      <c r="F466" s="25"/>
      <c r="G466" s="25"/>
      <c r="H466" s="26"/>
      <c r="I466" s="12" t="str">
        <f>IF($H466="","",IFERROR(INDEX(Library!$A$5:$A$499,MATCH($H466,Library!$F$5:$F$499,0)),"غير موجود بالمكتبة"))</f>
        <v/>
      </c>
      <c r="J466" s="11" t="str">
        <f>IF($H466="","",IFERROR(INDEX(Library!$H$5:$H$499,MATCH($H466,Library!$F$5:$F$499,0)),""))</f>
        <v/>
      </c>
      <c r="K466" s="11" t="str">
        <f>IF($H466="","",IFERROR(INDEX(Library!$I$5:$I$499,MATCH($H466,Library!$F$5:$F$499,0)),""))</f>
        <v/>
      </c>
      <c r="L466" s="12" t="str">
        <f>IF($H466="","",IFERROR(INDEX(Library!$J$5:$J$499,MATCH($H466,Library!$F$5:$F$499,0)),""))</f>
        <v/>
      </c>
      <c r="M466" s="25"/>
      <c r="N466" s="13" t="str">
        <f t="shared" si="15"/>
        <v/>
      </c>
      <c r="O466" s="25"/>
      <c r="P466" s="27"/>
      <c r="Q466" s="28" t="str">
        <f>IF(OR($P466="",$N466=""),"",$P466+IFERROR(INDEX(Settings!$B$10:$B$12,MATCH($N466,Settings!$A$10:$A$12,0)),0))</f>
        <v/>
      </c>
      <c r="R466" s="25"/>
      <c r="S466" s="25"/>
      <c r="T466" s="27"/>
      <c r="U466" s="12" t="str">
        <f>IF($P466="","",IF($T466&lt;&gt;"",$T466,Settings!$B$6)-$P466)</f>
        <v/>
      </c>
      <c r="V466" s="12" t="str">
        <f>IF(OR($Q466="",$S466="مغلق"),"",IF(Settings!$B$6&gt;$Q466,"متأخر",""))</f>
        <v/>
      </c>
      <c r="W466" s="26"/>
    </row>
    <row r="467" spans="1:23" ht="18" x14ac:dyDescent="0.25">
      <c r="A467" s="13" t="str">
        <f t="shared" si="14"/>
        <v/>
      </c>
      <c r="B467" s="25"/>
      <c r="C467" s="25"/>
      <c r="D467" s="25"/>
      <c r="E467" s="25"/>
      <c r="F467" s="25"/>
      <c r="G467" s="25"/>
      <c r="H467" s="26"/>
      <c r="I467" s="12" t="str">
        <f>IF($H467="","",IFERROR(INDEX(Library!$A$5:$A$499,MATCH($H467,Library!$F$5:$F$499,0)),"غير موجود بالمكتبة"))</f>
        <v/>
      </c>
      <c r="J467" s="11" t="str">
        <f>IF($H467="","",IFERROR(INDEX(Library!$H$5:$H$499,MATCH($H467,Library!$F$5:$F$499,0)),""))</f>
        <v/>
      </c>
      <c r="K467" s="11" t="str">
        <f>IF($H467="","",IFERROR(INDEX(Library!$I$5:$I$499,MATCH($H467,Library!$F$5:$F$499,0)),""))</f>
        <v/>
      </c>
      <c r="L467" s="12" t="str">
        <f>IF($H467="","",IFERROR(INDEX(Library!$J$5:$J$499,MATCH($H467,Library!$F$5:$F$499,0)),""))</f>
        <v/>
      </c>
      <c r="M467" s="25"/>
      <c r="N467" s="13" t="str">
        <f t="shared" si="15"/>
        <v/>
      </c>
      <c r="O467" s="25"/>
      <c r="P467" s="27"/>
      <c r="Q467" s="28" t="str">
        <f>IF(OR($P467="",$N467=""),"",$P467+IFERROR(INDEX(Settings!$B$10:$B$12,MATCH($N467,Settings!$A$10:$A$12,0)),0))</f>
        <v/>
      </c>
      <c r="R467" s="25"/>
      <c r="S467" s="25"/>
      <c r="T467" s="27"/>
      <c r="U467" s="12" t="str">
        <f>IF($P467="","",IF($T467&lt;&gt;"",$T467,Settings!$B$6)-$P467)</f>
        <v/>
      </c>
      <c r="V467" s="12" t="str">
        <f>IF(OR($Q467="",$S467="مغلق"),"",IF(Settings!$B$6&gt;$Q467,"متأخر",""))</f>
        <v/>
      </c>
      <c r="W467" s="26"/>
    </row>
    <row r="468" spans="1:23" ht="18" x14ac:dyDescent="0.25">
      <c r="A468" s="13" t="str">
        <f t="shared" si="14"/>
        <v/>
      </c>
      <c r="B468" s="25"/>
      <c r="C468" s="25"/>
      <c r="D468" s="25"/>
      <c r="E468" s="25"/>
      <c r="F468" s="25"/>
      <c r="G468" s="25"/>
      <c r="H468" s="26"/>
      <c r="I468" s="12" t="str">
        <f>IF($H468="","",IFERROR(INDEX(Library!$A$5:$A$499,MATCH($H468,Library!$F$5:$F$499,0)),"غير موجود بالمكتبة"))</f>
        <v/>
      </c>
      <c r="J468" s="11" t="str">
        <f>IF($H468="","",IFERROR(INDEX(Library!$H$5:$H$499,MATCH($H468,Library!$F$5:$F$499,0)),""))</f>
        <v/>
      </c>
      <c r="K468" s="11" t="str">
        <f>IF($H468="","",IFERROR(INDEX(Library!$I$5:$I$499,MATCH($H468,Library!$F$5:$F$499,0)),""))</f>
        <v/>
      </c>
      <c r="L468" s="12" t="str">
        <f>IF($H468="","",IFERROR(INDEX(Library!$J$5:$J$499,MATCH($H468,Library!$F$5:$F$499,0)),""))</f>
        <v/>
      </c>
      <c r="M468" s="25"/>
      <c r="N468" s="13" t="str">
        <f t="shared" si="15"/>
        <v/>
      </c>
      <c r="O468" s="25"/>
      <c r="P468" s="27"/>
      <c r="Q468" s="28" t="str">
        <f>IF(OR($P468="",$N468=""),"",$P468+IFERROR(INDEX(Settings!$B$10:$B$12,MATCH($N468,Settings!$A$10:$A$12,0)),0))</f>
        <v/>
      </c>
      <c r="R468" s="25"/>
      <c r="S468" s="25"/>
      <c r="T468" s="27"/>
      <c r="U468" s="12" t="str">
        <f>IF($P468="","",IF($T468&lt;&gt;"",$T468,Settings!$B$6)-$P468)</f>
        <v/>
      </c>
      <c r="V468" s="12" t="str">
        <f>IF(OR($Q468="",$S468="مغلق"),"",IF(Settings!$B$6&gt;$Q468,"متأخر",""))</f>
        <v/>
      </c>
      <c r="W468" s="26"/>
    </row>
    <row r="469" spans="1:23" ht="18" x14ac:dyDescent="0.25">
      <c r="A469" s="13" t="str">
        <f t="shared" si="14"/>
        <v/>
      </c>
      <c r="B469" s="25"/>
      <c r="C469" s="25"/>
      <c r="D469" s="25"/>
      <c r="E469" s="25"/>
      <c r="F469" s="25"/>
      <c r="G469" s="25"/>
      <c r="H469" s="26"/>
      <c r="I469" s="12" t="str">
        <f>IF($H469="","",IFERROR(INDEX(Library!$A$5:$A$499,MATCH($H469,Library!$F$5:$F$499,0)),"غير موجود بالمكتبة"))</f>
        <v/>
      </c>
      <c r="J469" s="11" t="str">
        <f>IF($H469="","",IFERROR(INDEX(Library!$H$5:$H$499,MATCH($H469,Library!$F$5:$F$499,0)),""))</f>
        <v/>
      </c>
      <c r="K469" s="11" t="str">
        <f>IF($H469="","",IFERROR(INDEX(Library!$I$5:$I$499,MATCH($H469,Library!$F$5:$F$499,0)),""))</f>
        <v/>
      </c>
      <c r="L469" s="12" t="str">
        <f>IF($H469="","",IFERROR(INDEX(Library!$J$5:$J$499,MATCH($H469,Library!$F$5:$F$499,0)),""))</f>
        <v/>
      </c>
      <c r="M469" s="25"/>
      <c r="N469" s="13" t="str">
        <f t="shared" si="15"/>
        <v/>
      </c>
      <c r="O469" s="25"/>
      <c r="P469" s="27"/>
      <c r="Q469" s="28" t="str">
        <f>IF(OR($P469="",$N469=""),"",$P469+IFERROR(INDEX(Settings!$B$10:$B$12,MATCH($N469,Settings!$A$10:$A$12,0)),0))</f>
        <v/>
      </c>
      <c r="R469" s="25"/>
      <c r="S469" s="25"/>
      <c r="T469" s="27"/>
      <c r="U469" s="12" t="str">
        <f>IF($P469="","",IF($T469&lt;&gt;"",$T469,Settings!$B$6)-$P469)</f>
        <v/>
      </c>
      <c r="V469" s="12" t="str">
        <f>IF(OR($Q469="",$S469="مغلق"),"",IF(Settings!$B$6&gt;$Q469,"متأخر",""))</f>
        <v/>
      </c>
      <c r="W469" s="26"/>
    </row>
    <row r="470" spans="1:23" ht="18" x14ac:dyDescent="0.25">
      <c r="A470" s="13" t="str">
        <f t="shared" si="14"/>
        <v/>
      </c>
      <c r="B470" s="25"/>
      <c r="C470" s="25"/>
      <c r="D470" s="25"/>
      <c r="E470" s="25"/>
      <c r="F470" s="25"/>
      <c r="G470" s="25"/>
      <c r="H470" s="26"/>
      <c r="I470" s="12" t="str">
        <f>IF($H470="","",IFERROR(INDEX(Library!$A$5:$A$499,MATCH($H470,Library!$F$5:$F$499,0)),"غير موجود بالمكتبة"))</f>
        <v/>
      </c>
      <c r="J470" s="11" t="str">
        <f>IF($H470="","",IFERROR(INDEX(Library!$H$5:$H$499,MATCH($H470,Library!$F$5:$F$499,0)),""))</f>
        <v/>
      </c>
      <c r="K470" s="11" t="str">
        <f>IF($H470="","",IFERROR(INDEX(Library!$I$5:$I$499,MATCH($H470,Library!$F$5:$F$499,0)),""))</f>
        <v/>
      </c>
      <c r="L470" s="12" t="str">
        <f>IF($H470="","",IFERROR(INDEX(Library!$J$5:$J$499,MATCH($H470,Library!$F$5:$F$499,0)),""))</f>
        <v/>
      </c>
      <c r="M470" s="25"/>
      <c r="N470" s="13" t="str">
        <f t="shared" si="15"/>
        <v/>
      </c>
      <c r="O470" s="25"/>
      <c r="P470" s="27"/>
      <c r="Q470" s="28" t="str">
        <f>IF(OR($P470="",$N470=""),"",$P470+IFERROR(INDEX(Settings!$B$10:$B$12,MATCH($N470,Settings!$A$10:$A$12,0)),0))</f>
        <v/>
      </c>
      <c r="R470" s="25"/>
      <c r="S470" s="25"/>
      <c r="T470" s="27"/>
      <c r="U470" s="12" t="str">
        <f>IF($P470="","",IF($T470&lt;&gt;"",$T470,Settings!$B$6)-$P470)</f>
        <v/>
      </c>
      <c r="V470" s="12" t="str">
        <f>IF(OR($Q470="",$S470="مغلق"),"",IF(Settings!$B$6&gt;$Q470,"متأخر",""))</f>
        <v/>
      </c>
      <c r="W470" s="26"/>
    </row>
    <row r="471" spans="1:23" ht="18" x14ac:dyDescent="0.25">
      <c r="A471" s="13" t="str">
        <f t="shared" si="14"/>
        <v/>
      </c>
      <c r="B471" s="25"/>
      <c r="C471" s="25"/>
      <c r="D471" s="25"/>
      <c r="E471" s="25"/>
      <c r="F471" s="25"/>
      <c r="G471" s="25"/>
      <c r="H471" s="26"/>
      <c r="I471" s="12" t="str">
        <f>IF($H471="","",IFERROR(INDEX(Library!$A$5:$A$499,MATCH($H471,Library!$F$5:$F$499,0)),"غير موجود بالمكتبة"))</f>
        <v/>
      </c>
      <c r="J471" s="11" t="str">
        <f>IF($H471="","",IFERROR(INDEX(Library!$H$5:$H$499,MATCH($H471,Library!$F$5:$F$499,0)),""))</f>
        <v/>
      </c>
      <c r="K471" s="11" t="str">
        <f>IF($H471="","",IFERROR(INDEX(Library!$I$5:$I$499,MATCH($H471,Library!$F$5:$F$499,0)),""))</f>
        <v/>
      </c>
      <c r="L471" s="12" t="str">
        <f>IF($H471="","",IFERROR(INDEX(Library!$J$5:$J$499,MATCH($H471,Library!$F$5:$F$499,0)),""))</f>
        <v/>
      </c>
      <c r="M471" s="25"/>
      <c r="N471" s="13" t="str">
        <f t="shared" si="15"/>
        <v/>
      </c>
      <c r="O471" s="25"/>
      <c r="P471" s="27"/>
      <c r="Q471" s="28" t="str">
        <f>IF(OR($P471="",$N471=""),"",$P471+IFERROR(INDEX(Settings!$B$10:$B$12,MATCH($N471,Settings!$A$10:$A$12,0)),0))</f>
        <v/>
      </c>
      <c r="R471" s="25"/>
      <c r="S471" s="25"/>
      <c r="T471" s="27"/>
      <c r="U471" s="12" t="str">
        <f>IF($P471="","",IF($T471&lt;&gt;"",$T471,Settings!$B$6)-$P471)</f>
        <v/>
      </c>
      <c r="V471" s="12" t="str">
        <f>IF(OR($Q471="",$S471="مغلق"),"",IF(Settings!$B$6&gt;$Q471,"متأخر",""))</f>
        <v/>
      </c>
      <c r="W471" s="26"/>
    </row>
    <row r="472" spans="1:23" ht="18" x14ac:dyDescent="0.25">
      <c r="A472" s="13" t="str">
        <f t="shared" si="14"/>
        <v/>
      </c>
      <c r="B472" s="25"/>
      <c r="C472" s="25"/>
      <c r="D472" s="25"/>
      <c r="E472" s="25"/>
      <c r="F472" s="25"/>
      <c r="G472" s="25"/>
      <c r="H472" s="26"/>
      <c r="I472" s="12" t="str">
        <f>IF($H472="","",IFERROR(INDEX(Library!$A$5:$A$499,MATCH($H472,Library!$F$5:$F$499,0)),"غير موجود بالمكتبة"))</f>
        <v/>
      </c>
      <c r="J472" s="11" t="str">
        <f>IF($H472="","",IFERROR(INDEX(Library!$H$5:$H$499,MATCH($H472,Library!$F$5:$F$499,0)),""))</f>
        <v/>
      </c>
      <c r="K472" s="11" t="str">
        <f>IF($H472="","",IFERROR(INDEX(Library!$I$5:$I$499,MATCH($H472,Library!$F$5:$F$499,0)),""))</f>
        <v/>
      </c>
      <c r="L472" s="12" t="str">
        <f>IF($H472="","",IFERROR(INDEX(Library!$J$5:$J$499,MATCH($H472,Library!$F$5:$F$499,0)),""))</f>
        <v/>
      </c>
      <c r="M472" s="25"/>
      <c r="N472" s="13" t="str">
        <f t="shared" si="15"/>
        <v/>
      </c>
      <c r="O472" s="25"/>
      <c r="P472" s="27"/>
      <c r="Q472" s="28" t="str">
        <f>IF(OR($P472="",$N472=""),"",$P472+IFERROR(INDEX(Settings!$B$10:$B$12,MATCH($N472,Settings!$A$10:$A$12,0)),0))</f>
        <v/>
      </c>
      <c r="R472" s="25"/>
      <c r="S472" s="25"/>
      <c r="T472" s="27"/>
      <c r="U472" s="12" t="str">
        <f>IF($P472="","",IF($T472&lt;&gt;"",$T472,Settings!$B$6)-$P472)</f>
        <v/>
      </c>
      <c r="V472" s="12" t="str">
        <f>IF(OR($Q472="",$S472="مغلق"),"",IF(Settings!$B$6&gt;$Q472,"متأخر",""))</f>
        <v/>
      </c>
      <c r="W472" s="26"/>
    </row>
    <row r="473" spans="1:23" ht="18" x14ac:dyDescent="0.25">
      <c r="A473" s="13" t="str">
        <f t="shared" si="14"/>
        <v/>
      </c>
      <c r="B473" s="25"/>
      <c r="C473" s="25"/>
      <c r="D473" s="25"/>
      <c r="E473" s="25"/>
      <c r="F473" s="25"/>
      <c r="G473" s="25"/>
      <c r="H473" s="26"/>
      <c r="I473" s="12" t="str">
        <f>IF($H473="","",IFERROR(INDEX(Library!$A$5:$A$499,MATCH($H473,Library!$F$5:$F$499,0)),"غير موجود بالمكتبة"))</f>
        <v/>
      </c>
      <c r="J473" s="11" t="str">
        <f>IF($H473="","",IFERROR(INDEX(Library!$H$5:$H$499,MATCH($H473,Library!$F$5:$F$499,0)),""))</f>
        <v/>
      </c>
      <c r="K473" s="11" t="str">
        <f>IF($H473="","",IFERROR(INDEX(Library!$I$5:$I$499,MATCH($H473,Library!$F$5:$F$499,0)),""))</f>
        <v/>
      </c>
      <c r="L473" s="12" t="str">
        <f>IF($H473="","",IFERROR(INDEX(Library!$J$5:$J$499,MATCH($H473,Library!$F$5:$F$499,0)),""))</f>
        <v/>
      </c>
      <c r="M473" s="25"/>
      <c r="N473" s="13" t="str">
        <f t="shared" si="15"/>
        <v/>
      </c>
      <c r="O473" s="25"/>
      <c r="P473" s="27"/>
      <c r="Q473" s="28" t="str">
        <f>IF(OR($P473="",$N473=""),"",$P473+IFERROR(INDEX(Settings!$B$10:$B$12,MATCH($N473,Settings!$A$10:$A$12,0)),0))</f>
        <v/>
      </c>
      <c r="R473" s="25"/>
      <c r="S473" s="25"/>
      <c r="T473" s="27"/>
      <c r="U473" s="12" t="str">
        <f>IF($P473="","",IF($T473&lt;&gt;"",$T473,Settings!$B$6)-$P473)</f>
        <v/>
      </c>
      <c r="V473" s="12" t="str">
        <f>IF(OR($Q473="",$S473="مغلق"),"",IF(Settings!$B$6&gt;$Q473,"متأخر",""))</f>
        <v/>
      </c>
      <c r="W473" s="26"/>
    </row>
    <row r="474" spans="1:23" ht="18" x14ac:dyDescent="0.25">
      <c r="A474" s="13" t="str">
        <f t="shared" si="14"/>
        <v/>
      </c>
      <c r="B474" s="25"/>
      <c r="C474" s="25"/>
      <c r="D474" s="25"/>
      <c r="E474" s="25"/>
      <c r="F474" s="25"/>
      <c r="G474" s="25"/>
      <c r="H474" s="26"/>
      <c r="I474" s="12" t="str">
        <f>IF($H474="","",IFERROR(INDEX(Library!$A$5:$A$499,MATCH($H474,Library!$F$5:$F$499,0)),"غير موجود بالمكتبة"))</f>
        <v/>
      </c>
      <c r="J474" s="11" t="str">
        <f>IF($H474="","",IFERROR(INDEX(Library!$H$5:$H$499,MATCH($H474,Library!$F$5:$F$499,0)),""))</f>
        <v/>
      </c>
      <c r="K474" s="11" t="str">
        <f>IF($H474="","",IFERROR(INDEX(Library!$I$5:$I$499,MATCH($H474,Library!$F$5:$F$499,0)),""))</f>
        <v/>
      </c>
      <c r="L474" s="12" t="str">
        <f>IF($H474="","",IFERROR(INDEX(Library!$J$5:$J$499,MATCH($H474,Library!$F$5:$F$499,0)),""))</f>
        <v/>
      </c>
      <c r="M474" s="25"/>
      <c r="N474" s="13" t="str">
        <f t="shared" si="15"/>
        <v/>
      </c>
      <c r="O474" s="25"/>
      <c r="P474" s="27"/>
      <c r="Q474" s="28" t="str">
        <f>IF(OR($P474="",$N474=""),"",$P474+IFERROR(INDEX(Settings!$B$10:$B$12,MATCH($N474,Settings!$A$10:$A$12,0)),0))</f>
        <v/>
      </c>
      <c r="R474" s="25"/>
      <c r="S474" s="25"/>
      <c r="T474" s="27"/>
      <c r="U474" s="12" t="str">
        <f>IF($P474="","",IF($T474&lt;&gt;"",$T474,Settings!$B$6)-$P474)</f>
        <v/>
      </c>
      <c r="V474" s="12" t="str">
        <f>IF(OR($Q474="",$S474="مغلق"),"",IF(Settings!$B$6&gt;$Q474,"متأخر",""))</f>
        <v/>
      </c>
      <c r="W474" s="26"/>
    </row>
    <row r="475" spans="1:23" ht="18" x14ac:dyDescent="0.25">
      <c r="A475" s="13" t="str">
        <f t="shared" si="14"/>
        <v/>
      </c>
      <c r="B475" s="25"/>
      <c r="C475" s="25"/>
      <c r="D475" s="25"/>
      <c r="E475" s="25"/>
      <c r="F475" s="25"/>
      <c r="G475" s="25"/>
      <c r="H475" s="26"/>
      <c r="I475" s="12" t="str">
        <f>IF($H475="","",IFERROR(INDEX(Library!$A$5:$A$499,MATCH($H475,Library!$F$5:$F$499,0)),"غير موجود بالمكتبة"))</f>
        <v/>
      </c>
      <c r="J475" s="11" t="str">
        <f>IF($H475="","",IFERROR(INDEX(Library!$H$5:$H$499,MATCH($H475,Library!$F$5:$F$499,0)),""))</f>
        <v/>
      </c>
      <c r="K475" s="11" t="str">
        <f>IF($H475="","",IFERROR(INDEX(Library!$I$5:$I$499,MATCH($H475,Library!$F$5:$F$499,0)),""))</f>
        <v/>
      </c>
      <c r="L475" s="12" t="str">
        <f>IF($H475="","",IFERROR(INDEX(Library!$J$5:$J$499,MATCH($H475,Library!$F$5:$F$499,0)),""))</f>
        <v/>
      </c>
      <c r="M475" s="25"/>
      <c r="N475" s="13" t="str">
        <f t="shared" si="15"/>
        <v/>
      </c>
      <c r="O475" s="25"/>
      <c r="P475" s="27"/>
      <c r="Q475" s="28" t="str">
        <f>IF(OR($P475="",$N475=""),"",$P475+IFERROR(INDEX(Settings!$B$10:$B$12,MATCH($N475,Settings!$A$10:$A$12,0)),0))</f>
        <v/>
      </c>
      <c r="R475" s="25"/>
      <c r="S475" s="25"/>
      <c r="T475" s="27"/>
      <c r="U475" s="12" t="str">
        <f>IF($P475="","",IF($T475&lt;&gt;"",$T475,Settings!$B$6)-$P475)</f>
        <v/>
      </c>
      <c r="V475" s="12" t="str">
        <f>IF(OR($Q475="",$S475="مغلق"),"",IF(Settings!$B$6&gt;$Q475,"متأخر",""))</f>
        <v/>
      </c>
      <c r="W475" s="26"/>
    </row>
    <row r="476" spans="1:23" ht="18" x14ac:dyDescent="0.25">
      <c r="A476" s="13" t="str">
        <f t="shared" si="14"/>
        <v/>
      </c>
      <c r="B476" s="25"/>
      <c r="C476" s="25"/>
      <c r="D476" s="25"/>
      <c r="E476" s="25"/>
      <c r="F476" s="25"/>
      <c r="G476" s="25"/>
      <c r="H476" s="26"/>
      <c r="I476" s="12" t="str">
        <f>IF($H476="","",IFERROR(INDEX(Library!$A$5:$A$499,MATCH($H476,Library!$F$5:$F$499,0)),"غير موجود بالمكتبة"))</f>
        <v/>
      </c>
      <c r="J476" s="11" t="str">
        <f>IF($H476="","",IFERROR(INDEX(Library!$H$5:$H$499,MATCH($H476,Library!$F$5:$F$499,0)),""))</f>
        <v/>
      </c>
      <c r="K476" s="11" t="str">
        <f>IF($H476="","",IFERROR(INDEX(Library!$I$5:$I$499,MATCH($H476,Library!$F$5:$F$499,0)),""))</f>
        <v/>
      </c>
      <c r="L476" s="12" t="str">
        <f>IF($H476="","",IFERROR(INDEX(Library!$J$5:$J$499,MATCH($H476,Library!$F$5:$F$499,0)),""))</f>
        <v/>
      </c>
      <c r="M476" s="25"/>
      <c r="N476" s="13" t="str">
        <f t="shared" si="15"/>
        <v/>
      </c>
      <c r="O476" s="25"/>
      <c r="P476" s="27"/>
      <c r="Q476" s="28" t="str">
        <f>IF(OR($P476="",$N476=""),"",$P476+IFERROR(INDEX(Settings!$B$10:$B$12,MATCH($N476,Settings!$A$10:$A$12,0)),0))</f>
        <v/>
      </c>
      <c r="R476" s="25"/>
      <c r="S476" s="25"/>
      <c r="T476" s="27"/>
      <c r="U476" s="12" t="str">
        <f>IF($P476="","",IF($T476&lt;&gt;"",$T476,Settings!$B$6)-$P476)</f>
        <v/>
      </c>
      <c r="V476" s="12" t="str">
        <f>IF(OR($Q476="",$S476="مغلق"),"",IF(Settings!$B$6&gt;$Q476,"متأخر",""))</f>
        <v/>
      </c>
      <c r="W476" s="26"/>
    </row>
    <row r="477" spans="1:23" ht="18" x14ac:dyDescent="0.25">
      <c r="A477" s="13" t="str">
        <f t="shared" si="14"/>
        <v/>
      </c>
      <c r="B477" s="25"/>
      <c r="C477" s="25"/>
      <c r="D477" s="25"/>
      <c r="E477" s="25"/>
      <c r="F477" s="25"/>
      <c r="G477" s="25"/>
      <c r="H477" s="26"/>
      <c r="I477" s="12" t="str">
        <f>IF($H477="","",IFERROR(INDEX(Library!$A$5:$A$499,MATCH($H477,Library!$F$5:$F$499,0)),"غير موجود بالمكتبة"))</f>
        <v/>
      </c>
      <c r="J477" s="11" t="str">
        <f>IF($H477="","",IFERROR(INDEX(Library!$H$5:$H$499,MATCH($H477,Library!$F$5:$F$499,0)),""))</f>
        <v/>
      </c>
      <c r="K477" s="11" t="str">
        <f>IF($H477="","",IFERROR(INDEX(Library!$I$5:$I$499,MATCH($H477,Library!$F$5:$F$499,0)),""))</f>
        <v/>
      </c>
      <c r="L477" s="12" t="str">
        <f>IF($H477="","",IFERROR(INDEX(Library!$J$5:$J$499,MATCH($H477,Library!$F$5:$F$499,0)),""))</f>
        <v/>
      </c>
      <c r="M477" s="25"/>
      <c r="N477" s="13" t="str">
        <f t="shared" si="15"/>
        <v/>
      </c>
      <c r="O477" s="25"/>
      <c r="P477" s="27"/>
      <c r="Q477" s="28" t="str">
        <f>IF(OR($P477="",$N477=""),"",$P477+IFERROR(INDEX(Settings!$B$10:$B$12,MATCH($N477,Settings!$A$10:$A$12,0)),0))</f>
        <v/>
      </c>
      <c r="R477" s="25"/>
      <c r="S477" s="25"/>
      <c r="T477" s="27"/>
      <c r="U477" s="12" t="str">
        <f>IF($P477="","",IF($T477&lt;&gt;"",$T477,Settings!$B$6)-$P477)</f>
        <v/>
      </c>
      <c r="V477" s="12" t="str">
        <f>IF(OR($Q477="",$S477="مغلق"),"",IF(Settings!$B$6&gt;$Q477,"متأخر",""))</f>
        <v/>
      </c>
      <c r="W477" s="26"/>
    </row>
    <row r="478" spans="1:23" ht="18" x14ac:dyDescent="0.25">
      <c r="A478" s="13" t="str">
        <f t="shared" si="14"/>
        <v/>
      </c>
      <c r="B478" s="25"/>
      <c r="C478" s="25"/>
      <c r="D478" s="25"/>
      <c r="E478" s="25"/>
      <c r="F478" s="25"/>
      <c r="G478" s="25"/>
      <c r="H478" s="26"/>
      <c r="I478" s="12" t="str">
        <f>IF($H478="","",IFERROR(INDEX(Library!$A$5:$A$499,MATCH($H478,Library!$F$5:$F$499,0)),"غير موجود بالمكتبة"))</f>
        <v/>
      </c>
      <c r="J478" s="11" t="str">
        <f>IF($H478="","",IFERROR(INDEX(Library!$H$5:$H$499,MATCH($H478,Library!$F$5:$F$499,0)),""))</f>
        <v/>
      </c>
      <c r="K478" s="11" t="str">
        <f>IF($H478="","",IFERROR(INDEX(Library!$I$5:$I$499,MATCH($H478,Library!$F$5:$F$499,0)),""))</f>
        <v/>
      </c>
      <c r="L478" s="12" t="str">
        <f>IF($H478="","",IFERROR(INDEX(Library!$J$5:$J$499,MATCH($H478,Library!$F$5:$F$499,0)),""))</f>
        <v/>
      </c>
      <c r="M478" s="25"/>
      <c r="N478" s="13" t="str">
        <f t="shared" si="15"/>
        <v/>
      </c>
      <c r="O478" s="25"/>
      <c r="P478" s="27"/>
      <c r="Q478" s="28" t="str">
        <f>IF(OR($P478="",$N478=""),"",$P478+IFERROR(INDEX(Settings!$B$10:$B$12,MATCH($N478,Settings!$A$10:$A$12,0)),0))</f>
        <v/>
      </c>
      <c r="R478" s="25"/>
      <c r="S478" s="25"/>
      <c r="T478" s="27"/>
      <c r="U478" s="12" t="str">
        <f>IF($P478="","",IF($T478&lt;&gt;"",$T478,Settings!$B$6)-$P478)</f>
        <v/>
      </c>
      <c r="V478" s="12" t="str">
        <f>IF(OR($Q478="",$S478="مغلق"),"",IF(Settings!$B$6&gt;$Q478,"متأخر",""))</f>
        <v/>
      </c>
      <c r="W478" s="26"/>
    </row>
    <row r="479" spans="1:23" ht="18" x14ac:dyDescent="0.25">
      <c r="A479" s="13" t="str">
        <f t="shared" si="14"/>
        <v/>
      </c>
      <c r="B479" s="25"/>
      <c r="C479" s="25"/>
      <c r="D479" s="25"/>
      <c r="E479" s="25"/>
      <c r="F479" s="25"/>
      <c r="G479" s="25"/>
      <c r="H479" s="26"/>
      <c r="I479" s="12" t="str">
        <f>IF($H479="","",IFERROR(INDEX(Library!$A$5:$A$499,MATCH($H479,Library!$F$5:$F$499,0)),"غير موجود بالمكتبة"))</f>
        <v/>
      </c>
      <c r="J479" s="11" t="str">
        <f>IF($H479="","",IFERROR(INDEX(Library!$H$5:$H$499,MATCH($H479,Library!$F$5:$F$499,0)),""))</f>
        <v/>
      </c>
      <c r="K479" s="11" t="str">
        <f>IF($H479="","",IFERROR(INDEX(Library!$I$5:$I$499,MATCH($H479,Library!$F$5:$F$499,0)),""))</f>
        <v/>
      </c>
      <c r="L479" s="12" t="str">
        <f>IF($H479="","",IFERROR(INDEX(Library!$J$5:$J$499,MATCH($H479,Library!$F$5:$F$499,0)),""))</f>
        <v/>
      </c>
      <c r="M479" s="25"/>
      <c r="N479" s="13" t="str">
        <f t="shared" si="15"/>
        <v/>
      </c>
      <c r="O479" s="25"/>
      <c r="P479" s="27"/>
      <c r="Q479" s="28" t="str">
        <f>IF(OR($P479="",$N479=""),"",$P479+IFERROR(INDEX(Settings!$B$10:$B$12,MATCH($N479,Settings!$A$10:$A$12,0)),0))</f>
        <v/>
      </c>
      <c r="R479" s="25"/>
      <c r="S479" s="25"/>
      <c r="T479" s="27"/>
      <c r="U479" s="12" t="str">
        <f>IF($P479="","",IF($T479&lt;&gt;"",$T479,Settings!$B$6)-$P479)</f>
        <v/>
      </c>
      <c r="V479" s="12" t="str">
        <f>IF(OR($Q479="",$S479="مغلق"),"",IF(Settings!$B$6&gt;$Q479,"متأخر",""))</f>
        <v/>
      </c>
      <c r="W479" s="26"/>
    </row>
    <row r="480" spans="1:23" ht="18" x14ac:dyDescent="0.25">
      <c r="A480" s="13" t="str">
        <f t="shared" si="14"/>
        <v/>
      </c>
      <c r="B480" s="25"/>
      <c r="C480" s="25"/>
      <c r="D480" s="25"/>
      <c r="E480" s="25"/>
      <c r="F480" s="25"/>
      <c r="G480" s="25"/>
      <c r="H480" s="26"/>
      <c r="I480" s="12" t="str">
        <f>IF($H480="","",IFERROR(INDEX(Library!$A$5:$A$499,MATCH($H480,Library!$F$5:$F$499,0)),"غير موجود بالمكتبة"))</f>
        <v/>
      </c>
      <c r="J480" s="11" t="str">
        <f>IF($H480="","",IFERROR(INDEX(Library!$H$5:$H$499,MATCH($H480,Library!$F$5:$F$499,0)),""))</f>
        <v/>
      </c>
      <c r="K480" s="11" t="str">
        <f>IF($H480="","",IFERROR(INDEX(Library!$I$5:$I$499,MATCH($H480,Library!$F$5:$F$499,0)),""))</f>
        <v/>
      </c>
      <c r="L480" s="12" t="str">
        <f>IF($H480="","",IFERROR(INDEX(Library!$J$5:$J$499,MATCH($H480,Library!$F$5:$F$499,0)),""))</f>
        <v/>
      </c>
      <c r="M480" s="25"/>
      <c r="N480" s="13" t="str">
        <f t="shared" si="15"/>
        <v/>
      </c>
      <c r="O480" s="25"/>
      <c r="P480" s="27"/>
      <c r="Q480" s="28" t="str">
        <f>IF(OR($P480="",$N480=""),"",$P480+IFERROR(INDEX(Settings!$B$10:$B$12,MATCH($N480,Settings!$A$10:$A$12,0)),0))</f>
        <v/>
      </c>
      <c r="R480" s="25"/>
      <c r="S480" s="25"/>
      <c r="T480" s="27"/>
      <c r="U480" s="12" t="str">
        <f>IF($P480="","",IF($T480&lt;&gt;"",$T480,Settings!$B$6)-$P480)</f>
        <v/>
      </c>
      <c r="V480" s="12" t="str">
        <f>IF(OR($Q480="",$S480="مغلق"),"",IF(Settings!$B$6&gt;$Q480,"متأخر",""))</f>
        <v/>
      </c>
      <c r="W480" s="26"/>
    </row>
    <row r="481" spans="1:23" ht="18" x14ac:dyDescent="0.25">
      <c r="A481" s="13" t="str">
        <f t="shared" si="14"/>
        <v/>
      </c>
      <c r="B481" s="25"/>
      <c r="C481" s="25"/>
      <c r="D481" s="25"/>
      <c r="E481" s="25"/>
      <c r="F481" s="25"/>
      <c r="G481" s="25"/>
      <c r="H481" s="26"/>
      <c r="I481" s="12" t="str">
        <f>IF($H481="","",IFERROR(INDEX(Library!$A$5:$A$499,MATCH($H481,Library!$F$5:$F$499,0)),"غير موجود بالمكتبة"))</f>
        <v/>
      </c>
      <c r="J481" s="11" t="str">
        <f>IF($H481="","",IFERROR(INDEX(Library!$H$5:$H$499,MATCH($H481,Library!$F$5:$F$499,0)),""))</f>
        <v/>
      </c>
      <c r="K481" s="11" t="str">
        <f>IF($H481="","",IFERROR(INDEX(Library!$I$5:$I$499,MATCH($H481,Library!$F$5:$F$499,0)),""))</f>
        <v/>
      </c>
      <c r="L481" s="12" t="str">
        <f>IF($H481="","",IFERROR(INDEX(Library!$J$5:$J$499,MATCH($H481,Library!$F$5:$F$499,0)),""))</f>
        <v/>
      </c>
      <c r="M481" s="25"/>
      <c r="N481" s="13" t="str">
        <f t="shared" si="15"/>
        <v/>
      </c>
      <c r="O481" s="25"/>
      <c r="P481" s="27"/>
      <c r="Q481" s="28" t="str">
        <f>IF(OR($P481="",$N481=""),"",$P481+IFERROR(INDEX(Settings!$B$10:$B$12,MATCH($N481,Settings!$A$10:$A$12,0)),0))</f>
        <v/>
      </c>
      <c r="R481" s="25"/>
      <c r="S481" s="25"/>
      <c r="T481" s="27"/>
      <c r="U481" s="12" t="str">
        <f>IF($P481="","",IF($T481&lt;&gt;"",$T481,Settings!$B$6)-$P481)</f>
        <v/>
      </c>
      <c r="V481" s="12" t="str">
        <f>IF(OR($Q481="",$S481="مغلق"),"",IF(Settings!$B$6&gt;$Q481,"متأخر",""))</f>
        <v/>
      </c>
      <c r="W481" s="26"/>
    </row>
    <row r="482" spans="1:23" ht="18" x14ac:dyDescent="0.25">
      <c r="A482" s="13" t="str">
        <f t="shared" si="14"/>
        <v/>
      </c>
      <c r="B482" s="25"/>
      <c r="C482" s="25"/>
      <c r="D482" s="25"/>
      <c r="E482" s="25"/>
      <c r="F482" s="25"/>
      <c r="G482" s="25"/>
      <c r="H482" s="26"/>
      <c r="I482" s="12" t="str">
        <f>IF($H482="","",IFERROR(INDEX(Library!$A$5:$A$499,MATCH($H482,Library!$F$5:$F$499,0)),"غير موجود بالمكتبة"))</f>
        <v/>
      </c>
      <c r="J482" s="11" t="str">
        <f>IF($H482="","",IFERROR(INDEX(Library!$H$5:$H$499,MATCH($H482,Library!$F$5:$F$499,0)),""))</f>
        <v/>
      </c>
      <c r="K482" s="11" t="str">
        <f>IF($H482="","",IFERROR(INDEX(Library!$I$5:$I$499,MATCH($H482,Library!$F$5:$F$499,0)),""))</f>
        <v/>
      </c>
      <c r="L482" s="12" t="str">
        <f>IF($H482="","",IFERROR(INDEX(Library!$J$5:$J$499,MATCH($H482,Library!$F$5:$F$499,0)),""))</f>
        <v/>
      </c>
      <c r="M482" s="25"/>
      <c r="N482" s="13" t="str">
        <f t="shared" si="15"/>
        <v/>
      </c>
      <c r="O482" s="25"/>
      <c r="P482" s="27"/>
      <c r="Q482" s="28" t="str">
        <f>IF(OR($P482="",$N482=""),"",$P482+IFERROR(INDEX(Settings!$B$10:$B$12,MATCH($N482,Settings!$A$10:$A$12,0)),0))</f>
        <v/>
      </c>
      <c r="R482" s="25"/>
      <c r="S482" s="25"/>
      <c r="T482" s="27"/>
      <c r="U482" s="12" t="str">
        <f>IF($P482="","",IF($T482&lt;&gt;"",$T482,Settings!$B$6)-$P482)</f>
        <v/>
      </c>
      <c r="V482" s="12" t="str">
        <f>IF(OR($Q482="",$S482="مغلق"),"",IF(Settings!$B$6&gt;$Q482,"متأخر",""))</f>
        <v/>
      </c>
      <c r="W482" s="26"/>
    </row>
    <row r="483" spans="1:23" ht="18" x14ac:dyDescent="0.25">
      <c r="A483" s="13" t="str">
        <f t="shared" si="14"/>
        <v/>
      </c>
      <c r="B483" s="25"/>
      <c r="C483" s="25"/>
      <c r="D483" s="25"/>
      <c r="E483" s="25"/>
      <c r="F483" s="25"/>
      <c r="G483" s="25"/>
      <c r="H483" s="26"/>
      <c r="I483" s="12" t="str">
        <f>IF($H483="","",IFERROR(INDEX(Library!$A$5:$A$499,MATCH($H483,Library!$F$5:$F$499,0)),"غير موجود بالمكتبة"))</f>
        <v/>
      </c>
      <c r="J483" s="11" t="str">
        <f>IF($H483="","",IFERROR(INDEX(Library!$H$5:$H$499,MATCH($H483,Library!$F$5:$F$499,0)),""))</f>
        <v/>
      </c>
      <c r="K483" s="11" t="str">
        <f>IF($H483="","",IFERROR(INDEX(Library!$I$5:$I$499,MATCH($H483,Library!$F$5:$F$499,0)),""))</f>
        <v/>
      </c>
      <c r="L483" s="12" t="str">
        <f>IF($H483="","",IFERROR(INDEX(Library!$J$5:$J$499,MATCH($H483,Library!$F$5:$F$499,0)),""))</f>
        <v/>
      </c>
      <c r="M483" s="25"/>
      <c r="N483" s="13" t="str">
        <f t="shared" si="15"/>
        <v/>
      </c>
      <c r="O483" s="25"/>
      <c r="P483" s="27"/>
      <c r="Q483" s="28" t="str">
        <f>IF(OR($P483="",$N483=""),"",$P483+IFERROR(INDEX(Settings!$B$10:$B$12,MATCH($N483,Settings!$A$10:$A$12,0)),0))</f>
        <v/>
      </c>
      <c r="R483" s="25"/>
      <c r="S483" s="25"/>
      <c r="T483" s="27"/>
      <c r="U483" s="12" t="str">
        <f>IF($P483="","",IF($T483&lt;&gt;"",$T483,Settings!$B$6)-$P483)</f>
        <v/>
      </c>
      <c r="V483" s="12" t="str">
        <f>IF(OR($Q483="",$S483="مغلق"),"",IF(Settings!$B$6&gt;$Q483,"متأخر",""))</f>
        <v/>
      </c>
      <c r="W483" s="26"/>
    </row>
    <row r="484" spans="1:23" ht="18" x14ac:dyDescent="0.25">
      <c r="A484" s="13" t="str">
        <f t="shared" si="14"/>
        <v/>
      </c>
      <c r="B484" s="25"/>
      <c r="C484" s="25"/>
      <c r="D484" s="25"/>
      <c r="E484" s="25"/>
      <c r="F484" s="25"/>
      <c r="G484" s="25"/>
      <c r="H484" s="26"/>
      <c r="I484" s="12" t="str">
        <f>IF($H484="","",IFERROR(INDEX(Library!$A$5:$A$499,MATCH($H484,Library!$F$5:$F$499,0)),"غير موجود بالمكتبة"))</f>
        <v/>
      </c>
      <c r="J484" s="11" t="str">
        <f>IF($H484="","",IFERROR(INDEX(Library!$H$5:$H$499,MATCH($H484,Library!$F$5:$F$499,0)),""))</f>
        <v/>
      </c>
      <c r="K484" s="11" t="str">
        <f>IF($H484="","",IFERROR(INDEX(Library!$I$5:$I$499,MATCH($H484,Library!$F$5:$F$499,0)),""))</f>
        <v/>
      </c>
      <c r="L484" s="12" t="str">
        <f>IF($H484="","",IFERROR(INDEX(Library!$J$5:$J$499,MATCH($H484,Library!$F$5:$F$499,0)),""))</f>
        <v/>
      </c>
      <c r="M484" s="25"/>
      <c r="N484" s="13" t="str">
        <f t="shared" si="15"/>
        <v/>
      </c>
      <c r="O484" s="25"/>
      <c r="P484" s="27"/>
      <c r="Q484" s="28" t="str">
        <f>IF(OR($P484="",$N484=""),"",$P484+IFERROR(INDEX(Settings!$B$10:$B$12,MATCH($N484,Settings!$A$10:$A$12,0)),0))</f>
        <v/>
      </c>
      <c r="R484" s="25"/>
      <c r="S484" s="25"/>
      <c r="T484" s="27"/>
      <c r="U484" s="12" t="str">
        <f>IF($P484="","",IF($T484&lt;&gt;"",$T484,Settings!$B$6)-$P484)</f>
        <v/>
      </c>
      <c r="V484" s="12" t="str">
        <f>IF(OR($Q484="",$S484="مغلق"),"",IF(Settings!$B$6&gt;$Q484,"متأخر",""))</f>
        <v/>
      </c>
      <c r="W484" s="26"/>
    </row>
    <row r="485" spans="1:23" ht="18" x14ac:dyDescent="0.25">
      <c r="A485" s="13" t="str">
        <f t="shared" si="14"/>
        <v/>
      </c>
      <c r="B485" s="25"/>
      <c r="C485" s="25"/>
      <c r="D485" s="25"/>
      <c r="E485" s="25"/>
      <c r="F485" s="25"/>
      <c r="G485" s="25"/>
      <c r="H485" s="26"/>
      <c r="I485" s="12" t="str">
        <f>IF($H485="","",IFERROR(INDEX(Library!$A$5:$A$499,MATCH($H485,Library!$F$5:$F$499,0)),"غير موجود بالمكتبة"))</f>
        <v/>
      </c>
      <c r="J485" s="11" t="str">
        <f>IF($H485="","",IFERROR(INDEX(Library!$H$5:$H$499,MATCH($H485,Library!$F$5:$F$499,0)),""))</f>
        <v/>
      </c>
      <c r="K485" s="11" t="str">
        <f>IF($H485="","",IFERROR(INDEX(Library!$I$5:$I$499,MATCH($H485,Library!$F$5:$F$499,0)),""))</f>
        <v/>
      </c>
      <c r="L485" s="12" t="str">
        <f>IF($H485="","",IFERROR(INDEX(Library!$J$5:$J$499,MATCH($H485,Library!$F$5:$F$499,0)),""))</f>
        <v/>
      </c>
      <c r="M485" s="25"/>
      <c r="N485" s="13" t="str">
        <f t="shared" si="15"/>
        <v/>
      </c>
      <c r="O485" s="25"/>
      <c r="P485" s="27"/>
      <c r="Q485" s="28" t="str">
        <f>IF(OR($P485="",$N485=""),"",$P485+IFERROR(INDEX(Settings!$B$10:$B$12,MATCH($N485,Settings!$A$10:$A$12,0)),0))</f>
        <v/>
      </c>
      <c r="R485" s="25"/>
      <c r="S485" s="25"/>
      <c r="T485" s="27"/>
      <c r="U485" s="12" t="str">
        <f>IF($P485="","",IF($T485&lt;&gt;"",$T485,Settings!$B$6)-$P485)</f>
        <v/>
      </c>
      <c r="V485" s="12" t="str">
        <f>IF(OR($Q485="",$S485="مغلق"),"",IF(Settings!$B$6&gt;$Q485,"متأخر",""))</f>
        <v/>
      </c>
      <c r="W485" s="26"/>
    </row>
    <row r="486" spans="1:23" ht="18" x14ac:dyDescent="0.25">
      <c r="A486" s="13" t="str">
        <f t="shared" si="14"/>
        <v/>
      </c>
      <c r="B486" s="25"/>
      <c r="C486" s="25"/>
      <c r="D486" s="25"/>
      <c r="E486" s="25"/>
      <c r="F486" s="25"/>
      <c r="G486" s="25"/>
      <c r="H486" s="26"/>
      <c r="I486" s="12" t="str">
        <f>IF($H486="","",IFERROR(INDEX(Library!$A$5:$A$499,MATCH($H486,Library!$F$5:$F$499,0)),"غير موجود بالمكتبة"))</f>
        <v/>
      </c>
      <c r="J486" s="11" t="str">
        <f>IF($H486="","",IFERROR(INDEX(Library!$H$5:$H$499,MATCH($H486,Library!$F$5:$F$499,0)),""))</f>
        <v/>
      </c>
      <c r="K486" s="11" t="str">
        <f>IF($H486="","",IFERROR(INDEX(Library!$I$5:$I$499,MATCH($H486,Library!$F$5:$F$499,0)),""))</f>
        <v/>
      </c>
      <c r="L486" s="12" t="str">
        <f>IF($H486="","",IFERROR(INDEX(Library!$J$5:$J$499,MATCH($H486,Library!$F$5:$F$499,0)),""))</f>
        <v/>
      </c>
      <c r="M486" s="25"/>
      <c r="N486" s="13" t="str">
        <f t="shared" si="15"/>
        <v/>
      </c>
      <c r="O486" s="25"/>
      <c r="P486" s="27"/>
      <c r="Q486" s="28" t="str">
        <f>IF(OR($P486="",$N486=""),"",$P486+IFERROR(INDEX(Settings!$B$10:$B$12,MATCH($N486,Settings!$A$10:$A$12,0)),0))</f>
        <v/>
      </c>
      <c r="R486" s="25"/>
      <c r="S486" s="25"/>
      <c r="T486" s="27"/>
      <c r="U486" s="12" t="str">
        <f>IF($P486="","",IF($T486&lt;&gt;"",$T486,Settings!$B$6)-$P486)</f>
        <v/>
      </c>
      <c r="V486" s="12" t="str">
        <f>IF(OR($Q486="",$S486="مغلق"),"",IF(Settings!$B$6&gt;$Q486,"متأخر",""))</f>
        <v/>
      </c>
      <c r="W486" s="26"/>
    </row>
    <row r="487" spans="1:23" ht="18" x14ac:dyDescent="0.25">
      <c r="A487" s="13" t="str">
        <f t="shared" si="14"/>
        <v/>
      </c>
      <c r="B487" s="25"/>
      <c r="C487" s="25"/>
      <c r="D487" s="25"/>
      <c r="E487" s="25"/>
      <c r="F487" s="25"/>
      <c r="G487" s="25"/>
      <c r="H487" s="26"/>
      <c r="I487" s="12" t="str">
        <f>IF($H487="","",IFERROR(INDEX(Library!$A$5:$A$499,MATCH($H487,Library!$F$5:$F$499,0)),"غير موجود بالمكتبة"))</f>
        <v/>
      </c>
      <c r="J487" s="11" t="str">
        <f>IF($H487="","",IFERROR(INDEX(Library!$H$5:$H$499,MATCH($H487,Library!$F$5:$F$499,0)),""))</f>
        <v/>
      </c>
      <c r="K487" s="11" t="str">
        <f>IF($H487="","",IFERROR(INDEX(Library!$I$5:$I$499,MATCH($H487,Library!$F$5:$F$499,0)),""))</f>
        <v/>
      </c>
      <c r="L487" s="12" t="str">
        <f>IF($H487="","",IFERROR(INDEX(Library!$J$5:$J$499,MATCH($H487,Library!$F$5:$F$499,0)),""))</f>
        <v/>
      </c>
      <c r="M487" s="25"/>
      <c r="N487" s="13" t="str">
        <f t="shared" si="15"/>
        <v/>
      </c>
      <c r="O487" s="25"/>
      <c r="P487" s="27"/>
      <c r="Q487" s="28" t="str">
        <f>IF(OR($P487="",$N487=""),"",$P487+IFERROR(INDEX(Settings!$B$10:$B$12,MATCH($N487,Settings!$A$10:$A$12,0)),0))</f>
        <v/>
      </c>
      <c r="R487" s="25"/>
      <c r="S487" s="25"/>
      <c r="T487" s="27"/>
      <c r="U487" s="12" t="str">
        <f>IF($P487="","",IF($T487&lt;&gt;"",$T487,Settings!$B$6)-$P487)</f>
        <v/>
      </c>
      <c r="V487" s="12" t="str">
        <f>IF(OR($Q487="",$S487="مغلق"),"",IF(Settings!$B$6&gt;$Q487,"متأخر",""))</f>
        <v/>
      </c>
      <c r="W487" s="26"/>
    </row>
    <row r="488" spans="1:23" ht="18" x14ac:dyDescent="0.25">
      <c r="A488" s="13" t="str">
        <f t="shared" si="14"/>
        <v/>
      </c>
      <c r="B488" s="25"/>
      <c r="C488" s="25"/>
      <c r="D488" s="25"/>
      <c r="E488" s="25"/>
      <c r="F488" s="25"/>
      <c r="G488" s="25"/>
      <c r="H488" s="26"/>
      <c r="I488" s="12" t="str">
        <f>IF($H488="","",IFERROR(INDEX(Library!$A$5:$A$499,MATCH($H488,Library!$F$5:$F$499,0)),"غير موجود بالمكتبة"))</f>
        <v/>
      </c>
      <c r="J488" s="11" t="str">
        <f>IF($H488="","",IFERROR(INDEX(Library!$H$5:$H$499,MATCH($H488,Library!$F$5:$F$499,0)),""))</f>
        <v/>
      </c>
      <c r="K488" s="11" t="str">
        <f>IF($H488="","",IFERROR(INDEX(Library!$I$5:$I$499,MATCH($H488,Library!$F$5:$F$499,0)),""))</f>
        <v/>
      </c>
      <c r="L488" s="12" t="str">
        <f>IF($H488="","",IFERROR(INDEX(Library!$J$5:$J$499,MATCH($H488,Library!$F$5:$F$499,0)),""))</f>
        <v/>
      </c>
      <c r="M488" s="25"/>
      <c r="N488" s="13" t="str">
        <f t="shared" si="15"/>
        <v/>
      </c>
      <c r="O488" s="25"/>
      <c r="P488" s="27"/>
      <c r="Q488" s="28" t="str">
        <f>IF(OR($P488="",$N488=""),"",$P488+IFERROR(INDEX(Settings!$B$10:$B$12,MATCH($N488,Settings!$A$10:$A$12,0)),0))</f>
        <v/>
      </c>
      <c r="R488" s="25"/>
      <c r="S488" s="25"/>
      <c r="T488" s="27"/>
      <c r="U488" s="12" t="str">
        <f>IF($P488="","",IF($T488&lt;&gt;"",$T488,Settings!$B$6)-$P488)</f>
        <v/>
      </c>
      <c r="V488" s="12" t="str">
        <f>IF(OR($Q488="",$S488="مغلق"),"",IF(Settings!$B$6&gt;$Q488,"متأخر",""))</f>
        <v/>
      </c>
      <c r="W488" s="26"/>
    </row>
    <row r="489" spans="1:23" ht="18" x14ac:dyDescent="0.25">
      <c r="A489" s="13" t="str">
        <f t="shared" si="14"/>
        <v/>
      </c>
      <c r="B489" s="25"/>
      <c r="C489" s="25"/>
      <c r="D489" s="25"/>
      <c r="E489" s="25"/>
      <c r="F489" s="25"/>
      <c r="G489" s="25"/>
      <c r="H489" s="26"/>
      <c r="I489" s="12" t="str">
        <f>IF($H489="","",IFERROR(INDEX(Library!$A$5:$A$499,MATCH($H489,Library!$F$5:$F$499,0)),"غير موجود بالمكتبة"))</f>
        <v/>
      </c>
      <c r="J489" s="11" t="str">
        <f>IF($H489="","",IFERROR(INDEX(Library!$H$5:$H$499,MATCH($H489,Library!$F$5:$F$499,0)),""))</f>
        <v/>
      </c>
      <c r="K489" s="11" t="str">
        <f>IF($H489="","",IFERROR(INDEX(Library!$I$5:$I$499,MATCH($H489,Library!$F$5:$F$499,0)),""))</f>
        <v/>
      </c>
      <c r="L489" s="12" t="str">
        <f>IF($H489="","",IFERROR(INDEX(Library!$J$5:$J$499,MATCH($H489,Library!$F$5:$F$499,0)),""))</f>
        <v/>
      </c>
      <c r="M489" s="25"/>
      <c r="N489" s="13" t="str">
        <f t="shared" si="15"/>
        <v/>
      </c>
      <c r="O489" s="25"/>
      <c r="P489" s="27"/>
      <c r="Q489" s="28" t="str">
        <f>IF(OR($P489="",$N489=""),"",$P489+IFERROR(INDEX(Settings!$B$10:$B$12,MATCH($N489,Settings!$A$10:$A$12,0)),0))</f>
        <v/>
      </c>
      <c r="R489" s="25"/>
      <c r="S489" s="25"/>
      <c r="T489" s="27"/>
      <c r="U489" s="12" t="str">
        <f>IF($P489="","",IF($T489&lt;&gt;"",$T489,Settings!$B$6)-$P489)</f>
        <v/>
      </c>
      <c r="V489" s="12" t="str">
        <f>IF(OR($Q489="",$S489="مغلق"),"",IF(Settings!$B$6&gt;$Q489,"متأخر",""))</f>
        <v/>
      </c>
      <c r="W489" s="26"/>
    </row>
    <row r="490" spans="1:23" ht="18" x14ac:dyDescent="0.25">
      <c r="A490" s="13" t="str">
        <f t="shared" si="14"/>
        <v/>
      </c>
      <c r="B490" s="25"/>
      <c r="C490" s="25"/>
      <c r="D490" s="25"/>
      <c r="E490" s="25"/>
      <c r="F490" s="25"/>
      <c r="G490" s="25"/>
      <c r="H490" s="26"/>
      <c r="I490" s="12" t="str">
        <f>IF($H490="","",IFERROR(INDEX(Library!$A$5:$A$499,MATCH($H490,Library!$F$5:$F$499,0)),"غير موجود بالمكتبة"))</f>
        <v/>
      </c>
      <c r="J490" s="11" t="str">
        <f>IF($H490="","",IFERROR(INDEX(Library!$H$5:$H$499,MATCH($H490,Library!$F$5:$F$499,0)),""))</f>
        <v/>
      </c>
      <c r="K490" s="11" t="str">
        <f>IF($H490="","",IFERROR(INDEX(Library!$I$5:$I$499,MATCH($H490,Library!$F$5:$F$499,0)),""))</f>
        <v/>
      </c>
      <c r="L490" s="12" t="str">
        <f>IF($H490="","",IFERROR(INDEX(Library!$J$5:$J$499,MATCH($H490,Library!$F$5:$F$499,0)),""))</f>
        <v/>
      </c>
      <c r="M490" s="25"/>
      <c r="N490" s="13" t="str">
        <f t="shared" si="15"/>
        <v/>
      </c>
      <c r="O490" s="25"/>
      <c r="P490" s="27"/>
      <c r="Q490" s="28" t="str">
        <f>IF(OR($P490="",$N490=""),"",$P490+IFERROR(INDEX(Settings!$B$10:$B$12,MATCH($N490,Settings!$A$10:$A$12,0)),0))</f>
        <v/>
      </c>
      <c r="R490" s="25"/>
      <c r="S490" s="25"/>
      <c r="T490" s="27"/>
      <c r="U490" s="12" t="str">
        <f>IF($P490="","",IF($T490&lt;&gt;"",$T490,Settings!$B$6)-$P490)</f>
        <v/>
      </c>
      <c r="V490" s="12" t="str">
        <f>IF(OR($Q490="",$S490="مغلق"),"",IF(Settings!$B$6&gt;$Q490,"متأخر",""))</f>
        <v/>
      </c>
      <c r="W490" s="26"/>
    </row>
    <row r="491" spans="1:23" ht="18" x14ac:dyDescent="0.25">
      <c r="A491" s="13" t="str">
        <f t="shared" si="14"/>
        <v/>
      </c>
      <c r="B491" s="25"/>
      <c r="C491" s="25"/>
      <c r="D491" s="25"/>
      <c r="E491" s="25"/>
      <c r="F491" s="25"/>
      <c r="G491" s="25"/>
      <c r="H491" s="26"/>
      <c r="I491" s="12" t="str">
        <f>IF($H491="","",IFERROR(INDEX(Library!$A$5:$A$499,MATCH($H491,Library!$F$5:$F$499,0)),"غير موجود بالمكتبة"))</f>
        <v/>
      </c>
      <c r="J491" s="11" t="str">
        <f>IF($H491="","",IFERROR(INDEX(Library!$H$5:$H$499,MATCH($H491,Library!$F$5:$F$499,0)),""))</f>
        <v/>
      </c>
      <c r="K491" s="11" t="str">
        <f>IF($H491="","",IFERROR(INDEX(Library!$I$5:$I$499,MATCH($H491,Library!$F$5:$F$499,0)),""))</f>
        <v/>
      </c>
      <c r="L491" s="12" t="str">
        <f>IF($H491="","",IFERROR(INDEX(Library!$J$5:$J$499,MATCH($H491,Library!$F$5:$F$499,0)),""))</f>
        <v/>
      </c>
      <c r="M491" s="25"/>
      <c r="N491" s="13" t="str">
        <f t="shared" si="15"/>
        <v/>
      </c>
      <c r="O491" s="25"/>
      <c r="P491" s="27"/>
      <c r="Q491" s="28" t="str">
        <f>IF(OR($P491="",$N491=""),"",$P491+IFERROR(INDEX(Settings!$B$10:$B$12,MATCH($N491,Settings!$A$10:$A$12,0)),0))</f>
        <v/>
      </c>
      <c r="R491" s="25"/>
      <c r="S491" s="25"/>
      <c r="T491" s="27"/>
      <c r="U491" s="12" t="str">
        <f>IF($P491="","",IF($T491&lt;&gt;"",$T491,Settings!$B$6)-$P491)</f>
        <v/>
      </c>
      <c r="V491" s="12" t="str">
        <f>IF(OR($Q491="",$S491="مغلق"),"",IF(Settings!$B$6&gt;$Q491,"متأخر",""))</f>
        <v/>
      </c>
      <c r="W491" s="26"/>
    </row>
    <row r="492" spans="1:23" ht="18" x14ac:dyDescent="0.25">
      <c r="A492" s="13" t="str">
        <f t="shared" si="14"/>
        <v/>
      </c>
      <c r="B492" s="25"/>
      <c r="C492" s="25"/>
      <c r="D492" s="25"/>
      <c r="E492" s="25"/>
      <c r="F492" s="25"/>
      <c r="G492" s="25"/>
      <c r="H492" s="26"/>
      <c r="I492" s="12" t="str">
        <f>IF($H492="","",IFERROR(INDEX(Library!$A$5:$A$499,MATCH($H492,Library!$F$5:$F$499,0)),"غير موجود بالمكتبة"))</f>
        <v/>
      </c>
      <c r="J492" s="11" t="str">
        <f>IF($H492="","",IFERROR(INDEX(Library!$H$5:$H$499,MATCH($H492,Library!$F$5:$F$499,0)),""))</f>
        <v/>
      </c>
      <c r="K492" s="11" t="str">
        <f>IF($H492="","",IFERROR(INDEX(Library!$I$5:$I$499,MATCH($H492,Library!$F$5:$F$499,0)),""))</f>
        <v/>
      </c>
      <c r="L492" s="12" t="str">
        <f>IF($H492="","",IFERROR(INDEX(Library!$J$5:$J$499,MATCH($H492,Library!$F$5:$F$499,0)),""))</f>
        <v/>
      </c>
      <c r="M492" s="25"/>
      <c r="N492" s="13" t="str">
        <f t="shared" si="15"/>
        <v/>
      </c>
      <c r="O492" s="25"/>
      <c r="P492" s="27"/>
      <c r="Q492" s="28" t="str">
        <f>IF(OR($P492="",$N492=""),"",$P492+IFERROR(INDEX(Settings!$B$10:$B$12,MATCH($N492,Settings!$A$10:$A$12,0)),0))</f>
        <v/>
      </c>
      <c r="R492" s="25"/>
      <c r="S492" s="25"/>
      <c r="T492" s="27"/>
      <c r="U492" s="12" t="str">
        <f>IF($P492="","",IF($T492&lt;&gt;"",$T492,Settings!$B$6)-$P492)</f>
        <v/>
      </c>
      <c r="V492" s="12" t="str">
        <f>IF(OR($Q492="",$S492="مغلق"),"",IF(Settings!$B$6&gt;$Q492,"متأخر",""))</f>
        <v/>
      </c>
      <c r="W492" s="26"/>
    </row>
    <row r="493" spans="1:23" ht="18" x14ac:dyDescent="0.25">
      <c r="A493" s="13" t="str">
        <f t="shared" si="14"/>
        <v/>
      </c>
      <c r="B493" s="25"/>
      <c r="C493" s="25"/>
      <c r="D493" s="25"/>
      <c r="E493" s="25"/>
      <c r="F493" s="25"/>
      <c r="G493" s="25"/>
      <c r="H493" s="26"/>
      <c r="I493" s="12" t="str">
        <f>IF($H493="","",IFERROR(INDEX(Library!$A$5:$A$499,MATCH($H493,Library!$F$5:$F$499,0)),"غير موجود بالمكتبة"))</f>
        <v/>
      </c>
      <c r="J493" s="11" t="str">
        <f>IF($H493="","",IFERROR(INDEX(Library!$H$5:$H$499,MATCH($H493,Library!$F$5:$F$499,0)),""))</f>
        <v/>
      </c>
      <c r="K493" s="11" t="str">
        <f>IF($H493="","",IFERROR(INDEX(Library!$I$5:$I$499,MATCH($H493,Library!$F$5:$F$499,0)),""))</f>
        <v/>
      </c>
      <c r="L493" s="12" t="str">
        <f>IF($H493="","",IFERROR(INDEX(Library!$J$5:$J$499,MATCH($H493,Library!$F$5:$F$499,0)),""))</f>
        <v/>
      </c>
      <c r="M493" s="25"/>
      <c r="N493" s="13" t="str">
        <f t="shared" si="15"/>
        <v/>
      </c>
      <c r="O493" s="25"/>
      <c r="P493" s="27"/>
      <c r="Q493" s="28" t="str">
        <f>IF(OR($P493="",$N493=""),"",$P493+IFERROR(INDEX(Settings!$B$10:$B$12,MATCH($N493,Settings!$A$10:$A$12,0)),0))</f>
        <v/>
      </c>
      <c r="R493" s="25"/>
      <c r="S493" s="25"/>
      <c r="T493" s="27"/>
      <c r="U493" s="12" t="str">
        <f>IF($P493="","",IF($T493&lt;&gt;"",$T493,Settings!$B$6)-$P493)</f>
        <v/>
      </c>
      <c r="V493" s="12" t="str">
        <f>IF(OR($Q493="",$S493="مغلق"),"",IF(Settings!$B$6&gt;$Q493,"متأخر",""))</f>
        <v/>
      </c>
      <c r="W493" s="26"/>
    </row>
    <row r="494" spans="1:23" ht="18" x14ac:dyDescent="0.25">
      <c r="A494" s="13" t="str">
        <f t="shared" si="14"/>
        <v/>
      </c>
      <c r="B494" s="25"/>
      <c r="C494" s="25"/>
      <c r="D494" s="25"/>
      <c r="E494" s="25"/>
      <c r="F494" s="25"/>
      <c r="G494" s="25"/>
      <c r="H494" s="26"/>
      <c r="I494" s="12" t="str">
        <f>IF($H494="","",IFERROR(INDEX(Library!$A$5:$A$499,MATCH($H494,Library!$F$5:$F$499,0)),"غير موجود بالمكتبة"))</f>
        <v/>
      </c>
      <c r="J494" s="11" t="str">
        <f>IF($H494="","",IFERROR(INDEX(Library!$H$5:$H$499,MATCH($H494,Library!$F$5:$F$499,0)),""))</f>
        <v/>
      </c>
      <c r="K494" s="11" t="str">
        <f>IF($H494="","",IFERROR(INDEX(Library!$I$5:$I$499,MATCH($H494,Library!$F$5:$F$499,0)),""))</f>
        <v/>
      </c>
      <c r="L494" s="12" t="str">
        <f>IF($H494="","",IFERROR(INDEX(Library!$J$5:$J$499,MATCH($H494,Library!$F$5:$F$499,0)),""))</f>
        <v/>
      </c>
      <c r="M494" s="25"/>
      <c r="N494" s="13" t="str">
        <f t="shared" si="15"/>
        <v/>
      </c>
      <c r="O494" s="25"/>
      <c r="P494" s="27"/>
      <c r="Q494" s="28" t="str">
        <f>IF(OR($P494="",$N494=""),"",$P494+IFERROR(INDEX(Settings!$B$10:$B$12,MATCH($N494,Settings!$A$10:$A$12,0)),0))</f>
        <v/>
      </c>
      <c r="R494" s="25"/>
      <c r="S494" s="25"/>
      <c r="T494" s="27"/>
      <c r="U494" s="12" t="str">
        <f>IF($P494="","",IF($T494&lt;&gt;"",$T494,Settings!$B$6)-$P494)</f>
        <v/>
      </c>
      <c r="V494" s="12" t="str">
        <f>IF(OR($Q494="",$S494="مغلق"),"",IF(Settings!$B$6&gt;$Q494,"متأخر",""))</f>
        <v/>
      </c>
      <c r="W494" s="26"/>
    </row>
    <row r="495" spans="1:23" ht="18" x14ac:dyDescent="0.25">
      <c r="A495" s="13" t="str">
        <f t="shared" si="14"/>
        <v/>
      </c>
      <c r="B495" s="25"/>
      <c r="C495" s="25"/>
      <c r="D495" s="25"/>
      <c r="E495" s="25"/>
      <c r="F495" s="25"/>
      <c r="G495" s="25"/>
      <c r="H495" s="26"/>
      <c r="I495" s="12" t="str">
        <f>IF($H495="","",IFERROR(INDEX(Library!$A$5:$A$499,MATCH($H495,Library!$F$5:$F$499,0)),"غير موجود بالمكتبة"))</f>
        <v/>
      </c>
      <c r="J495" s="11" t="str">
        <f>IF($H495="","",IFERROR(INDEX(Library!$H$5:$H$499,MATCH($H495,Library!$F$5:$F$499,0)),""))</f>
        <v/>
      </c>
      <c r="K495" s="11" t="str">
        <f>IF($H495="","",IFERROR(INDEX(Library!$I$5:$I$499,MATCH($H495,Library!$F$5:$F$499,0)),""))</f>
        <v/>
      </c>
      <c r="L495" s="12" t="str">
        <f>IF($H495="","",IFERROR(INDEX(Library!$J$5:$J$499,MATCH($H495,Library!$F$5:$F$499,0)),""))</f>
        <v/>
      </c>
      <c r="M495" s="25"/>
      <c r="N495" s="13" t="str">
        <f t="shared" si="15"/>
        <v/>
      </c>
      <c r="O495" s="25"/>
      <c r="P495" s="27"/>
      <c r="Q495" s="28" t="str">
        <f>IF(OR($P495="",$N495=""),"",$P495+IFERROR(INDEX(Settings!$B$10:$B$12,MATCH($N495,Settings!$A$10:$A$12,0)),0))</f>
        <v/>
      </c>
      <c r="R495" s="25"/>
      <c r="S495" s="25"/>
      <c r="T495" s="27"/>
      <c r="U495" s="12" t="str">
        <f>IF($P495="","",IF($T495&lt;&gt;"",$T495,Settings!$B$6)-$P495)</f>
        <v/>
      </c>
      <c r="V495" s="12" t="str">
        <f>IF(OR($Q495="",$S495="مغلق"),"",IF(Settings!$B$6&gt;$Q495,"متأخر",""))</f>
        <v/>
      </c>
      <c r="W495" s="26"/>
    </row>
    <row r="496" spans="1:23" ht="18" x14ac:dyDescent="0.25">
      <c r="A496" s="13" t="str">
        <f t="shared" si="14"/>
        <v/>
      </c>
      <c r="B496" s="25"/>
      <c r="C496" s="25"/>
      <c r="D496" s="25"/>
      <c r="E496" s="25"/>
      <c r="F496" s="25"/>
      <c r="G496" s="25"/>
      <c r="H496" s="26"/>
      <c r="I496" s="12" t="str">
        <f>IF($H496="","",IFERROR(INDEX(Library!$A$5:$A$499,MATCH($H496,Library!$F$5:$F$499,0)),"غير موجود بالمكتبة"))</f>
        <v/>
      </c>
      <c r="J496" s="11" t="str">
        <f>IF($H496="","",IFERROR(INDEX(Library!$H$5:$H$499,MATCH($H496,Library!$F$5:$F$499,0)),""))</f>
        <v/>
      </c>
      <c r="K496" s="11" t="str">
        <f>IF($H496="","",IFERROR(INDEX(Library!$I$5:$I$499,MATCH($H496,Library!$F$5:$F$499,0)),""))</f>
        <v/>
      </c>
      <c r="L496" s="12" t="str">
        <f>IF($H496="","",IFERROR(INDEX(Library!$J$5:$J$499,MATCH($H496,Library!$F$5:$F$499,0)),""))</f>
        <v/>
      </c>
      <c r="M496" s="25"/>
      <c r="N496" s="13" t="str">
        <f t="shared" si="15"/>
        <v/>
      </c>
      <c r="O496" s="25"/>
      <c r="P496" s="27"/>
      <c r="Q496" s="28" t="str">
        <f>IF(OR($P496="",$N496=""),"",$P496+IFERROR(INDEX(Settings!$B$10:$B$12,MATCH($N496,Settings!$A$10:$A$12,0)),0))</f>
        <v/>
      </c>
      <c r="R496" s="25"/>
      <c r="S496" s="25"/>
      <c r="T496" s="27"/>
      <c r="U496" s="12" t="str">
        <f>IF($P496="","",IF($T496&lt;&gt;"",$T496,Settings!$B$6)-$P496)</f>
        <v/>
      </c>
      <c r="V496" s="12" t="str">
        <f>IF(OR($Q496="",$S496="مغلق"),"",IF(Settings!$B$6&gt;$Q496,"متأخر",""))</f>
        <v/>
      </c>
      <c r="W496" s="26"/>
    </row>
    <row r="497" spans="1:23" ht="18" x14ac:dyDescent="0.25">
      <c r="A497" s="13" t="str">
        <f t="shared" si="14"/>
        <v/>
      </c>
      <c r="B497" s="25"/>
      <c r="C497" s="25"/>
      <c r="D497" s="25"/>
      <c r="E497" s="25"/>
      <c r="F497" s="25"/>
      <c r="G497" s="25"/>
      <c r="H497" s="26"/>
      <c r="I497" s="12" t="str">
        <f>IF($H497="","",IFERROR(INDEX(Library!$A$5:$A$499,MATCH($H497,Library!$F$5:$F$499,0)),"غير موجود بالمكتبة"))</f>
        <v/>
      </c>
      <c r="J497" s="11" t="str">
        <f>IF($H497="","",IFERROR(INDEX(Library!$H$5:$H$499,MATCH($H497,Library!$F$5:$F$499,0)),""))</f>
        <v/>
      </c>
      <c r="K497" s="11" t="str">
        <f>IF($H497="","",IFERROR(INDEX(Library!$I$5:$I$499,MATCH($H497,Library!$F$5:$F$499,0)),""))</f>
        <v/>
      </c>
      <c r="L497" s="12" t="str">
        <f>IF($H497="","",IFERROR(INDEX(Library!$J$5:$J$499,MATCH($H497,Library!$F$5:$F$499,0)),""))</f>
        <v/>
      </c>
      <c r="M497" s="25"/>
      <c r="N497" s="13" t="str">
        <f t="shared" si="15"/>
        <v/>
      </c>
      <c r="O497" s="25"/>
      <c r="P497" s="27"/>
      <c r="Q497" s="28" t="str">
        <f>IF(OR($P497="",$N497=""),"",$P497+IFERROR(INDEX(Settings!$B$10:$B$12,MATCH($N497,Settings!$A$10:$A$12,0)),0))</f>
        <v/>
      </c>
      <c r="R497" s="25"/>
      <c r="S497" s="25"/>
      <c r="T497" s="27"/>
      <c r="U497" s="12" t="str">
        <f>IF($P497="","",IF($T497&lt;&gt;"",$T497,Settings!$B$6)-$P497)</f>
        <v/>
      </c>
      <c r="V497" s="12" t="str">
        <f>IF(OR($Q497="",$S497="مغلق"),"",IF(Settings!$B$6&gt;$Q497,"متأخر",""))</f>
        <v/>
      </c>
      <c r="W497" s="26"/>
    </row>
    <row r="498" spans="1:23" ht="18" x14ac:dyDescent="0.25">
      <c r="A498" s="13" t="str">
        <f t="shared" si="14"/>
        <v/>
      </c>
      <c r="B498" s="25"/>
      <c r="C498" s="25"/>
      <c r="D498" s="25"/>
      <c r="E498" s="25"/>
      <c r="F498" s="25"/>
      <c r="G498" s="25"/>
      <c r="H498" s="26"/>
      <c r="I498" s="12" t="str">
        <f>IF($H498="","",IFERROR(INDEX(Library!$A$5:$A$499,MATCH($H498,Library!$F$5:$F$499,0)),"غير موجود بالمكتبة"))</f>
        <v/>
      </c>
      <c r="J498" s="11" t="str">
        <f>IF($H498="","",IFERROR(INDEX(Library!$H$5:$H$499,MATCH($H498,Library!$F$5:$F$499,0)),""))</f>
        <v/>
      </c>
      <c r="K498" s="11" t="str">
        <f>IF($H498="","",IFERROR(INDEX(Library!$I$5:$I$499,MATCH($H498,Library!$F$5:$F$499,0)),""))</f>
        <v/>
      </c>
      <c r="L498" s="12" t="str">
        <f>IF($H498="","",IFERROR(INDEX(Library!$J$5:$J$499,MATCH($H498,Library!$F$5:$F$499,0)),""))</f>
        <v/>
      </c>
      <c r="M498" s="25"/>
      <c r="N498" s="13" t="str">
        <f t="shared" si="15"/>
        <v/>
      </c>
      <c r="O498" s="25"/>
      <c r="P498" s="27"/>
      <c r="Q498" s="28" t="str">
        <f>IF(OR($P498="",$N498=""),"",$P498+IFERROR(INDEX(Settings!$B$10:$B$12,MATCH($N498,Settings!$A$10:$A$12,0)),0))</f>
        <v/>
      </c>
      <c r="R498" s="25"/>
      <c r="S498" s="25"/>
      <c r="T498" s="27"/>
      <c r="U498" s="12" t="str">
        <f>IF($P498="","",IF($T498&lt;&gt;"",$T498,Settings!$B$6)-$P498)</f>
        <v/>
      </c>
      <c r="V498" s="12" t="str">
        <f>IF(OR($Q498="",$S498="مغلق"),"",IF(Settings!$B$6&gt;$Q498,"متأخر",""))</f>
        <v/>
      </c>
      <c r="W498" s="26"/>
    </row>
    <row r="499" spans="1:23" ht="18" x14ac:dyDescent="0.25">
      <c r="A499" s="13" t="str">
        <f t="shared" si="14"/>
        <v/>
      </c>
      <c r="B499" s="25"/>
      <c r="C499" s="25"/>
      <c r="D499" s="25"/>
      <c r="E499" s="25"/>
      <c r="F499" s="25"/>
      <c r="G499" s="25"/>
      <c r="H499" s="26"/>
      <c r="I499" s="12" t="str">
        <f>IF($H499="","",IFERROR(INDEX(Library!$A$5:$A$499,MATCH($H499,Library!$F$5:$F$499,0)),"غير موجود بالمكتبة"))</f>
        <v/>
      </c>
      <c r="J499" s="11" t="str">
        <f>IF($H499="","",IFERROR(INDEX(Library!$H$5:$H$499,MATCH($H499,Library!$F$5:$F$499,0)),""))</f>
        <v/>
      </c>
      <c r="K499" s="11" t="str">
        <f>IF($H499="","",IFERROR(INDEX(Library!$I$5:$I$499,MATCH($H499,Library!$F$5:$F$499,0)),""))</f>
        <v/>
      </c>
      <c r="L499" s="12" t="str">
        <f>IF($H499="","",IFERROR(INDEX(Library!$J$5:$J$499,MATCH($H499,Library!$F$5:$F$499,0)),""))</f>
        <v/>
      </c>
      <c r="M499" s="25"/>
      <c r="N499" s="13" t="str">
        <f t="shared" si="15"/>
        <v/>
      </c>
      <c r="O499" s="25"/>
      <c r="P499" s="27"/>
      <c r="Q499" s="28" t="str">
        <f>IF(OR($P499="",$N499=""),"",$P499+IFERROR(INDEX(Settings!$B$10:$B$12,MATCH($N499,Settings!$A$10:$A$12,0)),0))</f>
        <v/>
      </c>
      <c r="R499" s="25"/>
      <c r="S499" s="25"/>
      <c r="T499" s="27"/>
      <c r="U499" s="12" t="str">
        <f>IF($P499="","",IF($T499&lt;&gt;"",$T499,Settings!$B$6)-$P499)</f>
        <v/>
      </c>
      <c r="V499" s="12" t="str">
        <f>IF(OR($Q499="",$S499="مغلق"),"",IF(Settings!$B$6&gt;$Q499,"متأخر",""))</f>
        <v/>
      </c>
      <c r="W499" s="26"/>
    </row>
    <row r="500" spans="1:23" ht="18" x14ac:dyDescent="0.25">
      <c r="A500" s="13" t="str">
        <f t="shared" si="14"/>
        <v/>
      </c>
      <c r="B500" s="25"/>
      <c r="C500" s="25"/>
      <c r="D500" s="25"/>
      <c r="E500" s="25"/>
      <c r="F500" s="25"/>
      <c r="G500" s="25"/>
      <c r="H500" s="26"/>
      <c r="I500" s="12" t="str">
        <f>IF($H500="","",IFERROR(INDEX(Library!$A$5:$A$499,MATCH($H500,Library!$F$5:$F$499,0)),"غير موجود بالمكتبة"))</f>
        <v/>
      </c>
      <c r="J500" s="11" t="str">
        <f>IF($H500="","",IFERROR(INDEX(Library!$H$5:$H$499,MATCH($H500,Library!$F$5:$F$499,0)),""))</f>
        <v/>
      </c>
      <c r="K500" s="11" t="str">
        <f>IF($H500="","",IFERROR(INDEX(Library!$I$5:$I$499,MATCH($H500,Library!$F$5:$F$499,0)),""))</f>
        <v/>
      </c>
      <c r="L500" s="12" t="str">
        <f>IF($H500="","",IFERROR(INDEX(Library!$J$5:$J$499,MATCH($H500,Library!$F$5:$F$499,0)),""))</f>
        <v/>
      </c>
      <c r="M500" s="25"/>
      <c r="N500" s="13" t="str">
        <f t="shared" si="15"/>
        <v/>
      </c>
      <c r="O500" s="25"/>
      <c r="P500" s="27"/>
      <c r="Q500" s="28" t="str">
        <f>IF(OR($P500="",$N500=""),"",$P500+IFERROR(INDEX(Settings!$B$10:$B$12,MATCH($N500,Settings!$A$10:$A$12,0)),0))</f>
        <v/>
      </c>
      <c r="R500" s="25"/>
      <c r="S500" s="25"/>
      <c r="T500" s="27"/>
      <c r="U500" s="12" t="str">
        <f>IF($P500="","",IF($T500&lt;&gt;"",$T500,Settings!$B$6)-$P500)</f>
        <v/>
      </c>
      <c r="V500" s="12" t="str">
        <f>IF(OR($Q500="",$S500="مغلق"),"",IF(Settings!$B$6&gt;$Q500,"متأخر",""))</f>
        <v/>
      </c>
      <c r="W500" s="26"/>
    </row>
    <row r="501" spans="1:23" ht="18" x14ac:dyDescent="0.25">
      <c r="A501" s="13" t="str">
        <f t="shared" si="14"/>
        <v/>
      </c>
      <c r="B501" s="25"/>
      <c r="C501" s="25"/>
      <c r="D501" s="25"/>
      <c r="E501" s="25"/>
      <c r="F501" s="25"/>
      <c r="G501" s="25"/>
      <c r="H501" s="26"/>
      <c r="I501" s="12" t="str">
        <f>IF($H501="","",IFERROR(INDEX(Library!$A$5:$A$499,MATCH($H501,Library!$F$5:$F$499,0)),"غير موجود بالمكتبة"))</f>
        <v/>
      </c>
      <c r="J501" s="11" t="str">
        <f>IF($H501="","",IFERROR(INDEX(Library!$H$5:$H$499,MATCH($H501,Library!$F$5:$F$499,0)),""))</f>
        <v/>
      </c>
      <c r="K501" s="11" t="str">
        <f>IF($H501="","",IFERROR(INDEX(Library!$I$5:$I$499,MATCH($H501,Library!$F$5:$F$499,0)),""))</f>
        <v/>
      </c>
      <c r="L501" s="12" t="str">
        <f>IF($H501="","",IFERROR(INDEX(Library!$J$5:$J$499,MATCH($H501,Library!$F$5:$F$499,0)),""))</f>
        <v/>
      </c>
      <c r="M501" s="25"/>
      <c r="N501" s="13" t="str">
        <f t="shared" si="15"/>
        <v/>
      </c>
      <c r="O501" s="25"/>
      <c r="P501" s="27"/>
      <c r="Q501" s="28" t="str">
        <f>IF(OR($P501="",$N501=""),"",$P501+IFERROR(INDEX(Settings!$B$10:$B$12,MATCH($N501,Settings!$A$10:$A$12,0)),0))</f>
        <v/>
      </c>
      <c r="R501" s="25"/>
      <c r="S501" s="25"/>
      <c r="T501" s="27"/>
      <c r="U501" s="12" t="str">
        <f>IF($P501="","",IF($T501&lt;&gt;"",$T501,Settings!$B$6)-$P501)</f>
        <v/>
      </c>
      <c r="V501" s="12" t="str">
        <f>IF(OR($Q501="",$S501="مغلق"),"",IF(Settings!$B$6&gt;$Q501,"متأخر",""))</f>
        <v/>
      </c>
      <c r="W501" s="26"/>
    </row>
    <row r="502" spans="1:23" ht="18" x14ac:dyDescent="0.25">
      <c r="A502" s="13" t="str">
        <f t="shared" si="14"/>
        <v/>
      </c>
      <c r="B502" s="25"/>
      <c r="C502" s="25"/>
      <c r="D502" s="25"/>
      <c r="E502" s="25"/>
      <c r="F502" s="25"/>
      <c r="G502" s="25"/>
      <c r="H502" s="26"/>
      <c r="I502" s="12" t="str">
        <f>IF($H502="","",IFERROR(INDEX(Library!$A$5:$A$499,MATCH($H502,Library!$F$5:$F$499,0)),"غير موجود بالمكتبة"))</f>
        <v/>
      </c>
      <c r="J502" s="11" t="str">
        <f>IF($H502="","",IFERROR(INDEX(Library!$H$5:$H$499,MATCH($H502,Library!$F$5:$F$499,0)),""))</f>
        <v/>
      </c>
      <c r="K502" s="11" t="str">
        <f>IF($H502="","",IFERROR(INDEX(Library!$I$5:$I$499,MATCH($H502,Library!$F$5:$F$499,0)),""))</f>
        <v/>
      </c>
      <c r="L502" s="12" t="str">
        <f>IF($H502="","",IFERROR(INDEX(Library!$J$5:$J$499,MATCH($H502,Library!$F$5:$F$499,0)),""))</f>
        <v/>
      </c>
      <c r="M502" s="25"/>
      <c r="N502" s="13" t="str">
        <f t="shared" si="15"/>
        <v/>
      </c>
      <c r="O502" s="25"/>
      <c r="P502" s="27"/>
      <c r="Q502" s="28" t="str">
        <f>IF(OR($P502="",$N502=""),"",$P502+IFERROR(INDEX(Settings!$B$10:$B$12,MATCH($N502,Settings!$A$10:$A$12,0)),0))</f>
        <v/>
      </c>
      <c r="R502" s="25"/>
      <c r="S502" s="25"/>
      <c r="T502" s="27"/>
      <c r="U502" s="12" t="str">
        <f>IF($P502="","",IF($T502&lt;&gt;"",$T502,Settings!$B$6)-$P502)</f>
        <v/>
      </c>
      <c r="V502" s="12" t="str">
        <f>IF(OR($Q502="",$S502="مغلق"),"",IF(Settings!$B$6&gt;$Q502,"متأخر",""))</f>
        <v/>
      </c>
      <c r="W502" s="26"/>
    </row>
    <row r="503" spans="1:23" ht="18" x14ac:dyDescent="0.25">
      <c r="A503" s="13" t="str">
        <f t="shared" si="14"/>
        <v/>
      </c>
      <c r="B503" s="25"/>
      <c r="C503" s="25"/>
      <c r="D503" s="25"/>
      <c r="E503" s="25"/>
      <c r="F503" s="25"/>
      <c r="G503" s="25"/>
      <c r="H503" s="26"/>
      <c r="I503" s="12" t="str">
        <f>IF($H503="","",IFERROR(INDEX(Library!$A$5:$A$499,MATCH($H503,Library!$F$5:$F$499,0)),"غير موجود بالمكتبة"))</f>
        <v/>
      </c>
      <c r="J503" s="11" t="str">
        <f>IF($H503="","",IFERROR(INDEX(Library!$H$5:$H$499,MATCH($H503,Library!$F$5:$F$499,0)),""))</f>
        <v/>
      </c>
      <c r="K503" s="11" t="str">
        <f>IF($H503="","",IFERROR(INDEX(Library!$I$5:$I$499,MATCH($H503,Library!$F$5:$F$499,0)),""))</f>
        <v/>
      </c>
      <c r="L503" s="12" t="str">
        <f>IF($H503="","",IFERROR(INDEX(Library!$J$5:$J$499,MATCH($H503,Library!$F$5:$F$499,0)),""))</f>
        <v/>
      </c>
      <c r="M503" s="25"/>
      <c r="N503" s="13" t="str">
        <f t="shared" si="15"/>
        <v/>
      </c>
      <c r="O503" s="25"/>
      <c r="P503" s="27"/>
      <c r="Q503" s="28" t="str">
        <f>IF(OR($P503="",$N503=""),"",$P503+IFERROR(INDEX(Settings!$B$10:$B$12,MATCH($N503,Settings!$A$10:$A$12,0)),0))</f>
        <v/>
      </c>
      <c r="R503" s="25"/>
      <c r="S503" s="25"/>
      <c r="T503" s="27"/>
      <c r="U503" s="12" t="str">
        <f>IF($P503="","",IF($T503&lt;&gt;"",$T503,Settings!$B$6)-$P503)</f>
        <v/>
      </c>
      <c r="V503" s="12" t="str">
        <f>IF(OR($Q503="",$S503="مغلق"),"",IF(Settings!$B$6&gt;$Q503,"متأخر",""))</f>
        <v/>
      </c>
      <c r="W503" s="26"/>
    </row>
    <row r="504" spans="1:23" ht="18" x14ac:dyDescent="0.25">
      <c r="A504" s="13" t="str">
        <f t="shared" si="14"/>
        <v/>
      </c>
      <c r="B504" s="25"/>
      <c r="C504" s="25"/>
      <c r="D504" s="25"/>
      <c r="E504" s="25"/>
      <c r="F504" s="25"/>
      <c r="G504" s="25"/>
      <c r="H504" s="26"/>
      <c r="I504" s="12" t="str">
        <f>IF($H504="","",IFERROR(INDEX(Library!$A$5:$A$499,MATCH($H504,Library!$F$5:$F$499,0)),"غير موجود بالمكتبة"))</f>
        <v/>
      </c>
      <c r="J504" s="11" t="str">
        <f>IF($H504="","",IFERROR(INDEX(Library!$H$5:$H$499,MATCH($H504,Library!$F$5:$F$499,0)),""))</f>
        <v/>
      </c>
      <c r="K504" s="11" t="str">
        <f>IF($H504="","",IFERROR(INDEX(Library!$I$5:$I$499,MATCH($H504,Library!$F$5:$F$499,0)),""))</f>
        <v/>
      </c>
      <c r="L504" s="12" t="str">
        <f>IF($H504="","",IFERROR(INDEX(Library!$J$5:$J$499,MATCH($H504,Library!$F$5:$F$499,0)),""))</f>
        <v/>
      </c>
      <c r="M504" s="25"/>
      <c r="N504" s="13" t="str">
        <f t="shared" si="15"/>
        <v/>
      </c>
      <c r="O504" s="25"/>
      <c r="P504" s="27"/>
      <c r="Q504" s="28" t="str">
        <f>IF(OR($P504="",$N504=""),"",$P504+IFERROR(INDEX(Settings!$B$10:$B$12,MATCH($N504,Settings!$A$10:$A$12,0)),0))</f>
        <v/>
      </c>
      <c r="R504" s="25"/>
      <c r="S504" s="25"/>
      <c r="T504" s="27"/>
      <c r="U504" s="12" t="str">
        <f>IF($P504="","",IF($T504&lt;&gt;"",$T504,Settings!$B$6)-$P504)</f>
        <v/>
      </c>
      <c r="V504" s="12" t="str">
        <f>IF(OR($Q504="",$S504="مغلق"),"",IF(Settings!$B$6&gt;$Q504,"متأخر",""))</f>
        <v/>
      </c>
      <c r="W504" s="26"/>
    </row>
    <row r="505" spans="1:23" ht="18" x14ac:dyDescent="0.25">
      <c r="A505" s="13" t="str">
        <f t="shared" si="14"/>
        <v/>
      </c>
      <c r="B505" s="25"/>
      <c r="C505" s="25"/>
      <c r="D505" s="25"/>
      <c r="E505" s="25"/>
      <c r="F505" s="25"/>
      <c r="G505" s="25"/>
      <c r="H505" s="26"/>
      <c r="I505" s="12" t="str">
        <f>IF($H505="","",IFERROR(INDEX(Library!$A$5:$A$499,MATCH($H505,Library!$F$5:$F$499,0)),"غير موجود بالمكتبة"))</f>
        <v/>
      </c>
      <c r="J505" s="11" t="str">
        <f>IF($H505="","",IFERROR(INDEX(Library!$H$5:$H$499,MATCH($H505,Library!$F$5:$F$499,0)),""))</f>
        <v/>
      </c>
      <c r="K505" s="11" t="str">
        <f>IF($H505="","",IFERROR(INDEX(Library!$I$5:$I$499,MATCH($H505,Library!$F$5:$F$499,0)),""))</f>
        <v/>
      </c>
      <c r="L505" s="12" t="str">
        <f>IF($H505="","",IFERROR(INDEX(Library!$J$5:$J$499,MATCH($H505,Library!$F$5:$F$499,0)),""))</f>
        <v/>
      </c>
      <c r="M505" s="25"/>
      <c r="N505" s="13" t="str">
        <f t="shared" si="15"/>
        <v/>
      </c>
      <c r="O505" s="25"/>
      <c r="P505" s="27"/>
      <c r="Q505" s="28" t="str">
        <f>IF(OR($P505="",$N505=""),"",$P505+IFERROR(INDEX(Settings!$B$10:$B$12,MATCH($N505,Settings!$A$10:$A$12,0)),0))</f>
        <v/>
      </c>
      <c r="R505" s="25"/>
      <c r="S505" s="25"/>
      <c r="T505" s="27"/>
      <c r="U505" s="12" t="str">
        <f>IF($P505="","",IF($T505&lt;&gt;"",$T505,Settings!$B$6)-$P505)</f>
        <v/>
      </c>
      <c r="V505" s="12" t="str">
        <f>IF(OR($Q505="",$S505="مغلق"),"",IF(Settings!$B$6&gt;$Q505,"متأخر",""))</f>
        <v/>
      </c>
      <c r="W505" s="26"/>
    </row>
  </sheetData>
  <autoFilter ref="A5:W505" xr:uid="{00000000-0009-0000-0000-000001000000}"/>
  <conditionalFormatting sqref="N6:N505">
    <cfRule type="expression" dxfId="4" priority="2">
      <formula>$N6="حرج"</formula>
    </cfRule>
    <cfRule type="expression" dxfId="3" priority="3">
      <formula>$N6="رئيسي"</formula>
    </cfRule>
  </conditionalFormatting>
  <conditionalFormatting sqref="S6:S505">
    <cfRule type="expression" dxfId="2" priority="4">
      <formula>$S6="مغلق"</formula>
    </cfRule>
  </conditionalFormatting>
  <conditionalFormatting sqref="T6:T505">
    <cfRule type="expression" dxfId="1" priority="5">
      <formula>AND($S6="مغلق",$T6="")</formula>
    </cfRule>
  </conditionalFormatting>
  <conditionalFormatting sqref="V6:V505">
    <cfRule type="expression" dxfId="0" priority="1">
      <formula>$V6="متأخر"</formula>
    </cfRule>
  </conditionalFormatting>
  <dataValidations count="1">
    <dataValidation type="date" operator="greaterThan" allowBlank="1" sqref="P6:P505 T6:T505" xr:uid="{00000000-0002-0000-0100-000006000000}">
      <formula1>36526</formula1>
    </dataValidation>
  </dataValidations>
  <printOptions horizontalCentered="1"/>
  <pageMargins left="0.75" right="0.75" top="1" bottom="1" header="0.5" footer="0.5"/>
  <pageSetup paperSize="9" fitToHeight="0" orientation="landscape"/>
  <headerFooter>
    <oddFooter>&amp;Lالمبدعون العرب للاستشارات الهندسية ACE&amp;Cصفحة &amp;P من &amp;N&amp;R&amp;A</oddFooter>
  </headerFooter>
  <drawing r:id="rId1"/>
  <extLst>
    <ext xmlns:x14="http://schemas.microsoft.com/office/spreadsheetml/2009/9/main" uri="{CCE6A557-97BC-4b89-ADB6-D9C93CAAB3DF}">
      <x14:dataValidations xmlns:xm="http://schemas.microsoft.com/office/excel/2006/main" count="6">
        <x14:dataValidation type="list" allowBlank="1" showErrorMessage="1" xr:uid="{00000000-0002-0000-0100-000000000000}">
          <x14:formula1>
            <xm:f>Settings!$F$10:$F$31</xm:f>
          </x14:formula1>
          <xm:sqref>G6:G505</xm:sqref>
        </x14:dataValidation>
        <x14:dataValidation type="list" allowBlank="1" showInputMessage="1" showErrorMessage="1" promptTitle="تنبيه" prompt="اختر البند أولا ثم العيب من المكتبة" xr:uid="{00000000-0002-0000-0100-000001000000}">
          <x14:formula1>
            <xm:f>OFFSET(Library!$F$4,MATCH($G6,Library!$C$5:$C$499,0),0,COUNTIF(Library!$C$5:$C$499,$G6),1)</xm:f>
          </x14:formula1>
          <xm:sqref>H6:H505</xm:sqref>
        </x14:dataValidation>
        <x14:dataValidation type="list" allowBlank="1" showErrorMessage="1" xr:uid="{00000000-0002-0000-0100-000002000000}">
          <x14:formula1>
            <xm:f>Settings!$A$21:$A$30</xm:f>
          </x14:formula1>
          <xm:sqref>F6:F505</xm:sqref>
        </x14:dataValidation>
        <x14:dataValidation type="list" allowBlank="1" showErrorMessage="1" xr:uid="{00000000-0002-0000-0100-000003000000}">
          <x14:formula1>
            <xm:f>Settings!$A$10:$A$12</xm:f>
          </x14:formula1>
          <xm:sqref>M6:M505</xm:sqref>
        </x14:dataValidation>
        <x14:dataValidation type="list" allowBlank="1" showErrorMessage="1" xr:uid="{00000000-0002-0000-0100-000004000000}">
          <x14:formula1>
            <xm:f>Settings!$A$15:$A$18</xm:f>
          </x14:formula1>
          <xm:sqref>S6:S505</xm:sqref>
        </x14:dataValidation>
        <x14:dataValidation type="list" allowBlank="1" xr:uid="{00000000-0002-0000-0100-000005000000}">
          <x14:formula1>
            <xm:f>Settings!$G$10:$G$31</xm:f>
          </x14:formula1>
          <xm:sqref>R6:R505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52976"/>
    <pageSetUpPr fitToPage="1"/>
  </sheetPr>
  <dimension ref="A1:M499"/>
  <sheetViews>
    <sheetView rightToLeft="1" workbookViewId="0">
      <pane xSplit="6" ySplit="4" topLeftCell="G5" activePane="bottomRight" state="frozen"/>
      <selection pane="topRight"/>
      <selection pane="bottomLeft"/>
      <selection pane="bottomRight"/>
    </sheetView>
  </sheetViews>
  <sheetFormatPr defaultRowHeight="13.8" x14ac:dyDescent="0.25"/>
  <cols>
    <col min="1" max="1" width="12" customWidth="1"/>
    <col min="2" max="2" width="8" customWidth="1"/>
    <col min="3" max="3" width="18" customWidth="1"/>
    <col min="4" max="5" width="16" customWidth="1"/>
    <col min="6" max="6" width="44" customWidth="1"/>
    <col min="7" max="7" width="32" customWidth="1"/>
    <col min="8" max="8" width="40" customWidth="1"/>
    <col min="9" max="9" width="36" customWidth="1"/>
    <col min="10" max="10" width="9" customWidth="1"/>
    <col min="11" max="11" width="20" customWidth="1"/>
    <col min="12" max="12" width="10" customWidth="1"/>
    <col min="13" max="13" width="16" customWidth="1"/>
  </cols>
  <sheetData>
    <row r="1" spans="1:13" ht="36" customHeight="1" x14ac:dyDescent="0.65">
      <c r="A1" s="1" t="s">
        <v>43</v>
      </c>
      <c r="B1" s="2"/>
      <c r="C1" s="2"/>
      <c r="D1" s="2"/>
      <c r="E1" s="2"/>
      <c r="F1" s="2"/>
      <c r="G1" s="2"/>
      <c r="H1" s="2"/>
      <c r="I1" s="2"/>
      <c r="J1" s="2"/>
      <c r="K1" s="2"/>
      <c r="L1" s="2"/>
      <c r="M1" s="2"/>
    </row>
    <row r="2" spans="1:13" ht="30" customHeight="1" x14ac:dyDescent="0.55000000000000004">
      <c r="A2" s="3" t="s">
        <v>44</v>
      </c>
      <c r="B2" s="2"/>
      <c r="C2" s="2"/>
      <c r="D2" s="2"/>
      <c r="E2" s="2"/>
      <c r="F2" s="2"/>
      <c r="G2" s="2"/>
      <c r="H2" s="2"/>
      <c r="I2" s="2"/>
      <c r="J2" s="2"/>
      <c r="K2" s="2"/>
      <c r="L2" s="2"/>
      <c r="M2" s="2"/>
    </row>
    <row r="3" spans="1:13" ht="18.600000000000001" x14ac:dyDescent="0.55000000000000004">
      <c r="A3" s="2"/>
      <c r="B3" s="2"/>
      <c r="C3" s="2"/>
      <c r="D3" s="2"/>
      <c r="E3" s="2"/>
      <c r="F3" s="2"/>
      <c r="G3" s="2"/>
      <c r="H3" s="2"/>
      <c r="I3" s="2"/>
      <c r="J3" s="2"/>
      <c r="K3" s="2"/>
      <c r="L3" s="2"/>
      <c r="M3" s="2"/>
    </row>
    <row r="4" spans="1:13" ht="31.95" customHeight="1" x14ac:dyDescent="0.25">
      <c r="A4" s="7" t="s">
        <v>30</v>
      </c>
      <c r="B4" s="7" t="s">
        <v>45</v>
      </c>
      <c r="C4" s="7" t="s">
        <v>10</v>
      </c>
      <c r="D4" s="7" t="s">
        <v>28</v>
      </c>
      <c r="E4" s="7" t="s">
        <v>46</v>
      </c>
      <c r="F4" s="7" t="s">
        <v>47</v>
      </c>
      <c r="G4" s="7" t="s">
        <v>48</v>
      </c>
      <c r="H4" s="7" t="s">
        <v>31</v>
      </c>
      <c r="I4" s="7" t="s">
        <v>49</v>
      </c>
      <c r="J4" s="7" t="s">
        <v>16</v>
      </c>
      <c r="K4" s="7" t="s">
        <v>39</v>
      </c>
      <c r="L4" s="7" t="s">
        <v>50</v>
      </c>
      <c r="M4" s="7" t="s">
        <v>51</v>
      </c>
    </row>
    <row r="5" spans="1:13" ht="36" x14ac:dyDescent="0.25">
      <c r="A5" s="13" t="s">
        <v>52</v>
      </c>
      <c r="B5" s="13" t="s">
        <v>53</v>
      </c>
      <c r="C5" s="29" t="s">
        <v>54</v>
      </c>
      <c r="D5" s="29" t="s">
        <v>55</v>
      </c>
      <c r="E5" s="29" t="s">
        <v>56</v>
      </c>
      <c r="F5" s="29" t="s">
        <v>57</v>
      </c>
      <c r="G5" s="29" t="s">
        <v>58</v>
      </c>
      <c r="H5" s="29" t="s">
        <v>59</v>
      </c>
      <c r="I5" s="29" t="s">
        <v>60</v>
      </c>
      <c r="J5" s="30" t="s">
        <v>61</v>
      </c>
      <c r="K5" s="29" t="s">
        <v>62</v>
      </c>
      <c r="L5" s="13" t="s">
        <v>63</v>
      </c>
      <c r="M5" s="29" t="s">
        <v>64</v>
      </c>
    </row>
    <row r="6" spans="1:13" ht="54" x14ac:dyDescent="0.25">
      <c r="A6" s="17" t="s">
        <v>65</v>
      </c>
      <c r="B6" s="17" t="s">
        <v>53</v>
      </c>
      <c r="C6" s="31" t="s">
        <v>54</v>
      </c>
      <c r="D6" s="31" t="s">
        <v>66</v>
      </c>
      <c r="E6" s="31" t="s">
        <v>67</v>
      </c>
      <c r="F6" s="31" t="s">
        <v>68</v>
      </c>
      <c r="G6" s="31" t="s">
        <v>69</v>
      </c>
      <c r="H6" s="31" t="s">
        <v>70</v>
      </c>
      <c r="I6" s="31" t="s">
        <v>71</v>
      </c>
      <c r="J6" s="32" t="s">
        <v>72</v>
      </c>
      <c r="K6" s="31" t="s">
        <v>62</v>
      </c>
      <c r="L6" s="17" t="s">
        <v>73</v>
      </c>
      <c r="M6" s="31"/>
    </row>
    <row r="7" spans="1:13" ht="36" x14ac:dyDescent="0.25">
      <c r="A7" s="13" t="s">
        <v>74</v>
      </c>
      <c r="B7" s="13" t="s">
        <v>53</v>
      </c>
      <c r="C7" s="29" t="s">
        <v>54</v>
      </c>
      <c r="D7" s="29" t="s">
        <v>66</v>
      </c>
      <c r="E7" s="29" t="s">
        <v>75</v>
      </c>
      <c r="F7" s="29" t="s">
        <v>76</v>
      </c>
      <c r="G7" s="29" t="s">
        <v>77</v>
      </c>
      <c r="H7" s="29" t="s">
        <v>78</v>
      </c>
      <c r="I7" s="29" t="s">
        <v>79</v>
      </c>
      <c r="J7" s="32" t="s">
        <v>72</v>
      </c>
      <c r="K7" s="29" t="s">
        <v>62</v>
      </c>
      <c r="L7" s="13" t="s">
        <v>80</v>
      </c>
      <c r="M7" s="29" t="s">
        <v>81</v>
      </c>
    </row>
    <row r="8" spans="1:13" ht="54" x14ac:dyDescent="0.25">
      <c r="A8" s="17" t="s">
        <v>82</v>
      </c>
      <c r="B8" s="17" t="s">
        <v>53</v>
      </c>
      <c r="C8" s="31" t="s">
        <v>54</v>
      </c>
      <c r="D8" s="31" t="s">
        <v>66</v>
      </c>
      <c r="E8" s="31" t="s">
        <v>83</v>
      </c>
      <c r="F8" s="31" t="s">
        <v>84</v>
      </c>
      <c r="G8" s="31" t="s">
        <v>85</v>
      </c>
      <c r="H8" s="31" t="s">
        <v>86</v>
      </c>
      <c r="I8" s="31" t="s">
        <v>87</v>
      </c>
      <c r="J8" s="30" t="s">
        <v>61</v>
      </c>
      <c r="K8" s="31" t="s">
        <v>62</v>
      </c>
      <c r="L8" s="17" t="s">
        <v>88</v>
      </c>
      <c r="M8" s="31" t="s">
        <v>89</v>
      </c>
    </row>
    <row r="9" spans="1:13" ht="36" x14ac:dyDescent="0.25">
      <c r="A9" s="13" t="s">
        <v>90</v>
      </c>
      <c r="B9" s="13" t="s">
        <v>53</v>
      </c>
      <c r="C9" s="29" t="s">
        <v>54</v>
      </c>
      <c r="D9" s="29" t="s">
        <v>66</v>
      </c>
      <c r="E9" s="29" t="s">
        <v>91</v>
      </c>
      <c r="F9" s="29" t="s">
        <v>92</v>
      </c>
      <c r="G9" s="29" t="s">
        <v>93</v>
      </c>
      <c r="H9" s="29" t="s">
        <v>94</v>
      </c>
      <c r="I9" s="29" t="s">
        <v>95</v>
      </c>
      <c r="J9" s="30" t="s">
        <v>61</v>
      </c>
      <c r="K9" s="29" t="s">
        <v>62</v>
      </c>
      <c r="L9" s="13" t="s">
        <v>88</v>
      </c>
      <c r="M9" s="29" t="s">
        <v>96</v>
      </c>
    </row>
    <row r="10" spans="1:13" ht="36" x14ac:dyDescent="0.25">
      <c r="A10" s="17" t="s">
        <v>97</v>
      </c>
      <c r="B10" s="17" t="s">
        <v>53</v>
      </c>
      <c r="C10" s="31" t="s">
        <v>54</v>
      </c>
      <c r="D10" s="31" t="s">
        <v>66</v>
      </c>
      <c r="E10" s="31" t="s">
        <v>98</v>
      </c>
      <c r="F10" s="31" t="s">
        <v>99</v>
      </c>
      <c r="G10" s="31" t="s">
        <v>100</v>
      </c>
      <c r="H10" s="31" t="s">
        <v>101</v>
      </c>
      <c r="I10" s="31" t="s">
        <v>102</v>
      </c>
      <c r="J10" s="30" t="s">
        <v>61</v>
      </c>
      <c r="K10" s="31" t="s">
        <v>62</v>
      </c>
      <c r="L10" s="17" t="s">
        <v>103</v>
      </c>
      <c r="M10" s="31" t="s">
        <v>104</v>
      </c>
    </row>
    <row r="11" spans="1:13" ht="54" x14ac:dyDescent="0.25">
      <c r="A11" s="13" t="s">
        <v>105</v>
      </c>
      <c r="B11" s="13" t="s">
        <v>53</v>
      </c>
      <c r="C11" s="29" t="s">
        <v>54</v>
      </c>
      <c r="D11" s="29" t="s">
        <v>66</v>
      </c>
      <c r="E11" s="29" t="s">
        <v>106</v>
      </c>
      <c r="F11" s="29" t="s">
        <v>107</v>
      </c>
      <c r="G11" s="29" t="s">
        <v>108</v>
      </c>
      <c r="H11" s="29" t="s">
        <v>109</v>
      </c>
      <c r="I11" s="29" t="s">
        <v>110</v>
      </c>
      <c r="J11" s="30" t="s">
        <v>61</v>
      </c>
      <c r="K11" s="29" t="s">
        <v>62</v>
      </c>
      <c r="L11" s="13" t="s">
        <v>111</v>
      </c>
      <c r="M11" s="29" t="s">
        <v>112</v>
      </c>
    </row>
    <row r="12" spans="1:13" ht="72" x14ac:dyDescent="0.25">
      <c r="A12" s="17" t="s">
        <v>113</v>
      </c>
      <c r="B12" s="17" t="s">
        <v>53</v>
      </c>
      <c r="C12" s="31" t="s">
        <v>54</v>
      </c>
      <c r="D12" s="31" t="s">
        <v>66</v>
      </c>
      <c r="E12" s="31" t="s">
        <v>114</v>
      </c>
      <c r="F12" s="31" t="s">
        <v>115</v>
      </c>
      <c r="G12" s="31" t="s">
        <v>116</v>
      </c>
      <c r="H12" s="31" t="s">
        <v>117</v>
      </c>
      <c r="I12" s="31" t="s">
        <v>118</v>
      </c>
      <c r="J12" s="30" t="s">
        <v>61</v>
      </c>
      <c r="K12" s="31" t="s">
        <v>62</v>
      </c>
      <c r="L12" s="17" t="s">
        <v>80</v>
      </c>
      <c r="M12" s="31" t="s">
        <v>119</v>
      </c>
    </row>
    <row r="13" spans="1:13" ht="36" x14ac:dyDescent="0.25">
      <c r="A13" s="13" t="s">
        <v>120</v>
      </c>
      <c r="B13" s="13" t="s">
        <v>53</v>
      </c>
      <c r="C13" s="29" t="s">
        <v>54</v>
      </c>
      <c r="D13" s="29" t="s">
        <v>66</v>
      </c>
      <c r="E13" s="29" t="s">
        <v>121</v>
      </c>
      <c r="F13" s="29" t="s">
        <v>122</v>
      </c>
      <c r="G13" s="29" t="s">
        <v>123</v>
      </c>
      <c r="H13" s="29" t="s">
        <v>124</v>
      </c>
      <c r="I13" s="29" t="s">
        <v>125</v>
      </c>
      <c r="J13" s="30" t="s">
        <v>61</v>
      </c>
      <c r="K13" s="29" t="s">
        <v>62</v>
      </c>
      <c r="L13" s="13" t="s">
        <v>73</v>
      </c>
      <c r="M13" s="29" t="s">
        <v>126</v>
      </c>
    </row>
    <row r="14" spans="1:13" ht="36" x14ac:dyDescent="0.25">
      <c r="A14" s="17" t="s">
        <v>127</v>
      </c>
      <c r="B14" s="17" t="s">
        <v>53</v>
      </c>
      <c r="C14" s="31" t="s">
        <v>54</v>
      </c>
      <c r="D14" s="31" t="s">
        <v>66</v>
      </c>
      <c r="E14" s="31" t="s">
        <v>121</v>
      </c>
      <c r="F14" s="31" t="s">
        <v>128</v>
      </c>
      <c r="G14" s="31" t="s">
        <v>129</v>
      </c>
      <c r="H14" s="31" t="s">
        <v>130</v>
      </c>
      <c r="I14" s="31" t="s">
        <v>131</v>
      </c>
      <c r="J14" s="30" t="s">
        <v>61</v>
      </c>
      <c r="K14" s="31" t="s">
        <v>62</v>
      </c>
      <c r="L14" s="17" t="s">
        <v>73</v>
      </c>
      <c r="M14" s="31" t="s">
        <v>132</v>
      </c>
    </row>
    <row r="15" spans="1:13" ht="36" x14ac:dyDescent="0.25">
      <c r="A15" s="13" t="s">
        <v>133</v>
      </c>
      <c r="B15" s="13" t="s">
        <v>53</v>
      </c>
      <c r="C15" s="29" t="s">
        <v>54</v>
      </c>
      <c r="D15" s="29" t="s">
        <v>66</v>
      </c>
      <c r="E15" s="29" t="s">
        <v>121</v>
      </c>
      <c r="F15" s="29" t="s">
        <v>134</v>
      </c>
      <c r="G15" s="29" t="s">
        <v>135</v>
      </c>
      <c r="H15" s="29" t="s">
        <v>136</v>
      </c>
      <c r="I15" s="29" t="s">
        <v>137</v>
      </c>
      <c r="J15" s="30" t="s">
        <v>61</v>
      </c>
      <c r="K15" s="29" t="s">
        <v>62</v>
      </c>
      <c r="L15" s="13" t="s">
        <v>73</v>
      </c>
      <c r="M15" s="29" t="s">
        <v>138</v>
      </c>
    </row>
    <row r="16" spans="1:13" ht="54" x14ac:dyDescent="0.25">
      <c r="A16" s="17" t="s">
        <v>139</v>
      </c>
      <c r="B16" s="17" t="s">
        <v>53</v>
      </c>
      <c r="C16" s="31" t="s">
        <v>54</v>
      </c>
      <c r="D16" s="31" t="s">
        <v>66</v>
      </c>
      <c r="E16" s="31" t="s">
        <v>140</v>
      </c>
      <c r="F16" s="31" t="s">
        <v>141</v>
      </c>
      <c r="G16" s="31" t="s">
        <v>142</v>
      </c>
      <c r="H16" s="31" t="s">
        <v>143</v>
      </c>
      <c r="I16" s="31" t="s">
        <v>144</v>
      </c>
      <c r="J16" s="30" t="s">
        <v>61</v>
      </c>
      <c r="K16" s="31" t="s">
        <v>62</v>
      </c>
      <c r="L16" s="17" t="s">
        <v>145</v>
      </c>
      <c r="M16" s="31" t="s">
        <v>146</v>
      </c>
    </row>
    <row r="17" spans="1:13" ht="90" x14ac:dyDescent="0.25">
      <c r="A17" s="13" t="s">
        <v>147</v>
      </c>
      <c r="B17" s="13" t="s">
        <v>53</v>
      </c>
      <c r="C17" s="29" t="s">
        <v>54</v>
      </c>
      <c r="D17" s="29" t="s">
        <v>66</v>
      </c>
      <c r="E17" s="29" t="s">
        <v>121</v>
      </c>
      <c r="F17" s="29" t="s">
        <v>148</v>
      </c>
      <c r="G17" s="29" t="s">
        <v>149</v>
      </c>
      <c r="H17" s="29" t="s">
        <v>150</v>
      </c>
      <c r="I17" s="29" t="s">
        <v>151</v>
      </c>
      <c r="J17" s="30" t="s">
        <v>61</v>
      </c>
      <c r="K17" s="29" t="s">
        <v>62</v>
      </c>
      <c r="L17" s="13" t="s">
        <v>73</v>
      </c>
      <c r="M17" s="29" t="s">
        <v>152</v>
      </c>
    </row>
    <row r="18" spans="1:13" ht="36" x14ac:dyDescent="0.25">
      <c r="A18" s="17" t="s">
        <v>153</v>
      </c>
      <c r="B18" s="17" t="s">
        <v>53</v>
      </c>
      <c r="C18" s="31" t="s">
        <v>54</v>
      </c>
      <c r="D18" s="31" t="s">
        <v>66</v>
      </c>
      <c r="E18" s="31" t="s">
        <v>154</v>
      </c>
      <c r="F18" s="31" t="s">
        <v>155</v>
      </c>
      <c r="G18" s="31" t="s">
        <v>156</v>
      </c>
      <c r="H18" s="31" t="s">
        <v>157</v>
      </c>
      <c r="I18" s="31" t="s">
        <v>158</v>
      </c>
      <c r="J18" s="30" t="s">
        <v>61</v>
      </c>
      <c r="K18" s="31" t="s">
        <v>62</v>
      </c>
      <c r="L18" s="17" t="s">
        <v>111</v>
      </c>
      <c r="M18" s="31" t="s">
        <v>159</v>
      </c>
    </row>
    <row r="19" spans="1:13" ht="36" x14ac:dyDescent="0.25">
      <c r="A19" s="13" t="s">
        <v>160</v>
      </c>
      <c r="B19" s="13" t="s">
        <v>53</v>
      </c>
      <c r="C19" s="29" t="s">
        <v>54</v>
      </c>
      <c r="D19" s="29" t="s">
        <v>66</v>
      </c>
      <c r="E19" s="29" t="s">
        <v>161</v>
      </c>
      <c r="F19" s="29" t="s">
        <v>162</v>
      </c>
      <c r="G19" s="29" t="s">
        <v>163</v>
      </c>
      <c r="H19" s="29" t="s">
        <v>164</v>
      </c>
      <c r="I19" s="29" t="s">
        <v>165</v>
      </c>
      <c r="J19" s="30" t="s">
        <v>61</v>
      </c>
      <c r="K19" s="29" t="s">
        <v>62</v>
      </c>
      <c r="L19" s="13" t="s">
        <v>166</v>
      </c>
      <c r="M19" s="29" t="s">
        <v>167</v>
      </c>
    </row>
    <row r="20" spans="1:13" ht="36" x14ac:dyDescent="0.25">
      <c r="A20" s="17" t="s">
        <v>168</v>
      </c>
      <c r="B20" s="17" t="s">
        <v>53</v>
      </c>
      <c r="C20" s="31" t="s">
        <v>54</v>
      </c>
      <c r="D20" s="31" t="s">
        <v>66</v>
      </c>
      <c r="E20" s="31" t="s">
        <v>161</v>
      </c>
      <c r="F20" s="31" t="s">
        <v>169</v>
      </c>
      <c r="G20" s="31" t="s">
        <v>170</v>
      </c>
      <c r="H20" s="31" t="s">
        <v>171</v>
      </c>
      <c r="I20" s="31" t="s">
        <v>172</v>
      </c>
      <c r="J20" s="30" t="s">
        <v>61</v>
      </c>
      <c r="K20" s="31" t="s">
        <v>62</v>
      </c>
      <c r="L20" s="17" t="s">
        <v>166</v>
      </c>
      <c r="M20" s="31" t="s">
        <v>173</v>
      </c>
    </row>
    <row r="21" spans="1:13" ht="54" x14ac:dyDescent="0.25">
      <c r="A21" s="13" t="s">
        <v>174</v>
      </c>
      <c r="B21" s="13" t="s">
        <v>53</v>
      </c>
      <c r="C21" s="29" t="s">
        <v>54</v>
      </c>
      <c r="D21" s="29" t="s">
        <v>66</v>
      </c>
      <c r="E21" s="29" t="s">
        <v>175</v>
      </c>
      <c r="F21" s="29" t="s">
        <v>176</v>
      </c>
      <c r="G21" s="29" t="s">
        <v>177</v>
      </c>
      <c r="H21" s="29" t="s">
        <v>178</v>
      </c>
      <c r="I21" s="29" t="s">
        <v>179</v>
      </c>
      <c r="J21" s="30" t="s">
        <v>61</v>
      </c>
      <c r="K21" s="29" t="s">
        <v>62</v>
      </c>
      <c r="L21" s="13" t="s">
        <v>180</v>
      </c>
      <c r="M21" s="29" t="s">
        <v>181</v>
      </c>
    </row>
    <row r="22" spans="1:13" ht="36" x14ac:dyDescent="0.25">
      <c r="A22" s="17" t="s">
        <v>182</v>
      </c>
      <c r="B22" s="17" t="s">
        <v>53</v>
      </c>
      <c r="C22" s="31" t="s">
        <v>54</v>
      </c>
      <c r="D22" s="31" t="s">
        <v>66</v>
      </c>
      <c r="E22" s="31" t="s">
        <v>183</v>
      </c>
      <c r="F22" s="31" t="s">
        <v>184</v>
      </c>
      <c r="G22" s="31" t="s">
        <v>185</v>
      </c>
      <c r="H22" s="31" t="s">
        <v>186</v>
      </c>
      <c r="I22" s="31" t="s">
        <v>187</v>
      </c>
      <c r="J22" s="30" t="s">
        <v>61</v>
      </c>
      <c r="K22" s="31" t="s">
        <v>62</v>
      </c>
      <c r="L22" s="17" t="s">
        <v>188</v>
      </c>
      <c r="M22" s="31" t="s">
        <v>189</v>
      </c>
    </row>
    <row r="23" spans="1:13" ht="36" x14ac:dyDescent="0.25">
      <c r="A23" s="13" t="s">
        <v>190</v>
      </c>
      <c r="B23" s="13" t="s">
        <v>53</v>
      </c>
      <c r="C23" s="29" t="s">
        <v>54</v>
      </c>
      <c r="D23" s="29" t="s">
        <v>66</v>
      </c>
      <c r="E23" s="29" t="s">
        <v>191</v>
      </c>
      <c r="F23" s="29" t="s">
        <v>192</v>
      </c>
      <c r="G23" s="29" t="s">
        <v>193</v>
      </c>
      <c r="H23" s="29" t="s">
        <v>194</v>
      </c>
      <c r="I23" s="29" t="s">
        <v>195</v>
      </c>
      <c r="J23" s="30" t="s">
        <v>61</v>
      </c>
      <c r="K23" s="29" t="s">
        <v>62</v>
      </c>
      <c r="L23" s="13" t="s">
        <v>196</v>
      </c>
      <c r="M23" s="29" t="s">
        <v>197</v>
      </c>
    </row>
    <row r="24" spans="1:13" ht="36" x14ac:dyDescent="0.25">
      <c r="A24" s="17" t="s">
        <v>198</v>
      </c>
      <c r="B24" s="17" t="s">
        <v>53</v>
      </c>
      <c r="C24" s="31" t="s">
        <v>54</v>
      </c>
      <c r="D24" s="31" t="s">
        <v>66</v>
      </c>
      <c r="E24" s="31" t="s">
        <v>199</v>
      </c>
      <c r="F24" s="31" t="s">
        <v>200</v>
      </c>
      <c r="G24" s="31" t="s">
        <v>201</v>
      </c>
      <c r="H24" s="31" t="s">
        <v>202</v>
      </c>
      <c r="I24" s="31" t="s">
        <v>203</v>
      </c>
      <c r="J24" s="30" t="s">
        <v>61</v>
      </c>
      <c r="K24" s="31" t="s">
        <v>62</v>
      </c>
      <c r="L24" s="17" t="s">
        <v>204</v>
      </c>
      <c r="M24" s="31" t="s">
        <v>205</v>
      </c>
    </row>
    <row r="25" spans="1:13" ht="36" x14ac:dyDescent="0.25">
      <c r="A25" s="13" t="s">
        <v>206</v>
      </c>
      <c r="B25" s="13" t="s">
        <v>53</v>
      </c>
      <c r="C25" s="29" t="s">
        <v>54</v>
      </c>
      <c r="D25" s="29" t="s">
        <v>207</v>
      </c>
      <c r="E25" s="29" t="s">
        <v>208</v>
      </c>
      <c r="F25" s="29" t="s">
        <v>209</v>
      </c>
      <c r="G25" s="29" t="s">
        <v>210</v>
      </c>
      <c r="H25" s="29" t="s">
        <v>211</v>
      </c>
      <c r="I25" s="29" t="s">
        <v>212</v>
      </c>
      <c r="J25" s="32" t="s">
        <v>72</v>
      </c>
      <c r="K25" s="29" t="s">
        <v>62</v>
      </c>
      <c r="L25" s="13" t="s">
        <v>213</v>
      </c>
      <c r="M25" s="29" t="s">
        <v>214</v>
      </c>
    </row>
    <row r="26" spans="1:13" ht="36" x14ac:dyDescent="0.25">
      <c r="A26" s="17" t="s">
        <v>215</v>
      </c>
      <c r="B26" s="17" t="s">
        <v>53</v>
      </c>
      <c r="C26" s="31" t="s">
        <v>54</v>
      </c>
      <c r="D26" s="31" t="s">
        <v>207</v>
      </c>
      <c r="E26" s="31" t="s">
        <v>216</v>
      </c>
      <c r="F26" s="31" t="s">
        <v>217</v>
      </c>
      <c r="G26" s="31" t="s">
        <v>218</v>
      </c>
      <c r="H26" s="31" t="s">
        <v>219</v>
      </c>
      <c r="I26" s="31" t="s">
        <v>220</v>
      </c>
      <c r="J26" s="32" t="s">
        <v>72</v>
      </c>
      <c r="K26" s="31" t="s">
        <v>62</v>
      </c>
      <c r="L26" s="17" t="s">
        <v>221</v>
      </c>
      <c r="M26" s="31" t="s">
        <v>222</v>
      </c>
    </row>
    <row r="27" spans="1:13" ht="36" x14ac:dyDescent="0.25">
      <c r="A27" s="13" t="s">
        <v>223</v>
      </c>
      <c r="B27" s="13" t="s">
        <v>224</v>
      </c>
      <c r="C27" s="29" t="s">
        <v>225</v>
      </c>
      <c r="D27" s="29" t="s">
        <v>207</v>
      </c>
      <c r="E27" s="29" t="s">
        <v>226</v>
      </c>
      <c r="F27" s="29" t="s">
        <v>227</v>
      </c>
      <c r="G27" s="29" t="s">
        <v>228</v>
      </c>
      <c r="H27" s="29" t="s">
        <v>229</v>
      </c>
      <c r="I27" s="29" t="s">
        <v>230</v>
      </c>
      <c r="J27" s="32" t="s">
        <v>72</v>
      </c>
      <c r="K27" s="29" t="s">
        <v>231</v>
      </c>
      <c r="L27" s="13" t="s">
        <v>232</v>
      </c>
      <c r="M27" s="29" t="s">
        <v>233</v>
      </c>
    </row>
    <row r="28" spans="1:13" ht="36" x14ac:dyDescent="0.25">
      <c r="A28" s="17" t="s">
        <v>234</v>
      </c>
      <c r="B28" s="17" t="s">
        <v>224</v>
      </c>
      <c r="C28" s="31" t="s">
        <v>225</v>
      </c>
      <c r="D28" s="31" t="s">
        <v>207</v>
      </c>
      <c r="E28" s="31" t="s">
        <v>235</v>
      </c>
      <c r="F28" s="31" t="s">
        <v>236</v>
      </c>
      <c r="G28" s="31" t="s">
        <v>237</v>
      </c>
      <c r="H28" s="31" t="s">
        <v>238</v>
      </c>
      <c r="I28" s="31" t="s">
        <v>239</v>
      </c>
      <c r="J28" s="32" t="s">
        <v>72</v>
      </c>
      <c r="K28" s="31" t="s">
        <v>231</v>
      </c>
      <c r="L28" s="17" t="s">
        <v>232</v>
      </c>
      <c r="M28" s="31" t="s">
        <v>240</v>
      </c>
    </row>
    <row r="29" spans="1:13" ht="36" x14ac:dyDescent="0.25">
      <c r="A29" s="13" t="s">
        <v>241</v>
      </c>
      <c r="B29" s="13" t="s">
        <v>224</v>
      </c>
      <c r="C29" s="29" t="s">
        <v>225</v>
      </c>
      <c r="D29" s="29" t="s">
        <v>207</v>
      </c>
      <c r="E29" s="29" t="s">
        <v>242</v>
      </c>
      <c r="F29" s="29" t="s">
        <v>243</v>
      </c>
      <c r="G29" s="29" t="s">
        <v>244</v>
      </c>
      <c r="H29" s="29" t="s">
        <v>245</v>
      </c>
      <c r="I29" s="29" t="s">
        <v>246</v>
      </c>
      <c r="J29" s="32" t="s">
        <v>72</v>
      </c>
      <c r="K29" s="29" t="s">
        <v>231</v>
      </c>
      <c r="L29" s="13" t="s">
        <v>232</v>
      </c>
      <c r="M29" s="29" t="s">
        <v>247</v>
      </c>
    </row>
    <row r="30" spans="1:13" ht="36" x14ac:dyDescent="0.25">
      <c r="A30" s="17" t="s">
        <v>248</v>
      </c>
      <c r="B30" s="17" t="s">
        <v>224</v>
      </c>
      <c r="C30" s="31" t="s">
        <v>225</v>
      </c>
      <c r="D30" s="31" t="s">
        <v>207</v>
      </c>
      <c r="E30" s="31" t="s">
        <v>249</v>
      </c>
      <c r="F30" s="31" t="s">
        <v>250</v>
      </c>
      <c r="G30" s="31" t="s">
        <v>251</v>
      </c>
      <c r="H30" s="31" t="s">
        <v>252</v>
      </c>
      <c r="I30" s="31" t="s">
        <v>253</v>
      </c>
      <c r="J30" s="32" t="s">
        <v>72</v>
      </c>
      <c r="K30" s="31" t="s">
        <v>231</v>
      </c>
      <c r="L30" s="17" t="s">
        <v>254</v>
      </c>
      <c r="M30" s="31" t="s">
        <v>255</v>
      </c>
    </row>
    <row r="31" spans="1:13" ht="36" x14ac:dyDescent="0.25">
      <c r="A31" s="13" t="s">
        <v>256</v>
      </c>
      <c r="B31" s="13" t="s">
        <v>224</v>
      </c>
      <c r="C31" s="29" t="s">
        <v>225</v>
      </c>
      <c r="D31" s="29" t="s">
        <v>207</v>
      </c>
      <c r="E31" s="29" t="s">
        <v>257</v>
      </c>
      <c r="F31" s="29" t="s">
        <v>258</v>
      </c>
      <c r="G31" s="29" t="s">
        <v>259</v>
      </c>
      <c r="H31" s="29" t="s">
        <v>260</v>
      </c>
      <c r="I31" s="29" t="s">
        <v>261</v>
      </c>
      <c r="J31" s="32" t="s">
        <v>72</v>
      </c>
      <c r="K31" s="29" t="s">
        <v>231</v>
      </c>
      <c r="L31" s="13" t="s">
        <v>262</v>
      </c>
      <c r="M31" s="29" t="s">
        <v>263</v>
      </c>
    </row>
    <row r="32" spans="1:13" ht="36" x14ac:dyDescent="0.25">
      <c r="A32" s="17" t="s">
        <v>264</v>
      </c>
      <c r="B32" s="17" t="s">
        <v>224</v>
      </c>
      <c r="C32" s="31" t="s">
        <v>225</v>
      </c>
      <c r="D32" s="31" t="s">
        <v>207</v>
      </c>
      <c r="E32" s="31" t="s">
        <v>265</v>
      </c>
      <c r="F32" s="31" t="s">
        <v>266</v>
      </c>
      <c r="G32" s="31" t="s">
        <v>267</v>
      </c>
      <c r="H32" s="31" t="s">
        <v>268</v>
      </c>
      <c r="I32" s="31" t="s">
        <v>269</v>
      </c>
      <c r="J32" s="32" t="s">
        <v>72</v>
      </c>
      <c r="K32" s="31" t="s">
        <v>231</v>
      </c>
      <c r="L32" s="17" t="s">
        <v>270</v>
      </c>
      <c r="M32" s="31" t="s">
        <v>271</v>
      </c>
    </row>
    <row r="33" spans="1:13" ht="90" x14ac:dyDescent="0.25">
      <c r="A33" s="13" t="s">
        <v>272</v>
      </c>
      <c r="B33" s="13" t="s">
        <v>224</v>
      </c>
      <c r="C33" s="29" t="s">
        <v>225</v>
      </c>
      <c r="D33" s="29" t="s">
        <v>207</v>
      </c>
      <c r="E33" s="29" t="s">
        <v>249</v>
      </c>
      <c r="F33" s="29" t="s">
        <v>273</v>
      </c>
      <c r="G33" s="29" t="s">
        <v>274</v>
      </c>
      <c r="H33" s="29" t="s">
        <v>275</v>
      </c>
      <c r="I33" s="29" t="s">
        <v>276</v>
      </c>
      <c r="J33" s="32" t="s">
        <v>72</v>
      </c>
      <c r="K33" s="29" t="s">
        <v>231</v>
      </c>
      <c r="L33" s="13" t="s">
        <v>270</v>
      </c>
      <c r="M33" s="29" t="s">
        <v>277</v>
      </c>
    </row>
    <row r="34" spans="1:13" ht="36" x14ac:dyDescent="0.25">
      <c r="A34" s="17" t="s">
        <v>278</v>
      </c>
      <c r="B34" s="17" t="s">
        <v>224</v>
      </c>
      <c r="C34" s="31" t="s">
        <v>225</v>
      </c>
      <c r="D34" s="31" t="s">
        <v>207</v>
      </c>
      <c r="E34" s="31" t="s">
        <v>279</v>
      </c>
      <c r="F34" s="31" t="s">
        <v>280</v>
      </c>
      <c r="G34" s="31" t="s">
        <v>281</v>
      </c>
      <c r="H34" s="31" t="s">
        <v>282</v>
      </c>
      <c r="I34" s="31" t="s">
        <v>283</v>
      </c>
      <c r="J34" s="32" t="s">
        <v>72</v>
      </c>
      <c r="K34" s="31" t="s">
        <v>231</v>
      </c>
      <c r="L34" s="17" t="s">
        <v>284</v>
      </c>
      <c r="M34" s="31" t="s">
        <v>285</v>
      </c>
    </row>
    <row r="35" spans="1:13" ht="36" x14ac:dyDescent="0.25">
      <c r="A35" s="13" t="s">
        <v>286</v>
      </c>
      <c r="B35" s="13" t="s">
        <v>224</v>
      </c>
      <c r="C35" s="29" t="s">
        <v>225</v>
      </c>
      <c r="D35" s="29" t="s">
        <v>207</v>
      </c>
      <c r="E35" s="29" t="s">
        <v>287</v>
      </c>
      <c r="F35" s="29" t="s">
        <v>288</v>
      </c>
      <c r="G35" s="29" t="s">
        <v>289</v>
      </c>
      <c r="H35" s="29" t="s">
        <v>290</v>
      </c>
      <c r="I35" s="29" t="s">
        <v>291</v>
      </c>
      <c r="J35" s="30" t="s">
        <v>61</v>
      </c>
      <c r="K35" s="29" t="s">
        <v>231</v>
      </c>
      <c r="L35" s="13" t="s">
        <v>270</v>
      </c>
      <c r="M35" s="29" t="s">
        <v>292</v>
      </c>
    </row>
    <row r="36" spans="1:13" ht="36" x14ac:dyDescent="0.25">
      <c r="A36" s="17" t="s">
        <v>293</v>
      </c>
      <c r="B36" s="17" t="s">
        <v>224</v>
      </c>
      <c r="C36" s="31" t="s">
        <v>225</v>
      </c>
      <c r="D36" s="31" t="s">
        <v>207</v>
      </c>
      <c r="E36" s="31" t="s">
        <v>226</v>
      </c>
      <c r="F36" s="31" t="s">
        <v>294</v>
      </c>
      <c r="G36" s="31" t="s">
        <v>295</v>
      </c>
      <c r="H36" s="31" t="s">
        <v>296</v>
      </c>
      <c r="I36" s="31" t="s">
        <v>297</v>
      </c>
      <c r="J36" s="30" t="s">
        <v>61</v>
      </c>
      <c r="K36" s="31" t="s">
        <v>231</v>
      </c>
      <c r="L36" s="17" t="s">
        <v>298</v>
      </c>
      <c r="M36" s="31" t="s">
        <v>299</v>
      </c>
    </row>
    <row r="37" spans="1:13" ht="72" x14ac:dyDescent="0.25">
      <c r="A37" s="13" t="s">
        <v>300</v>
      </c>
      <c r="B37" s="13" t="s">
        <v>224</v>
      </c>
      <c r="C37" s="29" t="s">
        <v>225</v>
      </c>
      <c r="D37" s="29" t="s">
        <v>207</v>
      </c>
      <c r="E37" s="29" t="s">
        <v>301</v>
      </c>
      <c r="F37" s="29" t="s">
        <v>302</v>
      </c>
      <c r="G37" s="29" t="s">
        <v>303</v>
      </c>
      <c r="H37" s="29" t="s">
        <v>304</v>
      </c>
      <c r="I37" s="29" t="s">
        <v>305</v>
      </c>
      <c r="J37" s="30" t="s">
        <v>61</v>
      </c>
      <c r="K37" s="29" t="s">
        <v>231</v>
      </c>
      <c r="L37" s="13" t="s">
        <v>306</v>
      </c>
      <c r="M37" s="29" t="s">
        <v>307</v>
      </c>
    </row>
    <row r="38" spans="1:13" ht="36" x14ac:dyDescent="0.25">
      <c r="A38" s="17" t="s">
        <v>308</v>
      </c>
      <c r="B38" s="17" t="s">
        <v>224</v>
      </c>
      <c r="C38" s="31" t="s">
        <v>225</v>
      </c>
      <c r="D38" s="31" t="s">
        <v>207</v>
      </c>
      <c r="E38" s="31" t="s">
        <v>309</v>
      </c>
      <c r="F38" s="31" t="s">
        <v>310</v>
      </c>
      <c r="G38" s="31" t="s">
        <v>311</v>
      </c>
      <c r="H38" s="31" t="s">
        <v>312</v>
      </c>
      <c r="I38" s="31" t="s">
        <v>313</v>
      </c>
      <c r="J38" s="30" t="s">
        <v>61</v>
      </c>
      <c r="K38" s="31" t="s">
        <v>231</v>
      </c>
      <c r="L38" s="17" t="s">
        <v>306</v>
      </c>
      <c r="M38" s="31" t="s">
        <v>314</v>
      </c>
    </row>
    <row r="39" spans="1:13" ht="36" x14ac:dyDescent="0.25">
      <c r="A39" s="13" t="s">
        <v>315</v>
      </c>
      <c r="B39" s="13" t="s">
        <v>224</v>
      </c>
      <c r="C39" s="29" t="s">
        <v>225</v>
      </c>
      <c r="D39" s="29" t="s">
        <v>207</v>
      </c>
      <c r="E39" s="29" t="s">
        <v>316</v>
      </c>
      <c r="F39" s="29" t="s">
        <v>317</v>
      </c>
      <c r="G39" s="29" t="s">
        <v>318</v>
      </c>
      <c r="H39" s="29" t="s">
        <v>319</v>
      </c>
      <c r="I39" s="29" t="s">
        <v>320</v>
      </c>
      <c r="J39" s="30" t="s">
        <v>61</v>
      </c>
      <c r="K39" s="29" t="s">
        <v>231</v>
      </c>
      <c r="L39" s="13" t="s">
        <v>232</v>
      </c>
      <c r="M39" s="29"/>
    </row>
    <row r="40" spans="1:13" ht="36" x14ac:dyDescent="0.25">
      <c r="A40" s="17" t="s">
        <v>321</v>
      </c>
      <c r="B40" s="17" t="s">
        <v>322</v>
      </c>
      <c r="C40" s="31" t="s">
        <v>323</v>
      </c>
      <c r="D40" s="31" t="s">
        <v>55</v>
      </c>
      <c r="E40" s="31" t="s">
        <v>324</v>
      </c>
      <c r="F40" s="31" t="s">
        <v>325</v>
      </c>
      <c r="G40" s="31" t="s">
        <v>326</v>
      </c>
      <c r="H40" s="31" t="s">
        <v>327</v>
      </c>
      <c r="I40" s="31" t="s">
        <v>328</v>
      </c>
      <c r="J40" s="30" t="s">
        <v>61</v>
      </c>
      <c r="K40" s="31" t="s">
        <v>329</v>
      </c>
      <c r="L40" s="17" t="s">
        <v>330</v>
      </c>
      <c r="M40" s="31" t="s">
        <v>331</v>
      </c>
    </row>
    <row r="41" spans="1:13" ht="54" x14ac:dyDescent="0.25">
      <c r="A41" s="13" t="s">
        <v>332</v>
      </c>
      <c r="B41" s="13" t="s">
        <v>322</v>
      </c>
      <c r="C41" s="29" t="s">
        <v>323</v>
      </c>
      <c r="D41" s="29" t="s">
        <v>333</v>
      </c>
      <c r="E41" s="29" t="s">
        <v>334</v>
      </c>
      <c r="F41" s="29" t="s">
        <v>335</v>
      </c>
      <c r="G41" s="29" t="s">
        <v>336</v>
      </c>
      <c r="H41" s="29" t="s">
        <v>337</v>
      </c>
      <c r="I41" s="29" t="s">
        <v>338</v>
      </c>
      <c r="J41" s="32" t="s">
        <v>72</v>
      </c>
      <c r="K41" s="29" t="s">
        <v>329</v>
      </c>
      <c r="L41" s="13" t="s">
        <v>330</v>
      </c>
      <c r="M41" s="29" t="s">
        <v>339</v>
      </c>
    </row>
    <row r="42" spans="1:13" ht="36" x14ac:dyDescent="0.25">
      <c r="A42" s="17" t="s">
        <v>340</v>
      </c>
      <c r="B42" s="17" t="s">
        <v>322</v>
      </c>
      <c r="C42" s="31" t="s">
        <v>323</v>
      </c>
      <c r="D42" s="31" t="s">
        <v>341</v>
      </c>
      <c r="E42" s="31" t="s">
        <v>342</v>
      </c>
      <c r="F42" s="31" t="s">
        <v>343</v>
      </c>
      <c r="G42" s="31" t="s">
        <v>344</v>
      </c>
      <c r="H42" s="31" t="s">
        <v>345</v>
      </c>
      <c r="I42" s="31" t="s">
        <v>346</v>
      </c>
      <c r="J42" s="32" t="s">
        <v>72</v>
      </c>
      <c r="K42" s="31" t="s">
        <v>329</v>
      </c>
      <c r="L42" s="17" t="s">
        <v>347</v>
      </c>
      <c r="M42" s="31" t="s">
        <v>348</v>
      </c>
    </row>
    <row r="43" spans="1:13" ht="36" x14ac:dyDescent="0.25">
      <c r="A43" s="13" t="s">
        <v>349</v>
      </c>
      <c r="B43" s="13" t="s">
        <v>322</v>
      </c>
      <c r="C43" s="29" t="s">
        <v>323</v>
      </c>
      <c r="D43" s="29" t="s">
        <v>341</v>
      </c>
      <c r="E43" s="29" t="s">
        <v>350</v>
      </c>
      <c r="F43" s="29" t="s">
        <v>351</v>
      </c>
      <c r="G43" s="29" t="s">
        <v>352</v>
      </c>
      <c r="H43" s="29" t="s">
        <v>353</v>
      </c>
      <c r="I43" s="29" t="s">
        <v>354</v>
      </c>
      <c r="J43" s="32" t="s">
        <v>72</v>
      </c>
      <c r="K43" s="29" t="s">
        <v>329</v>
      </c>
      <c r="L43" s="13" t="s">
        <v>347</v>
      </c>
      <c r="M43" s="29" t="s">
        <v>355</v>
      </c>
    </row>
    <row r="44" spans="1:13" ht="36" x14ac:dyDescent="0.25">
      <c r="A44" s="17" t="s">
        <v>356</v>
      </c>
      <c r="B44" s="17" t="s">
        <v>322</v>
      </c>
      <c r="C44" s="31" t="s">
        <v>323</v>
      </c>
      <c r="D44" s="31" t="s">
        <v>341</v>
      </c>
      <c r="E44" s="31" t="s">
        <v>357</v>
      </c>
      <c r="F44" s="31" t="s">
        <v>358</v>
      </c>
      <c r="G44" s="31" t="s">
        <v>359</v>
      </c>
      <c r="H44" s="31" t="s">
        <v>360</v>
      </c>
      <c r="I44" s="31" t="s">
        <v>361</v>
      </c>
      <c r="J44" s="30" t="s">
        <v>61</v>
      </c>
      <c r="K44" s="31" t="s">
        <v>329</v>
      </c>
      <c r="L44" s="17" t="s">
        <v>347</v>
      </c>
      <c r="M44" s="31" t="s">
        <v>362</v>
      </c>
    </row>
    <row r="45" spans="1:13" ht="54" x14ac:dyDescent="0.25">
      <c r="A45" s="13" t="s">
        <v>363</v>
      </c>
      <c r="B45" s="13" t="s">
        <v>322</v>
      </c>
      <c r="C45" s="29" t="s">
        <v>323</v>
      </c>
      <c r="D45" s="29" t="s">
        <v>341</v>
      </c>
      <c r="E45" s="29" t="s">
        <v>364</v>
      </c>
      <c r="F45" s="29" t="s">
        <v>365</v>
      </c>
      <c r="G45" s="29" t="s">
        <v>366</v>
      </c>
      <c r="H45" s="29" t="s">
        <v>367</v>
      </c>
      <c r="I45" s="29" t="s">
        <v>368</v>
      </c>
      <c r="J45" s="30" t="s">
        <v>61</v>
      </c>
      <c r="K45" s="29" t="s">
        <v>329</v>
      </c>
      <c r="L45" s="13" t="s">
        <v>347</v>
      </c>
      <c r="M45" s="29" t="s">
        <v>369</v>
      </c>
    </row>
    <row r="46" spans="1:13" ht="36" x14ac:dyDescent="0.25">
      <c r="A46" s="17" t="s">
        <v>370</v>
      </c>
      <c r="B46" s="17" t="s">
        <v>322</v>
      </c>
      <c r="C46" s="31" t="s">
        <v>323</v>
      </c>
      <c r="D46" s="31" t="s">
        <v>371</v>
      </c>
      <c r="E46" s="31" t="s">
        <v>372</v>
      </c>
      <c r="F46" s="31" t="s">
        <v>373</v>
      </c>
      <c r="G46" s="31" t="s">
        <v>374</v>
      </c>
      <c r="H46" s="31" t="s">
        <v>375</v>
      </c>
      <c r="I46" s="31" t="s">
        <v>376</v>
      </c>
      <c r="J46" s="32" t="s">
        <v>72</v>
      </c>
      <c r="K46" s="31" t="s">
        <v>329</v>
      </c>
      <c r="L46" s="17" t="s">
        <v>377</v>
      </c>
      <c r="M46" s="31" t="s">
        <v>378</v>
      </c>
    </row>
    <row r="47" spans="1:13" ht="36" x14ac:dyDescent="0.25">
      <c r="A47" s="13" t="s">
        <v>379</v>
      </c>
      <c r="B47" s="13" t="s">
        <v>322</v>
      </c>
      <c r="C47" s="29" t="s">
        <v>323</v>
      </c>
      <c r="D47" s="29" t="s">
        <v>380</v>
      </c>
      <c r="E47" s="29" t="s">
        <v>381</v>
      </c>
      <c r="F47" s="29" t="s">
        <v>382</v>
      </c>
      <c r="G47" s="29" t="s">
        <v>383</v>
      </c>
      <c r="H47" s="29" t="s">
        <v>384</v>
      </c>
      <c r="I47" s="29" t="s">
        <v>385</v>
      </c>
      <c r="J47" s="30" t="s">
        <v>61</v>
      </c>
      <c r="K47" s="29" t="s">
        <v>329</v>
      </c>
      <c r="L47" s="13" t="s">
        <v>386</v>
      </c>
      <c r="M47" s="29" t="s">
        <v>387</v>
      </c>
    </row>
    <row r="48" spans="1:13" ht="36" x14ac:dyDescent="0.25">
      <c r="A48" s="17" t="s">
        <v>388</v>
      </c>
      <c r="B48" s="17" t="s">
        <v>322</v>
      </c>
      <c r="C48" s="31" t="s">
        <v>323</v>
      </c>
      <c r="D48" s="31" t="s">
        <v>66</v>
      </c>
      <c r="E48" s="31" t="s">
        <v>389</v>
      </c>
      <c r="F48" s="31" t="s">
        <v>390</v>
      </c>
      <c r="G48" s="31" t="s">
        <v>391</v>
      </c>
      <c r="H48" s="31" t="s">
        <v>392</v>
      </c>
      <c r="I48" s="31" t="s">
        <v>393</v>
      </c>
      <c r="J48" s="32" t="s">
        <v>72</v>
      </c>
      <c r="K48" s="31" t="s">
        <v>329</v>
      </c>
      <c r="L48" s="17" t="s">
        <v>347</v>
      </c>
      <c r="M48" s="31" t="s">
        <v>394</v>
      </c>
    </row>
    <row r="49" spans="1:13" ht="36" x14ac:dyDescent="0.25">
      <c r="A49" s="13" t="s">
        <v>395</v>
      </c>
      <c r="B49" s="13" t="s">
        <v>322</v>
      </c>
      <c r="C49" s="29" t="s">
        <v>323</v>
      </c>
      <c r="D49" s="29" t="s">
        <v>66</v>
      </c>
      <c r="E49" s="29" t="s">
        <v>396</v>
      </c>
      <c r="F49" s="29" t="s">
        <v>397</v>
      </c>
      <c r="G49" s="29" t="s">
        <v>398</v>
      </c>
      <c r="H49" s="29" t="s">
        <v>399</v>
      </c>
      <c r="I49" s="29" t="s">
        <v>400</v>
      </c>
      <c r="J49" s="30" t="s">
        <v>61</v>
      </c>
      <c r="K49" s="29" t="s">
        <v>329</v>
      </c>
      <c r="L49" s="13" t="s">
        <v>401</v>
      </c>
      <c r="M49" s="29" t="s">
        <v>402</v>
      </c>
    </row>
    <row r="50" spans="1:13" ht="36" x14ac:dyDescent="0.25">
      <c r="A50" s="17" t="s">
        <v>403</v>
      </c>
      <c r="B50" s="17" t="s">
        <v>322</v>
      </c>
      <c r="C50" s="31" t="s">
        <v>323</v>
      </c>
      <c r="D50" s="31" t="s">
        <v>207</v>
      </c>
      <c r="E50" s="31" t="s">
        <v>404</v>
      </c>
      <c r="F50" s="31" t="s">
        <v>405</v>
      </c>
      <c r="G50" s="31" t="s">
        <v>406</v>
      </c>
      <c r="H50" s="31" t="s">
        <v>407</v>
      </c>
      <c r="I50" s="31" t="s">
        <v>408</v>
      </c>
      <c r="J50" s="32" t="s">
        <v>72</v>
      </c>
      <c r="K50" s="31" t="s">
        <v>329</v>
      </c>
      <c r="L50" s="17" t="s">
        <v>409</v>
      </c>
      <c r="M50" s="31" t="s">
        <v>410</v>
      </c>
    </row>
    <row r="51" spans="1:13" ht="36" x14ac:dyDescent="0.25">
      <c r="A51" s="13" t="s">
        <v>411</v>
      </c>
      <c r="B51" s="13" t="s">
        <v>322</v>
      </c>
      <c r="C51" s="29" t="s">
        <v>323</v>
      </c>
      <c r="D51" s="29" t="s">
        <v>207</v>
      </c>
      <c r="E51" s="29" t="s">
        <v>412</v>
      </c>
      <c r="F51" s="29" t="s">
        <v>413</v>
      </c>
      <c r="G51" s="29" t="s">
        <v>414</v>
      </c>
      <c r="H51" s="29" t="s">
        <v>415</v>
      </c>
      <c r="I51" s="29" t="s">
        <v>416</v>
      </c>
      <c r="J51" s="32" t="s">
        <v>72</v>
      </c>
      <c r="K51" s="29" t="s">
        <v>329</v>
      </c>
      <c r="L51" s="13" t="s">
        <v>417</v>
      </c>
      <c r="M51" s="29" t="s">
        <v>418</v>
      </c>
    </row>
    <row r="52" spans="1:13" ht="216" x14ac:dyDescent="0.25">
      <c r="A52" s="17" t="s">
        <v>419</v>
      </c>
      <c r="B52" s="17" t="s">
        <v>322</v>
      </c>
      <c r="C52" s="31" t="s">
        <v>323</v>
      </c>
      <c r="D52" s="31" t="s">
        <v>207</v>
      </c>
      <c r="E52" s="31" t="s">
        <v>420</v>
      </c>
      <c r="F52" s="31" t="s">
        <v>421</v>
      </c>
      <c r="G52" s="31" t="s">
        <v>422</v>
      </c>
      <c r="H52" s="31" t="s">
        <v>423</v>
      </c>
      <c r="I52" s="31" t="s">
        <v>424</v>
      </c>
      <c r="J52" s="32" t="s">
        <v>72</v>
      </c>
      <c r="K52" s="31" t="s">
        <v>329</v>
      </c>
      <c r="L52" s="17" t="s">
        <v>425</v>
      </c>
      <c r="M52" s="31" t="s">
        <v>426</v>
      </c>
    </row>
    <row r="53" spans="1:13" ht="90" x14ac:dyDescent="0.25">
      <c r="A53" s="13" t="s">
        <v>427</v>
      </c>
      <c r="B53" s="13" t="s">
        <v>322</v>
      </c>
      <c r="C53" s="29" t="s">
        <v>323</v>
      </c>
      <c r="D53" s="29" t="s">
        <v>207</v>
      </c>
      <c r="E53" s="29" t="s">
        <v>428</v>
      </c>
      <c r="F53" s="29" t="s">
        <v>429</v>
      </c>
      <c r="G53" s="29" t="s">
        <v>430</v>
      </c>
      <c r="H53" s="29" t="s">
        <v>431</v>
      </c>
      <c r="I53" s="29" t="s">
        <v>432</v>
      </c>
      <c r="J53" s="32" t="s">
        <v>72</v>
      </c>
      <c r="K53" s="29" t="s">
        <v>329</v>
      </c>
      <c r="L53" s="13" t="s">
        <v>409</v>
      </c>
      <c r="M53" s="29" t="s">
        <v>433</v>
      </c>
    </row>
    <row r="54" spans="1:13" ht="36" x14ac:dyDescent="0.25">
      <c r="A54" s="17" t="s">
        <v>434</v>
      </c>
      <c r="B54" s="17" t="s">
        <v>322</v>
      </c>
      <c r="C54" s="31" t="s">
        <v>323</v>
      </c>
      <c r="D54" s="31" t="s">
        <v>207</v>
      </c>
      <c r="E54" s="31" t="s">
        <v>435</v>
      </c>
      <c r="F54" s="31" t="s">
        <v>436</v>
      </c>
      <c r="G54" s="31" t="s">
        <v>437</v>
      </c>
      <c r="H54" s="31" t="s">
        <v>438</v>
      </c>
      <c r="I54" s="31" t="s">
        <v>439</v>
      </c>
      <c r="J54" s="32" t="s">
        <v>72</v>
      </c>
      <c r="K54" s="31" t="s">
        <v>329</v>
      </c>
      <c r="L54" s="17" t="s">
        <v>347</v>
      </c>
      <c r="M54" s="31" t="s">
        <v>440</v>
      </c>
    </row>
    <row r="55" spans="1:13" ht="36" x14ac:dyDescent="0.25">
      <c r="A55" s="13" t="s">
        <v>441</v>
      </c>
      <c r="B55" s="13" t="s">
        <v>322</v>
      </c>
      <c r="C55" s="29" t="s">
        <v>323</v>
      </c>
      <c r="D55" s="29" t="s">
        <v>207</v>
      </c>
      <c r="E55" s="29" t="s">
        <v>442</v>
      </c>
      <c r="F55" s="29" t="s">
        <v>443</v>
      </c>
      <c r="G55" s="29" t="s">
        <v>444</v>
      </c>
      <c r="H55" s="29" t="s">
        <v>445</v>
      </c>
      <c r="I55" s="29" t="s">
        <v>446</v>
      </c>
      <c r="J55" s="32" t="s">
        <v>72</v>
      </c>
      <c r="K55" s="29" t="s">
        <v>329</v>
      </c>
      <c r="L55" s="13" t="s">
        <v>330</v>
      </c>
      <c r="M55" s="29" t="s">
        <v>447</v>
      </c>
    </row>
    <row r="56" spans="1:13" ht="36" x14ac:dyDescent="0.25">
      <c r="A56" s="17" t="s">
        <v>448</v>
      </c>
      <c r="B56" s="17" t="s">
        <v>322</v>
      </c>
      <c r="C56" s="31" t="s">
        <v>323</v>
      </c>
      <c r="D56" s="31" t="s">
        <v>207</v>
      </c>
      <c r="E56" s="31" t="s">
        <v>449</v>
      </c>
      <c r="F56" s="31" t="s">
        <v>450</v>
      </c>
      <c r="G56" s="31" t="s">
        <v>451</v>
      </c>
      <c r="H56" s="31" t="s">
        <v>452</v>
      </c>
      <c r="I56" s="31" t="s">
        <v>453</v>
      </c>
      <c r="J56" s="32" t="s">
        <v>72</v>
      </c>
      <c r="K56" s="31" t="s">
        <v>329</v>
      </c>
      <c r="L56" s="17" t="s">
        <v>330</v>
      </c>
      <c r="M56" s="31" t="s">
        <v>454</v>
      </c>
    </row>
    <row r="57" spans="1:13" ht="36" x14ac:dyDescent="0.25">
      <c r="A57" s="13" t="s">
        <v>455</v>
      </c>
      <c r="B57" s="13" t="s">
        <v>322</v>
      </c>
      <c r="C57" s="29" t="s">
        <v>323</v>
      </c>
      <c r="D57" s="29" t="s">
        <v>207</v>
      </c>
      <c r="E57" s="29" t="s">
        <v>456</v>
      </c>
      <c r="F57" s="29" t="s">
        <v>457</v>
      </c>
      <c r="G57" s="29" t="s">
        <v>458</v>
      </c>
      <c r="H57" s="29" t="s">
        <v>459</v>
      </c>
      <c r="I57" s="29" t="s">
        <v>460</v>
      </c>
      <c r="J57" s="32" t="s">
        <v>72</v>
      </c>
      <c r="K57" s="29" t="s">
        <v>329</v>
      </c>
      <c r="L57" s="13" t="s">
        <v>330</v>
      </c>
      <c r="M57" s="29" t="s">
        <v>461</v>
      </c>
    </row>
    <row r="58" spans="1:13" ht="36" x14ac:dyDescent="0.25">
      <c r="A58" s="17" t="s">
        <v>462</v>
      </c>
      <c r="B58" s="17" t="s">
        <v>322</v>
      </c>
      <c r="C58" s="31" t="s">
        <v>323</v>
      </c>
      <c r="D58" s="31" t="s">
        <v>207</v>
      </c>
      <c r="E58" s="31" t="s">
        <v>463</v>
      </c>
      <c r="F58" s="31" t="s">
        <v>464</v>
      </c>
      <c r="G58" s="31" t="s">
        <v>465</v>
      </c>
      <c r="H58" s="31" t="s">
        <v>466</v>
      </c>
      <c r="I58" s="31" t="s">
        <v>467</v>
      </c>
      <c r="J58" s="32" t="s">
        <v>72</v>
      </c>
      <c r="K58" s="31" t="s">
        <v>329</v>
      </c>
      <c r="L58" s="17" t="s">
        <v>330</v>
      </c>
      <c r="M58" s="31" t="s">
        <v>468</v>
      </c>
    </row>
    <row r="59" spans="1:13" ht="36" x14ac:dyDescent="0.25">
      <c r="A59" s="13" t="s">
        <v>469</v>
      </c>
      <c r="B59" s="13" t="s">
        <v>322</v>
      </c>
      <c r="C59" s="29" t="s">
        <v>323</v>
      </c>
      <c r="D59" s="29" t="s">
        <v>207</v>
      </c>
      <c r="E59" s="29" t="s">
        <v>470</v>
      </c>
      <c r="F59" s="29" t="s">
        <v>471</v>
      </c>
      <c r="G59" s="29" t="s">
        <v>472</v>
      </c>
      <c r="H59" s="29" t="s">
        <v>473</v>
      </c>
      <c r="I59" s="29" t="s">
        <v>474</v>
      </c>
      <c r="J59" s="32" t="s">
        <v>72</v>
      </c>
      <c r="K59" s="29" t="s">
        <v>329</v>
      </c>
      <c r="L59" s="13" t="s">
        <v>330</v>
      </c>
      <c r="M59" s="29" t="s">
        <v>475</v>
      </c>
    </row>
    <row r="60" spans="1:13" ht="36" x14ac:dyDescent="0.25">
      <c r="A60" s="17" t="s">
        <v>476</v>
      </c>
      <c r="B60" s="17" t="s">
        <v>322</v>
      </c>
      <c r="C60" s="31" t="s">
        <v>323</v>
      </c>
      <c r="D60" s="31" t="s">
        <v>207</v>
      </c>
      <c r="E60" s="31" t="s">
        <v>470</v>
      </c>
      <c r="F60" s="31" t="s">
        <v>477</v>
      </c>
      <c r="G60" s="31" t="s">
        <v>478</v>
      </c>
      <c r="H60" s="31" t="s">
        <v>479</v>
      </c>
      <c r="I60" s="31" t="s">
        <v>480</v>
      </c>
      <c r="J60" s="32" t="s">
        <v>72</v>
      </c>
      <c r="K60" s="31" t="s">
        <v>329</v>
      </c>
      <c r="L60" s="17" t="s">
        <v>330</v>
      </c>
      <c r="M60" s="31" t="s">
        <v>475</v>
      </c>
    </row>
    <row r="61" spans="1:13" ht="36" x14ac:dyDescent="0.25">
      <c r="A61" s="13" t="s">
        <v>481</v>
      </c>
      <c r="B61" s="13" t="s">
        <v>322</v>
      </c>
      <c r="C61" s="29" t="s">
        <v>323</v>
      </c>
      <c r="D61" s="29" t="s">
        <v>207</v>
      </c>
      <c r="E61" s="29" t="s">
        <v>482</v>
      </c>
      <c r="F61" s="29" t="s">
        <v>483</v>
      </c>
      <c r="G61" s="29" t="s">
        <v>484</v>
      </c>
      <c r="H61" s="29" t="s">
        <v>485</v>
      </c>
      <c r="I61" s="29" t="s">
        <v>486</v>
      </c>
      <c r="J61" s="32" t="s">
        <v>72</v>
      </c>
      <c r="K61" s="29" t="s">
        <v>329</v>
      </c>
      <c r="L61" s="13" t="s">
        <v>330</v>
      </c>
      <c r="M61" s="29" t="s">
        <v>487</v>
      </c>
    </row>
    <row r="62" spans="1:13" ht="36" x14ac:dyDescent="0.25">
      <c r="A62" s="17" t="s">
        <v>488</v>
      </c>
      <c r="B62" s="17" t="s">
        <v>322</v>
      </c>
      <c r="C62" s="31" t="s">
        <v>323</v>
      </c>
      <c r="D62" s="31" t="s">
        <v>207</v>
      </c>
      <c r="E62" s="31" t="s">
        <v>482</v>
      </c>
      <c r="F62" s="31" t="s">
        <v>489</v>
      </c>
      <c r="G62" s="31" t="s">
        <v>490</v>
      </c>
      <c r="H62" s="31" t="s">
        <v>491</v>
      </c>
      <c r="I62" s="31" t="s">
        <v>492</v>
      </c>
      <c r="J62" s="32" t="s">
        <v>72</v>
      </c>
      <c r="K62" s="31" t="s">
        <v>329</v>
      </c>
      <c r="L62" s="17" t="s">
        <v>330</v>
      </c>
      <c r="M62" s="31" t="s">
        <v>487</v>
      </c>
    </row>
    <row r="63" spans="1:13" ht="36" x14ac:dyDescent="0.25">
      <c r="A63" s="13" t="s">
        <v>493</v>
      </c>
      <c r="B63" s="13" t="s">
        <v>322</v>
      </c>
      <c r="C63" s="29" t="s">
        <v>323</v>
      </c>
      <c r="D63" s="29" t="s">
        <v>207</v>
      </c>
      <c r="E63" s="29" t="s">
        <v>482</v>
      </c>
      <c r="F63" s="29" t="s">
        <v>494</v>
      </c>
      <c r="G63" s="29" t="s">
        <v>495</v>
      </c>
      <c r="H63" s="29" t="s">
        <v>496</v>
      </c>
      <c r="I63" s="29" t="s">
        <v>492</v>
      </c>
      <c r="J63" s="32" t="s">
        <v>72</v>
      </c>
      <c r="K63" s="29" t="s">
        <v>329</v>
      </c>
      <c r="L63" s="13" t="s">
        <v>330</v>
      </c>
      <c r="M63" s="29" t="s">
        <v>487</v>
      </c>
    </row>
    <row r="64" spans="1:13" ht="72" x14ac:dyDescent="0.25">
      <c r="A64" s="17" t="s">
        <v>497</v>
      </c>
      <c r="B64" s="17" t="s">
        <v>322</v>
      </c>
      <c r="C64" s="31" t="s">
        <v>323</v>
      </c>
      <c r="D64" s="31" t="s">
        <v>207</v>
      </c>
      <c r="E64" s="31" t="s">
        <v>498</v>
      </c>
      <c r="F64" s="31" t="s">
        <v>499</v>
      </c>
      <c r="G64" s="31" t="s">
        <v>500</v>
      </c>
      <c r="H64" s="31" t="s">
        <v>501</v>
      </c>
      <c r="I64" s="31" t="s">
        <v>502</v>
      </c>
      <c r="J64" s="32" t="s">
        <v>72</v>
      </c>
      <c r="K64" s="31" t="s">
        <v>329</v>
      </c>
      <c r="L64" s="17" t="s">
        <v>503</v>
      </c>
      <c r="M64" s="31" t="s">
        <v>504</v>
      </c>
    </row>
    <row r="65" spans="1:13" ht="36" x14ac:dyDescent="0.25">
      <c r="A65" s="13" t="s">
        <v>505</v>
      </c>
      <c r="B65" s="13" t="s">
        <v>322</v>
      </c>
      <c r="C65" s="29" t="s">
        <v>323</v>
      </c>
      <c r="D65" s="29" t="s">
        <v>207</v>
      </c>
      <c r="E65" s="29" t="s">
        <v>506</v>
      </c>
      <c r="F65" s="29" t="s">
        <v>507</v>
      </c>
      <c r="G65" s="29" t="s">
        <v>508</v>
      </c>
      <c r="H65" s="29" t="s">
        <v>509</v>
      </c>
      <c r="I65" s="29" t="s">
        <v>510</v>
      </c>
      <c r="J65" s="32" t="s">
        <v>72</v>
      </c>
      <c r="K65" s="29" t="s">
        <v>329</v>
      </c>
      <c r="L65" s="13" t="s">
        <v>511</v>
      </c>
      <c r="M65" s="29" t="s">
        <v>512</v>
      </c>
    </row>
    <row r="66" spans="1:13" ht="36" x14ac:dyDescent="0.25">
      <c r="A66" s="17" t="s">
        <v>513</v>
      </c>
      <c r="B66" s="17" t="s">
        <v>322</v>
      </c>
      <c r="C66" s="31" t="s">
        <v>323</v>
      </c>
      <c r="D66" s="31" t="s">
        <v>207</v>
      </c>
      <c r="E66" s="31" t="s">
        <v>514</v>
      </c>
      <c r="F66" s="31" t="s">
        <v>515</v>
      </c>
      <c r="G66" s="31" t="s">
        <v>516</v>
      </c>
      <c r="H66" s="31" t="s">
        <v>517</v>
      </c>
      <c r="I66" s="31" t="s">
        <v>518</v>
      </c>
      <c r="J66" s="32" t="s">
        <v>72</v>
      </c>
      <c r="K66" s="31" t="s">
        <v>329</v>
      </c>
      <c r="L66" s="17" t="s">
        <v>519</v>
      </c>
      <c r="M66" s="31" t="s">
        <v>520</v>
      </c>
    </row>
    <row r="67" spans="1:13" ht="54" x14ac:dyDescent="0.25">
      <c r="A67" s="13" t="s">
        <v>521</v>
      </c>
      <c r="B67" s="13" t="s">
        <v>322</v>
      </c>
      <c r="C67" s="29" t="s">
        <v>323</v>
      </c>
      <c r="D67" s="29" t="s">
        <v>207</v>
      </c>
      <c r="E67" s="29" t="s">
        <v>522</v>
      </c>
      <c r="F67" s="29" t="s">
        <v>523</v>
      </c>
      <c r="G67" s="29" t="s">
        <v>524</v>
      </c>
      <c r="H67" s="29" t="s">
        <v>525</v>
      </c>
      <c r="I67" s="29" t="s">
        <v>526</v>
      </c>
      <c r="J67" s="30" t="s">
        <v>61</v>
      </c>
      <c r="K67" s="29" t="s">
        <v>329</v>
      </c>
      <c r="L67" s="13" t="s">
        <v>527</v>
      </c>
      <c r="M67" s="29" t="s">
        <v>528</v>
      </c>
    </row>
    <row r="68" spans="1:13" ht="108" x14ac:dyDescent="0.25">
      <c r="A68" s="17" t="s">
        <v>529</v>
      </c>
      <c r="B68" s="17" t="s">
        <v>322</v>
      </c>
      <c r="C68" s="31" t="s">
        <v>323</v>
      </c>
      <c r="D68" s="31" t="s">
        <v>207</v>
      </c>
      <c r="E68" s="31" t="s">
        <v>530</v>
      </c>
      <c r="F68" s="31" t="s">
        <v>531</v>
      </c>
      <c r="G68" s="31" t="s">
        <v>532</v>
      </c>
      <c r="H68" s="31" t="s">
        <v>533</v>
      </c>
      <c r="I68" s="31" t="s">
        <v>534</v>
      </c>
      <c r="J68" s="30" t="s">
        <v>61</v>
      </c>
      <c r="K68" s="31" t="s">
        <v>329</v>
      </c>
      <c r="L68" s="17" t="s">
        <v>535</v>
      </c>
      <c r="M68" s="31" t="s">
        <v>536</v>
      </c>
    </row>
    <row r="69" spans="1:13" ht="54" x14ac:dyDescent="0.25">
      <c r="A69" s="13" t="s">
        <v>537</v>
      </c>
      <c r="B69" s="13" t="s">
        <v>322</v>
      </c>
      <c r="C69" s="29" t="s">
        <v>323</v>
      </c>
      <c r="D69" s="29" t="s">
        <v>207</v>
      </c>
      <c r="E69" s="29" t="s">
        <v>538</v>
      </c>
      <c r="F69" s="29" t="s">
        <v>539</v>
      </c>
      <c r="G69" s="29" t="s">
        <v>540</v>
      </c>
      <c r="H69" s="29" t="s">
        <v>541</v>
      </c>
      <c r="I69" s="29" t="s">
        <v>542</v>
      </c>
      <c r="J69" s="30" t="s">
        <v>61</v>
      </c>
      <c r="K69" s="29" t="s">
        <v>329</v>
      </c>
      <c r="L69" s="13" t="s">
        <v>543</v>
      </c>
      <c r="M69" s="29" t="s">
        <v>544</v>
      </c>
    </row>
    <row r="70" spans="1:13" ht="36" x14ac:dyDescent="0.25">
      <c r="A70" s="17" t="s">
        <v>545</v>
      </c>
      <c r="B70" s="17" t="s">
        <v>322</v>
      </c>
      <c r="C70" s="31" t="s">
        <v>323</v>
      </c>
      <c r="D70" s="31" t="s">
        <v>207</v>
      </c>
      <c r="E70" s="31" t="s">
        <v>546</v>
      </c>
      <c r="F70" s="31" t="s">
        <v>547</v>
      </c>
      <c r="G70" s="31" t="s">
        <v>548</v>
      </c>
      <c r="H70" s="31" t="s">
        <v>549</v>
      </c>
      <c r="I70" s="31" t="s">
        <v>550</v>
      </c>
      <c r="J70" s="30" t="s">
        <v>61</v>
      </c>
      <c r="K70" s="31" t="s">
        <v>329</v>
      </c>
      <c r="L70" s="17" t="s">
        <v>551</v>
      </c>
      <c r="M70" s="31" t="s">
        <v>552</v>
      </c>
    </row>
    <row r="71" spans="1:13" ht="54" x14ac:dyDescent="0.25">
      <c r="A71" s="13" t="s">
        <v>553</v>
      </c>
      <c r="B71" s="13" t="s">
        <v>322</v>
      </c>
      <c r="C71" s="29" t="s">
        <v>323</v>
      </c>
      <c r="D71" s="29" t="s">
        <v>207</v>
      </c>
      <c r="E71" s="29" t="s">
        <v>554</v>
      </c>
      <c r="F71" s="29" t="s">
        <v>555</v>
      </c>
      <c r="G71" s="29" t="s">
        <v>556</v>
      </c>
      <c r="H71" s="29" t="s">
        <v>557</v>
      </c>
      <c r="I71" s="29" t="s">
        <v>558</v>
      </c>
      <c r="J71" s="30" t="s">
        <v>61</v>
      </c>
      <c r="K71" s="29" t="s">
        <v>329</v>
      </c>
      <c r="L71" s="13" t="s">
        <v>559</v>
      </c>
      <c r="M71" s="29" t="s">
        <v>560</v>
      </c>
    </row>
    <row r="72" spans="1:13" ht="54" x14ac:dyDescent="0.25">
      <c r="A72" s="17" t="s">
        <v>561</v>
      </c>
      <c r="B72" s="17" t="s">
        <v>322</v>
      </c>
      <c r="C72" s="31" t="s">
        <v>323</v>
      </c>
      <c r="D72" s="31" t="s">
        <v>207</v>
      </c>
      <c r="E72" s="31" t="s">
        <v>562</v>
      </c>
      <c r="F72" s="31" t="s">
        <v>563</v>
      </c>
      <c r="G72" s="31" t="s">
        <v>564</v>
      </c>
      <c r="H72" s="31" t="s">
        <v>565</v>
      </c>
      <c r="I72" s="31" t="s">
        <v>566</v>
      </c>
      <c r="J72" s="30" t="s">
        <v>61</v>
      </c>
      <c r="K72" s="31" t="s">
        <v>329</v>
      </c>
      <c r="L72" s="17" t="s">
        <v>567</v>
      </c>
      <c r="M72" s="31" t="s">
        <v>568</v>
      </c>
    </row>
    <row r="73" spans="1:13" ht="36" x14ac:dyDescent="0.25">
      <c r="A73" s="13" t="s">
        <v>569</v>
      </c>
      <c r="B73" s="13" t="s">
        <v>322</v>
      </c>
      <c r="C73" s="29" t="s">
        <v>323</v>
      </c>
      <c r="D73" s="29" t="s">
        <v>207</v>
      </c>
      <c r="E73" s="29" t="s">
        <v>570</v>
      </c>
      <c r="F73" s="29" t="s">
        <v>571</v>
      </c>
      <c r="G73" s="29" t="s">
        <v>572</v>
      </c>
      <c r="H73" s="29" t="s">
        <v>573</v>
      </c>
      <c r="I73" s="29" t="s">
        <v>574</v>
      </c>
      <c r="J73" s="30" t="s">
        <v>61</v>
      </c>
      <c r="K73" s="29" t="s">
        <v>329</v>
      </c>
      <c r="L73" s="13" t="s">
        <v>575</v>
      </c>
      <c r="M73" s="29" t="s">
        <v>576</v>
      </c>
    </row>
    <row r="74" spans="1:13" ht="36" x14ac:dyDescent="0.25">
      <c r="A74" s="17" t="s">
        <v>577</v>
      </c>
      <c r="B74" s="17" t="s">
        <v>322</v>
      </c>
      <c r="C74" s="31" t="s">
        <v>323</v>
      </c>
      <c r="D74" s="31" t="s">
        <v>207</v>
      </c>
      <c r="E74" s="31" t="s">
        <v>578</v>
      </c>
      <c r="F74" s="31" t="s">
        <v>579</v>
      </c>
      <c r="G74" s="31" t="s">
        <v>580</v>
      </c>
      <c r="H74" s="31" t="s">
        <v>581</v>
      </c>
      <c r="I74" s="31" t="s">
        <v>582</v>
      </c>
      <c r="J74" s="30" t="s">
        <v>61</v>
      </c>
      <c r="K74" s="31" t="s">
        <v>329</v>
      </c>
      <c r="L74" s="17" t="s">
        <v>583</v>
      </c>
      <c r="M74" s="31" t="s">
        <v>584</v>
      </c>
    </row>
    <row r="75" spans="1:13" ht="36" x14ac:dyDescent="0.25">
      <c r="A75" s="13" t="s">
        <v>585</v>
      </c>
      <c r="B75" s="13" t="s">
        <v>322</v>
      </c>
      <c r="C75" s="29" t="s">
        <v>323</v>
      </c>
      <c r="D75" s="29" t="s">
        <v>207</v>
      </c>
      <c r="E75" s="29" t="s">
        <v>586</v>
      </c>
      <c r="F75" s="29" t="s">
        <v>587</v>
      </c>
      <c r="G75" s="29" t="s">
        <v>588</v>
      </c>
      <c r="H75" s="29" t="s">
        <v>589</v>
      </c>
      <c r="I75" s="29" t="s">
        <v>590</v>
      </c>
      <c r="J75" s="30" t="s">
        <v>61</v>
      </c>
      <c r="K75" s="29" t="s">
        <v>329</v>
      </c>
      <c r="L75" s="13" t="s">
        <v>591</v>
      </c>
      <c r="M75" s="29" t="s">
        <v>592</v>
      </c>
    </row>
    <row r="76" spans="1:13" ht="36" x14ac:dyDescent="0.25">
      <c r="A76" s="17" t="s">
        <v>593</v>
      </c>
      <c r="B76" s="17" t="s">
        <v>322</v>
      </c>
      <c r="C76" s="31" t="s">
        <v>323</v>
      </c>
      <c r="D76" s="31" t="s">
        <v>207</v>
      </c>
      <c r="E76" s="31" t="s">
        <v>594</v>
      </c>
      <c r="F76" s="31" t="s">
        <v>595</v>
      </c>
      <c r="G76" s="31" t="s">
        <v>596</v>
      </c>
      <c r="H76" s="31" t="s">
        <v>597</v>
      </c>
      <c r="I76" s="31" t="s">
        <v>598</v>
      </c>
      <c r="J76" s="30" t="s">
        <v>61</v>
      </c>
      <c r="K76" s="31" t="s">
        <v>329</v>
      </c>
      <c r="L76" s="17" t="s">
        <v>599</v>
      </c>
      <c r="M76" s="31" t="s">
        <v>600</v>
      </c>
    </row>
    <row r="77" spans="1:13" ht="36" x14ac:dyDescent="0.25">
      <c r="A77" s="13" t="s">
        <v>601</v>
      </c>
      <c r="B77" s="13" t="s">
        <v>322</v>
      </c>
      <c r="C77" s="29" t="s">
        <v>323</v>
      </c>
      <c r="D77" s="29" t="s">
        <v>207</v>
      </c>
      <c r="E77" s="29" t="s">
        <v>602</v>
      </c>
      <c r="F77" s="29" t="s">
        <v>603</v>
      </c>
      <c r="G77" s="29" t="s">
        <v>604</v>
      </c>
      <c r="H77" s="29" t="s">
        <v>605</v>
      </c>
      <c r="I77" s="29" t="s">
        <v>606</v>
      </c>
      <c r="J77" s="30" t="s">
        <v>61</v>
      </c>
      <c r="K77" s="29" t="s">
        <v>329</v>
      </c>
      <c r="L77" s="13" t="s">
        <v>63</v>
      </c>
      <c r="M77" s="29" t="s">
        <v>607</v>
      </c>
    </row>
    <row r="78" spans="1:13" ht="36" x14ac:dyDescent="0.25">
      <c r="A78" s="17" t="s">
        <v>608</v>
      </c>
      <c r="B78" s="17" t="s">
        <v>322</v>
      </c>
      <c r="C78" s="31" t="s">
        <v>323</v>
      </c>
      <c r="D78" s="31" t="s">
        <v>207</v>
      </c>
      <c r="E78" s="31" t="s">
        <v>609</v>
      </c>
      <c r="F78" s="31" t="s">
        <v>610</v>
      </c>
      <c r="G78" s="31" t="s">
        <v>611</v>
      </c>
      <c r="H78" s="31" t="s">
        <v>612</v>
      </c>
      <c r="I78" s="31" t="s">
        <v>613</v>
      </c>
      <c r="J78" s="30" t="s">
        <v>61</v>
      </c>
      <c r="K78" s="31" t="s">
        <v>329</v>
      </c>
      <c r="L78" s="17" t="s">
        <v>614</v>
      </c>
      <c r="M78" s="31" t="s">
        <v>615</v>
      </c>
    </row>
    <row r="79" spans="1:13" ht="36" x14ac:dyDescent="0.25">
      <c r="A79" s="13" t="s">
        <v>616</v>
      </c>
      <c r="B79" s="13" t="s">
        <v>322</v>
      </c>
      <c r="C79" s="29" t="s">
        <v>323</v>
      </c>
      <c r="D79" s="29" t="s">
        <v>207</v>
      </c>
      <c r="E79" s="29" t="s">
        <v>617</v>
      </c>
      <c r="F79" s="29" t="s">
        <v>618</v>
      </c>
      <c r="G79" s="29" t="s">
        <v>619</v>
      </c>
      <c r="H79" s="29" t="s">
        <v>620</v>
      </c>
      <c r="I79" s="29" t="s">
        <v>621</v>
      </c>
      <c r="J79" s="30" t="s">
        <v>61</v>
      </c>
      <c r="K79" s="29" t="s">
        <v>329</v>
      </c>
      <c r="L79" s="13" t="s">
        <v>622</v>
      </c>
      <c r="M79" s="29" t="s">
        <v>623</v>
      </c>
    </row>
    <row r="80" spans="1:13" ht="36" x14ac:dyDescent="0.25">
      <c r="A80" s="17" t="s">
        <v>624</v>
      </c>
      <c r="B80" s="17" t="s">
        <v>322</v>
      </c>
      <c r="C80" s="31" t="s">
        <v>323</v>
      </c>
      <c r="D80" s="31" t="s">
        <v>207</v>
      </c>
      <c r="E80" s="31" t="s">
        <v>625</v>
      </c>
      <c r="F80" s="31" t="s">
        <v>626</v>
      </c>
      <c r="G80" s="31" t="s">
        <v>627</v>
      </c>
      <c r="H80" s="31" t="s">
        <v>628</v>
      </c>
      <c r="I80" s="31" t="s">
        <v>629</v>
      </c>
      <c r="J80" s="30" t="s">
        <v>61</v>
      </c>
      <c r="K80" s="31" t="s">
        <v>329</v>
      </c>
      <c r="L80" s="17" t="s">
        <v>543</v>
      </c>
      <c r="M80" s="31" t="s">
        <v>630</v>
      </c>
    </row>
    <row r="81" spans="1:13" ht="36" x14ac:dyDescent="0.25">
      <c r="A81" s="13" t="s">
        <v>631</v>
      </c>
      <c r="B81" s="13" t="s">
        <v>322</v>
      </c>
      <c r="C81" s="29" t="s">
        <v>323</v>
      </c>
      <c r="D81" s="29" t="s">
        <v>207</v>
      </c>
      <c r="E81" s="29" t="s">
        <v>632</v>
      </c>
      <c r="F81" s="29" t="s">
        <v>633</v>
      </c>
      <c r="G81" s="29" t="s">
        <v>634</v>
      </c>
      <c r="H81" s="29" t="s">
        <v>635</v>
      </c>
      <c r="I81" s="29" t="s">
        <v>636</v>
      </c>
      <c r="J81" s="30" t="s">
        <v>61</v>
      </c>
      <c r="K81" s="29" t="s">
        <v>329</v>
      </c>
      <c r="L81" s="13" t="s">
        <v>637</v>
      </c>
      <c r="M81" s="29" t="s">
        <v>638</v>
      </c>
    </row>
    <row r="82" spans="1:13" ht="36" x14ac:dyDescent="0.25">
      <c r="A82" s="17" t="s">
        <v>639</v>
      </c>
      <c r="B82" s="17" t="s">
        <v>322</v>
      </c>
      <c r="C82" s="31" t="s">
        <v>323</v>
      </c>
      <c r="D82" s="31" t="s">
        <v>207</v>
      </c>
      <c r="E82" s="31" t="s">
        <v>640</v>
      </c>
      <c r="F82" s="31" t="s">
        <v>641</v>
      </c>
      <c r="G82" s="31" t="s">
        <v>642</v>
      </c>
      <c r="H82" s="31" t="s">
        <v>643</v>
      </c>
      <c r="I82" s="31" t="s">
        <v>644</v>
      </c>
      <c r="J82" s="30" t="s">
        <v>61</v>
      </c>
      <c r="K82" s="31" t="s">
        <v>329</v>
      </c>
      <c r="L82" s="17" t="s">
        <v>527</v>
      </c>
      <c r="M82" s="31" t="s">
        <v>645</v>
      </c>
    </row>
    <row r="83" spans="1:13" ht="36" x14ac:dyDescent="0.25">
      <c r="A83" s="13" t="s">
        <v>646</v>
      </c>
      <c r="B83" s="13" t="s">
        <v>322</v>
      </c>
      <c r="C83" s="29" t="s">
        <v>323</v>
      </c>
      <c r="D83" s="29" t="s">
        <v>207</v>
      </c>
      <c r="E83" s="29" t="s">
        <v>647</v>
      </c>
      <c r="F83" s="29" t="s">
        <v>648</v>
      </c>
      <c r="G83" s="29" t="s">
        <v>649</v>
      </c>
      <c r="H83" s="29" t="s">
        <v>650</v>
      </c>
      <c r="I83" s="29" t="s">
        <v>651</v>
      </c>
      <c r="J83" s="30" t="s">
        <v>61</v>
      </c>
      <c r="K83" s="29" t="s">
        <v>329</v>
      </c>
      <c r="L83" s="13" t="s">
        <v>567</v>
      </c>
      <c r="M83" s="29" t="s">
        <v>652</v>
      </c>
    </row>
    <row r="84" spans="1:13" ht="180" x14ac:dyDescent="0.25">
      <c r="A84" s="17" t="s">
        <v>653</v>
      </c>
      <c r="B84" s="17" t="s">
        <v>322</v>
      </c>
      <c r="C84" s="31" t="s">
        <v>323</v>
      </c>
      <c r="D84" s="31" t="s">
        <v>207</v>
      </c>
      <c r="E84" s="31" t="s">
        <v>420</v>
      </c>
      <c r="F84" s="31" t="s">
        <v>654</v>
      </c>
      <c r="G84" s="31" t="s">
        <v>655</v>
      </c>
      <c r="H84" s="31" t="s">
        <v>656</v>
      </c>
      <c r="I84" s="31" t="s">
        <v>657</v>
      </c>
      <c r="J84" s="30" t="s">
        <v>61</v>
      </c>
      <c r="K84" s="31" t="s">
        <v>329</v>
      </c>
      <c r="L84" s="17" t="s">
        <v>551</v>
      </c>
      <c r="M84" s="31" t="s">
        <v>658</v>
      </c>
    </row>
    <row r="85" spans="1:13" ht="36" x14ac:dyDescent="0.25">
      <c r="A85" s="13" t="s">
        <v>659</v>
      </c>
      <c r="B85" s="13" t="s">
        <v>322</v>
      </c>
      <c r="C85" s="29" t="s">
        <v>323</v>
      </c>
      <c r="D85" s="29" t="s">
        <v>207</v>
      </c>
      <c r="E85" s="29" t="s">
        <v>660</v>
      </c>
      <c r="F85" s="29" t="s">
        <v>661</v>
      </c>
      <c r="G85" s="29" t="s">
        <v>662</v>
      </c>
      <c r="H85" s="29" t="s">
        <v>663</v>
      </c>
      <c r="I85" s="29" t="s">
        <v>664</v>
      </c>
      <c r="J85" s="30" t="s">
        <v>61</v>
      </c>
      <c r="K85" s="29" t="s">
        <v>329</v>
      </c>
      <c r="L85" s="13" t="s">
        <v>665</v>
      </c>
      <c r="M85" s="29" t="s">
        <v>666</v>
      </c>
    </row>
    <row r="86" spans="1:13" ht="36" x14ac:dyDescent="0.25">
      <c r="A86" s="17" t="s">
        <v>667</v>
      </c>
      <c r="B86" s="17" t="s">
        <v>322</v>
      </c>
      <c r="C86" s="31" t="s">
        <v>323</v>
      </c>
      <c r="D86" s="31" t="s">
        <v>207</v>
      </c>
      <c r="E86" s="31" t="s">
        <v>668</v>
      </c>
      <c r="F86" s="31" t="s">
        <v>669</v>
      </c>
      <c r="G86" s="31" t="s">
        <v>670</v>
      </c>
      <c r="H86" s="31" t="s">
        <v>671</v>
      </c>
      <c r="I86" s="31" t="s">
        <v>672</v>
      </c>
      <c r="J86" s="30" t="s">
        <v>61</v>
      </c>
      <c r="K86" s="31" t="s">
        <v>329</v>
      </c>
      <c r="L86" s="17" t="s">
        <v>673</v>
      </c>
      <c r="M86" s="31" t="s">
        <v>674</v>
      </c>
    </row>
    <row r="87" spans="1:13" ht="36" x14ac:dyDescent="0.25">
      <c r="A87" s="13" t="s">
        <v>675</v>
      </c>
      <c r="B87" s="13" t="s">
        <v>322</v>
      </c>
      <c r="C87" s="29" t="s">
        <v>323</v>
      </c>
      <c r="D87" s="29" t="s">
        <v>207</v>
      </c>
      <c r="E87" s="29" t="s">
        <v>676</v>
      </c>
      <c r="F87" s="29" t="s">
        <v>677</v>
      </c>
      <c r="G87" s="29" t="s">
        <v>678</v>
      </c>
      <c r="H87" s="29" t="s">
        <v>679</v>
      </c>
      <c r="I87" s="29" t="s">
        <v>680</v>
      </c>
      <c r="J87" s="30" t="s">
        <v>61</v>
      </c>
      <c r="K87" s="29" t="s">
        <v>329</v>
      </c>
      <c r="L87" s="13" t="s">
        <v>681</v>
      </c>
      <c r="M87" s="29" t="s">
        <v>682</v>
      </c>
    </row>
    <row r="88" spans="1:13" ht="72" x14ac:dyDescent="0.25">
      <c r="A88" s="17" t="s">
        <v>683</v>
      </c>
      <c r="B88" s="17" t="s">
        <v>322</v>
      </c>
      <c r="C88" s="31" t="s">
        <v>323</v>
      </c>
      <c r="D88" s="31" t="s">
        <v>207</v>
      </c>
      <c r="E88" s="31" t="s">
        <v>684</v>
      </c>
      <c r="F88" s="31" t="s">
        <v>685</v>
      </c>
      <c r="G88" s="31" t="s">
        <v>686</v>
      </c>
      <c r="H88" s="31" t="s">
        <v>687</v>
      </c>
      <c r="I88" s="31" t="s">
        <v>688</v>
      </c>
      <c r="J88" s="30" t="s">
        <v>61</v>
      </c>
      <c r="K88" s="31" t="s">
        <v>329</v>
      </c>
      <c r="L88" s="17" t="s">
        <v>689</v>
      </c>
      <c r="M88" s="31" t="s">
        <v>690</v>
      </c>
    </row>
    <row r="89" spans="1:13" ht="36" x14ac:dyDescent="0.25">
      <c r="A89" s="13" t="s">
        <v>691</v>
      </c>
      <c r="B89" s="13" t="s">
        <v>322</v>
      </c>
      <c r="C89" s="29" t="s">
        <v>323</v>
      </c>
      <c r="D89" s="29" t="s">
        <v>207</v>
      </c>
      <c r="E89" s="29" t="s">
        <v>692</v>
      </c>
      <c r="F89" s="29" t="s">
        <v>693</v>
      </c>
      <c r="G89" s="29" t="s">
        <v>694</v>
      </c>
      <c r="H89" s="29" t="s">
        <v>695</v>
      </c>
      <c r="I89" s="29" t="s">
        <v>696</v>
      </c>
      <c r="J89" s="30" t="s">
        <v>61</v>
      </c>
      <c r="K89" s="29" t="s">
        <v>329</v>
      </c>
      <c r="L89" s="13" t="s">
        <v>689</v>
      </c>
      <c r="M89" s="29" t="s">
        <v>697</v>
      </c>
    </row>
    <row r="90" spans="1:13" ht="36" x14ac:dyDescent="0.25">
      <c r="A90" s="17" t="s">
        <v>698</v>
      </c>
      <c r="B90" s="17" t="s">
        <v>322</v>
      </c>
      <c r="C90" s="31" t="s">
        <v>323</v>
      </c>
      <c r="D90" s="31" t="s">
        <v>207</v>
      </c>
      <c r="E90" s="31" t="s">
        <v>470</v>
      </c>
      <c r="F90" s="31" t="s">
        <v>699</v>
      </c>
      <c r="G90" s="31" t="s">
        <v>700</v>
      </c>
      <c r="H90" s="31" t="s">
        <v>701</v>
      </c>
      <c r="I90" s="31" t="s">
        <v>702</v>
      </c>
      <c r="J90" s="30" t="s">
        <v>61</v>
      </c>
      <c r="K90" s="31" t="s">
        <v>329</v>
      </c>
      <c r="L90" s="17" t="s">
        <v>409</v>
      </c>
      <c r="M90" s="31" t="s">
        <v>703</v>
      </c>
    </row>
    <row r="91" spans="1:13" ht="72" x14ac:dyDescent="0.25">
      <c r="A91" s="13" t="s">
        <v>704</v>
      </c>
      <c r="B91" s="13" t="s">
        <v>322</v>
      </c>
      <c r="C91" s="29" t="s">
        <v>323</v>
      </c>
      <c r="D91" s="29" t="s">
        <v>207</v>
      </c>
      <c r="E91" s="29" t="s">
        <v>705</v>
      </c>
      <c r="F91" s="29" t="s">
        <v>706</v>
      </c>
      <c r="G91" s="29" t="s">
        <v>707</v>
      </c>
      <c r="H91" s="29" t="s">
        <v>708</v>
      </c>
      <c r="I91" s="29" t="s">
        <v>709</v>
      </c>
      <c r="J91" s="33" t="s">
        <v>710</v>
      </c>
      <c r="K91" s="29" t="s">
        <v>329</v>
      </c>
      <c r="L91" s="13" t="s">
        <v>711</v>
      </c>
      <c r="M91" s="29" t="s">
        <v>712</v>
      </c>
    </row>
    <row r="92" spans="1:13" ht="36" x14ac:dyDescent="0.25">
      <c r="A92" s="17" t="s">
        <v>713</v>
      </c>
      <c r="B92" s="17" t="s">
        <v>322</v>
      </c>
      <c r="C92" s="31" t="s">
        <v>323</v>
      </c>
      <c r="D92" s="31" t="s">
        <v>207</v>
      </c>
      <c r="E92" s="31" t="s">
        <v>714</v>
      </c>
      <c r="F92" s="31" t="s">
        <v>715</v>
      </c>
      <c r="G92" s="31" t="s">
        <v>716</v>
      </c>
      <c r="H92" s="31" t="s">
        <v>717</v>
      </c>
      <c r="I92" s="31" t="s">
        <v>718</v>
      </c>
      <c r="J92" s="33" t="s">
        <v>710</v>
      </c>
      <c r="K92" s="31" t="s">
        <v>329</v>
      </c>
      <c r="L92" s="17" t="s">
        <v>599</v>
      </c>
      <c r="M92" s="31" t="s">
        <v>719</v>
      </c>
    </row>
    <row r="93" spans="1:13" ht="36" x14ac:dyDescent="0.25">
      <c r="A93" s="13" t="s">
        <v>720</v>
      </c>
      <c r="B93" s="13" t="s">
        <v>721</v>
      </c>
      <c r="C93" s="29" t="s">
        <v>722</v>
      </c>
      <c r="D93" s="29" t="s">
        <v>380</v>
      </c>
      <c r="E93" s="29" t="s">
        <v>723</v>
      </c>
      <c r="F93" s="29" t="s">
        <v>724</v>
      </c>
      <c r="G93" s="29" t="s">
        <v>725</v>
      </c>
      <c r="H93" s="29" t="s">
        <v>726</v>
      </c>
      <c r="I93" s="29" t="s">
        <v>727</v>
      </c>
      <c r="J93" s="32" t="s">
        <v>72</v>
      </c>
      <c r="K93" s="29" t="s">
        <v>329</v>
      </c>
      <c r="L93" s="13" t="s">
        <v>728</v>
      </c>
      <c r="M93" s="29" t="s">
        <v>729</v>
      </c>
    </row>
    <row r="94" spans="1:13" ht="54" x14ac:dyDescent="0.25">
      <c r="A94" s="17" t="s">
        <v>730</v>
      </c>
      <c r="B94" s="17" t="s">
        <v>721</v>
      </c>
      <c r="C94" s="31" t="s">
        <v>722</v>
      </c>
      <c r="D94" s="31" t="s">
        <v>207</v>
      </c>
      <c r="E94" s="31" t="s">
        <v>731</v>
      </c>
      <c r="F94" s="31" t="s">
        <v>732</v>
      </c>
      <c r="G94" s="31" t="s">
        <v>733</v>
      </c>
      <c r="H94" s="31" t="s">
        <v>734</v>
      </c>
      <c r="I94" s="31" t="s">
        <v>735</v>
      </c>
      <c r="J94" s="32" t="s">
        <v>72</v>
      </c>
      <c r="K94" s="31" t="s">
        <v>329</v>
      </c>
      <c r="L94" s="17" t="s">
        <v>306</v>
      </c>
      <c r="M94" s="31" t="s">
        <v>736</v>
      </c>
    </row>
    <row r="95" spans="1:13" ht="54" x14ac:dyDescent="0.25">
      <c r="A95" s="13" t="s">
        <v>737</v>
      </c>
      <c r="B95" s="13" t="s">
        <v>721</v>
      </c>
      <c r="C95" s="29" t="s">
        <v>722</v>
      </c>
      <c r="D95" s="29" t="s">
        <v>207</v>
      </c>
      <c r="E95" s="29" t="s">
        <v>738</v>
      </c>
      <c r="F95" s="29" t="s">
        <v>739</v>
      </c>
      <c r="G95" s="29" t="s">
        <v>740</v>
      </c>
      <c r="H95" s="29" t="s">
        <v>741</v>
      </c>
      <c r="I95" s="29" t="s">
        <v>742</v>
      </c>
      <c r="J95" s="32" t="s">
        <v>72</v>
      </c>
      <c r="K95" s="29" t="s">
        <v>329</v>
      </c>
      <c r="L95" s="13" t="s">
        <v>743</v>
      </c>
      <c r="M95" s="29" t="s">
        <v>744</v>
      </c>
    </row>
    <row r="96" spans="1:13" ht="36" x14ac:dyDescent="0.25">
      <c r="A96" s="17" t="s">
        <v>745</v>
      </c>
      <c r="B96" s="17" t="s">
        <v>721</v>
      </c>
      <c r="C96" s="31" t="s">
        <v>722</v>
      </c>
      <c r="D96" s="31" t="s">
        <v>207</v>
      </c>
      <c r="E96" s="31" t="s">
        <v>746</v>
      </c>
      <c r="F96" s="31" t="s">
        <v>747</v>
      </c>
      <c r="G96" s="31" t="s">
        <v>748</v>
      </c>
      <c r="H96" s="31" t="s">
        <v>749</v>
      </c>
      <c r="I96" s="31" t="s">
        <v>750</v>
      </c>
      <c r="J96" s="32" t="s">
        <v>72</v>
      </c>
      <c r="K96" s="31" t="s">
        <v>329</v>
      </c>
      <c r="L96" s="17" t="s">
        <v>751</v>
      </c>
      <c r="M96" s="31" t="s">
        <v>752</v>
      </c>
    </row>
    <row r="97" spans="1:13" ht="36" x14ac:dyDescent="0.25">
      <c r="A97" s="13" t="s">
        <v>753</v>
      </c>
      <c r="B97" s="13" t="s">
        <v>721</v>
      </c>
      <c r="C97" s="29" t="s">
        <v>722</v>
      </c>
      <c r="D97" s="29" t="s">
        <v>207</v>
      </c>
      <c r="E97" s="29" t="s">
        <v>754</v>
      </c>
      <c r="F97" s="29" t="s">
        <v>755</v>
      </c>
      <c r="G97" s="29" t="s">
        <v>756</v>
      </c>
      <c r="H97" s="29" t="s">
        <v>757</v>
      </c>
      <c r="I97" s="29" t="s">
        <v>758</v>
      </c>
      <c r="J97" s="32" t="s">
        <v>72</v>
      </c>
      <c r="K97" s="29" t="s">
        <v>329</v>
      </c>
      <c r="L97" s="13" t="s">
        <v>759</v>
      </c>
      <c r="M97" s="29" t="s">
        <v>760</v>
      </c>
    </row>
    <row r="98" spans="1:13" ht="54" x14ac:dyDescent="0.25">
      <c r="A98" s="17" t="s">
        <v>761</v>
      </c>
      <c r="B98" s="17" t="s">
        <v>721</v>
      </c>
      <c r="C98" s="31" t="s">
        <v>722</v>
      </c>
      <c r="D98" s="31" t="s">
        <v>207</v>
      </c>
      <c r="E98" s="31" t="s">
        <v>762</v>
      </c>
      <c r="F98" s="31" t="s">
        <v>763</v>
      </c>
      <c r="G98" s="31" t="s">
        <v>764</v>
      </c>
      <c r="H98" s="31" t="s">
        <v>765</v>
      </c>
      <c r="I98" s="31" t="s">
        <v>766</v>
      </c>
      <c r="J98" s="32" t="s">
        <v>72</v>
      </c>
      <c r="K98" s="31" t="s">
        <v>329</v>
      </c>
      <c r="L98" s="17" t="s">
        <v>767</v>
      </c>
      <c r="M98" s="31" t="s">
        <v>768</v>
      </c>
    </row>
    <row r="99" spans="1:13" ht="108" x14ac:dyDescent="0.25">
      <c r="A99" s="13" t="s">
        <v>769</v>
      </c>
      <c r="B99" s="13" t="s">
        <v>721</v>
      </c>
      <c r="C99" s="29" t="s">
        <v>722</v>
      </c>
      <c r="D99" s="29" t="s">
        <v>207</v>
      </c>
      <c r="E99" s="29" t="s">
        <v>770</v>
      </c>
      <c r="F99" s="29" t="s">
        <v>771</v>
      </c>
      <c r="G99" s="29" t="s">
        <v>772</v>
      </c>
      <c r="H99" s="29" t="s">
        <v>773</v>
      </c>
      <c r="I99" s="29" t="s">
        <v>774</v>
      </c>
      <c r="J99" s="32" t="s">
        <v>72</v>
      </c>
      <c r="K99" s="29" t="s">
        <v>329</v>
      </c>
      <c r="L99" s="13" t="s">
        <v>767</v>
      </c>
      <c r="M99" s="29" t="s">
        <v>775</v>
      </c>
    </row>
    <row r="100" spans="1:13" ht="36" x14ac:dyDescent="0.25">
      <c r="A100" s="17" t="s">
        <v>776</v>
      </c>
      <c r="B100" s="17" t="s">
        <v>721</v>
      </c>
      <c r="C100" s="31" t="s">
        <v>722</v>
      </c>
      <c r="D100" s="31" t="s">
        <v>207</v>
      </c>
      <c r="E100" s="31" t="s">
        <v>777</v>
      </c>
      <c r="F100" s="31" t="s">
        <v>778</v>
      </c>
      <c r="G100" s="31" t="s">
        <v>779</v>
      </c>
      <c r="H100" s="31" t="s">
        <v>780</v>
      </c>
      <c r="I100" s="31" t="s">
        <v>781</v>
      </c>
      <c r="J100" s="30" t="s">
        <v>61</v>
      </c>
      <c r="K100" s="31" t="s">
        <v>329</v>
      </c>
      <c r="L100" s="17" t="s">
        <v>782</v>
      </c>
      <c r="M100" s="31" t="s">
        <v>783</v>
      </c>
    </row>
    <row r="101" spans="1:13" ht="36" x14ac:dyDescent="0.25">
      <c r="A101" s="13" t="s">
        <v>784</v>
      </c>
      <c r="B101" s="13" t="s">
        <v>721</v>
      </c>
      <c r="C101" s="29" t="s">
        <v>722</v>
      </c>
      <c r="D101" s="29" t="s">
        <v>207</v>
      </c>
      <c r="E101" s="29" t="s">
        <v>785</v>
      </c>
      <c r="F101" s="29" t="s">
        <v>786</v>
      </c>
      <c r="G101" s="29" t="s">
        <v>787</v>
      </c>
      <c r="H101" s="29" t="s">
        <v>788</v>
      </c>
      <c r="I101" s="29" t="s">
        <v>789</v>
      </c>
      <c r="J101" s="30" t="s">
        <v>61</v>
      </c>
      <c r="K101" s="29" t="s">
        <v>329</v>
      </c>
      <c r="L101" s="13" t="s">
        <v>790</v>
      </c>
      <c r="M101" s="29" t="s">
        <v>791</v>
      </c>
    </row>
    <row r="102" spans="1:13" ht="54" x14ac:dyDescent="0.25">
      <c r="A102" s="17" t="s">
        <v>792</v>
      </c>
      <c r="B102" s="17" t="s">
        <v>721</v>
      </c>
      <c r="C102" s="31" t="s">
        <v>722</v>
      </c>
      <c r="D102" s="31" t="s">
        <v>207</v>
      </c>
      <c r="E102" s="31" t="s">
        <v>793</v>
      </c>
      <c r="F102" s="31" t="s">
        <v>794</v>
      </c>
      <c r="G102" s="31" t="s">
        <v>795</v>
      </c>
      <c r="H102" s="31" t="s">
        <v>796</v>
      </c>
      <c r="I102" s="31" t="s">
        <v>797</v>
      </c>
      <c r="J102" s="30" t="s">
        <v>61</v>
      </c>
      <c r="K102" s="31" t="s">
        <v>329</v>
      </c>
      <c r="L102" s="17" t="s">
        <v>798</v>
      </c>
      <c r="M102" s="31"/>
    </row>
    <row r="103" spans="1:13" ht="36" x14ac:dyDescent="0.25">
      <c r="A103" s="13" t="s">
        <v>799</v>
      </c>
      <c r="B103" s="13" t="s">
        <v>721</v>
      </c>
      <c r="C103" s="29" t="s">
        <v>722</v>
      </c>
      <c r="D103" s="29" t="s">
        <v>207</v>
      </c>
      <c r="E103" s="29" t="s">
        <v>800</v>
      </c>
      <c r="F103" s="29" t="s">
        <v>801</v>
      </c>
      <c r="G103" s="29" t="s">
        <v>802</v>
      </c>
      <c r="H103" s="29" t="s">
        <v>803</v>
      </c>
      <c r="I103" s="29" t="s">
        <v>804</v>
      </c>
      <c r="J103" s="30" t="s">
        <v>61</v>
      </c>
      <c r="K103" s="29" t="s">
        <v>329</v>
      </c>
      <c r="L103" s="13" t="s">
        <v>805</v>
      </c>
      <c r="M103" s="29" t="s">
        <v>806</v>
      </c>
    </row>
    <row r="104" spans="1:13" ht="36" x14ac:dyDescent="0.25">
      <c r="A104" s="17" t="s">
        <v>807</v>
      </c>
      <c r="B104" s="17" t="s">
        <v>721</v>
      </c>
      <c r="C104" s="31" t="s">
        <v>722</v>
      </c>
      <c r="D104" s="31" t="s">
        <v>207</v>
      </c>
      <c r="E104" s="31" t="s">
        <v>808</v>
      </c>
      <c r="F104" s="31" t="s">
        <v>809</v>
      </c>
      <c r="G104" s="31" t="s">
        <v>810</v>
      </c>
      <c r="H104" s="31" t="s">
        <v>811</v>
      </c>
      <c r="I104" s="31" t="s">
        <v>812</v>
      </c>
      <c r="J104" s="30" t="s">
        <v>61</v>
      </c>
      <c r="K104" s="31" t="s">
        <v>329</v>
      </c>
      <c r="L104" s="17" t="s">
        <v>782</v>
      </c>
      <c r="M104" s="31" t="s">
        <v>813</v>
      </c>
    </row>
    <row r="105" spans="1:13" ht="36" x14ac:dyDescent="0.25">
      <c r="A105" s="13" t="s">
        <v>814</v>
      </c>
      <c r="B105" s="13" t="s">
        <v>721</v>
      </c>
      <c r="C105" s="29" t="s">
        <v>722</v>
      </c>
      <c r="D105" s="29" t="s">
        <v>207</v>
      </c>
      <c r="E105" s="29" t="s">
        <v>815</v>
      </c>
      <c r="F105" s="29" t="s">
        <v>816</v>
      </c>
      <c r="G105" s="29" t="s">
        <v>817</v>
      </c>
      <c r="H105" s="29" t="s">
        <v>818</v>
      </c>
      <c r="I105" s="29" t="s">
        <v>819</v>
      </c>
      <c r="J105" s="30" t="s">
        <v>61</v>
      </c>
      <c r="K105" s="29" t="s">
        <v>329</v>
      </c>
      <c r="L105" s="13" t="s">
        <v>711</v>
      </c>
      <c r="M105" s="29" t="s">
        <v>820</v>
      </c>
    </row>
    <row r="106" spans="1:13" ht="36" x14ac:dyDescent="0.25">
      <c r="A106" s="17" t="s">
        <v>821</v>
      </c>
      <c r="B106" s="17" t="s">
        <v>721</v>
      </c>
      <c r="C106" s="31" t="s">
        <v>722</v>
      </c>
      <c r="D106" s="31" t="s">
        <v>207</v>
      </c>
      <c r="E106" s="31" t="s">
        <v>800</v>
      </c>
      <c r="F106" s="31" t="s">
        <v>822</v>
      </c>
      <c r="G106" s="31" t="s">
        <v>823</v>
      </c>
      <c r="H106" s="31" t="s">
        <v>824</v>
      </c>
      <c r="I106" s="31" t="s">
        <v>825</v>
      </c>
      <c r="J106" s="33" t="s">
        <v>710</v>
      </c>
      <c r="K106" s="31" t="s">
        <v>329</v>
      </c>
      <c r="L106" s="17" t="s">
        <v>759</v>
      </c>
      <c r="M106" s="31" t="s">
        <v>826</v>
      </c>
    </row>
    <row r="107" spans="1:13" ht="36" x14ac:dyDescent="0.25">
      <c r="A107" s="13" t="s">
        <v>827</v>
      </c>
      <c r="B107" s="13" t="s">
        <v>721</v>
      </c>
      <c r="C107" s="29" t="s">
        <v>722</v>
      </c>
      <c r="D107" s="29" t="s">
        <v>207</v>
      </c>
      <c r="E107" s="29" t="s">
        <v>828</v>
      </c>
      <c r="F107" s="29" t="s">
        <v>829</v>
      </c>
      <c r="G107" s="29" t="s">
        <v>830</v>
      </c>
      <c r="H107" s="29" t="s">
        <v>831</v>
      </c>
      <c r="I107" s="29" t="s">
        <v>832</v>
      </c>
      <c r="J107" s="33" t="s">
        <v>710</v>
      </c>
      <c r="K107" s="29" t="s">
        <v>329</v>
      </c>
      <c r="L107" s="13" t="s">
        <v>833</v>
      </c>
      <c r="M107" s="29" t="s">
        <v>834</v>
      </c>
    </row>
    <row r="108" spans="1:13" ht="72" x14ac:dyDescent="0.25">
      <c r="A108" s="17" t="s">
        <v>835</v>
      </c>
      <c r="B108" s="17" t="s">
        <v>721</v>
      </c>
      <c r="C108" s="31" t="s">
        <v>722</v>
      </c>
      <c r="D108" s="31" t="s">
        <v>207</v>
      </c>
      <c r="E108" s="31" t="s">
        <v>836</v>
      </c>
      <c r="F108" s="31" t="s">
        <v>837</v>
      </c>
      <c r="G108" s="31" t="s">
        <v>838</v>
      </c>
      <c r="H108" s="31" t="s">
        <v>839</v>
      </c>
      <c r="I108" s="31" t="s">
        <v>840</v>
      </c>
      <c r="J108" s="33" t="s">
        <v>710</v>
      </c>
      <c r="K108" s="31" t="s">
        <v>329</v>
      </c>
      <c r="L108" s="17" t="s">
        <v>767</v>
      </c>
      <c r="M108" s="31" t="s">
        <v>841</v>
      </c>
    </row>
    <row r="109" spans="1:13" ht="54" x14ac:dyDescent="0.25">
      <c r="A109" s="13" t="s">
        <v>842</v>
      </c>
      <c r="B109" s="13" t="s">
        <v>843</v>
      </c>
      <c r="C109" s="29" t="s">
        <v>844</v>
      </c>
      <c r="D109" s="29" t="s">
        <v>380</v>
      </c>
      <c r="E109" s="29" t="s">
        <v>845</v>
      </c>
      <c r="F109" s="29" t="s">
        <v>846</v>
      </c>
      <c r="G109" s="29" t="s">
        <v>847</v>
      </c>
      <c r="H109" s="29" t="s">
        <v>848</v>
      </c>
      <c r="I109" s="29" t="s">
        <v>849</v>
      </c>
      <c r="J109" s="32" t="s">
        <v>72</v>
      </c>
      <c r="K109" s="29" t="s">
        <v>329</v>
      </c>
      <c r="L109" s="13" t="s">
        <v>850</v>
      </c>
      <c r="M109" s="29" t="s">
        <v>851</v>
      </c>
    </row>
    <row r="110" spans="1:13" ht="54" x14ac:dyDescent="0.25">
      <c r="A110" s="17" t="s">
        <v>852</v>
      </c>
      <c r="B110" s="17" t="s">
        <v>843</v>
      </c>
      <c r="C110" s="31" t="s">
        <v>844</v>
      </c>
      <c r="D110" s="31" t="s">
        <v>207</v>
      </c>
      <c r="E110" s="31" t="s">
        <v>853</v>
      </c>
      <c r="F110" s="31" t="s">
        <v>854</v>
      </c>
      <c r="G110" s="31" t="s">
        <v>855</v>
      </c>
      <c r="H110" s="31" t="s">
        <v>856</v>
      </c>
      <c r="I110" s="31" t="s">
        <v>857</v>
      </c>
      <c r="J110" s="32" t="s">
        <v>72</v>
      </c>
      <c r="K110" s="31" t="s">
        <v>329</v>
      </c>
      <c r="L110" s="17" t="s">
        <v>858</v>
      </c>
      <c r="M110" s="31" t="s">
        <v>859</v>
      </c>
    </row>
    <row r="111" spans="1:13" ht="72" x14ac:dyDescent="0.25">
      <c r="A111" s="13" t="s">
        <v>860</v>
      </c>
      <c r="B111" s="13" t="s">
        <v>843</v>
      </c>
      <c r="C111" s="29" t="s">
        <v>844</v>
      </c>
      <c r="D111" s="29" t="s">
        <v>207</v>
      </c>
      <c r="E111" s="29" t="s">
        <v>861</v>
      </c>
      <c r="F111" s="29" t="s">
        <v>862</v>
      </c>
      <c r="G111" s="29" t="s">
        <v>863</v>
      </c>
      <c r="H111" s="29" t="s">
        <v>864</v>
      </c>
      <c r="I111" s="29" t="s">
        <v>865</v>
      </c>
      <c r="J111" s="32" t="s">
        <v>72</v>
      </c>
      <c r="K111" s="29" t="s">
        <v>329</v>
      </c>
      <c r="L111" s="13" t="s">
        <v>866</v>
      </c>
      <c r="M111" s="29" t="s">
        <v>867</v>
      </c>
    </row>
    <row r="112" spans="1:13" ht="90" x14ac:dyDescent="0.25">
      <c r="A112" s="17" t="s">
        <v>868</v>
      </c>
      <c r="B112" s="17" t="s">
        <v>843</v>
      </c>
      <c r="C112" s="31" t="s">
        <v>844</v>
      </c>
      <c r="D112" s="31" t="s">
        <v>207</v>
      </c>
      <c r="E112" s="31" t="s">
        <v>869</v>
      </c>
      <c r="F112" s="31" t="s">
        <v>870</v>
      </c>
      <c r="G112" s="31" t="s">
        <v>871</v>
      </c>
      <c r="H112" s="31" t="s">
        <v>872</v>
      </c>
      <c r="I112" s="31" t="s">
        <v>873</v>
      </c>
      <c r="J112" s="32" t="s">
        <v>72</v>
      </c>
      <c r="K112" s="31" t="s">
        <v>329</v>
      </c>
      <c r="L112" s="17" t="s">
        <v>874</v>
      </c>
      <c r="M112" s="31" t="s">
        <v>875</v>
      </c>
    </row>
    <row r="113" spans="1:13" ht="54" x14ac:dyDescent="0.25">
      <c r="A113" s="13" t="s">
        <v>876</v>
      </c>
      <c r="B113" s="13" t="s">
        <v>843</v>
      </c>
      <c r="C113" s="29" t="s">
        <v>844</v>
      </c>
      <c r="D113" s="29" t="s">
        <v>207</v>
      </c>
      <c r="E113" s="29" t="s">
        <v>877</v>
      </c>
      <c r="F113" s="29" t="s">
        <v>878</v>
      </c>
      <c r="G113" s="29" t="s">
        <v>879</v>
      </c>
      <c r="H113" s="29" t="s">
        <v>872</v>
      </c>
      <c r="I113" s="29" t="s">
        <v>880</v>
      </c>
      <c r="J113" s="32" t="s">
        <v>72</v>
      </c>
      <c r="K113" s="29" t="s">
        <v>329</v>
      </c>
      <c r="L113" s="13" t="s">
        <v>881</v>
      </c>
      <c r="M113" s="29" t="s">
        <v>882</v>
      </c>
    </row>
    <row r="114" spans="1:13" ht="54" x14ac:dyDescent="0.25">
      <c r="A114" s="17" t="s">
        <v>883</v>
      </c>
      <c r="B114" s="17" t="s">
        <v>843</v>
      </c>
      <c r="C114" s="31" t="s">
        <v>844</v>
      </c>
      <c r="D114" s="31" t="s">
        <v>207</v>
      </c>
      <c r="E114" s="31" t="s">
        <v>884</v>
      </c>
      <c r="F114" s="31" t="s">
        <v>885</v>
      </c>
      <c r="G114" s="31" t="s">
        <v>886</v>
      </c>
      <c r="H114" s="31" t="s">
        <v>872</v>
      </c>
      <c r="I114" s="31" t="s">
        <v>887</v>
      </c>
      <c r="J114" s="32" t="s">
        <v>72</v>
      </c>
      <c r="K114" s="31" t="s">
        <v>329</v>
      </c>
      <c r="L114" s="17" t="s">
        <v>888</v>
      </c>
      <c r="M114" s="31" t="s">
        <v>889</v>
      </c>
    </row>
    <row r="115" spans="1:13" ht="54" x14ac:dyDescent="0.25">
      <c r="A115" s="13" t="s">
        <v>890</v>
      </c>
      <c r="B115" s="13" t="s">
        <v>843</v>
      </c>
      <c r="C115" s="29" t="s">
        <v>844</v>
      </c>
      <c r="D115" s="29" t="s">
        <v>207</v>
      </c>
      <c r="E115" s="29" t="s">
        <v>891</v>
      </c>
      <c r="F115" s="29" t="s">
        <v>892</v>
      </c>
      <c r="G115" s="29" t="s">
        <v>893</v>
      </c>
      <c r="H115" s="29" t="s">
        <v>872</v>
      </c>
      <c r="I115" s="29" t="s">
        <v>894</v>
      </c>
      <c r="J115" s="32" t="s">
        <v>72</v>
      </c>
      <c r="K115" s="29" t="s">
        <v>329</v>
      </c>
      <c r="L115" s="13" t="s">
        <v>881</v>
      </c>
      <c r="M115" s="29" t="s">
        <v>895</v>
      </c>
    </row>
    <row r="116" spans="1:13" ht="54" x14ac:dyDescent="0.25">
      <c r="A116" s="17" t="s">
        <v>896</v>
      </c>
      <c r="B116" s="17" t="s">
        <v>843</v>
      </c>
      <c r="C116" s="31" t="s">
        <v>844</v>
      </c>
      <c r="D116" s="31" t="s">
        <v>207</v>
      </c>
      <c r="E116" s="31" t="s">
        <v>897</v>
      </c>
      <c r="F116" s="31" t="s">
        <v>898</v>
      </c>
      <c r="G116" s="31" t="s">
        <v>899</v>
      </c>
      <c r="H116" s="31" t="s">
        <v>872</v>
      </c>
      <c r="I116" s="31" t="s">
        <v>900</v>
      </c>
      <c r="J116" s="32" t="s">
        <v>72</v>
      </c>
      <c r="K116" s="31" t="s">
        <v>329</v>
      </c>
      <c r="L116" s="17" t="s">
        <v>888</v>
      </c>
      <c r="M116" s="31" t="s">
        <v>901</v>
      </c>
    </row>
    <row r="117" spans="1:13" ht="54" x14ac:dyDescent="0.25">
      <c r="A117" s="13" t="s">
        <v>902</v>
      </c>
      <c r="B117" s="13" t="s">
        <v>843</v>
      </c>
      <c r="C117" s="29" t="s">
        <v>844</v>
      </c>
      <c r="D117" s="29" t="s">
        <v>207</v>
      </c>
      <c r="E117" s="29" t="s">
        <v>903</v>
      </c>
      <c r="F117" s="29" t="s">
        <v>904</v>
      </c>
      <c r="G117" s="29" t="s">
        <v>905</v>
      </c>
      <c r="H117" s="29" t="s">
        <v>872</v>
      </c>
      <c r="I117" s="29" t="s">
        <v>906</v>
      </c>
      <c r="J117" s="32" t="s">
        <v>72</v>
      </c>
      <c r="K117" s="29" t="s">
        <v>329</v>
      </c>
      <c r="L117" s="13" t="s">
        <v>907</v>
      </c>
      <c r="M117" s="29" t="s">
        <v>908</v>
      </c>
    </row>
    <row r="118" spans="1:13" ht="54" x14ac:dyDescent="0.25">
      <c r="A118" s="17" t="s">
        <v>909</v>
      </c>
      <c r="B118" s="17" t="s">
        <v>843</v>
      </c>
      <c r="C118" s="31" t="s">
        <v>844</v>
      </c>
      <c r="D118" s="31" t="s">
        <v>207</v>
      </c>
      <c r="E118" s="31" t="s">
        <v>910</v>
      </c>
      <c r="F118" s="31" t="s">
        <v>911</v>
      </c>
      <c r="G118" s="31" t="s">
        <v>912</v>
      </c>
      <c r="H118" s="31" t="s">
        <v>872</v>
      </c>
      <c r="I118" s="31" t="s">
        <v>913</v>
      </c>
      <c r="J118" s="32" t="s">
        <v>72</v>
      </c>
      <c r="K118" s="31" t="s">
        <v>329</v>
      </c>
      <c r="L118" s="17" t="s">
        <v>850</v>
      </c>
      <c r="M118" s="31" t="s">
        <v>914</v>
      </c>
    </row>
    <row r="119" spans="1:13" ht="54" x14ac:dyDescent="0.25">
      <c r="A119" s="13" t="s">
        <v>915</v>
      </c>
      <c r="B119" s="13" t="s">
        <v>843</v>
      </c>
      <c r="C119" s="29" t="s">
        <v>844</v>
      </c>
      <c r="D119" s="29" t="s">
        <v>207</v>
      </c>
      <c r="E119" s="29" t="s">
        <v>916</v>
      </c>
      <c r="F119" s="29" t="s">
        <v>917</v>
      </c>
      <c r="G119" s="29" t="s">
        <v>918</v>
      </c>
      <c r="H119" s="29" t="s">
        <v>872</v>
      </c>
      <c r="I119" s="29" t="s">
        <v>919</v>
      </c>
      <c r="J119" s="32" t="s">
        <v>72</v>
      </c>
      <c r="K119" s="29" t="s">
        <v>329</v>
      </c>
      <c r="L119" s="13" t="s">
        <v>920</v>
      </c>
      <c r="M119" s="29" t="s">
        <v>921</v>
      </c>
    </row>
    <row r="120" spans="1:13" ht="54" x14ac:dyDescent="0.25">
      <c r="A120" s="17" t="s">
        <v>922</v>
      </c>
      <c r="B120" s="17" t="s">
        <v>843</v>
      </c>
      <c r="C120" s="31" t="s">
        <v>844</v>
      </c>
      <c r="D120" s="31" t="s">
        <v>207</v>
      </c>
      <c r="E120" s="31" t="s">
        <v>785</v>
      </c>
      <c r="F120" s="31" t="s">
        <v>923</v>
      </c>
      <c r="G120" s="31" t="s">
        <v>924</v>
      </c>
      <c r="H120" s="31" t="s">
        <v>925</v>
      </c>
      <c r="I120" s="31" t="s">
        <v>926</v>
      </c>
      <c r="J120" s="30" t="s">
        <v>61</v>
      </c>
      <c r="K120" s="31" t="s">
        <v>329</v>
      </c>
      <c r="L120" s="17" t="s">
        <v>927</v>
      </c>
      <c r="M120" s="31" t="s">
        <v>928</v>
      </c>
    </row>
    <row r="121" spans="1:13" ht="36" x14ac:dyDescent="0.25">
      <c r="A121" s="13" t="s">
        <v>929</v>
      </c>
      <c r="B121" s="13" t="s">
        <v>843</v>
      </c>
      <c r="C121" s="29" t="s">
        <v>844</v>
      </c>
      <c r="D121" s="29" t="s">
        <v>207</v>
      </c>
      <c r="E121" s="29" t="s">
        <v>404</v>
      </c>
      <c r="F121" s="29" t="s">
        <v>930</v>
      </c>
      <c r="G121" s="29" t="s">
        <v>931</v>
      </c>
      <c r="H121" s="29" t="s">
        <v>932</v>
      </c>
      <c r="I121" s="29" t="s">
        <v>933</v>
      </c>
      <c r="J121" s="30" t="s">
        <v>61</v>
      </c>
      <c r="K121" s="29" t="s">
        <v>329</v>
      </c>
      <c r="L121" s="13" t="s">
        <v>934</v>
      </c>
      <c r="M121" s="29" t="s">
        <v>935</v>
      </c>
    </row>
    <row r="122" spans="1:13" ht="36" x14ac:dyDescent="0.25">
      <c r="A122" s="17" t="s">
        <v>936</v>
      </c>
      <c r="B122" s="17" t="s">
        <v>843</v>
      </c>
      <c r="C122" s="31" t="s">
        <v>844</v>
      </c>
      <c r="D122" s="31" t="s">
        <v>207</v>
      </c>
      <c r="E122" s="31" t="s">
        <v>937</v>
      </c>
      <c r="F122" s="31" t="s">
        <v>938</v>
      </c>
      <c r="G122" s="31" t="s">
        <v>939</v>
      </c>
      <c r="H122" s="31" t="s">
        <v>940</v>
      </c>
      <c r="I122" s="31" t="s">
        <v>941</v>
      </c>
      <c r="J122" s="30" t="s">
        <v>61</v>
      </c>
      <c r="K122" s="31" t="s">
        <v>329</v>
      </c>
      <c r="L122" s="17" t="s">
        <v>927</v>
      </c>
      <c r="M122" s="31" t="s">
        <v>942</v>
      </c>
    </row>
    <row r="123" spans="1:13" ht="54" x14ac:dyDescent="0.25">
      <c r="A123" s="13" t="s">
        <v>943</v>
      </c>
      <c r="B123" s="13" t="s">
        <v>843</v>
      </c>
      <c r="C123" s="29" t="s">
        <v>844</v>
      </c>
      <c r="D123" s="29" t="s">
        <v>207</v>
      </c>
      <c r="E123" s="29" t="s">
        <v>944</v>
      </c>
      <c r="F123" s="29" t="s">
        <v>945</v>
      </c>
      <c r="G123" s="29" t="s">
        <v>946</v>
      </c>
      <c r="H123" s="29" t="s">
        <v>947</v>
      </c>
      <c r="I123" s="29" t="s">
        <v>948</v>
      </c>
      <c r="J123" s="30" t="s">
        <v>61</v>
      </c>
      <c r="K123" s="29" t="s">
        <v>329</v>
      </c>
      <c r="L123" s="13" t="s">
        <v>551</v>
      </c>
      <c r="M123" s="29" t="s">
        <v>949</v>
      </c>
    </row>
    <row r="124" spans="1:13" ht="36" x14ac:dyDescent="0.25">
      <c r="A124" s="17" t="s">
        <v>950</v>
      </c>
      <c r="B124" s="17" t="s">
        <v>843</v>
      </c>
      <c r="C124" s="31" t="s">
        <v>844</v>
      </c>
      <c r="D124" s="31" t="s">
        <v>207</v>
      </c>
      <c r="E124" s="31" t="s">
        <v>951</v>
      </c>
      <c r="F124" s="31" t="s">
        <v>952</v>
      </c>
      <c r="G124" s="31" t="s">
        <v>953</v>
      </c>
      <c r="H124" s="31" t="s">
        <v>954</v>
      </c>
      <c r="I124" s="31" t="s">
        <v>955</v>
      </c>
      <c r="J124" s="30" t="s">
        <v>61</v>
      </c>
      <c r="K124" s="31" t="s">
        <v>329</v>
      </c>
      <c r="L124" s="17" t="s">
        <v>888</v>
      </c>
      <c r="M124" s="31" t="s">
        <v>956</v>
      </c>
    </row>
    <row r="125" spans="1:13" ht="90" x14ac:dyDescent="0.25">
      <c r="A125" s="13" t="s">
        <v>957</v>
      </c>
      <c r="B125" s="13" t="s">
        <v>843</v>
      </c>
      <c r="C125" s="29" t="s">
        <v>844</v>
      </c>
      <c r="D125" s="29" t="s">
        <v>207</v>
      </c>
      <c r="E125" s="29" t="s">
        <v>958</v>
      </c>
      <c r="F125" s="29" t="s">
        <v>959</v>
      </c>
      <c r="G125" s="29" t="s">
        <v>960</v>
      </c>
      <c r="H125" s="29" t="s">
        <v>961</v>
      </c>
      <c r="I125" s="29" t="s">
        <v>962</v>
      </c>
      <c r="J125" s="30" t="s">
        <v>61</v>
      </c>
      <c r="K125" s="29" t="s">
        <v>329</v>
      </c>
      <c r="L125" s="13" t="s">
        <v>963</v>
      </c>
      <c r="M125" s="29" t="s">
        <v>964</v>
      </c>
    </row>
    <row r="126" spans="1:13" ht="108" x14ac:dyDescent="0.25">
      <c r="A126" s="17" t="s">
        <v>965</v>
      </c>
      <c r="B126" s="17" t="s">
        <v>966</v>
      </c>
      <c r="C126" s="31" t="s">
        <v>967</v>
      </c>
      <c r="D126" s="31" t="s">
        <v>207</v>
      </c>
      <c r="E126" s="31" t="s">
        <v>968</v>
      </c>
      <c r="F126" s="31" t="s">
        <v>969</v>
      </c>
      <c r="G126" s="31" t="s">
        <v>970</v>
      </c>
      <c r="H126" s="31" t="s">
        <v>971</v>
      </c>
      <c r="I126" s="31" t="s">
        <v>972</v>
      </c>
      <c r="J126" s="32" t="s">
        <v>72</v>
      </c>
      <c r="K126" s="31" t="s">
        <v>329</v>
      </c>
      <c r="L126" s="17" t="s">
        <v>973</v>
      </c>
      <c r="M126" s="31" t="s">
        <v>974</v>
      </c>
    </row>
    <row r="127" spans="1:13" ht="54" x14ac:dyDescent="0.25">
      <c r="A127" s="13" t="s">
        <v>975</v>
      </c>
      <c r="B127" s="13" t="s">
        <v>966</v>
      </c>
      <c r="C127" s="29" t="s">
        <v>967</v>
      </c>
      <c r="D127" s="29" t="s">
        <v>207</v>
      </c>
      <c r="E127" s="29" t="s">
        <v>976</v>
      </c>
      <c r="F127" s="29" t="s">
        <v>977</v>
      </c>
      <c r="G127" s="29" t="s">
        <v>978</v>
      </c>
      <c r="H127" s="29" t="s">
        <v>979</v>
      </c>
      <c r="I127" s="29" t="s">
        <v>980</v>
      </c>
      <c r="J127" s="32" t="s">
        <v>72</v>
      </c>
      <c r="K127" s="29" t="s">
        <v>329</v>
      </c>
      <c r="L127" s="13" t="s">
        <v>973</v>
      </c>
      <c r="M127" s="29" t="s">
        <v>981</v>
      </c>
    </row>
    <row r="128" spans="1:13" ht="36" x14ac:dyDescent="0.25">
      <c r="A128" s="17" t="s">
        <v>982</v>
      </c>
      <c r="B128" s="17" t="s">
        <v>966</v>
      </c>
      <c r="C128" s="31" t="s">
        <v>967</v>
      </c>
      <c r="D128" s="31" t="s">
        <v>207</v>
      </c>
      <c r="E128" s="31" t="s">
        <v>983</v>
      </c>
      <c r="F128" s="31" t="s">
        <v>984</v>
      </c>
      <c r="G128" s="31" t="s">
        <v>985</v>
      </c>
      <c r="H128" s="31" t="s">
        <v>986</v>
      </c>
      <c r="I128" s="31" t="s">
        <v>987</v>
      </c>
      <c r="J128" s="32" t="s">
        <v>72</v>
      </c>
      <c r="K128" s="31" t="s">
        <v>329</v>
      </c>
      <c r="L128" s="17" t="s">
        <v>988</v>
      </c>
      <c r="M128" s="31" t="s">
        <v>989</v>
      </c>
    </row>
    <row r="129" spans="1:13" ht="54" x14ac:dyDescent="0.25">
      <c r="A129" s="13" t="s">
        <v>990</v>
      </c>
      <c r="B129" s="13" t="s">
        <v>966</v>
      </c>
      <c r="C129" s="29" t="s">
        <v>967</v>
      </c>
      <c r="D129" s="29" t="s">
        <v>207</v>
      </c>
      <c r="E129" s="29" t="s">
        <v>983</v>
      </c>
      <c r="F129" s="29" t="s">
        <v>991</v>
      </c>
      <c r="G129" s="29" t="s">
        <v>992</v>
      </c>
      <c r="H129" s="29" t="s">
        <v>993</v>
      </c>
      <c r="I129" s="29" t="s">
        <v>994</v>
      </c>
      <c r="J129" s="32" t="s">
        <v>72</v>
      </c>
      <c r="K129" s="29" t="s">
        <v>329</v>
      </c>
      <c r="L129" s="13" t="s">
        <v>995</v>
      </c>
      <c r="M129" s="29" t="s">
        <v>996</v>
      </c>
    </row>
    <row r="130" spans="1:13" ht="54" x14ac:dyDescent="0.25">
      <c r="A130" s="17" t="s">
        <v>997</v>
      </c>
      <c r="B130" s="17" t="s">
        <v>966</v>
      </c>
      <c r="C130" s="31" t="s">
        <v>967</v>
      </c>
      <c r="D130" s="31" t="s">
        <v>207</v>
      </c>
      <c r="E130" s="31" t="s">
        <v>998</v>
      </c>
      <c r="F130" s="31" t="s">
        <v>999</v>
      </c>
      <c r="G130" s="31" t="s">
        <v>1000</v>
      </c>
      <c r="H130" s="31" t="s">
        <v>872</v>
      </c>
      <c r="I130" s="31" t="s">
        <v>1001</v>
      </c>
      <c r="J130" s="32" t="s">
        <v>72</v>
      </c>
      <c r="K130" s="31" t="s">
        <v>329</v>
      </c>
      <c r="L130" s="17" t="s">
        <v>1002</v>
      </c>
      <c r="M130" s="31" t="s">
        <v>1003</v>
      </c>
    </row>
    <row r="131" spans="1:13" ht="36" x14ac:dyDescent="0.25">
      <c r="A131" s="13" t="s">
        <v>1004</v>
      </c>
      <c r="B131" s="13" t="s">
        <v>966</v>
      </c>
      <c r="C131" s="29" t="s">
        <v>967</v>
      </c>
      <c r="D131" s="29" t="s">
        <v>207</v>
      </c>
      <c r="E131" s="29" t="s">
        <v>976</v>
      </c>
      <c r="F131" s="29" t="s">
        <v>1005</v>
      </c>
      <c r="G131" s="29" t="s">
        <v>1006</v>
      </c>
      <c r="H131" s="29" t="s">
        <v>1007</v>
      </c>
      <c r="I131" s="29" t="s">
        <v>1008</v>
      </c>
      <c r="J131" s="30" t="s">
        <v>61</v>
      </c>
      <c r="K131" s="29" t="s">
        <v>329</v>
      </c>
      <c r="L131" s="13" t="s">
        <v>1009</v>
      </c>
      <c r="M131" s="29" t="s">
        <v>1010</v>
      </c>
    </row>
    <row r="132" spans="1:13" ht="108" x14ac:dyDescent="0.25">
      <c r="A132" s="17" t="s">
        <v>1011</v>
      </c>
      <c r="B132" s="17" t="s">
        <v>966</v>
      </c>
      <c r="C132" s="31" t="s">
        <v>967</v>
      </c>
      <c r="D132" s="31" t="s">
        <v>207</v>
      </c>
      <c r="E132" s="31" t="s">
        <v>968</v>
      </c>
      <c r="F132" s="31" t="s">
        <v>1012</v>
      </c>
      <c r="G132" s="31" t="s">
        <v>1013</v>
      </c>
      <c r="H132" s="31" t="s">
        <v>1014</v>
      </c>
      <c r="I132" s="31" t="s">
        <v>1015</v>
      </c>
      <c r="J132" s="30" t="s">
        <v>61</v>
      </c>
      <c r="K132" s="31" t="s">
        <v>329</v>
      </c>
      <c r="L132" s="17" t="s">
        <v>1016</v>
      </c>
      <c r="M132" s="31" t="s">
        <v>1017</v>
      </c>
    </row>
    <row r="133" spans="1:13" ht="54" x14ac:dyDescent="0.25">
      <c r="A133" s="13" t="s">
        <v>1018</v>
      </c>
      <c r="B133" s="13" t="s">
        <v>966</v>
      </c>
      <c r="C133" s="29" t="s">
        <v>967</v>
      </c>
      <c r="D133" s="29" t="s">
        <v>207</v>
      </c>
      <c r="E133" s="29" t="s">
        <v>983</v>
      </c>
      <c r="F133" s="29" t="s">
        <v>1019</v>
      </c>
      <c r="G133" s="29" t="s">
        <v>1020</v>
      </c>
      <c r="H133" s="29" t="s">
        <v>1021</v>
      </c>
      <c r="I133" s="29" t="s">
        <v>1022</v>
      </c>
      <c r="J133" s="30" t="s">
        <v>61</v>
      </c>
      <c r="K133" s="29" t="s">
        <v>329</v>
      </c>
      <c r="L133" s="13" t="s">
        <v>988</v>
      </c>
      <c r="M133" s="29" t="s">
        <v>1023</v>
      </c>
    </row>
    <row r="134" spans="1:13" ht="36" x14ac:dyDescent="0.25">
      <c r="A134" s="17" t="s">
        <v>1024</v>
      </c>
      <c r="B134" s="17" t="s">
        <v>1025</v>
      </c>
      <c r="C134" s="31" t="s">
        <v>1026</v>
      </c>
      <c r="D134" s="31" t="s">
        <v>371</v>
      </c>
      <c r="E134" s="31" t="s">
        <v>1027</v>
      </c>
      <c r="F134" s="31" t="s">
        <v>1028</v>
      </c>
      <c r="G134" s="31" t="s">
        <v>1029</v>
      </c>
      <c r="H134" s="31" t="s">
        <v>1030</v>
      </c>
      <c r="I134" s="31" t="s">
        <v>1031</v>
      </c>
      <c r="J134" s="32" t="s">
        <v>72</v>
      </c>
      <c r="K134" s="31" t="s">
        <v>329</v>
      </c>
      <c r="L134" s="17" t="s">
        <v>1032</v>
      </c>
      <c r="M134" s="31" t="s">
        <v>1033</v>
      </c>
    </row>
    <row r="135" spans="1:13" ht="54" x14ac:dyDescent="0.25">
      <c r="A135" s="13" t="s">
        <v>1034</v>
      </c>
      <c r="B135" s="13" t="s">
        <v>1025</v>
      </c>
      <c r="C135" s="29" t="s">
        <v>1026</v>
      </c>
      <c r="D135" s="29" t="s">
        <v>371</v>
      </c>
      <c r="E135" s="29" t="s">
        <v>1035</v>
      </c>
      <c r="F135" s="29" t="s">
        <v>1036</v>
      </c>
      <c r="G135" s="29" t="s">
        <v>1037</v>
      </c>
      <c r="H135" s="29" t="s">
        <v>1038</v>
      </c>
      <c r="I135" s="29" t="s">
        <v>1039</v>
      </c>
      <c r="J135" s="30" t="s">
        <v>61</v>
      </c>
      <c r="K135" s="29" t="s">
        <v>329</v>
      </c>
      <c r="L135" s="13" t="s">
        <v>1040</v>
      </c>
      <c r="M135" s="29" t="s">
        <v>1041</v>
      </c>
    </row>
    <row r="136" spans="1:13" ht="54" x14ac:dyDescent="0.25">
      <c r="A136" s="17" t="s">
        <v>1042</v>
      </c>
      <c r="B136" s="17" t="s">
        <v>1025</v>
      </c>
      <c r="C136" s="31" t="s">
        <v>1026</v>
      </c>
      <c r="D136" s="31" t="s">
        <v>66</v>
      </c>
      <c r="E136" s="31" t="s">
        <v>1043</v>
      </c>
      <c r="F136" s="31" t="s">
        <v>1044</v>
      </c>
      <c r="G136" s="31" t="s">
        <v>1045</v>
      </c>
      <c r="H136" s="31" t="s">
        <v>1046</v>
      </c>
      <c r="I136" s="31" t="s">
        <v>1047</v>
      </c>
      <c r="J136" s="32" t="s">
        <v>72</v>
      </c>
      <c r="K136" s="31" t="s">
        <v>329</v>
      </c>
      <c r="L136" s="17" t="s">
        <v>1048</v>
      </c>
      <c r="M136" s="31" t="s">
        <v>1049</v>
      </c>
    </row>
    <row r="137" spans="1:13" ht="36" x14ac:dyDescent="0.25">
      <c r="A137" s="13" t="s">
        <v>1050</v>
      </c>
      <c r="B137" s="13" t="s">
        <v>1025</v>
      </c>
      <c r="C137" s="29" t="s">
        <v>1026</v>
      </c>
      <c r="D137" s="29" t="s">
        <v>66</v>
      </c>
      <c r="E137" s="29" t="s">
        <v>1051</v>
      </c>
      <c r="F137" s="29" t="s">
        <v>1052</v>
      </c>
      <c r="G137" s="29" t="s">
        <v>1053</v>
      </c>
      <c r="H137" s="29" t="s">
        <v>1054</v>
      </c>
      <c r="I137" s="29" t="s">
        <v>1055</v>
      </c>
      <c r="J137" s="32" t="s">
        <v>72</v>
      </c>
      <c r="K137" s="29" t="s">
        <v>329</v>
      </c>
      <c r="L137" s="13" t="s">
        <v>1048</v>
      </c>
      <c r="M137" s="29" t="s">
        <v>1056</v>
      </c>
    </row>
    <row r="138" spans="1:13" ht="36" x14ac:dyDescent="0.25">
      <c r="A138" s="17" t="s">
        <v>1057</v>
      </c>
      <c r="B138" s="17" t="s">
        <v>1025</v>
      </c>
      <c r="C138" s="31" t="s">
        <v>1026</v>
      </c>
      <c r="D138" s="31" t="s">
        <v>66</v>
      </c>
      <c r="E138" s="31" t="s">
        <v>1058</v>
      </c>
      <c r="F138" s="31" t="s">
        <v>1059</v>
      </c>
      <c r="G138" s="31" t="s">
        <v>1060</v>
      </c>
      <c r="H138" s="31" t="s">
        <v>1061</v>
      </c>
      <c r="I138" s="31" t="s">
        <v>1062</v>
      </c>
      <c r="J138" s="32" t="s">
        <v>72</v>
      </c>
      <c r="K138" s="31" t="s">
        <v>329</v>
      </c>
      <c r="L138" s="17" t="s">
        <v>1063</v>
      </c>
      <c r="M138" s="31" t="s">
        <v>1064</v>
      </c>
    </row>
    <row r="139" spans="1:13" ht="54" x14ac:dyDescent="0.25">
      <c r="A139" s="13" t="s">
        <v>1065</v>
      </c>
      <c r="B139" s="13" t="s">
        <v>1025</v>
      </c>
      <c r="C139" s="29" t="s">
        <v>1026</v>
      </c>
      <c r="D139" s="29" t="s">
        <v>66</v>
      </c>
      <c r="E139" s="29" t="s">
        <v>1066</v>
      </c>
      <c r="F139" s="29" t="s">
        <v>1067</v>
      </c>
      <c r="G139" s="29" t="s">
        <v>1068</v>
      </c>
      <c r="H139" s="29" t="s">
        <v>1069</v>
      </c>
      <c r="I139" s="29" t="s">
        <v>1070</v>
      </c>
      <c r="J139" s="30" t="s">
        <v>61</v>
      </c>
      <c r="K139" s="29" t="s">
        <v>329</v>
      </c>
      <c r="L139" s="13" t="s">
        <v>1048</v>
      </c>
      <c r="M139" s="29" t="s">
        <v>1071</v>
      </c>
    </row>
    <row r="140" spans="1:13" ht="36" x14ac:dyDescent="0.25">
      <c r="A140" s="17" t="s">
        <v>1072</v>
      </c>
      <c r="B140" s="17" t="s">
        <v>1025</v>
      </c>
      <c r="C140" s="31" t="s">
        <v>1026</v>
      </c>
      <c r="D140" s="31" t="s">
        <v>66</v>
      </c>
      <c r="E140" s="31" t="s">
        <v>1073</v>
      </c>
      <c r="F140" s="31" t="s">
        <v>1074</v>
      </c>
      <c r="G140" s="31" t="s">
        <v>1075</v>
      </c>
      <c r="H140" s="31" t="s">
        <v>1076</v>
      </c>
      <c r="I140" s="31" t="s">
        <v>1077</v>
      </c>
      <c r="J140" s="30" t="s">
        <v>61</v>
      </c>
      <c r="K140" s="31" t="s">
        <v>329</v>
      </c>
      <c r="L140" s="17" t="s">
        <v>180</v>
      </c>
      <c r="M140" s="31" t="s">
        <v>1078</v>
      </c>
    </row>
    <row r="141" spans="1:13" ht="36" x14ac:dyDescent="0.25">
      <c r="A141" s="13" t="s">
        <v>1079</v>
      </c>
      <c r="B141" s="13" t="s">
        <v>1080</v>
      </c>
      <c r="C141" s="29" t="s">
        <v>1081</v>
      </c>
      <c r="D141" s="29" t="s">
        <v>371</v>
      </c>
      <c r="E141" s="29" t="s">
        <v>1082</v>
      </c>
      <c r="F141" s="29" t="s">
        <v>1083</v>
      </c>
      <c r="G141" s="29" t="s">
        <v>1084</v>
      </c>
      <c r="H141" s="29" t="s">
        <v>1085</v>
      </c>
      <c r="I141" s="29" t="s">
        <v>1086</v>
      </c>
      <c r="J141" s="32" t="s">
        <v>72</v>
      </c>
      <c r="K141" s="29" t="s">
        <v>1087</v>
      </c>
      <c r="L141" s="13" t="s">
        <v>1088</v>
      </c>
      <c r="M141" s="29" t="s">
        <v>1089</v>
      </c>
    </row>
    <row r="142" spans="1:13" ht="36" x14ac:dyDescent="0.25">
      <c r="A142" s="17" t="s">
        <v>1090</v>
      </c>
      <c r="B142" s="17" t="s">
        <v>1080</v>
      </c>
      <c r="C142" s="31" t="s">
        <v>1081</v>
      </c>
      <c r="D142" s="31" t="s">
        <v>380</v>
      </c>
      <c r="E142" s="31" t="s">
        <v>1091</v>
      </c>
      <c r="F142" s="31" t="s">
        <v>1092</v>
      </c>
      <c r="G142" s="31" t="s">
        <v>1093</v>
      </c>
      <c r="H142" s="31" t="s">
        <v>1094</v>
      </c>
      <c r="I142" s="31" t="s">
        <v>1095</v>
      </c>
      <c r="J142" s="33" t="s">
        <v>710</v>
      </c>
      <c r="K142" s="31" t="s">
        <v>1087</v>
      </c>
      <c r="L142" s="17" t="s">
        <v>1096</v>
      </c>
      <c r="M142" s="31" t="s">
        <v>1097</v>
      </c>
    </row>
    <row r="143" spans="1:13" ht="36" x14ac:dyDescent="0.25">
      <c r="A143" s="13" t="s">
        <v>1098</v>
      </c>
      <c r="B143" s="13" t="s">
        <v>1080</v>
      </c>
      <c r="C143" s="29" t="s">
        <v>1081</v>
      </c>
      <c r="D143" s="29" t="s">
        <v>207</v>
      </c>
      <c r="E143" s="29" t="s">
        <v>1099</v>
      </c>
      <c r="F143" s="29" t="s">
        <v>1100</v>
      </c>
      <c r="G143" s="29" t="s">
        <v>1101</v>
      </c>
      <c r="H143" s="29" t="s">
        <v>1102</v>
      </c>
      <c r="I143" s="29" t="s">
        <v>1103</v>
      </c>
      <c r="J143" s="30" t="s">
        <v>61</v>
      </c>
      <c r="K143" s="29" t="s">
        <v>1087</v>
      </c>
      <c r="L143" s="13" t="s">
        <v>1096</v>
      </c>
      <c r="M143" s="29" t="s">
        <v>1097</v>
      </c>
    </row>
    <row r="144" spans="1:13" ht="36" x14ac:dyDescent="0.25">
      <c r="A144" s="17" t="s">
        <v>1104</v>
      </c>
      <c r="B144" s="17" t="s">
        <v>1080</v>
      </c>
      <c r="C144" s="31" t="s">
        <v>1081</v>
      </c>
      <c r="D144" s="31" t="s">
        <v>207</v>
      </c>
      <c r="E144" s="31" t="s">
        <v>1105</v>
      </c>
      <c r="F144" s="31" t="s">
        <v>1106</v>
      </c>
      <c r="G144" s="31" t="s">
        <v>1107</v>
      </c>
      <c r="H144" s="31" t="s">
        <v>1108</v>
      </c>
      <c r="I144" s="31" t="s">
        <v>1109</v>
      </c>
      <c r="J144" s="30" t="s">
        <v>61</v>
      </c>
      <c r="K144" s="31" t="s">
        <v>1087</v>
      </c>
      <c r="L144" s="17" t="s">
        <v>1096</v>
      </c>
      <c r="M144" s="31"/>
    </row>
    <row r="145" spans="1:13" ht="54" x14ac:dyDescent="0.25">
      <c r="A145" s="13" t="s">
        <v>1110</v>
      </c>
      <c r="B145" s="13" t="s">
        <v>1111</v>
      </c>
      <c r="C145" s="29" t="s">
        <v>1112</v>
      </c>
      <c r="D145" s="29" t="s">
        <v>55</v>
      </c>
      <c r="E145" s="29" t="s">
        <v>1113</v>
      </c>
      <c r="F145" s="29" t="s">
        <v>1114</v>
      </c>
      <c r="G145" s="29" t="s">
        <v>1115</v>
      </c>
      <c r="H145" s="29" t="s">
        <v>1116</v>
      </c>
      <c r="I145" s="29" t="s">
        <v>1117</v>
      </c>
      <c r="J145" s="32" t="s">
        <v>72</v>
      </c>
      <c r="K145" s="29" t="s">
        <v>1118</v>
      </c>
      <c r="L145" s="13" t="s">
        <v>1119</v>
      </c>
      <c r="M145" s="29" t="s">
        <v>1120</v>
      </c>
    </row>
    <row r="146" spans="1:13" ht="54" x14ac:dyDescent="0.25">
      <c r="A146" s="17" t="s">
        <v>1121</v>
      </c>
      <c r="B146" s="17" t="s">
        <v>1111</v>
      </c>
      <c r="C146" s="31" t="s">
        <v>1112</v>
      </c>
      <c r="D146" s="31" t="s">
        <v>55</v>
      </c>
      <c r="E146" s="31" t="s">
        <v>1122</v>
      </c>
      <c r="F146" s="31" t="s">
        <v>1123</v>
      </c>
      <c r="G146" s="31" t="s">
        <v>1124</v>
      </c>
      <c r="H146" s="31" t="s">
        <v>1125</v>
      </c>
      <c r="I146" s="31" t="s">
        <v>1126</v>
      </c>
      <c r="J146" s="30" t="s">
        <v>61</v>
      </c>
      <c r="K146" s="31" t="s">
        <v>1118</v>
      </c>
      <c r="L146" s="17" t="s">
        <v>1127</v>
      </c>
      <c r="M146" s="31" t="s">
        <v>1128</v>
      </c>
    </row>
    <row r="147" spans="1:13" ht="36" x14ac:dyDescent="0.25">
      <c r="A147" s="13" t="s">
        <v>1129</v>
      </c>
      <c r="B147" s="13" t="s">
        <v>1111</v>
      </c>
      <c r="C147" s="29" t="s">
        <v>1112</v>
      </c>
      <c r="D147" s="29" t="s">
        <v>55</v>
      </c>
      <c r="E147" s="29" t="s">
        <v>1130</v>
      </c>
      <c r="F147" s="29" t="s">
        <v>1131</v>
      </c>
      <c r="G147" s="29" t="s">
        <v>1132</v>
      </c>
      <c r="H147" s="29" t="s">
        <v>1133</v>
      </c>
      <c r="I147" s="29" t="s">
        <v>1134</v>
      </c>
      <c r="J147" s="30" t="s">
        <v>61</v>
      </c>
      <c r="K147" s="29" t="s">
        <v>1118</v>
      </c>
      <c r="L147" s="13" t="s">
        <v>1135</v>
      </c>
      <c r="M147" s="29" t="s">
        <v>1136</v>
      </c>
    </row>
    <row r="148" spans="1:13" ht="36" x14ac:dyDescent="0.25">
      <c r="A148" s="17" t="s">
        <v>1137</v>
      </c>
      <c r="B148" s="17" t="s">
        <v>1111</v>
      </c>
      <c r="C148" s="31" t="s">
        <v>1112</v>
      </c>
      <c r="D148" s="31" t="s">
        <v>55</v>
      </c>
      <c r="E148" s="31" t="s">
        <v>1138</v>
      </c>
      <c r="F148" s="31" t="s">
        <v>1139</v>
      </c>
      <c r="G148" s="31" t="s">
        <v>1140</v>
      </c>
      <c r="H148" s="31" t="s">
        <v>1141</v>
      </c>
      <c r="I148" s="31" t="s">
        <v>1142</v>
      </c>
      <c r="J148" s="30" t="s">
        <v>61</v>
      </c>
      <c r="K148" s="31" t="s">
        <v>1118</v>
      </c>
      <c r="L148" s="17" t="s">
        <v>1143</v>
      </c>
      <c r="M148" s="31" t="s">
        <v>1144</v>
      </c>
    </row>
    <row r="149" spans="1:13" ht="36" x14ac:dyDescent="0.25">
      <c r="A149" s="13" t="s">
        <v>1145</v>
      </c>
      <c r="B149" s="13" t="s">
        <v>1111</v>
      </c>
      <c r="C149" s="29" t="s">
        <v>1112</v>
      </c>
      <c r="D149" s="29" t="s">
        <v>55</v>
      </c>
      <c r="E149" s="29" t="s">
        <v>1146</v>
      </c>
      <c r="F149" s="29" t="s">
        <v>1147</v>
      </c>
      <c r="G149" s="29" t="s">
        <v>1148</v>
      </c>
      <c r="H149" s="29" t="s">
        <v>1149</v>
      </c>
      <c r="I149" s="29" t="s">
        <v>1150</v>
      </c>
      <c r="J149" s="30" t="s">
        <v>61</v>
      </c>
      <c r="K149" s="29" t="s">
        <v>1118</v>
      </c>
      <c r="L149" s="13" t="s">
        <v>1151</v>
      </c>
      <c r="M149" s="29" t="s">
        <v>1152</v>
      </c>
    </row>
    <row r="150" spans="1:13" ht="36" x14ac:dyDescent="0.25">
      <c r="A150" s="17" t="s">
        <v>1153</v>
      </c>
      <c r="B150" s="17" t="s">
        <v>1111</v>
      </c>
      <c r="C150" s="31" t="s">
        <v>1112</v>
      </c>
      <c r="D150" s="31" t="s">
        <v>55</v>
      </c>
      <c r="E150" s="31" t="s">
        <v>1154</v>
      </c>
      <c r="F150" s="31" t="s">
        <v>1155</v>
      </c>
      <c r="G150" s="31" t="s">
        <v>1156</v>
      </c>
      <c r="H150" s="31" t="s">
        <v>1157</v>
      </c>
      <c r="I150" s="31" t="s">
        <v>1158</v>
      </c>
      <c r="J150" s="30" t="s">
        <v>61</v>
      </c>
      <c r="K150" s="31" t="s">
        <v>1118</v>
      </c>
      <c r="L150" s="17" t="s">
        <v>1159</v>
      </c>
      <c r="M150" s="31" t="s">
        <v>1160</v>
      </c>
    </row>
    <row r="151" spans="1:13" ht="36" x14ac:dyDescent="0.25">
      <c r="A151" s="13" t="s">
        <v>1161</v>
      </c>
      <c r="B151" s="13" t="s">
        <v>1111</v>
      </c>
      <c r="C151" s="29" t="s">
        <v>1112</v>
      </c>
      <c r="D151" s="29" t="s">
        <v>333</v>
      </c>
      <c r="E151" s="29" t="s">
        <v>1162</v>
      </c>
      <c r="F151" s="29" t="s">
        <v>1163</v>
      </c>
      <c r="G151" s="29" t="s">
        <v>1164</v>
      </c>
      <c r="H151" s="29" t="s">
        <v>1165</v>
      </c>
      <c r="I151" s="29" t="s">
        <v>1166</v>
      </c>
      <c r="J151" s="30" t="s">
        <v>61</v>
      </c>
      <c r="K151" s="29" t="s">
        <v>1118</v>
      </c>
      <c r="L151" s="13" t="s">
        <v>1167</v>
      </c>
      <c r="M151" s="29" t="s">
        <v>1168</v>
      </c>
    </row>
    <row r="152" spans="1:13" ht="36" x14ac:dyDescent="0.25">
      <c r="A152" s="17" t="s">
        <v>1169</v>
      </c>
      <c r="B152" s="17" t="s">
        <v>1111</v>
      </c>
      <c r="C152" s="31" t="s">
        <v>1112</v>
      </c>
      <c r="D152" s="31" t="s">
        <v>333</v>
      </c>
      <c r="E152" s="31" t="s">
        <v>1170</v>
      </c>
      <c r="F152" s="31" t="s">
        <v>1171</v>
      </c>
      <c r="G152" s="31" t="s">
        <v>1172</v>
      </c>
      <c r="H152" s="31" t="s">
        <v>1173</v>
      </c>
      <c r="I152" s="31" t="s">
        <v>1174</v>
      </c>
      <c r="J152" s="33" t="s">
        <v>710</v>
      </c>
      <c r="K152" s="31" t="s">
        <v>1118</v>
      </c>
      <c r="L152" s="17" t="s">
        <v>1159</v>
      </c>
      <c r="M152" s="31" t="s">
        <v>1175</v>
      </c>
    </row>
    <row r="153" spans="1:13" ht="36" x14ac:dyDescent="0.25">
      <c r="A153" s="13" t="s">
        <v>1176</v>
      </c>
      <c r="B153" s="13" t="s">
        <v>1111</v>
      </c>
      <c r="C153" s="29" t="s">
        <v>1112</v>
      </c>
      <c r="D153" s="29" t="s">
        <v>341</v>
      </c>
      <c r="E153" s="29" t="s">
        <v>1177</v>
      </c>
      <c r="F153" s="29" t="s">
        <v>1178</v>
      </c>
      <c r="G153" s="29" t="s">
        <v>1179</v>
      </c>
      <c r="H153" s="29" t="s">
        <v>1180</v>
      </c>
      <c r="I153" s="29" t="s">
        <v>1181</v>
      </c>
      <c r="J153" s="30" t="s">
        <v>61</v>
      </c>
      <c r="K153" s="29" t="s">
        <v>1118</v>
      </c>
      <c r="L153" s="13" t="s">
        <v>1135</v>
      </c>
      <c r="M153" s="29" t="s">
        <v>1182</v>
      </c>
    </row>
    <row r="154" spans="1:13" ht="36" x14ac:dyDescent="0.25">
      <c r="A154" s="17" t="s">
        <v>1183</v>
      </c>
      <c r="B154" s="17" t="s">
        <v>1111</v>
      </c>
      <c r="C154" s="31" t="s">
        <v>1112</v>
      </c>
      <c r="D154" s="31" t="s">
        <v>371</v>
      </c>
      <c r="E154" s="31" t="s">
        <v>1184</v>
      </c>
      <c r="F154" s="31" t="s">
        <v>1185</v>
      </c>
      <c r="G154" s="31" t="s">
        <v>1186</v>
      </c>
      <c r="H154" s="31" t="s">
        <v>1187</v>
      </c>
      <c r="I154" s="31" t="s">
        <v>1188</v>
      </c>
      <c r="J154" s="32" t="s">
        <v>72</v>
      </c>
      <c r="K154" s="31" t="s">
        <v>1118</v>
      </c>
      <c r="L154" s="17" t="s">
        <v>1159</v>
      </c>
      <c r="M154" s="31"/>
    </row>
    <row r="155" spans="1:13" ht="36" x14ac:dyDescent="0.25">
      <c r="A155" s="13" t="s">
        <v>1189</v>
      </c>
      <c r="B155" s="13" t="s">
        <v>1111</v>
      </c>
      <c r="C155" s="29" t="s">
        <v>1112</v>
      </c>
      <c r="D155" s="29" t="s">
        <v>371</v>
      </c>
      <c r="E155" s="29" t="s">
        <v>1190</v>
      </c>
      <c r="F155" s="29" t="s">
        <v>1191</v>
      </c>
      <c r="G155" s="29" t="s">
        <v>1192</v>
      </c>
      <c r="H155" s="29" t="s">
        <v>1193</v>
      </c>
      <c r="I155" s="29" t="s">
        <v>1194</v>
      </c>
      <c r="J155" s="30" t="s">
        <v>61</v>
      </c>
      <c r="K155" s="29" t="s">
        <v>1118</v>
      </c>
      <c r="L155" s="13" t="s">
        <v>1159</v>
      </c>
      <c r="M155" s="29"/>
    </row>
    <row r="156" spans="1:13" ht="54" x14ac:dyDescent="0.25">
      <c r="A156" s="17" t="s">
        <v>1195</v>
      </c>
      <c r="B156" s="17" t="s">
        <v>1111</v>
      </c>
      <c r="C156" s="31" t="s">
        <v>1112</v>
      </c>
      <c r="D156" s="31" t="s">
        <v>380</v>
      </c>
      <c r="E156" s="31" t="s">
        <v>1196</v>
      </c>
      <c r="F156" s="31" t="s">
        <v>1197</v>
      </c>
      <c r="G156" s="31" t="s">
        <v>1198</v>
      </c>
      <c r="H156" s="31" t="s">
        <v>1199</v>
      </c>
      <c r="I156" s="31" t="s">
        <v>1200</v>
      </c>
      <c r="J156" s="32" t="s">
        <v>72</v>
      </c>
      <c r="K156" s="31" t="s">
        <v>1118</v>
      </c>
      <c r="L156" s="17" t="s">
        <v>1201</v>
      </c>
      <c r="M156" s="31" t="s">
        <v>1202</v>
      </c>
    </row>
    <row r="157" spans="1:13" ht="36" x14ac:dyDescent="0.25">
      <c r="A157" s="13" t="s">
        <v>1203</v>
      </c>
      <c r="B157" s="13" t="s">
        <v>1111</v>
      </c>
      <c r="C157" s="29" t="s">
        <v>1112</v>
      </c>
      <c r="D157" s="29" t="s">
        <v>380</v>
      </c>
      <c r="E157" s="29" t="s">
        <v>1204</v>
      </c>
      <c r="F157" s="29" t="s">
        <v>1205</v>
      </c>
      <c r="G157" s="29" t="s">
        <v>1206</v>
      </c>
      <c r="H157" s="29" t="s">
        <v>1207</v>
      </c>
      <c r="I157" s="29" t="s">
        <v>1208</v>
      </c>
      <c r="J157" s="32" t="s">
        <v>72</v>
      </c>
      <c r="K157" s="29" t="s">
        <v>1118</v>
      </c>
      <c r="L157" s="13" t="s">
        <v>1159</v>
      </c>
      <c r="M157" s="29"/>
    </row>
    <row r="158" spans="1:13" ht="36" x14ac:dyDescent="0.25">
      <c r="A158" s="17" t="s">
        <v>1209</v>
      </c>
      <c r="B158" s="17" t="s">
        <v>1111</v>
      </c>
      <c r="C158" s="31" t="s">
        <v>1112</v>
      </c>
      <c r="D158" s="31" t="s">
        <v>66</v>
      </c>
      <c r="E158" s="31" t="s">
        <v>1210</v>
      </c>
      <c r="F158" s="31" t="s">
        <v>1211</v>
      </c>
      <c r="G158" s="31" t="s">
        <v>1212</v>
      </c>
      <c r="H158" s="31" t="s">
        <v>1213</v>
      </c>
      <c r="I158" s="31" t="s">
        <v>1214</v>
      </c>
      <c r="J158" s="30" t="s">
        <v>61</v>
      </c>
      <c r="K158" s="31" t="s">
        <v>1118</v>
      </c>
      <c r="L158" s="17" t="s">
        <v>1215</v>
      </c>
      <c r="M158" s="31"/>
    </row>
    <row r="159" spans="1:13" ht="36" x14ac:dyDescent="0.25">
      <c r="A159" s="13" t="s">
        <v>1216</v>
      </c>
      <c r="B159" s="13" t="s">
        <v>1111</v>
      </c>
      <c r="C159" s="29" t="s">
        <v>1112</v>
      </c>
      <c r="D159" s="29" t="s">
        <v>1217</v>
      </c>
      <c r="E159" s="29" t="s">
        <v>1218</v>
      </c>
      <c r="F159" s="29" t="s">
        <v>1219</v>
      </c>
      <c r="G159" s="29" t="s">
        <v>1220</v>
      </c>
      <c r="H159" s="29" t="s">
        <v>1221</v>
      </c>
      <c r="I159" s="29" t="s">
        <v>1222</v>
      </c>
      <c r="J159" s="32" t="s">
        <v>72</v>
      </c>
      <c r="K159" s="29" t="s">
        <v>1118</v>
      </c>
      <c r="L159" s="13" t="s">
        <v>1223</v>
      </c>
      <c r="M159" s="29" t="s">
        <v>1224</v>
      </c>
    </row>
    <row r="160" spans="1:13" ht="36" x14ac:dyDescent="0.25">
      <c r="A160" s="17" t="s">
        <v>1225</v>
      </c>
      <c r="B160" s="17" t="s">
        <v>1111</v>
      </c>
      <c r="C160" s="31" t="s">
        <v>1112</v>
      </c>
      <c r="D160" s="31" t="s">
        <v>1217</v>
      </c>
      <c r="E160" s="31" t="s">
        <v>1218</v>
      </c>
      <c r="F160" s="31" t="s">
        <v>1226</v>
      </c>
      <c r="G160" s="31" t="s">
        <v>1227</v>
      </c>
      <c r="H160" s="31" t="s">
        <v>1228</v>
      </c>
      <c r="I160" s="31" t="s">
        <v>1229</v>
      </c>
      <c r="J160" s="30" t="s">
        <v>61</v>
      </c>
      <c r="K160" s="31" t="s">
        <v>1118</v>
      </c>
      <c r="L160" s="17" t="s">
        <v>1230</v>
      </c>
      <c r="M160" s="31" t="s">
        <v>1231</v>
      </c>
    </row>
    <row r="161" spans="1:13" ht="54" x14ac:dyDescent="0.25">
      <c r="A161" s="13" t="s">
        <v>1232</v>
      </c>
      <c r="B161" s="13" t="s">
        <v>1111</v>
      </c>
      <c r="C161" s="29" t="s">
        <v>1112</v>
      </c>
      <c r="D161" s="29" t="s">
        <v>1217</v>
      </c>
      <c r="E161" s="29" t="s">
        <v>1218</v>
      </c>
      <c r="F161" s="29" t="s">
        <v>1233</v>
      </c>
      <c r="G161" s="29" t="s">
        <v>1234</v>
      </c>
      <c r="H161" s="29" t="s">
        <v>1235</v>
      </c>
      <c r="I161" s="29" t="s">
        <v>1236</v>
      </c>
      <c r="J161" s="30" t="s">
        <v>61</v>
      </c>
      <c r="K161" s="29" t="s">
        <v>1118</v>
      </c>
      <c r="L161" s="13" t="s">
        <v>1135</v>
      </c>
      <c r="M161" s="29" t="s">
        <v>1237</v>
      </c>
    </row>
    <row r="162" spans="1:13" ht="36" x14ac:dyDescent="0.25">
      <c r="A162" s="17" t="s">
        <v>1238</v>
      </c>
      <c r="B162" s="17" t="s">
        <v>1111</v>
      </c>
      <c r="C162" s="31" t="s">
        <v>1112</v>
      </c>
      <c r="D162" s="31" t="s">
        <v>1217</v>
      </c>
      <c r="E162" s="31" t="s">
        <v>1239</v>
      </c>
      <c r="F162" s="31" t="s">
        <v>1240</v>
      </c>
      <c r="G162" s="31" t="s">
        <v>1241</v>
      </c>
      <c r="H162" s="31" t="s">
        <v>1242</v>
      </c>
      <c r="I162" s="31" t="s">
        <v>1243</v>
      </c>
      <c r="J162" s="30" t="s">
        <v>61</v>
      </c>
      <c r="K162" s="31" t="s">
        <v>1118</v>
      </c>
      <c r="L162" s="17" t="s">
        <v>1244</v>
      </c>
      <c r="M162" s="31" t="s">
        <v>1245</v>
      </c>
    </row>
    <row r="163" spans="1:13" ht="36" x14ac:dyDescent="0.25">
      <c r="A163" s="13" t="s">
        <v>1246</v>
      </c>
      <c r="B163" s="13" t="s">
        <v>1111</v>
      </c>
      <c r="C163" s="29" t="s">
        <v>1112</v>
      </c>
      <c r="D163" s="29" t="s">
        <v>1217</v>
      </c>
      <c r="E163" s="29" t="s">
        <v>1247</v>
      </c>
      <c r="F163" s="29" t="s">
        <v>1248</v>
      </c>
      <c r="G163" s="29" t="s">
        <v>1249</v>
      </c>
      <c r="H163" s="29" t="s">
        <v>1250</v>
      </c>
      <c r="I163" s="29" t="s">
        <v>1251</v>
      </c>
      <c r="J163" s="30" t="s">
        <v>61</v>
      </c>
      <c r="K163" s="29" t="s">
        <v>1118</v>
      </c>
      <c r="L163" s="13" t="s">
        <v>1252</v>
      </c>
      <c r="M163" s="29" t="s">
        <v>1253</v>
      </c>
    </row>
    <row r="164" spans="1:13" ht="54" x14ac:dyDescent="0.25">
      <c r="A164" s="17" t="s">
        <v>1254</v>
      </c>
      <c r="B164" s="17" t="s">
        <v>1111</v>
      </c>
      <c r="C164" s="31" t="s">
        <v>1112</v>
      </c>
      <c r="D164" s="31" t="s">
        <v>1217</v>
      </c>
      <c r="E164" s="31" t="s">
        <v>1255</v>
      </c>
      <c r="F164" s="31" t="s">
        <v>1256</v>
      </c>
      <c r="G164" s="31" t="s">
        <v>1257</v>
      </c>
      <c r="H164" s="31" t="s">
        <v>1258</v>
      </c>
      <c r="I164" s="31" t="s">
        <v>1259</v>
      </c>
      <c r="J164" s="30" t="s">
        <v>61</v>
      </c>
      <c r="K164" s="31" t="s">
        <v>1118</v>
      </c>
      <c r="L164" s="17" t="s">
        <v>1135</v>
      </c>
      <c r="M164" s="31" t="s">
        <v>1260</v>
      </c>
    </row>
    <row r="165" spans="1:13" ht="54" x14ac:dyDescent="0.25">
      <c r="A165" s="13" t="s">
        <v>1261</v>
      </c>
      <c r="B165" s="13" t="s">
        <v>1111</v>
      </c>
      <c r="C165" s="29" t="s">
        <v>1112</v>
      </c>
      <c r="D165" s="29" t="s">
        <v>1217</v>
      </c>
      <c r="E165" s="29" t="s">
        <v>1262</v>
      </c>
      <c r="F165" s="29" t="s">
        <v>1263</v>
      </c>
      <c r="G165" s="29" t="s">
        <v>1264</v>
      </c>
      <c r="H165" s="29" t="s">
        <v>1265</v>
      </c>
      <c r="I165" s="29" t="s">
        <v>1266</v>
      </c>
      <c r="J165" s="30" t="s">
        <v>61</v>
      </c>
      <c r="K165" s="29" t="s">
        <v>1118</v>
      </c>
      <c r="L165" s="13" t="s">
        <v>1159</v>
      </c>
      <c r="M165" s="29" t="s">
        <v>1267</v>
      </c>
    </row>
    <row r="166" spans="1:13" ht="36" x14ac:dyDescent="0.25">
      <c r="A166" s="17" t="s">
        <v>1268</v>
      </c>
      <c r="B166" s="17" t="s">
        <v>1111</v>
      </c>
      <c r="C166" s="31" t="s">
        <v>1112</v>
      </c>
      <c r="D166" s="31" t="s">
        <v>1217</v>
      </c>
      <c r="E166" s="31" t="s">
        <v>1269</v>
      </c>
      <c r="F166" s="31" t="s">
        <v>1270</v>
      </c>
      <c r="G166" s="31" t="s">
        <v>1271</v>
      </c>
      <c r="H166" s="31" t="s">
        <v>1272</v>
      </c>
      <c r="I166" s="31" t="s">
        <v>1273</v>
      </c>
      <c r="J166" s="30" t="s">
        <v>61</v>
      </c>
      <c r="K166" s="31" t="s">
        <v>1118</v>
      </c>
      <c r="L166" s="17" t="s">
        <v>1274</v>
      </c>
      <c r="M166" s="31" t="s">
        <v>1275</v>
      </c>
    </row>
    <row r="167" spans="1:13" ht="36" x14ac:dyDescent="0.25">
      <c r="A167" s="13" t="s">
        <v>1276</v>
      </c>
      <c r="B167" s="13" t="s">
        <v>1111</v>
      </c>
      <c r="C167" s="29" t="s">
        <v>1112</v>
      </c>
      <c r="D167" s="29" t="s">
        <v>1217</v>
      </c>
      <c r="E167" s="29" t="s">
        <v>1277</v>
      </c>
      <c r="F167" s="29" t="s">
        <v>1278</v>
      </c>
      <c r="G167" s="29" t="s">
        <v>1279</v>
      </c>
      <c r="H167" s="29" t="s">
        <v>1280</v>
      </c>
      <c r="I167" s="29" t="s">
        <v>1281</v>
      </c>
      <c r="J167" s="30" t="s">
        <v>61</v>
      </c>
      <c r="K167" s="29" t="s">
        <v>1118</v>
      </c>
      <c r="L167" s="13" t="s">
        <v>1135</v>
      </c>
      <c r="M167" s="29" t="s">
        <v>1282</v>
      </c>
    </row>
    <row r="168" spans="1:13" ht="54" x14ac:dyDescent="0.25">
      <c r="A168" s="17" t="s">
        <v>1283</v>
      </c>
      <c r="B168" s="17" t="s">
        <v>1284</v>
      </c>
      <c r="C168" s="31" t="s">
        <v>1285</v>
      </c>
      <c r="D168" s="31" t="s">
        <v>55</v>
      </c>
      <c r="E168" s="31" t="s">
        <v>1286</v>
      </c>
      <c r="F168" s="31" t="s">
        <v>1287</v>
      </c>
      <c r="G168" s="31" t="s">
        <v>1288</v>
      </c>
      <c r="H168" s="31" t="s">
        <v>1289</v>
      </c>
      <c r="I168" s="31" t="s">
        <v>1290</v>
      </c>
      <c r="J168" s="30" t="s">
        <v>61</v>
      </c>
      <c r="K168" s="31" t="s">
        <v>1291</v>
      </c>
      <c r="L168" s="17" t="s">
        <v>1292</v>
      </c>
      <c r="M168" s="31" t="s">
        <v>1293</v>
      </c>
    </row>
    <row r="169" spans="1:13" ht="36" x14ac:dyDescent="0.25">
      <c r="A169" s="13" t="s">
        <v>1294</v>
      </c>
      <c r="B169" s="13" t="s">
        <v>1284</v>
      </c>
      <c r="C169" s="29" t="s">
        <v>1285</v>
      </c>
      <c r="D169" s="29" t="s">
        <v>55</v>
      </c>
      <c r="E169" s="29" t="s">
        <v>1295</v>
      </c>
      <c r="F169" s="29" t="s">
        <v>1296</v>
      </c>
      <c r="G169" s="29" t="s">
        <v>1297</v>
      </c>
      <c r="H169" s="29" t="s">
        <v>1298</v>
      </c>
      <c r="I169" s="29" t="s">
        <v>1299</v>
      </c>
      <c r="J169" s="30" t="s">
        <v>61</v>
      </c>
      <c r="K169" s="29" t="s">
        <v>1291</v>
      </c>
      <c r="L169" s="13" t="s">
        <v>1292</v>
      </c>
      <c r="M169" s="29" t="s">
        <v>1300</v>
      </c>
    </row>
    <row r="170" spans="1:13" ht="36" x14ac:dyDescent="0.25">
      <c r="A170" s="17" t="s">
        <v>1301</v>
      </c>
      <c r="B170" s="17" t="s">
        <v>1284</v>
      </c>
      <c r="C170" s="31" t="s">
        <v>1285</v>
      </c>
      <c r="D170" s="31" t="s">
        <v>55</v>
      </c>
      <c r="E170" s="31" t="s">
        <v>1302</v>
      </c>
      <c r="F170" s="31" t="s">
        <v>1303</v>
      </c>
      <c r="G170" s="31" t="s">
        <v>1304</v>
      </c>
      <c r="H170" s="31" t="s">
        <v>1305</v>
      </c>
      <c r="I170" s="31" t="s">
        <v>1306</v>
      </c>
      <c r="J170" s="30" t="s">
        <v>61</v>
      </c>
      <c r="K170" s="31" t="s">
        <v>1291</v>
      </c>
      <c r="L170" s="17" t="s">
        <v>1292</v>
      </c>
      <c r="M170" s="31" t="s">
        <v>1307</v>
      </c>
    </row>
    <row r="171" spans="1:13" ht="36" x14ac:dyDescent="0.25">
      <c r="A171" s="13" t="s">
        <v>1308</v>
      </c>
      <c r="B171" s="13" t="s">
        <v>1284</v>
      </c>
      <c r="C171" s="29" t="s">
        <v>1285</v>
      </c>
      <c r="D171" s="29" t="s">
        <v>55</v>
      </c>
      <c r="E171" s="29" t="s">
        <v>1309</v>
      </c>
      <c r="F171" s="29" t="s">
        <v>1310</v>
      </c>
      <c r="G171" s="29" t="s">
        <v>1311</v>
      </c>
      <c r="H171" s="29" t="s">
        <v>1312</v>
      </c>
      <c r="I171" s="29" t="s">
        <v>1313</v>
      </c>
      <c r="J171" s="30" t="s">
        <v>61</v>
      </c>
      <c r="K171" s="29" t="s">
        <v>1291</v>
      </c>
      <c r="L171" s="13" t="s">
        <v>1292</v>
      </c>
      <c r="M171" s="29" t="s">
        <v>1314</v>
      </c>
    </row>
    <row r="172" spans="1:13" ht="36" x14ac:dyDescent="0.25">
      <c r="A172" s="17" t="s">
        <v>1315</v>
      </c>
      <c r="B172" s="17" t="s">
        <v>1284</v>
      </c>
      <c r="C172" s="31" t="s">
        <v>1285</v>
      </c>
      <c r="D172" s="31" t="s">
        <v>55</v>
      </c>
      <c r="E172" s="31" t="s">
        <v>1316</v>
      </c>
      <c r="F172" s="31" t="s">
        <v>1317</v>
      </c>
      <c r="G172" s="31" t="s">
        <v>1318</v>
      </c>
      <c r="H172" s="31" t="s">
        <v>1319</v>
      </c>
      <c r="I172" s="31" t="s">
        <v>1320</v>
      </c>
      <c r="J172" s="30" t="s">
        <v>61</v>
      </c>
      <c r="K172" s="31" t="s">
        <v>1291</v>
      </c>
      <c r="L172" s="17" t="s">
        <v>1223</v>
      </c>
      <c r="M172" s="31" t="s">
        <v>1321</v>
      </c>
    </row>
    <row r="173" spans="1:13" ht="36" x14ac:dyDescent="0.25">
      <c r="A173" s="13" t="s">
        <v>1322</v>
      </c>
      <c r="B173" s="13" t="s">
        <v>1284</v>
      </c>
      <c r="C173" s="29" t="s">
        <v>1285</v>
      </c>
      <c r="D173" s="29" t="s">
        <v>55</v>
      </c>
      <c r="E173" s="29" t="s">
        <v>1286</v>
      </c>
      <c r="F173" s="29" t="s">
        <v>1323</v>
      </c>
      <c r="G173" s="29" t="s">
        <v>1324</v>
      </c>
      <c r="H173" s="29" t="s">
        <v>1325</v>
      </c>
      <c r="I173" s="29" t="s">
        <v>1326</v>
      </c>
      <c r="J173" s="33" t="s">
        <v>710</v>
      </c>
      <c r="K173" s="29" t="s">
        <v>1291</v>
      </c>
      <c r="L173" s="13" t="s">
        <v>1292</v>
      </c>
      <c r="M173" s="29" t="s">
        <v>1327</v>
      </c>
    </row>
    <row r="174" spans="1:13" ht="36" x14ac:dyDescent="0.25">
      <c r="A174" s="17" t="s">
        <v>1328</v>
      </c>
      <c r="B174" s="17" t="s">
        <v>1284</v>
      </c>
      <c r="C174" s="31" t="s">
        <v>1285</v>
      </c>
      <c r="D174" s="31" t="s">
        <v>55</v>
      </c>
      <c r="E174" s="31" t="s">
        <v>1286</v>
      </c>
      <c r="F174" s="31" t="s">
        <v>1329</v>
      </c>
      <c r="G174" s="31" t="s">
        <v>1330</v>
      </c>
      <c r="H174" s="31" t="s">
        <v>1331</v>
      </c>
      <c r="I174" s="31" t="s">
        <v>1332</v>
      </c>
      <c r="J174" s="33" t="s">
        <v>710</v>
      </c>
      <c r="K174" s="31" t="s">
        <v>1291</v>
      </c>
      <c r="L174" s="17" t="s">
        <v>1292</v>
      </c>
      <c r="M174" s="31" t="s">
        <v>1333</v>
      </c>
    </row>
    <row r="175" spans="1:13" ht="36" x14ac:dyDescent="0.25">
      <c r="A175" s="13" t="s">
        <v>1334</v>
      </c>
      <c r="B175" s="13" t="s">
        <v>1284</v>
      </c>
      <c r="C175" s="29" t="s">
        <v>1285</v>
      </c>
      <c r="D175" s="29" t="s">
        <v>55</v>
      </c>
      <c r="E175" s="29" t="s">
        <v>1335</v>
      </c>
      <c r="F175" s="29" t="s">
        <v>1336</v>
      </c>
      <c r="G175" s="29" t="s">
        <v>1337</v>
      </c>
      <c r="H175" s="29" t="s">
        <v>1338</v>
      </c>
      <c r="I175" s="29" t="s">
        <v>1339</v>
      </c>
      <c r="J175" s="33" t="s">
        <v>710</v>
      </c>
      <c r="K175" s="29" t="s">
        <v>1291</v>
      </c>
      <c r="L175" s="13" t="s">
        <v>1292</v>
      </c>
      <c r="M175" s="29" t="s">
        <v>1340</v>
      </c>
    </row>
    <row r="176" spans="1:13" ht="36" x14ac:dyDescent="0.25">
      <c r="A176" s="17" t="s">
        <v>1341</v>
      </c>
      <c r="B176" s="17" t="s">
        <v>1284</v>
      </c>
      <c r="C176" s="31" t="s">
        <v>1285</v>
      </c>
      <c r="D176" s="31" t="s">
        <v>55</v>
      </c>
      <c r="E176" s="31" t="s">
        <v>1342</v>
      </c>
      <c r="F176" s="31" t="s">
        <v>1343</v>
      </c>
      <c r="G176" s="31" t="s">
        <v>1344</v>
      </c>
      <c r="H176" s="31" t="s">
        <v>1345</v>
      </c>
      <c r="I176" s="31" t="s">
        <v>1346</v>
      </c>
      <c r="J176" s="33" t="s">
        <v>710</v>
      </c>
      <c r="K176" s="31" t="s">
        <v>1291</v>
      </c>
      <c r="L176" s="17" t="s">
        <v>1292</v>
      </c>
      <c r="M176" s="31" t="s">
        <v>1347</v>
      </c>
    </row>
    <row r="177" spans="1:13" ht="36" x14ac:dyDescent="0.25">
      <c r="A177" s="13" t="s">
        <v>1348</v>
      </c>
      <c r="B177" s="13" t="s">
        <v>1284</v>
      </c>
      <c r="C177" s="29" t="s">
        <v>1285</v>
      </c>
      <c r="D177" s="29" t="s">
        <v>55</v>
      </c>
      <c r="E177" s="29" t="s">
        <v>1349</v>
      </c>
      <c r="F177" s="29" t="s">
        <v>1350</v>
      </c>
      <c r="G177" s="29" t="s">
        <v>1351</v>
      </c>
      <c r="H177" s="29" t="s">
        <v>1352</v>
      </c>
      <c r="I177" s="29" t="s">
        <v>1353</v>
      </c>
      <c r="J177" s="33" t="s">
        <v>710</v>
      </c>
      <c r="K177" s="29" t="s">
        <v>1291</v>
      </c>
      <c r="L177" s="13" t="s">
        <v>1354</v>
      </c>
      <c r="M177" s="29" t="s">
        <v>1355</v>
      </c>
    </row>
    <row r="178" spans="1:13" ht="36" x14ac:dyDescent="0.25">
      <c r="A178" s="17" t="s">
        <v>1356</v>
      </c>
      <c r="B178" s="17" t="s">
        <v>1284</v>
      </c>
      <c r="C178" s="31" t="s">
        <v>1285</v>
      </c>
      <c r="D178" s="31" t="s">
        <v>55</v>
      </c>
      <c r="E178" s="31" t="s">
        <v>1357</v>
      </c>
      <c r="F178" s="31" t="s">
        <v>1358</v>
      </c>
      <c r="G178" s="31" t="s">
        <v>1359</v>
      </c>
      <c r="H178" s="31" t="s">
        <v>1360</v>
      </c>
      <c r="I178" s="31" t="s">
        <v>1361</v>
      </c>
      <c r="J178" s="33" t="s">
        <v>710</v>
      </c>
      <c r="K178" s="31" t="s">
        <v>1291</v>
      </c>
      <c r="L178" s="17" t="s">
        <v>1362</v>
      </c>
      <c r="M178" s="31" t="s">
        <v>1363</v>
      </c>
    </row>
    <row r="179" spans="1:13" ht="36" x14ac:dyDescent="0.25">
      <c r="A179" s="13" t="s">
        <v>1364</v>
      </c>
      <c r="B179" s="13" t="s">
        <v>1284</v>
      </c>
      <c r="C179" s="29" t="s">
        <v>1285</v>
      </c>
      <c r="D179" s="29" t="s">
        <v>341</v>
      </c>
      <c r="E179" s="29" t="s">
        <v>1365</v>
      </c>
      <c r="F179" s="29" t="s">
        <v>1366</v>
      </c>
      <c r="G179" s="29" t="s">
        <v>1367</v>
      </c>
      <c r="H179" s="29" t="s">
        <v>1368</v>
      </c>
      <c r="I179" s="29" t="s">
        <v>1369</v>
      </c>
      <c r="J179" s="32" t="s">
        <v>72</v>
      </c>
      <c r="K179" s="29" t="s">
        <v>1291</v>
      </c>
      <c r="L179" s="13" t="s">
        <v>1292</v>
      </c>
      <c r="M179" s="29" t="s">
        <v>1370</v>
      </c>
    </row>
    <row r="180" spans="1:13" ht="36" x14ac:dyDescent="0.25">
      <c r="A180" s="17" t="s">
        <v>1371</v>
      </c>
      <c r="B180" s="17" t="s">
        <v>1284</v>
      </c>
      <c r="C180" s="31" t="s">
        <v>1285</v>
      </c>
      <c r="D180" s="31" t="s">
        <v>341</v>
      </c>
      <c r="E180" s="31" t="s">
        <v>1365</v>
      </c>
      <c r="F180" s="31" t="s">
        <v>1372</v>
      </c>
      <c r="G180" s="31" t="s">
        <v>1373</v>
      </c>
      <c r="H180" s="31" t="s">
        <v>1374</v>
      </c>
      <c r="I180" s="31" t="s">
        <v>1375</v>
      </c>
      <c r="J180" s="30" t="s">
        <v>61</v>
      </c>
      <c r="K180" s="31" t="s">
        <v>1291</v>
      </c>
      <c r="L180" s="17" t="s">
        <v>1362</v>
      </c>
      <c r="M180" s="31" t="s">
        <v>1376</v>
      </c>
    </row>
    <row r="181" spans="1:13" ht="36" x14ac:dyDescent="0.25">
      <c r="A181" s="13" t="s">
        <v>1377</v>
      </c>
      <c r="B181" s="13" t="s">
        <v>1284</v>
      </c>
      <c r="C181" s="29" t="s">
        <v>1285</v>
      </c>
      <c r="D181" s="29" t="s">
        <v>341</v>
      </c>
      <c r="E181" s="29" t="s">
        <v>1365</v>
      </c>
      <c r="F181" s="29" t="s">
        <v>1378</v>
      </c>
      <c r="G181" s="29" t="s">
        <v>1379</v>
      </c>
      <c r="H181" s="29" t="s">
        <v>1380</v>
      </c>
      <c r="I181" s="29" t="s">
        <v>1381</v>
      </c>
      <c r="J181" s="30" t="s">
        <v>61</v>
      </c>
      <c r="K181" s="29" t="s">
        <v>1291</v>
      </c>
      <c r="L181" s="13" t="s">
        <v>1292</v>
      </c>
      <c r="M181" s="29" t="s">
        <v>1382</v>
      </c>
    </row>
    <row r="182" spans="1:13" ht="54" x14ac:dyDescent="0.25">
      <c r="A182" s="17" t="s">
        <v>1383</v>
      </c>
      <c r="B182" s="17" t="s">
        <v>1284</v>
      </c>
      <c r="C182" s="31" t="s">
        <v>1285</v>
      </c>
      <c r="D182" s="31" t="s">
        <v>341</v>
      </c>
      <c r="E182" s="31" t="s">
        <v>1384</v>
      </c>
      <c r="F182" s="31" t="s">
        <v>1385</v>
      </c>
      <c r="G182" s="31" t="s">
        <v>1386</v>
      </c>
      <c r="H182" s="31" t="s">
        <v>1387</v>
      </c>
      <c r="I182" s="31" t="s">
        <v>1388</v>
      </c>
      <c r="J182" s="30" t="s">
        <v>61</v>
      </c>
      <c r="K182" s="31" t="s">
        <v>1291</v>
      </c>
      <c r="L182" s="17" t="s">
        <v>1389</v>
      </c>
      <c r="M182" s="31"/>
    </row>
    <row r="183" spans="1:13" ht="36" x14ac:dyDescent="0.25">
      <c r="A183" s="13" t="s">
        <v>1390</v>
      </c>
      <c r="B183" s="13" t="s">
        <v>1284</v>
      </c>
      <c r="C183" s="29" t="s">
        <v>1285</v>
      </c>
      <c r="D183" s="29" t="s">
        <v>380</v>
      </c>
      <c r="E183" s="29" t="s">
        <v>1391</v>
      </c>
      <c r="F183" s="29" t="s">
        <v>1392</v>
      </c>
      <c r="G183" s="29" t="s">
        <v>1393</v>
      </c>
      <c r="H183" s="29" t="s">
        <v>1394</v>
      </c>
      <c r="I183" s="29" t="s">
        <v>1395</v>
      </c>
      <c r="J183" s="30" t="s">
        <v>61</v>
      </c>
      <c r="K183" s="29" t="s">
        <v>1291</v>
      </c>
      <c r="L183" s="13" t="s">
        <v>1292</v>
      </c>
      <c r="M183" s="29" t="s">
        <v>1370</v>
      </c>
    </row>
    <row r="184" spans="1:13" ht="36" x14ac:dyDescent="0.25">
      <c r="A184" s="17" t="s">
        <v>1396</v>
      </c>
      <c r="B184" s="17" t="s">
        <v>1284</v>
      </c>
      <c r="C184" s="31" t="s">
        <v>1285</v>
      </c>
      <c r="D184" s="31" t="s">
        <v>1217</v>
      </c>
      <c r="E184" s="31" t="s">
        <v>1391</v>
      </c>
      <c r="F184" s="31" t="s">
        <v>1397</v>
      </c>
      <c r="G184" s="31" t="s">
        <v>1398</v>
      </c>
      <c r="H184" s="31" t="s">
        <v>1399</v>
      </c>
      <c r="I184" s="31" t="s">
        <v>1400</v>
      </c>
      <c r="J184" s="32" t="s">
        <v>72</v>
      </c>
      <c r="K184" s="31" t="s">
        <v>1291</v>
      </c>
      <c r="L184" s="17" t="s">
        <v>1223</v>
      </c>
      <c r="M184" s="31" t="s">
        <v>1401</v>
      </c>
    </row>
    <row r="185" spans="1:13" ht="36" x14ac:dyDescent="0.25">
      <c r="A185" s="13" t="s">
        <v>1402</v>
      </c>
      <c r="B185" s="13" t="s">
        <v>1284</v>
      </c>
      <c r="C185" s="29" t="s">
        <v>1285</v>
      </c>
      <c r="D185" s="29" t="s">
        <v>1217</v>
      </c>
      <c r="E185" s="29" t="s">
        <v>1403</v>
      </c>
      <c r="F185" s="29" t="s">
        <v>1404</v>
      </c>
      <c r="G185" s="29" t="s">
        <v>1405</v>
      </c>
      <c r="H185" s="29" t="s">
        <v>1406</v>
      </c>
      <c r="I185" s="29" t="s">
        <v>1407</v>
      </c>
      <c r="J185" s="30" t="s">
        <v>61</v>
      </c>
      <c r="K185" s="29" t="s">
        <v>1291</v>
      </c>
      <c r="L185" s="13" t="s">
        <v>1408</v>
      </c>
      <c r="M185" s="29" t="s">
        <v>1409</v>
      </c>
    </row>
    <row r="186" spans="1:13" ht="36" x14ac:dyDescent="0.25">
      <c r="A186" s="17" t="s">
        <v>1410</v>
      </c>
      <c r="B186" s="17" t="s">
        <v>1284</v>
      </c>
      <c r="C186" s="31" t="s">
        <v>1285</v>
      </c>
      <c r="D186" s="31" t="s">
        <v>1217</v>
      </c>
      <c r="E186" s="31" t="s">
        <v>1411</v>
      </c>
      <c r="F186" s="31" t="s">
        <v>1412</v>
      </c>
      <c r="G186" s="31" t="s">
        <v>1413</v>
      </c>
      <c r="H186" s="31" t="s">
        <v>1414</v>
      </c>
      <c r="I186" s="31" t="s">
        <v>1415</v>
      </c>
      <c r="J186" s="30" t="s">
        <v>61</v>
      </c>
      <c r="K186" s="31" t="s">
        <v>1291</v>
      </c>
      <c r="L186" s="17" t="s">
        <v>1416</v>
      </c>
      <c r="M186" s="31" t="s">
        <v>1417</v>
      </c>
    </row>
    <row r="187" spans="1:13" ht="36" x14ac:dyDescent="0.25">
      <c r="A187" s="13" t="s">
        <v>1418</v>
      </c>
      <c r="B187" s="13" t="s">
        <v>1419</v>
      </c>
      <c r="C187" s="29" t="s">
        <v>1420</v>
      </c>
      <c r="D187" s="29" t="s">
        <v>55</v>
      </c>
      <c r="E187" s="29" t="s">
        <v>1421</v>
      </c>
      <c r="F187" s="29" t="s">
        <v>1422</v>
      </c>
      <c r="G187" s="29" t="s">
        <v>1423</v>
      </c>
      <c r="H187" s="29" t="s">
        <v>1424</v>
      </c>
      <c r="I187" s="29" t="s">
        <v>1425</v>
      </c>
      <c r="J187" s="30" t="s">
        <v>61</v>
      </c>
      <c r="K187" s="29" t="s">
        <v>1426</v>
      </c>
      <c r="L187" s="13" t="s">
        <v>1427</v>
      </c>
      <c r="M187" s="29"/>
    </row>
    <row r="188" spans="1:13" ht="72" x14ac:dyDescent="0.25">
      <c r="A188" s="17" t="s">
        <v>1428</v>
      </c>
      <c r="B188" s="17" t="s">
        <v>1419</v>
      </c>
      <c r="C188" s="31" t="s">
        <v>1420</v>
      </c>
      <c r="D188" s="31" t="s">
        <v>333</v>
      </c>
      <c r="E188" s="31" t="s">
        <v>1429</v>
      </c>
      <c r="F188" s="31" t="s">
        <v>1430</v>
      </c>
      <c r="G188" s="31" t="s">
        <v>1431</v>
      </c>
      <c r="H188" s="31" t="s">
        <v>1432</v>
      </c>
      <c r="I188" s="31" t="s">
        <v>1433</v>
      </c>
      <c r="J188" s="32" t="s">
        <v>72</v>
      </c>
      <c r="K188" s="31" t="s">
        <v>1426</v>
      </c>
      <c r="L188" s="17" t="s">
        <v>1434</v>
      </c>
      <c r="M188" s="31" t="s">
        <v>1435</v>
      </c>
    </row>
    <row r="189" spans="1:13" ht="36" x14ac:dyDescent="0.25">
      <c r="A189" s="13" t="s">
        <v>1436</v>
      </c>
      <c r="B189" s="13" t="s">
        <v>1419</v>
      </c>
      <c r="C189" s="29" t="s">
        <v>1420</v>
      </c>
      <c r="D189" s="29" t="s">
        <v>333</v>
      </c>
      <c r="E189" s="29" t="s">
        <v>1437</v>
      </c>
      <c r="F189" s="29" t="s">
        <v>1438</v>
      </c>
      <c r="G189" s="29" t="s">
        <v>1439</v>
      </c>
      <c r="H189" s="29" t="s">
        <v>1440</v>
      </c>
      <c r="I189" s="29" t="s">
        <v>1441</v>
      </c>
      <c r="J189" s="32" t="s">
        <v>72</v>
      </c>
      <c r="K189" s="29" t="s">
        <v>1426</v>
      </c>
      <c r="L189" s="13" t="s">
        <v>1434</v>
      </c>
      <c r="M189" s="29" t="s">
        <v>1442</v>
      </c>
    </row>
    <row r="190" spans="1:13" ht="36" x14ac:dyDescent="0.25">
      <c r="A190" s="17" t="s">
        <v>1443</v>
      </c>
      <c r="B190" s="17" t="s">
        <v>1419</v>
      </c>
      <c r="C190" s="31" t="s">
        <v>1420</v>
      </c>
      <c r="D190" s="31" t="s">
        <v>333</v>
      </c>
      <c r="E190" s="31" t="s">
        <v>1444</v>
      </c>
      <c r="F190" s="31" t="s">
        <v>1445</v>
      </c>
      <c r="G190" s="31" t="s">
        <v>1446</v>
      </c>
      <c r="H190" s="31" t="s">
        <v>1447</v>
      </c>
      <c r="I190" s="31" t="s">
        <v>1448</v>
      </c>
      <c r="J190" s="30" t="s">
        <v>61</v>
      </c>
      <c r="K190" s="31" t="s">
        <v>1426</v>
      </c>
      <c r="L190" s="17" t="s">
        <v>1427</v>
      </c>
      <c r="M190" s="31"/>
    </row>
    <row r="191" spans="1:13" ht="36" x14ac:dyDescent="0.25">
      <c r="A191" s="13" t="s">
        <v>1449</v>
      </c>
      <c r="B191" s="13" t="s">
        <v>1419</v>
      </c>
      <c r="C191" s="29" t="s">
        <v>1420</v>
      </c>
      <c r="D191" s="29" t="s">
        <v>1450</v>
      </c>
      <c r="E191" s="29" t="s">
        <v>1451</v>
      </c>
      <c r="F191" s="29" t="s">
        <v>1452</v>
      </c>
      <c r="G191" s="29" t="s">
        <v>1453</v>
      </c>
      <c r="H191" s="29" t="s">
        <v>1454</v>
      </c>
      <c r="I191" s="29" t="s">
        <v>1455</v>
      </c>
      <c r="J191" s="32" t="s">
        <v>72</v>
      </c>
      <c r="K191" s="29" t="s">
        <v>1426</v>
      </c>
      <c r="L191" s="13" t="s">
        <v>1434</v>
      </c>
      <c r="M191" s="29" t="s">
        <v>1456</v>
      </c>
    </row>
    <row r="192" spans="1:13" ht="72" x14ac:dyDescent="0.25">
      <c r="A192" s="17" t="s">
        <v>1457</v>
      </c>
      <c r="B192" s="17" t="s">
        <v>1419</v>
      </c>
      <c r="C192" s="31" t="s">
        <v>1420</v>
      </c>
      <c r="D192" s="31" t="s">
        <v>371</v>
      </c>
      <c r="E192" s="31" t="s">
        <v>1458</v>
      </c>
      <c r="F192" s="31" t="s">
        <v>1459</v>
      </c>
      <c r="G192" s="31" t="s">
        <v>1460</v>
      </c>
      <c r="H192" s="31" t="s">
        <v>1461</v>
      </c>
      <c r="I192" s="31" t="s">
        <v>1462</v>
      </c>
      <c r="J192" s="32" t="s">
        <v>72</v>
      </c>
      <c r="K192" s="31" t="s">
        <v>1426</v>
      </c>
      <c r="L192" s="17" t="s">
        <v>1463</v>
      </c>
      <c r="M192" s="31" t="s">
        <v>1464</v>
      </c>
    </row>
    <row r="193" spans="1:13" ht="36" x14ac:dyDescent="0.25">
      <c r="A193" s="13" t="s">
        <v>1465</v>
      </c>
      <c r="B193" s="13" t="s">
        <v>1419</v>
      </c>
      <c r="C193" s="29" t="s">
        <v>1420</v>
      </c>
      <c r="D193" s="29" t="s">
        <v>371</v>
      </c>
      <c r="E193" s="29" t="s">
        <v>1466</v>
      </c>
      <c r="F193" s="29" t="s">
        <v>1467</v>
      </c>
      <c r="G193" s="29" t="s">
        <v>1468</v>
      </c>
      <c r="H193" s="29" t="s">
        <v>1469</v>
      </c>
      <c r="I193" s="29" t="s">
        <v>1470</v>
      </c>
      <c r="J193" s="32" t="s">
        <v>72</v>
      </c>
      <c r="K193" s="29" t="s">
        <v>1426</v>
      </c>
      <c r="L193" s="13" t="s">
        <v>1463</v>
      </c>
      <c r="M193" s="29" t="s">
        <v>1471</v>
      </c>
    </row>
    <row r="194" spans="1:13" ht="36" x14ac:dyDescent="0.25">
      <c r="A194" s="17" t="s">
        <v>1472</v>
      </c>
      <c r="B194" s="17" t="s">
        <v>1419</v>
      </c>
      <c r="C194" s="31" t="s">
        <v>1420</v>
      </c>
      <c r="D194" s="31" t="s">
        <v>371</v>
      </c>
      <c r="E194" s="31" t="s">
        <v>1473</v>
      </c>
      <c r="F194" s="31" t="s">
        <v>1474</v>
      </c>
      <c r="G194" s="31" t="s">
        <v>1475</v>
      </c>
      <c r="H194" s="31" t="s">
        <v>1476</v>
      </c>
      <c r="I194" s="31" t="s">
        <v>1477</v>
      </c>
      <c r="J194" s="32" t="s">
        <v>72</v>
      </c>
      <c r="K194" s="31" t="s">
        <v>1426</v>
      </c>
      <c r="L194" s="17" t="s">
        <v>1463</v>
      </c>
      <c r="M194" s="31" t="s">
        <v>1478</v>
      </c>
    </row>
    <row r="195" spans="1:13" ht="36" x14ac:dyDescent="0.25">
      <c r="A195" s="13" t="s">
        <v>1479</v>
      </c>
      <c r="B195" s="13" t="s">
        <v>1419</v>
      </c>
      <c r="C195" s="29" t="s">
        <v>1420</v>
      </c>
      <c r="D195" s="29" t="s">
        <v>371</v>
      </c>
      <c r="E195" s="29" t="s">
        <v>1480</v>
      </c>
      <c r="F195" s="29" t="s">
        <v>1481</v>
      </c>
      <c r="G195" s="29" t="s">
        <v>1482</v>
      </c>
      <c r="H195" s="29" t="s">
        <v>1483</v>
      </c>
      <c r="I195" s="29" t="s">
        <v>1484</v>
      </c>
      <c r="J195" s="32" t="s">
        <v>72</v>
      </c>
      <c r="K195" s="29" t="s">
        <v>1426</v>
      </c>
      <c r="L195" s="13" t="s">
        <v>1485</v>
      </c>
      <c r="M195" s="29" t="s">
        <v>1486</v>
      </c>
    </row>
    <row r="196" spans="1:13" ht="36" x14ac:dyDescent="0.25">
      <c r="A196" s="17" t="s">
        <v>1487</v>
      </c>
      <c r="B196" s="17" t="s">
        <v>1419</v>
      </c>
      <c r="C196" s="31" t="s">
        <v>1420</v>
      </c>
      <c r="D196" s="31" t="s">
        <v>371</v>
      </c>
      <c r="E196" s="31" t="s">
        <v>1488</v>
      </c>
      <c r="F196" s="31" t="s">
        <v>1489</v>
      </c>
      <c r="G196" s="31" t="s">
        <v>1490</v>
      </c>
      <c r="H196" s="31" t="s">
        <v>1491</v>
      </c>
      <c r="I196" s="31" t="s">
        <v>1492</v>
      </c>
      <c r="J196" s="32" t="s">
        <v>72</v>
      </c>
      <c r="K196" s="31" t="s">
        <v>1426</v>
      </c>
      <c r="L196" s="17" t="s">
        <v>1493</v>
      </c>
      <c r="M196" s="31" t="s">
        <v>1494</v>
      </c>
    </row>
    <row r="197" spans="1:13" ht="36" x14ac:dyDescent="0.25">
      <c r="A197" s="13" t="s">
        <v>1495</v>
      </c>
      <c r="B197" s="13" t="s">
        <v>1419</v>
      </c>
      <c r="C197" s="29" t="s">
        <v>1420</v>
      </c>
      <c r="D197" s="29" t="s">
        <v>371</v>
      </c>
      <c r="E197" s="29" t="s">
        <v>1496</v>
      </c>
      <c r="F197" s="29" t="s">
        <v>1497</v>
      </c>
      <c r="G197" s="29" t="s">
        <v>1498</v>
      </c>
      <c r="H197" s="29" t="s">
        <v>1499</v>
      </c>
      <c r="I197" s="29" t="s">
        <v>1500</v>
      </c>
      <c r="J197" s="32" t="s">
        <v>72</v>
      </c>
      <c r="K197" s="29" t="s">
        <v>1426</v>
      </c>
      <c r="L197" s="13" t="s">
        <v>1501</v>
      </c>
      <c r="M197" s="29"/>
    </row>
    <row r="198" spans="1:13" ht="36" x14ac:dyDescent="0.25">
      <c r="A198" s="17" t="s">
        <v>1502</v>
      </c>
      <c r="B198" s="17" t="s">
        <v>1419</v>
      </c>
      <c r="C198" s="31" t="s">
        <v>1420</v>
      </c>
      <c r="D198" s="31" t="s">
        <v>371</v>
      </c>
      <c r="E198" s="31" t="s">
        <v>1503</v>
      </c>
      <c r="F198" s="31" t="s">
        <v>1504</v>
      </c>
      <c r="G198" s="31" t="s">
        <v>1505</v>
      </c>
      <c r="H198" s="31" t="s">
        <v>1506</v>
      </c>
      <c r="I198" s="31" t="s">
        <v>1507</v>
      </c>
      <c r="J198" s="30" t="s">
        <v>61</v>
      </c>
      <c r="K198" s="31" t="s">
        <v>1426</v>
      </c>
      <c r="L198" s="17" t="s">
        <v>1463</v>
      </c>
      <c r="M198" s="31" t="s">
        <v>1508</v>
      </c>
    </row>
    <row r="199" spans="1:13" ht="36" x14ac:dyDescent="0.25">
      <c r="A199" s="13" t="s">
        <v>1509</v>
      </c>
      <c r="B199" s="13" t="s">
        <v>1419</v>
      </c>
      <c r="C199" s="29" t="s">
        <v>1420</v>
      </c>
      <c r="D199" s="29" t="s">
        <v>371</v>
      </c>
      <c r="E199" s="29" t="s">
        <v>1510</v>
      </c>
      <c r="F199" s="29" t="s">
        <v>1511</v>
      </c>
      <c r="G199" s="29" t="s">
        <v>1512</v>
      </c>
      <c r="H199" s="29" t="s">
        <v>1513</v>
      </c>
      <c r="I199" s="29" t="s">
        <v>1514</v>
      </c>
      <c r="J199" s="30" t="s">
        <v>61</v>
      </c>
      <c r="K199" s="29" t="s">
        <v>1426</v>
      </c>
      <c r="L199" s="13" t="s">
        <v>1515</v>
      </c>
      <c r="M199" s="29" t="s">
        <v>1516</v>
      </c>
    </row>
    <row r="200" spans="1:13" ht="36" x14ac:dyDescent="0.25">
      <c r="A200" s="17" t="s">
        <v>1517</v>
      </c>
      <c r="B200" s="17" t="s">
        <v>1419</v>
      </c>
      <c r="C200" s="31" t="s">
        <v>1420</v>
      </c>
      <c r="D200" s="31" t="s">
        <v>371</v>
      </c>
      <c r="E200" s="31" t="s">
        <v>1518</v>
      </c>
      <c r="F200" s="31" t="s">
        <v>1519</v>
      </c>
      <c r="G200" s="31" t="s">
        <v>1520</v>
      </c>
      <c r="H200" s="31" t="s">
        <v>1521</v>
      </c>
      <c r="I200" s="31" t="s">
        <v>1522</v>
      </c>
      <c r="J200" s="30" t="s">
        <v>61</v>
      </c>
      <c r="K200" s="31" t="s">
        <v>1426</v>
      </c>
      <c r="L200" s="17" t="s">
        <v>1463</v>
      </c>
      <c r="M200" s="31"/>
    </row>
    <row r="201" spans="1:13" ht="54" x14ac:dyDescent="0.25">
      <c r="A201" s="13" t="s">
        <v>1523</v>
      </c>
      <c r="B201" s="13" t="s">
        <v>1419</v>
      </c>
      <c r="C201" s="29" t="s">
        <v>1420</v>
      </c>
      <c r="D201" s="29" t="s">
        <v>66</v>
      </c>
      <c r="E201" s="29" t="s">
        <v>1524</v>
      </c>
      <c r="F201" s="29" t="s">
        <v>1525</v>
      </c>
      <c r="G201" s="29" t="s">
        <v>1526</v>
      </c>
      <c r="H201" s="29" t="s">
        <v>1527</v>
      </c>
      <c r="I201" s="29" t="s">
        <v>1528</v>
      </c>
      <c r="J201" s="32" t="s">
        <v>72</v>
      </c>
      <c r="K201" s="29" t="s">
        <v>1426</v>
      </c>
      <c r="L201" s="13" t="s">
        <v>180</v>
      </c>
      <c r="M201" s="29" t="s">
        <v>1529</v>
      </c>
    </row>
    <row r="202" spans="1:13" ht="36" x14ac:dyDescent="0.25">
      <c r="A202" s="17" t="s">
        <v>1530</v>
      </c>
      <c r="B202" s="17" t="s">
        <v>1419</v>
      </c>
      <c r="C202" s="31" t="s">
        <v>1420</v>
      </c>
      <c r="D202" s="31" t="s">
        <v>66</v>
      </c>
      <c r="E202" s="31" t="s">
        <v>1524</v>
      </c>
      <c r="F202" s="31" t="s">
        <v>1531</v>
      </c>
      <c r="G202" s="31" t="s">
        <v>1532</v>
      </c>
      <c r="H202" s="31" t="s">
        <v>1533</v>
      </c>
      <c r="I202" s="31" t="s">
        <v>1534</v>
      </c>
      <c r="J202" s="30" t="s">
        <v>61</v>
      </c>
      <c r="K202" s="31" t="s">
        <v>1426</v>
      </c>
      <c r="L202" s="17" t="s">
        <v>1048</v>
      </c>
      <c r="M202" s="31" t="s">
        <v>1535</v>
      </c>
    </row>
    <row r="203" spans="1:13" ht="54" x14ac:dyDescent="0.25">
      <c r="A203" s="13" t="s">
        <v>1536</v>
      </c>
      <c r="B203" s="13" t="s">
        <v>1419</v>
      </c>
      <c r="C203" s="29" t="s">
        <v>1420</v>
      </c>
      <c r="D203" s="29" t="s">
        <v>1217</v>
      </c>
      <c r="E203" s="29" t="s">
        <v>1537</v>
      </c>
      <c r="F203" s="29" t="s">
        <v>1538</v>
      </c>
      <c r="G203" s="29" t="s">
        <v>1539</v>
      </c>
      <c r="H203" s="29" t="s">
        <v>1540</v>
      </c>
      <c r="I203" s="29" t="s">
        <v>1541</v>
      </c>
      <c r="J203" s="32" t="s">
        <v>72</v>
      </c>
      <c r="K203" s="29" t="s">
        <v>1426</v>
      </c>
      <c r="L203" s="13" t="s">
        <v>1542</v>
      </c>
      <c r="M203" s="29" t="s">
        <v>1543</v>
      </c>
    </row>
    <row r="204" spans="1:13" ht="36" x14ac:dyDescent="0.25">
      <c r="A204" s="17" t="s">
        <v>1544</v>
      </c>
      <c r="B204" s="17" t="s">
        <v>1419</v>
      </c>
      <c r="C204" s="31" t="s">
        <v>1420</v>
      </c>
      <c r="D204" s="31" t="s">
        <v>1217</v>
      </c>
      <c r="E204" s="31" t="s">
        <v>1545</v>
      </c>
      <c r="F204" s="31" t="s">
        <v>1546</v>
      </c>
      <c r="G204" s="31" t="s">
        <v>1547</v>
      </c>
      <c r="H204" s="31" t="s">
        <v>1548</v>
      </c>
      <c r="I204" s="31" t="s">
        <v>1549</v>
      </c>
      <c r="J204" s="32" t="s">
        <v>72</v>
      </c>
      <c r="K204" s="31" t="s">
        <v>1426</v>
      </c>
      <c r="L204" s="17" t="s">
        <v>1542</v>
      </c>
      <c r="M204" s="31" t="s">
        <v>1550</v>
      </c>
    </row>
    <row r="205" spans="1:13" ht="36" x14ac:dyDescent="0.25">
      <c r="A205" s="13" t="s">
        <v>1551</v>
      </c>
      <c r="B205" s="13" t="s">
        <v>1419</v>
      </c>
      <c r="C205" s="29" t="s">
        <v>1420</v>
      </c>
      <c r="D205" s="29" t="s">
        <v>1217</v>
      </c>
      <c r="E205" s="29" t="s">
        <v>1545</v>
      </c>
      <c r="F205" s="29" t="s">
        <v>1552</v>
      </c>
      <c r="G205" s="29" t="s">
        <v>1553</v>
      </c>
      <c r="H205" s="29" t="s">
        <v>1554</v>
      </c>
      <c r="I205" s="29" t="s">
        <v>1555</v>
      </c>
      <c r="J205" s="30" t="s">
        <v>61</v>
      </c>
      <c r="K205" s="29" t="s">
        <v>1426</v>
      </c>
      <c r="L205" s="13" t="s">
        <v>1119</v>
      </c>
      <c r="M205" s="29" t="s">
        <v>1556</v>
      </c>
    </row>
    <row r="206" spans="1:13" ht="36" x14ac:dyDescent="0.25">
      <c r="A206" s="17" t="s">
        <v>1557</v>
      </c>
      <c r="B206" s="17" t="s">
        <v>1419</v>
      </c>
      <c r="C206" s="31" t="s">
        <v>1420</v>
      </c>
      <c r="D206" s="31" t="s">
        <v>1217</v>
      </c>
      <c r="E206" s="31" t="s">
        <v>1558</v>
      </c>
      <c r="F206" s="31" t="s">
        <v>1559</v>
      </c>
      <c r="G206" s="31" t="s">
        <v>1560</v>
      </c>
      <c r="H206" s="31" t="s">
        <v>1561</v>
      </c>
      <c r="I206" s="31" t="s">
        <v>1562</v>
      </c>
      <c r="J206" s="30" t="s">
        <v>61</v>
      </c>
      <c r="K206" s="31" t="s">
        <v>1426</v>
      </c>
      <c r="L206" s="17" t="s">
        <v>1542</v>
      </c>
      <c r="M206" s="31" t="s">
        <v>1563</v>
      </c>
    </row>
    <row r="207" spans="1:13" ht="72" x14ac:dyDescent="0.25">
      <c r="A207" s="13" t="s">
        <v>1564</v>
      </c>
      <c r="B207" s="13" t="s">
        <v>1565</v>
      </c>
      <c r="C207" s="29" t="s">
        <v>1566</v>
      </c>
      <c r="D207" s="29" t="s">
        <v>55</v>
      </c>
      <c r="E207" s="29" t="s">
        <v>1567</v>
      </c>
      <c r="F207" s="29" t="s">
        <v>1568</v>
      </c>
      <c r="G207" s="29" t="s">
        <v>1569</v>
      </c>
      <c r="H207" s="29" t="s">
        <v>1570</v>
      </c>
      <c r="I207" s="29" t="s">
        <v>1290</v>
      </c>
      <c r="J207" s="30" t="s">
        <v>61</v>
      </c>
      <c r="K207" s="29" t="s">
        <v>1571</v>
      </c>
      <c r="L207" s="13" t="s">
        <v>1572</v>
      </c>
      <c r="M207" s="29" t="s">
        <v>1573</v>
      </c>
    </row>
    <row r="208" spans="1:13" ht="36" x14ac:dyDescent="0.25">
      <c r="A208" s="17" t="s">
        <v>1574</v>
      </c>
      <c r="B208" s="17" t="s">
        <v>1565</v>
      </c>
      <c r="C208" s="31" t="s">
        <v>1566</v>
      </c>
      <c r="D208" s="31" t="s">
        <v>55</v>
      </c>
      <c r="E208" s="31" t="s">
        <v>1567</v>
      </c>
      <c r="F208" s="31" t="s">
        <v>1575</v>
      </c>
      <c r="G208" s="31" t="s">
        <v>1576</v>
      </c>
      <c r="H208" s="31" t="s">
        <v>1577</v>
      </c>
      <c r="I208" s="31" t="s">
        <v>1578</v>
      </c>
      <c r="J208" s="30" t="s">
        <v>61</v>
      </c>
      <c r="K208" s="31" t="s">
        <v>1571</v>
      </c>
      <c r="L208" s="17" t="s">
        <v>1223</v>
      </c>
      <c r="M208" s="31" t="s">
        <v>1579</v>
      </c>
    </row>
    <row r="209" spans="1:13" ht="36" x14ac:dyDescent="0.25">
      <c r="A209" s="13" t="s">
        <v>1580</v>
      </c>
      <c r="B209" s="13" t="s">
        <v>1565</v>
      </c>
      <c r="C209" s="29" t="s">
        <v>1566</v>
      </c>
      <c r="D209" s="29" t="s">
        <v>55</v>
      </c>
      <c r="E209" s="29" t="s">
        <v>1567</v>
      </c>
      <c r="F209" s="29" t="s">
        <v>1581</v>
      </c>
      <c r="G209" s="29" t="s">
        <v>1582</v>
      </c>
      <c r="H209" s="29" t="s">
        <v>1583</v>
      </c>
      <c r="I209" s="29" t="s">
        <v>1584</v>
      </c>
      <c r="J209" s="30" t="s">
        <v>61</v>
      </c>
      <c r="K209" s="29" t="s">
        <v>1571</v>
      </c>
      <c r="L209" s="13" t="s">
        <v>1223</v>
      </c>
      <c r="M209" s="29" t="s">
        <v>1585</v>
      </c>
    </row>
    <row r="210" spans="1:13" ht="36" x14ac:dyDescent="0.25">
      <c r="A210" s="17" t="s">
        <v>1586</v>
      </c>
      <c r="B210" s="17" t="s">
        <v>1565</v>
      </c>
      <c r="C210" s="31" t="s">
        <v>1566</v>
      </c>
      <c r="D210" s="31" t="s">
        <v>55</v>
      </c>
      <c r="E210" s="31" t="s">
        <v>1567</v>
      </c>
      <c r="F210" s="31" t="s">
        <v>1587</v>
      </c>
      <c r="G210" s="31" t="s">
        <v>1588</v>
      </c>
      <c r="H210" s="31" t="s">
        <v>1589</v>
      </c>
      <c r="I210" s="31" t="s">
        <v>1590</v>
      </c>
      <c r="J210" s="30" t="s">
        <v>61</v>
      </c>
      <c r="K210" s="31" t="s">
        <v>1571</v>
      </c>
      <c r="L210" s="17" t="s">
        <v>1572</v>
      </c>
      <c r="M210" s="31" t="s">
        <v>1591</v>
      </c>
    </row>
    <row r="211" spans="1:13" ht="36" x14ac:dyDescent="0.25">
      <c r="A211" s="13" t="s">
        <v>1592</v>
      </c>
      <c r="B211" s="13" t="s">
        <v>1565</v>
      </c>
      <c r="C211" s="29" t="s">
        <v>1566</v>
      </c>
      <c r="D211" s="29" t="s">
        <v>55</v>
      </c>
      <c r="E211" s="29" t="s">
        <v>1593</v>
      </c>
      <c r="F211" s="29" t="s">
        <v>1594</v>
      </c>
      <c r="G211" s="29" t="s">
        <v>1595</v>
      </c>
      <c r="H211" s="29" t="s">
        <v>1596</v>
      </c>
      <c r="I211" s="29" t="s">
        <v>1597</v>
      </c>
      <c r="J211" s="30" t="s">
        <v>61</v>
      </c>
      <c r="K211" s="29" t="s">
        <v>1571</v>
      </c>
      <c r="L211" s="13" t="s">
        <v>1598</v>
      </c>
      <c r="M211" s="29"/>
    </row>
    <row r="212" spans="1:13" ht="18" x14ac:dyDescent="0.25">
      <c r="A212" s="17" t="s">
        <v>1599</v>
      </c>
      <c r="B212" s="17" t="s">
        <v>1565</v>
      </c>
      <c r="C212" s="31" t="s">
        <v>1566</v>
      </c>
      <c r="D212" s="31" t="s">
        <v>55</v>
      </c>
      <c r="E212" s="31" t="s">
        <v>1600</v>
      </c>
      <c r="F212" s="31" t="s">
        <v>1601</v>
      </c>
      <c r="G212" s="31" t="s">
        <v>1602</v>
      </c>
      <c r="H212" s="31" t="s">
        <v>1603</v>
      </c>
      <c r="I212" s="31" t="s">
        <v>1604</v>
      </c>
      <c r="J212" s="30" t="s">
        <v>61</v>
      </c>
      <c r="K212" s="31" t="s">
        <v>1571</v>
      </c>
      <c r="L212" s="17" t="s">
        <v>1605</v>
      </c>
      <c r="M212" s="31"/>
    </row>
    <row r="213" spans="1:13" ht="54" x14ac:dyDescent="0.25">
      <c r="A213" s="13" t="s">
        <v>1606</v>
      </c>
      <c r="B213" s="13" t="s">
        <v>1565</v>
      </c>
      <c r="C213" s="29" t="s">
        <v>1566</v>
      </c>
      <c r="D213" s="29" t="s">
        <v>55</v>
      </c>
      <c r="E213" s="29" t="s">
        <v>1567</v>
      </c>
      <c r="F213" s="29" t="s">
        <v>1607</v>
      </c>
      <c r="G213" s="29" t="s">
        <v>1608</v>
      </c>
      <c r="H213" s="29" t="s">
        <v>1609</v>
      </c>
      <c r="I213" s="29" t="s">
        <v>1610</v>
      </c>
      <c r="J213" s="33" t="s">
        <v>710</v>
      </c>
      <c r="K213" s="29" t="s">
        <v>1571</v>
      </c>
      <c r="L213" s="13" t="s">
        <v>1572</v>
      </c>
      <c r="M213" s="29" t="s">
        <v>1611</v>
      </c>
    </row>
    <row r="214" spans="1:13" ht="36" x14ac:dyDescent="0.25">
      <c r="A214" s="17" t="s">
        <v>1612</v>
      </c>
      <c r="B214" s="17" t="s">
        <v>1565</v>
      </c>
      <c r="C214" s="31" t="s">
        <v>1566</v>
      </c>
      <c r="D214" s="31" t="s">
        <v>55</v>
      </c>
      <c r="E214" s="31" t="s">
        <v>1567</v>
      </c>
      <c r="F214" s="31" t="s">
        <v>1613</v>
      </c>
      <c r="G214" s="31" t="s">
        <v>1614</v>
      </c>
      <c r="H214" s="31" t="s">
        <v>1615</v>
      </c>
      <c r="I214" s="31" t="s">
        <v>1616</v>
      </c>
      <c r="J214" s="33" t="s">
        <v>710</v>
      </c>
      <c r="K214" s="31" t="s">
        <v>1571</v>
      </c>
      <c r="L214" s="17" t="s">
        <v>1572</v>
      </c>
      <c r="M214" s="31" t="s">
        <v>1617</v>
      </c>
    </row>
    <row r="215" spans="1:13" ht="36" x14ac:dyDescent="0.25">
      <c r="A215" s="13" t="s">
        <v>1618</v>
      </c>
      <c r="B215" s="13" t="s">
        <v>1565</v>
      </c>
      <c r="C215" s="29" t="s">
        <v>1566</v>
      </c>
      <c r="D215" s="29" t="s">
        <v>55</v>
      </c>
      <c r="E215" s="29" t="s">
        <v>1619</v>
      </c>
      <c r="F215" s="29" t="s">
        <v>1620</v>
      </c>
      <c r="G215" s="29" t="s">
        <v>1621</v>
      </c>
      <c r="H215" s="29" t="s">
        <v>1622</v>
      </c>
      <c r="I215" s="29" t="s">
        <v>1623</v>
      </c>
      <c r="J215" s="33" t="s">
        <v>710</v>
      </c>
      <c r="K215" s="29" t="s">
        <v>1571</v>
      </c>
      <c r="L215" s="13" t="s">
        <v>1624</v>
      </c>
      <c r="M215" s="29" t="s">
        <v>1625</v>
      </c>
    </row>
    <row r="216" spans="1:13" ht="36" x14ac:dyDescent="0.25">
      <c r="A216" s="17" t="s">
        <v>1626</v>
      </c>
      <c r="B216" s="17" t="s">
        <v>1565</v>
      </c>
      <c r="C216" s="31" t="s">
        <v>1566</v>
      </c>
      <c r="D216" s="31" t="s">
        <v>55</v>
      </c>
      <c r="E216" s="31" t="s">
        <v>1627</v>
      </c>
      <c r="F216" s="31" t="s">
        <v>1628</v>
      </c>
      <c r="G216" s="31" t="s">
        <v>1629</v>
      </c>
      <c r="H216" s="31" t="s">
        <v>1630</v>
      </c>
      <c r="I216" s="31" t="s">
        <v>1631</v>
      </c>
      <c r="J216" s="33" t="s">
        <v>710</v>
      </c>
      <c r="K216" s="31" t="s">
        <v>1571</v>
      </c>
      <c r="L216" s="17" t="s">
        <v>1632</v>
      </c>
      <c r="M216" s="31" t="s">
        <v>1633</v>
      </c>
    </row>
    <row r="217" spans="1:13" ht="36" x14ac:dyDescent="0.25">
      <c r="A217" s="13" t="s">
        <v>1634</v>
      </c>
      <c r="B217" s="13" t="s">
        <v>1565</v>
      </c>
      <c r="C217" s="29" t="s">
        <v>1566</v>
      </c>
      <c r="D217" s="29" t="s">
        <v>55</v>
      </c>
      <c r="E217" s="29" t="s">
        <v>1635</v>
      </c>
      <c r="F217" s="29" t="s">
        <v>1636</v>
      </c>
      <c r="G217" s="29" t="s">
        <v>1637</v>
      </c>
      <c r="H217" s="29" t="s">
        <v>1638</v>
      </c>
      <c r="I217" s="29" t="s">
        <v>1639</v>
      </c>
      <c r="J217" s="33" t="s">
        <v>710</v>
      </c>
      <c r="K217" s="29" t="s">
        <v>1571</v>
      </c>
      <c r="L217" s="13" t="s">
        <v>1632</v>
      </c>
      <c r="M217" s="29" t="s">
        <v>1640</v>
      </c>
    </row>
    <row r="218" spans="1:13" ht="36" x14ac:dyDescent="0.25">
      <c r="A218" s="17" t="s">
        <v>1641</v>
      </c>
      <c r="B218" s="17" t="s">
        <v>1565</v>
      </c>
      <c r="C218" s="31" t="s">
        <v>1566</v>
      </c>
      <c r="D218" s="31" t="s">
        <v>55</v>
      </c>
      <c r="E218" s="31" t="s">
        <v>1642</v>
      </c>
      <c r="F218" s="31" t="s">
        <v>1643</v>
      </c>
      <c r="G218" s="31" t="s">
        <v>1644</v>
      </c>
      <c r="H218" s="31" t="s">
        <v>1645</v>
      </c>
      <c r="I218" s="31" t="s">
        <v>1646</v>
      </c>
      <c r="J218" s="33" t="s">
        <v>710</v>
      </c>
      <c r="K218" s="31" t="s">
        <v>1571</v>
      </c>
      <c r="L218" s="17" t="s">
        <v>1647</v>
      </c>
      <c r="M218" s="31" t="s">
        <v>1648</v>
      </c>
    </row>
    <row r="219" spans="1:13" ht="36" x14ac:dyDescent="0.25">
      <c r="A219" s="13" t="s">
        <v>1649</v>
      </c>
      <c r="B219" s="13" t="s">
        <v>1565</v>
      </c>
      <c r="C219" s="29" t="s">
        <v>1566</v>
      </c>
      <c r="D219" s="29" t="s">
        <v>333</v>
      </c>
      <c r="E219" s="29" t="s">
        <v>1650</v>
      </c>
      <c r="F219" s="29" t="s">
        <v>1651</v>
      </c>
      <c r="G219" s="29" t="s">
        <v>1652</v>
      </c>
      <c r="H219" s="29" t="s">
        <v>1653</v>
      </c>
      <c r="I219" s="29" t="s">
        <v>1654</v>
      </c>
      <c r="J219" s="32" t="s">
        <v>72</v>
      </c>
      <c r="K219" s="29" t="s">
        <v>1571</v>
      </c>
      <c r="L219" s="13" t="s">
        <v>1655</v>
      </c>
      <c r="M219" s="29" t="s">
        <v>1656</v>
      </c>
    </row>
    <row r="220" spans="1:13" ht="36" x14ac:dyDescent="0.25">
      <c r="A220" s="17" t="s">
        <v>1657</v>
      </c>
      <c r="B220" s="17" t="s">
        <v>1565</v>
      </c>
      <c r="C220" s="31" t="s">
        <v>1566</v>
      </c>
      <c r="D220" s="31" t="s">
        <v>333</v>
      </c>
      <c r="E220" s="31" t="s">
        <v>1658</v>
      </c>
      <c r="F220" s="31" t="s">
        <v>1659</v>
      </c>
      <c r="G220" s="31" t="s">
        <v>1660</v>
      </c>
      <c r="H220" s="31" t="s">
        <v>1661</v>
      </c>
      <c r="I220" s="31" t="s">
        <v>1662</v>
      </c>
      <c r="J220" s="30" t="s">
        <v>61</v>
      </c>
      <c r="K220" s="31" t="s">
        <v>1571</v>
      </c>
      <c r="L220" s="17" t="s">
        <v>1663</v>
      </c>
      <c r="M220" s="31" t="s">
        <v>1664</v>
      </c>
    </row>
    <row r="221" spans="1:13" ht="36" x14ac:dyDescent="0.25">
      <c r="A221" s="13" t="s">
        <v>1665</v>
      </c>
      <c r="B221" s="13" t="s">
        <v>1565</v>
      </c>
      <c r="C221" s="29" t="s">
        <v>1566</v>
      </c>
      <c r="D221" s="29" t="s">
        <v>333</v>
      </c>
      <c r="E221" s="29" t="s">
        <v>1666</v>
      </c>
      <c r="F221" s="29" t="s">
        <v>1667</v>
      </c>
      <c r="G221" s="29" t="s">
        <v>1668</v>
      </c>
      <c r="H221" s="29" t="s">
        <v>1669</v>
      </c>
      <c r="I221" s="29" t="s">
        <v>1670</v>
      </c>
      <c r="J221" s="30" t="s">
        <v>61</v>
      </c>
      <c r="K221" s="29" t="s">
        <v>1571</v>
      </c>
      <c r="L221" s="13" t="s">
        <v>1671</v>
      </c>
      <c r="M221" s="29" t="s">
        <v>1672</v>
      </c>
    </row>
    <row r="222" spans="1:13" ht="36" x14ac:dyDescent="0.25">
      <c r="A222" s="17" t="s">
        <v>1673</v>
      </c>
      <c r="B222" s="17" t="s">
        <v>1565</v>
      </c>
      <c r="C222" s="31" t="s">
        <v>1566</v>
      </c>
      <c r="D222" s="31" t="s">
        <v>333</v>
      </c>
      <c r="E222" s="31" t="s">
        <v>1674</v>
      </c>
      <c r="F222" s="31" t="s">
        <v>1675</v>
      </c>
      <c r="G222" s="31" t="s">
        <v>1676</v>
      </c>
      <c r="H222" s="31" t="s">
        <v>1677</v>
      </c>
      <c r="I222" s="31" t="s">
        <v>1678</v>
      </c>
      <c r="J222" s="30" t="s">
        <v>61</v>
      </c>
      <c r="K222" s="31" t="s">
        <v>1571</v>
      </c>
      <c r="L222" s="17" t="s">
        <v>1408</v>
      </c>
      <c r="M222" s="31" t="s">
        <v>1679</v>
      </c>
    </row>
    <row r="223" spans="1:13" ht="36" x14ac:dyDescent="0.25">
      <c r="A223" s="13" t="s">
        <v>1680</v>
      </c>
      <c r="B223" s="13" t="s">
        <v>1565</v>
      </c>
      <c r="C223" s="29" t="s">
        <v>1566</v>
      </c>
      <c r="D223" s="29" t="s">
        <v>333</v>
      </c>
      <c r="E223" s="29" t="s">
        <v>1658</v>
      </c>
      <c r="F223" s="29" t="s">
        <v>1681</v>
      </c>
      <c r="G223" s="29" t="s">
        <v>1682</v>
      </c>
      <c r="H223" s="29" t="s">
        <v>1683</v>
      </c>
      <c r="I223" s="29" t="s">
        <v>1684</v>
      </c>
      <c r="J223" s="30" t="s">
        <v>61</v>
      </c>
      <c r="K223" s="29" t="s">
        <v>1571</v>
      </c>
      <c r="L223" s="13" t="s">
        <v>1671</v>
      </c>
      <c r="M223" s="29" t="s">
        <v>1685</v>
      </c>
    </row>
    <row r="224" spans="1:13" ht="36" x14ac:dyDescent="0.25">
      <c r="A224" s="17" t="s">
        <v>1686</v>
      </c>
      <c r="B224" s="17" t="s">
        <v>1565</v>
      </c>
      <c r="C224" s="31" t="s">
        <v>1566</v>
      </c>
      <c r="D224" s="31" t="s">
        <v>333</v>
      </c>
      <c r="E224" s="31" t="s">
        <v>1687</v>
      </c>
      <c r="F224" s="31" t="s">
        <v>1688</v>
      </c>
      <c r="G224" s="31" t="s">
        <v>1689</v>
      </c>
      <c r="H224" s="31" t="s">
        <v>1690</v>
      </c>
      <c r="I224" s="31" t="s">
        <v>1691</v>
      </c>
      <c r="J224" s="30" t="s">
        <v>61</v>
      </c>
      <c r="K224" s="31" t="s">
        <v>1571</v>
      </c>
      <c r="L224" s="17" t="s">
        <v>1671</v>
      </c>
      <c r="M224" s="31" t="s">
        <v>1692</v>
      </c>
    </row>
    <row r="225" spans="1:13" ht="36" x14ac:dyDescent="0.25">
      <c r="A225" s="13" t="s">
        <v>1693</v>
      </c>
      <c r="B225" s="13" t="s">
        <v>1565</v>
      </c>
      <c r="C225" s="29" t="s">
        <v>1566</v>
      </c>
      <c r="D225" s="29" t="s">
        <v>333</v>
      </c>
      <c r="E225" s="29" t="s">
        <v>1694</v>
      </c>
      <c r="F225" s="29" t="s">
        <v>1695</v>
      </c>
      <c r="G225" s="29" t="s">
        <v>1696</v>
      </c>
      <c r="H225" s="29" t="s">
        <v>1697</v>
      </c>
      <c r="I225" s="29" t="s">
        <v>1698</v>
      </c>
      <c r="J225" s="30" t="s">
        <v>61</v>
      </c>
      <c r="K225" s="29" t="s">
        <v>1571</v>
      </c>
      <c r="L225" s="13" t="s">
        <v>1632</v>
      </c>
      <c r="M225" s="29"/>
    </row>
    <row r="226" spans="1:13" ht="36" x14ac:dyDescent="0.25">
      <c r="A226" s="17" t="s">
        <v>1699</v>
      </c>
      <c r="B226" s="17" t="s">
        <v>1565</v>
      </c>
      <c r="C226" s="31" t="s">
        <v>1566</v>
      </c>
      <c r="D226" s="31" t="s">
        <v>333</v>
      </c>
      <c r="E226" s="31" t="s">
        <v>1700</v>
      </c>
      <c r="F226" s="31" t="s">
        <v>1701</v>
      </c>
      <c r="G226" s="31" t="s">
        <v>1702</v>
      </c>
      <c r="H226" s="31" t="s">
        <v>1703</v>
      </c>
      <c r="I226" s="31" t="s">
        <v>1704</v>
      </c>
      <c r="J226" s="30" t="s">
        <v>61</v>
      </c>
      <c r="K226" s="31" t="s">
        <v>1571</v>
      </c>
      <c r="L226" s="17" t="s">
        <v>1705</v>
      </c>
      <c r="M226" s="31" t="s">
        <v>1706</v>
      </c>
    </row>
    <row r="227" spans="1:13" ht="18" x14ac:dyDescent="0.25">
      <c r="A227" s="13" t="s">
        <v>1707</v>
      </c>
      <c r="B227" s="13" t="s">
        <v>1565</v>
      </c>
      <c r="C227" s="29" t="s">
        <v>1566</v>
      </c>
      <c r="D227" s="29" t="s">
        <v>333</v>
      </c>
      <c r="E227" s="29" t="s">
        <v>1708</v>
      </c>
      <c r="F227" s="29" t="s">
        <v>1709</v>
      </c>
      <c r="G227" s="29" t="s">
        <v>1710</v>
      </c>
      <c r="H227" s="29" t="s">
        <v>1711</v>
      </c>
      <c r="I227" s="29" t="s">
        <v>1712</v>
      </c>
      <c r="J227" s="30" t="s">
        <v>61</v>
      </c>
      <c r="K227" s="29" t="s">
        <v>1571</v>
      </c>
      <c r="L227" s="13" t="s">
        <v>1705</v>
      </c>
      <c r="M227" s="29" t="s">
        <v>1713</v>
      </c>
    </row>
    <row r="228" spans="1:13" ht="36" x14ac:dyDescent="0.25">
      <c r="A228" s="17" t="s">
        <v>1714</v>
      </c>
      <c r="B228" s="17" t="s">
        <v>1565</v>
      </c>
      <c r="C228" s="31" t="s">
        <v>1566</v>
      </c>
      <c r="D228" s="31" t="s">
        <v>333</v>
      </c>
      <c r="E228" s="31" t="s">
        <v>1715</v>
      </c>
      <c r="F228" s="31" t="s">
        <v>1716</v>
      </c>
      <c r="G228" s="31" t="s">
        <v>1717</v>
      </c>
      <c r="H228" s="31" t="s">
        <v>1718</v>
      </c>
      <c r="I228" s="31" t="s">
        <v>1719</v>
      </c>
      <c r="J228" s="30" t="s">
        <v>61</v>
      </c>
      <c r="K228" s="31" t="s">
        <v>1571</v>
      </c>
      <c r="L228" s="17" t="s">
        <v>1720</v>
      </c>
      <c r="M228" s="31" t="s">
        <v>1721</v>
      </c>
    </row>
    <row r="229" spans="1:13" ht="36" x14ac:dyDescent="0.25">
      <c r="A229" s="13" t="s">
        <v>1722</v>
      </c>
      <c r="B229" s="13" t="s">
        <v>1565</v>
      </c>
      <c r="C229" s="29" t="s">
        <v>1566</v>
      </c>
      <c r="D229" s="29" t="s">
        <v>333</v>
      </c>
      <c r="E229" s="29" t="s">
        <v>1723</v>
      </c>
      <c r="F229" s="29" t="s">
        <v>1724</v>
      </c>
      <c r="G229" s="29" t="s">
        <v>1725</v>
      </c>
      <c r="H229" s="29" t="s">
        <v>1726</v>
      </c>
      <c r="I229" s="29" t="s">
        <v>1727</v>
      </c>
      <c r="J229" s="33" t="s">
        <v>710</v>
      </c>
      <c r="K229" s="29" t="s">
        <v>1571</v>
      </c>
      <c r="L229" s="13" t="s">
        <v>1572</v>
      </c>
      <c r="M229" s="29" t="s">
        <v>1728</v>
      </c>
    </row>
    <row r="230" spans="1:13" ht="36" x14ac:dyDescent="0.25">
      <c r="A230" s="17" t="s">
        <v>1729</v>
      </c>
      <c r="B230" s="17" t="s">
        <v>1565</v>
      </c>
      <c r="C230" s="31" t="s">
        <v>1566</v>
      </c>
      <c r="D230" s="31" t="s">
        <v>1450</v>
      </c>
      <c r="E230" s="31" t="s">
        <v>1730</v>
      </c>
      <c r="F230" s="31" t="s">
        <v>1731</v>
      </c>
      <c r="G230" s="31" t="s">
        <v>1732</v>
      </c>
      <c r="H230" s="31" t="s">
        <v>1733</v>
      </c>
      <c r="I230" s="31" t="s">
        <v>1734</v>
      </c>
      <c r="J230" s="30" t="s">
        <v>61</v>
      </c>
      <c r="K230" s="31" t="s">
        <v>1571</v>
      </c>
      <c r="L230" s="17" t="s">
        <v>1671</v>
      </c>
      <c r="M230" s="31" t="s">
        <v>1664</v>
      </c>
    </row>
    <row r="231" spans="1:13" ht="36" x14ac:dyDescent="0.25">
      <c r="A231" s="13" t="s">
        <v>1735</v>
      </c>
      <c r="B231" s="13" t="s">
        <v>1565</v>
      </c>
      <c r="C231" s="29" t="s">
        <v>1566</v>
      </c>
      <c r="D231" s="29" t="s">
        <v>1450</v>
      </c>
      <c r="E231" s="29" t="s">
        <v>1736</v>
      </c>
      <c r="F231" s="29" t="s">
        <v>1737</v>
      </c>
      <c r="G231" s="29" t="s">
        <v>1738</v>
      </c>
      <c r="H231" s="29" t="s">
        <v>1739</v>
      </c>
      <c r="I231" s="29" t="s">
        <v>1740</v>
      </c>
      <c r="J231" s="30" t="s">
        <v>61</v>
      </c>
      <c r="K231" s="29" t="s">
        <v>1571</v>
      </c>
      <c r="L231" s="13" t="s">
        <v>1632</v>
      </c>
      <c r="M231" s="29" t="s">
        <v>1741</v>
      </c>
    </row>
    <row r="232" spans="1:13" ht="36" x14ac:dyDescent="0.25">
      <c r="A232" s="17" t="s">
        <v>1742</v>
      </c>
      <c r="B232" s="17" t="s">
        <v>1565</v>
      </c>
      <c r="C232" s="31" t="s">
        <v>1566</v>
      </c>
      <c r="D232" s="31" t="s">
        <v>1450</v>
      </c>
      <c r="E232" s="31" t="s">
        <v>1743</v>
      </c>
      <c r="F232" s="31" t="s">
        <v>1744</v>
      </c>
      <c r="G232" s="31" t="s">
        <v>1745</v>
      </c>
      <c r="H232" s="31" t="s">
        <v>1746</v>
      </c>
      <c r="I232" s="31" t="s">
        <v>1747</v>
      </c>
      <c r="J232" s="33" t="s">
        <v>710</v>
      </c>
      <c r="K232" s="31" t="s">
        <v>1571</v>
      </c>
      <c r="L232" s="17" t="s">
        <v>1671</v>
      </c>
      <c r="M232" s="31" t="s">
        <v>1748</v>
      </c>
    </row>
    <row r="233" spans="1:13" ht="36" x14ac:dyDescent="0.25">
      <c r="A233" s="13" t="s">
        <v>1749</v>
      </c>
      <c r="B233" s="13" t="s">
        <v>1565</v>
      </c>
      <c r="C233" s="29" t="s">
        <v>1566</v>
      </c>
      <c r="D233" s="29" t="s">
        <v>1450</v>
      </c>
      <c r="E233" s="29" t="s">
        <v>1750</v>
      </c>
      <c r="F233" s="29" t="s">
        <v>1751</v>
      </c>
      <c r="G233" s="29" t="s">
        <v>1752</v>
      </c>
      <c r="H233" s="29" t="s">
        <v>1753</v>
      </c>
      <c r="I233" s="29" t="s">
        <v>1754</v>
      </c>
      <c r="J233" s="33" t="s">
        <v>710</v>
      </c>
      <c r="K233" s="29" t="s">
        <v>1571</v>
      </c>
      <c r="L233" s="13" t="s">
        <v>1671</v>
      </c>
      <c r="M233" s="29" t="s">
        <v>1755</v>
      </c>
    </row>
    <row r="234" spans="1:13" ht="54" x14ac:dyDescent="0.25">
      <c r="A234" s="17" t="s">
        <v>1756</v>
      </c>
      <c r="B234" s="17" t="s">
        <v>1565</v>
      </c>
      <c r="C234" s="31" t="s">
        <v>1566</v>
      </c>
      <c r="D234" s="31" t="s">
        <v>341</v>
      </c>
      <c r="E234" s="31" t="s">
        <v>1757</v>
      </c>
      <c r="F234" s="31" t="s">
        <v>1758</v>
      </c>
      <c r="G234" s="31" t="s">
        <v>1759</v>
      </c>
      <c r="H234" s="31" t="s">
        <v>1760</v>
      </c>
      <c r="I234" s="31" t="s">
        <v>1761</v>
      </c>
      <c r="J234" s="32" t="s">
        <v>72</v>
      </c>
      <c r="K234" s="31" t="s">
        <v>1571</v>
      </c>
      <c r="L234" s="17" t="s">
        <v>1762</v>
      </c>
      <c r="M234" s="31" t="s">
        <v>1763</v>
      </c>
    </row>
    <row r="235" spans="1:13" ht="36" x14ac:dyDescent="0.25">
      <c r="A235" s="13" t="s">
        <v>1764</v>
      </c>
      <c r="B235" s="13" t="s">
        <v>1565</v>
      </c>
      <c r="C235" s="29" t="s">
        <v>1566</v>
      </c>
      <c r="D235" s="29" t="s">
        <v>341</v>
      </c>
      <c r="E235" s="29" t="s">
        <v>1757</v>
      </c>
      <c r="F235" s="29" t="s">
        <v>1765</v>
      </c>
      <c r="G235" s="29" t="s">
        <v>1766</v>
      </c>
      <c r="H235" s="29" t="s">
        <v>1767</v>
      </c>
      <c r="I235" s="29" t="s">
        <v>1768</v>
      </c>
      <c r="J235" s="32" t="s">
        <v>72</v>
      </c>
      <c r="K235" s="29" t="s">
        <v>1571</v>
      </c>
      <c r="L235" s="13" t="s">
        <v>1762</v>
      </c>
      <c r="M235" s="29" t="s">
        <v>1769</v>
      </c>
    </row>
    <row r="236" spans="1:13" ht="36" x14ac:dyDescent="0.25">
      <c r="A236" s="17" t="s">
        <v>1770</v>
      </c>
      <c r="B236" s="17" t="s">
        <v>1565</v>
      </c>
      <c r="C236" s="31" t="s">
        <v>1566</v>
      </c>
      <c r="D236" s="31" t="s">
        <v>341</v>
      </c>
      <c r="E236" s="31" t="s">
        <v>1771</v>
      </c>
      <c r="F236" s="31" t="s">
        <v>1772</v>
      </c>
      <c r="G236" s="31" t="s">
        <v>1773</v>
      </c>
      <c r="H236" s="31" t="s">
        <v>1774</v>
      </c>
      <c r="I236" s="31" t="s">
        <v>1775</v>
      </c>
      <c r="J236" s="32" t="s">
        <v>72</v>
      </c>
      <c r="K236" s="31" t="s">
        <v>1571</v>
      </c>
      <c r="L236" s="17" t="s">
        <v>1776</v>
      </c>
      <c r="M236" s="31" t="s">
        <v>1777</v>
      </c>
    </row>
    <row r="237" spans="1:13" ht="36" x14ac:dyDescent="0.25">
      <c r="A237" s="13" t="s">
        <v>1778</v>
      </c>
      <c r="B237" s="13" t="s">
        <v>1565</v>
      </c>
      <c r="C237" s="29" t="s">
        <v>1566</v>
      </c>
      <c r="D237" s="29" t="s">
        <v>341</v>
      </c>
      <c r="E237" s="29" t="s">
        <v>1757</v>
      </c>
      <c r="F237" s="29" t="s">
        <v>1779</v>
      </c>
      <c r="G237" s="29" t="s">
        <v>1780</v>
      </c>
      <c r="H237" s="29" t="s">
        <v>1781</v>
      </c>
      <c r="I237" s="29" t="s">
        <v>1782</v>
      </c>
      <c r="J237" s="30" t="s">
        <v>61</v>
      </c>
      <c r="K237" s="29" t="s">
        <v>1571</v>
      </c>
      <c r="L237" s="13" t="s">
        <v>1762</v>
      </c>
      <c r="M237" s="29" t="s">
        <v>1783</v>
      </c>
    </row>
    <row r="238" spans="1:13" ht="36" x14ac:dyDescent="0.25">
      <c r="A238" s="17" t="s">
        <v>1784</v>
      </c>
      <c r="B238" s="17" t="s">
        <v>1565</v>
      </c>
      <c r="C238" s="31" t="s">
        <v>1566</v>
      </c>
      <c r="D238" s="31" t="s">
        <v>341</v>
      </c>
      <c r="E238" s="31" t="s">
        <v>1757</v>
      </c>
      <c r="F238" s="31" t="s">
        <v>1785</v>
      </c>
      <c r="G238" s="31" t="s">
        <v>1786</v>
      </c>
      <c r="H238" s="31" t="s">
        <v>1787</v>
      </c>
      <c r="I238" s="31" t="s">
        <v>1788</v>
      </c>
      <c r="J238" s="33" t="s">
        <v>710</v>
      </c>
      <c r="K238" s="31" t="s">
        <v>1571</v>
      </c>
      <c r="L238" s="17" t="s">
        <v>1776</v>
      </c>
      <c r="M238" s="31" t="s">
        <v>1789</v>
      </c>
    </row>
    <row r="239" spans="1:13" ht="36" x14ac:dyDescent="0.25">
      <c r="A239" s="13" t="s">
        <v>1790</v>
      </c>
      <c r="B239" s="13" t="s">
        <v>1565</v>
      </c>
      <c r="C239" s="29" t="s">
        <v>1566</v>
      </c>
      <c r="D239" s="29" t="s">
        <v>371</v>
      </c>
      <c r="E239" s="29" t="s">
        <v>1791</v>
      </c>
      <c r="F239" s="29" t="s">
        <v>1792</v>
      </c>
      <c r="G239" s="29" t="s">
        <v>1793</v>
      </c>
      <c r="H239" s="29" t="s">
        <v>1794</v>
      </c>
      <c r="I239" s="29" t="s">
        <v>1795</v>
      </c>
      <c r="J239" s="30" t="s">
        <v>61</v>
      </c>
      <c r="K239" s="29" t="s">
        <v>1571</v>
      </c>
      <c r="L239" s="13" t="s">
        <v>1720</v>
      </c>
      <c r="M239" s="29" t="s">
        <v>1796</v>
      </c>
    </row>
    <row r="240" spans="1:13" ht="36" x14ac:dyDescent="0.25">
      <c r="A240" s="17" t="s">
        <v>1797</v>
      </c>
      <c r="B240" s="17" t="s">
        <v>1565</v>
      </c>
      <c r="C240" s="31" t="s">
        <v>1566</v>
      </c>
      <c r="D240" s="31" t="s">
        <v>371</v>
      </c>
      <c r="E240" s="31" t="s">
        <v>1798</v>
      </c>
      <c r="F240" s="31" t="s">
        <v>1799</v>
      </c>
      <c r="G240" s="31" t="s">
        <v>1800</v>
      </c>
      <c r="H240" s="31" t="s">
        <v>1801</v>
      </c>
      <c r="I240" s="31" t="s">
        <v>1802</v>
      </c>
      <c r="J240" s="33" t="s">
        <v>710</v>
      </c>
      <c r="K240" s="31" t="s">
        <v>1571</v>
      </c>
      <c r="L240" s="17" t="s">
        <v>1720</v>
      </c>
      <c r="M240" s="31" t="s">
        <v>1796</v>
      </c>
    </row>
    <row r="241" spans="1:13" ht="36" x14ac:dyDescent="0.25">
      <c r="A241" s="13" t="s">
        <v>1803</v>
      </c>
      <c r="B241" s="13" t="s">
        <v>1565</v>
      </c>
      <c r="C241" s="29" t="s">
        <v>1566</v>
      </c>
      <c r="D241" s="29" t="s">
        <v>380</v>
      </c>
      <c r="E241" s="29" t="s">
        <v>1804</v>
      </c>
      <c r="F241" s="29" t="s">
        <v>1805</v>
      </c>
      <c r="G241" s="29" t="s">
        <v>1806</v>
      </c>
      <c r="H241" s="29" t="s">
        <v>1807</v>
      </c>
      <c r="I241" s="29" t="s">
        <v>1808</v>
      </c>
      <c r="J241" s="32" t="s">
        <v>72</v>
      </c>
      <c r="K241" s="29" t="s">
        <v>1571</v>
      </c>
      <c r="L241" s="13" t="s">
        <v>1624</v>
      </c>
      <c r="M241" s="29" t="s">
        <v>1809</v>
      </c>
    </row>
    <row r="242" spans="1:13" ht="36" x14ac:dyDescent="0.25">
      <c r="A242" s="17" t="s">
        <v>1810</v>
      </c>
      <c r="B242" s="17" t="s">
        <v>1565</v>
      </c>
      <c r="C242" s="31" t="s">
        <v>1566</v>
      </c>
      <c r="D242" s="31" t="s">
        <v>380</v>
      </c>
      <c r="E242" s="31" t="s">
        <v>1811</v>
      </c>
      <c r="F242" s="31" t="s">
        <v>1812</v>
      </c>
      <c r="G242" s="31" t="s">
        <v>1813</v>
      </c>
      <c r="H242" s="31" t="s">
        <v>1814</v>
      </c>
      <c r="I242" s="31" t="s">
        <v>1815</v>
      </c>
      <c r="J242" s="32" t="s">
        <v>72</v>
      </c>
      <c r="K242" s="31" t="s">
        <v>1571</v>
      </c>
      <c r="L242" s="17" t="s">
        <v>1408</v>
      </c>
      <c r="M242" s="31" t="s">
        <v>1816</v>
      </c>
    </row>
    <row r="243" spans="1:13" ht="36" x14ac:dyDescent="0.25">
      <c r="A243" s="13" t="s">
        <v>1817</v>
      </c>
      <c r="B243" s="13" t="s">
        <v>1565</v>
      </c>
      <c r="C243" s="29" t="s">
        <v>1566</v>
      </c>
      <c r="D243" s="29" t="s">
        <v>380</v>
      </c>
      <c r="E243" s="29" t="s">
        <v>1818</v>
      </c>
      <c r="F243" s="29" t="s">
        <v>1819</v>
      </c>
      <c r="G243" s="29" t="s">
        <v>1820</v>
      </c>
      <c r="H243" s="29" t="s">
        <v>1821</v>
      </c>
      <c r="I243" s="29" t="s">
        <v>1822</v>
      </c>
      <c r="J243" s="30" t="s">
        <v>61</v>
      </c>
      <c r="K243" s="29" t="s">
        <v>1571</v>
      </c>
      <c r="L243" s="13" t="s">
        <v>1572</v>
      </c>
      <c r="M243" s="29" t="s">
        <v>1823</v>
      </c>
    </row>
    <row r="244" spans="1:13" ht="36" x14ac:dyDescent="0.25">
      <c r="A244" s="17" t="s">
        <v>1824</v>
      </c>
      <c r="B244" s="17" t="s">
        <v>1565</v>
      </c>
      <c r="C244" s="31" t="s">
        <v>1566</v>
      </c>
      <c r="D244" s="31" t="s">
        <v>380</v>
      </c>
      <c r="E244" s="31" t="s">
        <v>1825</v>
      </c>
      <c r="F244" s="31" t="s">
        <v>1826</v>
      </c>
      <c r="G244" s="31" t="s">
        <v>1827</v>
      </c>
      <c r="H244" s="31" t="s">
        <v>1828</v>
      </c>
      <c r="I244" s="31" t="s">
        <v>1829</v>
      </c>
      <c r="J244" s="30" t="s">
        <v>61</v>
      </c>
      <c r="K244" s="31" t="s">
        <v>1571</v>
      </c>
      <c r="L244" s="17" t="s">
        <v>1605</v>
      </c>
      <c r="M244" s="31" t="s">
        <v>1830</v>
      </c>
    </row>
    <row r="245" spans="1:13" ht="36" x14ac:dyDescent="0.25">
      <c r="A245" s="13" t="s">
        <v>1831</v>
      </c>
      <c r="B245" s="13" t="s">
        <v>1565</v>
      </c>
      <c r="C245" s="29" t="s">
        <v>1566</v>
      </c>
      <c r="D245" s="29" t="s">
        <v>380</v>
      </c>
      <c r="E245" s="29" t="s">
        <v>1832</v>
      </c>
      <c r="F245" s="29" t="s">
        <v>1833</v>
      </c>
      <c r="G245" s="29" t="s">
        <v>1834</v>
      </c>
      <c r="H245" s="29" t="s">
        <v>1835</v>
      </c>
      <c r="I245" s="29" t="s">
        <v>1836</v>
      </c>
      <c r="J245" s="30" t="s">
        <v>61</v>
      </c>
      <c r="K245" s="29" t="s">
        <v>1571</v>
      </c>
      <c r="L245" s="13" t="s">
        <v>1624</v>
      </c>
      <c r="M245" s="29" t="s">
        <v>1837</v>
      </c>
    </row>
    <row r="246" spans="1:13" ht="18" x14ac:dyDescent="0.25">
      <c r="A246" s="17" t="s">
        <v>1838</v>
      </c>
      <c r="B246" s="17" t="s">
        <v>1565</v>
      </c>
      <c r="C246" s="31" t="s">
        <v>1566</v>
      </c>
      <c r="D246" s="31" t="s">
        <v>380</v>
      </c>
      <c r="E246" s="31" t="s">
        <v>1839</v>
      </c>
      <c r="F246" s="31" t="s">
        <v>1840</v>
      </c>
      <c r="G246" s="31" t="s">
        <v>1841</v>
      </c>
      <c r="H246" s="31" t="s">
        <v>1842</v>
      </c>
      <c r="I246" s="31" t="s">
        <v>1843</v>
      </c>
      <c r="J246" s="33" t="s">
        <v>710</v>
      </c>
      <c r="K246" s="31" t="s">
        <v>1571</v>
      </c>
      <c r="L246" s="17" t="s">
        <v>1844</v>
      </c>
      <c r="M246" s="31" t="s">
        <v>1845</v>
      </c>
    </row>
    <row r="247" spans="1:13" ht="36" x14ac:dyDescent="0.25">
      <c r="A247" s="13" t="s">
        <v>1846</v>
      </c>
      <c r="B247" s="13" t="s">
        <v>1565</v>
      </c>
      <c r="C247" s="29" t="s">
        <v>1566</v>
      </c>
      <c r="D247" s="29" t="s">
        <v>66</v>
      </c>
      <c r="E247" s="29" t="s">
        <v>1847</v>
      </c>
      <c r="F247" s="29" t="s">
        <v>1848</v>
      </c>
      <c r="G247" s="29" t="s">
        <v>1849</v>
      </c>
      <c r="H247" s="29" t="s">
        <v>1850</v>
      </c>
      <c r="I247" s="29" t="s">
        <v>1851</v>
      </c>
      <c r="J247" s="30" t="s">
        <v>61</v>
      </c>
      <c r="K247" s="29" t="s">
        <v>1571</v>
      </c>
      <c r="L247" s="13" t="s">
        <v>347</v>
      </c>
      <c r="M247" s="29"/>
    </row>
    <row r="248" spans="1:13" ht="36" x14ac:dyDescent="0.25">
      <c r="A248" s="17" t="s">
        <v>1852</v>
      </c>
      <c r="B248" s="17" t="s">
        <v>1565</v>
      </c>
      <c r="C248" s="31" t="s">
        <v>1566</v>
      </c>
      <c r="D248" s="31" t="s">
        <v>66</v>
      </c>
      <c r="E248" s="31" t="s">
        <v>1853</v>
      </c>
      <c r="F248" s="31" t="s">
        <v>1854</v>
      </c>
      <c r="G248" s="31" t="s">
        <v>1855</v>
      </c>
      <c r="H248" s="31" t="s">
        <v>1856</v>
      </c>
      <c r="I248" s="31" t="s">
        <v>1857</v>
      </c>
      <c r="J248" s="33" t="s">
        <v>710</v>
      </c>
      <c r="K248" s="31" t="s">
        <v>1571</v>
      </c>
      <c r="L248" s="17" t="s">
        <v>1858</v>
      </c>
      <c r="M248" s="31" t="s">
        <v>1859</v>
      </c>
    </row>
    <row r="249" spans="1:13" ht="36" x14ac:dyDescent="0.25">
      <c r="A249" s="13" t="s">
        <v>1860</v>
      </c>
      <c r="B249" s="13" t="s">
        <v>1565</v>
      </c>
      <c r="C249" s="29" t="s">
        <v>1566</v>
      </c>
      <c r="D249" s="29" t="s">
        <v>1217</v>
      </c>
      <c r="E249" s="29" t="s">
        <v>1861</v>
      </c>
      <c r="F249" s="29" t="s">
        <v>1862</v>
      </c>
      <c r="G249" s="29" t="s">
        <v>1863</v>
      </c>
      <c r="H249" s="29" t="s">
        <v>1864</v>
      </c>
      <c r="I249" s="29" t="s">
        <v>1865</v>
      </c>
      <c r="J249" s="32" t="s">
        <v>72</v>
      </c>
      <c r="K249" s="29" t="s">
        <v>1571</v>
      </c>
      <c r="L249" s="13" t="s">
        <v>1866</v>
      </c>
      <c r="M249" s="29" t="s">
        <v>1867</v>
      </c>
    </row>
    <row r="250" spans="1:13" ht="36" x14ac:dyDescent="0.25">
      <c r="A250" s="17" t="s">
        <v>1868</v>
      </c>
      <c r="B250" s="17" t="s">
        <v>1565</v>
      </c>
      <c r="C250" s="31" t="s">
        <v>1566</v>
      </c>
      <c r="D250" s="31" t="s">
        <v>1217</v>
      </c>
      <c r="E250" s="31" t="s">
        <v>1869</v>
      </c>
      <c r="F250" s="31" t="s">
        <v>1870</v>
      </c>
      <c r="G250" s="31" t="s">
        <v>1871</v>
      </c>
      <c r="H250" s="31" t="s">
        <v>1872</v>
      </c>
      <c r="I250" s="31" t="s">
        <v>1873</v>
      </c>
      <c r="J250" s="30" t="s">
        <v>61</v>
      </c>
      <c r="K250" s="31" t="s">
        <v>1571</v>
      </c>
      <c r="L250" s="17" t="s">
        <v>1874</v>
      </c>
      <c r="M250" s="31" t="s">
        <v>1875</v>
      </c>
    </row>
    <row r="251" spans="1:13" ht="36" x14ac:dyDescent="0.25">
      <c r="A251" s="13" t="s">
        <v>1876</v>
      </c>
      <c r="B251" s="13" t="s">
        <v>1565</v>
      </c>
      <c r="C251" s="29" t="s">
        <v>1566</v>
      </c>
      <c r="D251" s="29" t="s">
        <v>1217</v>
      </c>
      <c r="E251" s="29" t="s">
        <v>1877</v>
      </c>
      <c r="F251" s="29" t="s">
        <v>1878</v>
      </c>
      <c r="G251" s="29" t="s">
        <v>1879</v>
      </c>
      <c r="H251" s="29" t="s">
        <v>1880</v>
      </c>
      <c r="I251" s="29" t="s">
        <v>1881</v>
      </c>
      <c r="J251" s="30" t="s">
        <v>61</v>
      </c>
      <c r="K251" s="29" t="s">
        <v>1571</v>
      </c>
      <c r="L251" s="13" t="s">
        <v>1408</v>
      </c>
      <c r="M251" s="29" t="s">
        <v>1882</v>
      </c>
    </row>
    <row r="252" spans="1:13" ht="36" x14ac:dyDescent="0.25">
      <c r="A252" s="17" t="s">
        <v>1883</v>
      </c>
      <c r="B252" s="17" t="s">
        <v>1565</v>
      </c>
      <c r="C252" s="31" t="s">
        <v>1566</v>
      </c>
      <c r="D252" s="31" t="s">
        <v>1217</v>
      </c>
      <c r="E252" s="31" t="s">
        <v>1884</v>
      </c>
      <c r="F252" s="31" t="s">
        <v>1885</v>
      </c>
      <c r="G252" s="31" t="s">
        <v>1886</v>
      </c>
      <c r="H252" s="31" t="s">
        <v>1887</v>
      </c>
      <c r="I252" s="31" t="s">
        <v>1888</v>
      </c>
      <c r="J252" s="30" t="s">
        <v>61</v>
      </c>
      <c r="K252" s="31" t="s">
        <v>1571</v>
      </c>
      <c r="L252" s="17" t="s">
        <v>1889</v>
      </c>
      <c r="M252" s="31"/>
    </row>
    <row r="253" spans="1:13" ht="36" x14ac:dyDescent="0.25">
      <c r="A253" s="13" t="s">
        <v>1890</v>
      </c>
      <c r="B253" s="13" t="s">
        <v>1565</v>
      </c>
      <c r="C253" s="29" t="s">
        <v>1566</v>
      </c>
      <c r="D253" s="29" t="s">
        <v>1217</v>
      </c>
      <c r="E253" s="29" t="s">
        <v>1891</v>
      </c>
      <c r="F253" s="29" t="s">
        <v>1892</v>
      </c>
      <c r="G253" s="29" t="s">
        <v>1893</v>
      </c>
      <c r="H253" s="29" t="s">
        <v>1894</v>
      </c>
      <c r="I253" s="29" t="s">
        <v>1895</v>
      </c>
      <c r="J253" s="33" t="s">
        <v>710</v>
      </c>
      <c r="K253" s="29" t="s">
        <v>1571</v>
      </c>
      <c r="L253" s="13" t="s">
        <v>1632</v>
      </c>
      <c r="M253" s="29" t="s">
        <v>1896</v>
      </c>
    </row>
    <row r="254" spans="1:13" ht="36" x14ac:dyDescent="0.25">
      <c r="A254" s="17" t="s">
        <v>1897</v>
      </c>
      <c r="B254" s="17" t="s">
        <v>1898</v>
      </c>
      <c r="C254" s="31" t="s">
        <v>1899</v>
      </c>
      <c r="D254" s="31" t="s">
        <v>55</v>
      </c>
      <c r="E254" s="31" t="s">
        <v>1900</v>
      </c>
      <c r="F254" s="31" t="s">
        <v>1901</v>
      </c>
      <c r="G254" s="31" t="s">
        <v>1902</v>
      </c>
      <c r="H254" s="31" t="s">
        <v>1903</v>
      </c>
      <c r="I254" s="31" t="s">
        <v>1904</v>
      </c>
      <c r="J254" s="30" t="s">
        <v>61</v>
      </c>
      <c r="K254" s="31" t="s">
        <v>1905</v>
      </c>
      <c r="L254" s="17" t="s">
        <v>1906</v>
      </c>
      <c r="M254" s="31" t="s">
        <v>1907</v>
      </c>
    </row>
    <row r="255" spans="1:13" ht="36" x14ac:dyDescent="0.25">
      <c r="A255" s="13" t="s">
        <v>1908</v>
      </c>
      <c r="B255" s="13" t="s">
        <v>1898</v>
      </c>
      <c r="C255" s="29" t="s">
        <v>1899</v>
      </c>
      <c r="D255" s="29" t="s">
        <v>55</v>
      </c>
      <c r="E255" s="29" t="s">
        <v>1909</v>
      </c>
      <c r="F255" s="29" t="s">
        <v>1910</v>
      </c>
      <c r="G255" s="29" t="s">
        <v>1911</v>
      </c>
      <c r="H255" s="29" t="s">
        <v>1912</v>
      </c>
      <c r="I255" s="29" t="s">
        <v>1913</v>
      </c>
      <c r="J255" s="30" t="s">
        <v>61</v>
      </c>
      <c r="K255" s="29" t="s">
        <v>1905</v>
      </c>
      <c r="L255" s="13" t="s">
        <v>1914</v>
      </c>
      <c r="M255" s="29" t="s">
        <v>1915</v>
      </c>
    </row>
    <row r="256" spans="1:13" ht="36" x14ac:dyDescent="0.25">
      <c r="A256" s="17" t="s">
        <v>1916</v>
      </c>
      <c r="B256" s="17" t="s">
        <v>1898</v>
      </c>
      <c r="C256" s="31" t="s">
        <v>1899</v>
      </c>
      <c r="D256" s="31" t="s">
        <v>55</v>
      </c>
      <c r="E256" s="31" t="s">
        <v>1917</v>
      </c>
      <c r="F256" s="31" t="s">
        <v>1918</v>
      </c>
      <c r="G256" s="31" t="s">
        <v>1919</v>
      </c>
      <c r="H256" s="31" t="s">
        <v>1920</v>
      </c>
      <c r="I256" s="31" t="s">
        <v>1921</v>
      </c>
      <c r="J256" s="33" t="s">
        <v>710</v>
      </c>
      <c r="K256" s="31" t="s">
        <v>1905</v>
      </c>
      <c r="L256" s="17" t="s">
        <v>1922</v>
      </c>
      <c r="M256" s="31" t="s">
        <v>1923</v>
      </c>
    </row>
    <row r="257" spans="1:13" ht="36" x14ac:dyDescent="0.25">
      <c r="A257" s="13" t="s">
        <v>1924</v>
      </c>
      <c r="B257" s="13" t="s">
        <v>1898</v>
      </c>
      <c r="C257" s="29" t="s">
        <v>1899</v>
      </c>
      <c r="D257" s="29" t="s">
        <v>55</v>
      </c>
      <c r="E257" s="29" t="s">
        <v>1925</v>
      </c>
      <c r="F257" s="29" t="s">
        <v>1926</v>
      </c>
      <c r="G257" s="29" t="s">
        <v>1927</v>
      </c>
      <c r="H257" s="29" t="s">
        <v>1928</v>
      </c>
      <c r="I257" s="29" t="s">
        <v>1929</v>
      </c>
      <c r="J257" s="33" t="s">
        <v>710</v>
      </c>
      <c r="K257" s="29" t="s">
        <v>1905</v>
      </c>
      <c r="L257" s="13" t="s">
        <v>1906</v>
      </c>
      <c r="M257" s="29" t="s">
        <v>1930</v>
      </c>
    </row>
    <row r="258" spans="1:13" ht="36" x14ac:dyDescent="0.25">
      <c r="A258" s="17" t="s">
        <v>1931</v>
      </c>
      <c r="B258" s="17" t="s">
        <v>1898</v>
      </c>
      <c r="C258" s="31" t="s">
        <v>1899</v>
      </c>
      <c r="D258" s="31" t="s">
        <v>333</v>
      </c>
      <c r="E258" s="31" t="s">
        <v>1932</v>
      </c>
      <c r="F258" s="31" t="s">
        <v>1933</v>
      </c>
      <c r="G258" s="31" t="s">
        <v>1934</v>
      </c>
      <c r="H258" s="31" t="s">
        <v>1935</v>
      </c>
      <c r="I258" s="31" t="s">
        <v>1936</v>
      </c>
      <c r="J258" s="30" t="s">
        <v>61</v>
      </c>
      <c r="K258" s="31" t="s">
        <v>1905</v>
      </c>
      <c r="L258" s="17" t="s">
        <v>1937</v>
      </c>
      <c r="M258" s="31"/>
    </row>
    <row r="259" spans="1:13" ht="36" x14ac:dyDescent="0.25">
      <c r="A259" s="13" t="s">
        <v>1938</v>
      </c>
      <c r="B259" s="13" t="s">
        <v>1898</v>
      </c>
      <c r="C259" s="29" t="s">
        <v>1899</v>
      </c>
      <c r="D259" s="29" t="s">
        <v>1450</v>
      </c>
      <c r="E259" s="29" t="s">
        <v>1939</v>
      </c>
      <c r="F259" s="29" t="s">
        <v>1940</v>
      </c>
      <c r="G259" s="29" t="s">
        <v>1941</v>
      </c>
      <c r="H259" s="29" t="s">
        <v>1942</v>
      </c>
      <c r="I259" s="29" t="s">
        <v>1943</v>
      </c>
      <c r="J259" s="33" t="s">
        <v>710</v>
      </c>
      <c r="K259" s="29" t="s">
        <v>1905</v>
      </c>
      <c r="L259" s="13" t="s">
        <v>1937</v>
      </c>
      <c r="M259" s="29"/>
    </row>
    <row r="260" spans="1:13" ht="36" x14ac:dyDescent="0.25">
      <c r="A260" s="17" t="s">
        <v>1944</v>
      </c>
      <c r="B260" s="17" t="s">
        <v>1898</v>
      </c>
      <c r="C260" s="31" t="s">
        <v>1899</v>
      </c>
      <c r="D260" s="31" t="s">
        <v>380</v>
      </c>
      <c r="E260" s="31" t="s">
        <v>1945</v>
      </c>
      <c r="F260" s="31" t="s">
        <v>1946</v>
      </c>
      <c r="G260" s="31" t="s">
        <v>1947</v>
      </c>
      <c r="H260" s="31" t="s">
        <v>1948</v>
      </c>
      <c r="I260" s="31" t="s">
        <v>1949</v>
      </c>
      <c r="J260" s="30" t="s">
        <v>61</v>
      </c>
      <c r="K260" s="31" t="s">
        <v>1905</v>
      </c>
      <c r="L260" s="17" t="s">
        <v>1937</v>
      </c>
      <c r="M260" s="31" t="s">
        <v>1950</v>
      </c>
    </row>
    <row r="261" spans="1:13" ht="36" x14ac:dyDescent="0.25">
      <c r="A261" s="13" t="s">
        <v>1951</v>
      </c>
      <c r="B261" s="13" t="s">
        <v>1898</v>
      </c>
      <c r="C261" s="29" t="s">
        <v>1899</v>
      </c>
      <c r="D261" s="29" t="s">
        <v>380</v>
      </c>
      <c r="E261" s="29" t="s">
        <v>1939</v>
      </c>
      <c r="F261" s="29" t="s">
        <v>1952</v>
      </c>
      <c r="G261" s="29" t="s">
        <v>1953</v>
      </c>
      <c r="H261" s="29" t="s">
        <v>1954</v>
      </c>
      <c r="I261" s="29" t="s">
        <v>1955</v>
      </c>
      <c r="J261" s="30" t="s">
        <v>61</v>
      </c>
      <c r="K261" s="29" t="s">
        <v>1905</v>
      </c>
      <c r="L261" s="13" t="s">
        <v>1354</v>
      </c>
      <c r="M261" s="29" t="s">
        <v>1956</v>
      </c>
    </row>
    <row r="262" spans="1:13" ht="36" x14ac:dyDescent="0.25">
      <c r="A262" s="17" t="s">
        <v>1957</v>
      </c>
      <c r="B262" s="17" t="s">
        <v>1898</v>
      </c>
      <c r="C262" s="31" t="s">
        <v>1899</v>
      </c>
      <c r="D262" s="31" t="s">
        <v>1217</v>
      </c>
      <c r="E262" s="31" t="s">
        <v>1958</v>
      </c>
      <c r="F262" s="31" t="s">
        <v>1959</v>
      </c>
      <c r="G262" s="31" t="s">
        <v>1960</v>
      </c>
      <c r="H262" s="31" t="s">
        <v>1961</v>
      </c>
      <c r="I262" s="31" t="s">
        <v>1962</v>
      </c>
      <c r="J262" s="30" t="s">
        <v>61</v>
      </c>
      <c r="K262" s="31" t="s">
        <v>1905</v>
      </c>
      <c r="L262" s="17" t="s">
        <v>1408</v>
      </c>
      <c r="M262" s="31" t="s">
        <v>1963</v>
      </c>
    </row>
    <row r="263" spans="1:13" ht="36" x14ac:dyDescent="0.25">
      <c r="A263" s="13" t="s">
        <v>1964</v>
      </c>
      <c r="B263" s="13" t="s">
        <v>1898</v>
      </c>
      <c r="C263" s="29" t="s">
        <v>1899</v>
      </c>
      <c r="D263" s="29" t="s">
        <v>1217</v>
      </c>
      <c r="E263" s="29" t="s">
        <v>1965</v>
      </c>
      <c r="F263" s="29" t="s">
        <v>1966</v>
      </c>
      <c r="G263" s="29" t="s">
        <v>1967</v>
      </c>
      <c r="H263" s="29" t="s">
        <v>1968</v>
      </c>
      <c r="I263" s="29" t="s">
        <v>1969</v>
      </c>
      <c r="J263" s="33" t="s">
        <v>710</v>
      </c>
      <c r="K263" s="29" t="s">
        <v>1905</v>
      </c>
      <c r="L263" s="13" t="s">
        <v>1970</v>
      </c>
      <c r="M263" s="29"/>
    </row>
    <row r="264" spans="1:13" ht="36" x14ac:dyDescent="0.25">
      <c r="A264" s="17" t="s">
        <v>1971</v>
      </c>
      <c r="B264" s="17" t="s">
        <v>1972</v>
      </c>
      <c r="C264" s="31" t="s">
        <v>1973</v>
      </c>
      <c r="D264" s="31" t="s">
        <v>55</v>
      </c>
      <c r="E264" s="31" t="s">
        <v>1974</v>
      </c>
      <c r="F264" s="31" t="s">
        <v>1975</v>
      </c>
      <c r="G264" s="31" t="s">
        <v>1976</v>
      </c>
      <c r="H264" s="31" t="s">
        <v>1977</v>
      </c>
      <c r="I264" s="31" t="s">
        <v>1978</v>
      </c>
      <c r="J264" s="30" t="s">
        <v>61</v>
      </c>
      <c r="K264" s="31" t="s">
        <v>1979</v>
      </c>
      <c r="L264" s="17" t="s">
        <v>1980</v>
      </c>
      <c r="M264" s="31" t="s">
        <v>1981</v>
      </c>
    </row>
    <row r="265" spans="1:13" ht="54" x14ac:dyDescent="0.25">
      <c r="A265" s="13" t="s">
        <v>1982</v>
      </c>
      <c r="B265" s="13" t="s">
        <v>1972</v>
      </c>
      <c r="C265" s="29" t="s">
        <v>1973</v>
      </c>
      <c r="D265" s="29" t="s">
        <v>55</v>
      </c>
      <c r="E265" s="29" t="s">
        <v>1974</v>
      </c>
      <c r="F265" s="29" t="s">
        <v>1983</v>
      </c>
      <c r="G265" s="29" t="s">
        <v>1984</v>
      </c>
      <c r="H265" s="29" t="s">
        <v>1985</v>
      </c>
      <c r="I265" s="29" t="s">
        <v>1986</v>
      </c>
      <c r="J265" s="30" t="s">
        <v>61</v>
      </c>
      <c r="K265" s="29" t="s">
        <v>1979</v>
      </c>
      <c r="L265" s="13" t="s">
        <v>1987</v>
      </c>
      <c r="M265" s="29" t="s">
        <v>1988</v>
      </c>
    </row>
    <row r="266" spans="1:13" ht="36" x14ac:dyDescent="0.25">
      <c r="A266" s="17" t="s">
        <v>1989</v>
      </c>
      <c r="B266" s="17" t="s">
        <v>1972</v>
      </c>
      <c r="C266" s="31" t="s">
        <v>1973</v>
      </c>
      <c r="D266" s="31" t="s">
        <v>55</v>
      </c>
      <c r="E266" s="31" t="s">
        <v>1990</v>
      </c>
      <c r="F266" s="31" t="s">
        <v>1991</v>
      </c>
      <c r="G266" s="31" t="s">
        <v>1992</v>
      </c>
      <c r="H266" s="31" t="s">
        <v>1993</v>
      </c>
      <c r="I266" s="31" t="s">
        <v>1994</v>
      </c>
      <c r="J266" s="30" t="s">
        <v>61</v>
      </c>
      <c r="K266" s="31" t="s">
        <v>1979</v>
      </c>
      <c r="L266" s="17" t="s">
        <v>1987</v>
      </c>
      <c r="M266" s="31" t="s">
        <v>1995</v>
      </c>
    </row>
    <row r="267" spans="1:13" ht="36" x14ac:dyDescent="0.25">
      <c r="A267" s="13" t="s">
        <v>1996</v>
      </c>
      <c r="B267" s="13" t="s">
        <v>1972</v>
      </c>
      <c r="C267" s="29" t="s">
        <v>1973</v>
      </c>
      <c r="D267" s="29" t="s">
        <v>55</v>
      </c>
      <c r="E267" s="29" t="s">
        <v>1990</v>
      </c>
      <c r="F267" s="29" t="s">
        <v>1997</v>
      </c>
      <c r="G267" s="29" t="s">
        <v>1998</v>
      </c>
      <c r="H267" s="29" t="s">
        <v>1999</v>
      </c>
      <c r="I267" s="29" t="s">
        <v>2000</v>
      </c>
      <c r="J267" s="30" t="s">
        <v>61</v>
      </c>
      <c r="K267" s="29" t="s">
        <v>1979</v>
      </c>
      <c r="L267" s="13" t="s">
        <v>2001</v>
      </c>
      <c r="M267" s="29" t="s">
        <v>2002</v>
      </c>
    </row>
    <row r="268" spans="1:13" ht="36" x14ac:dyDescent="0.25">
      <c r="A268" s="17" t="s">
        <v>2003</v>
      </c>
      <c r="B268" s="17" t="s">
        <v>1972</v>
      </c>
      <c r="C268" s="31" t="s">
        <v>1973</v>
      </c>
      <c r="D268" s="31" t="s">
        <v>55</v>
      </c>
      <c r="E268" s="31" t="s">
        <v>1990</v>
      </c>
      <c r="F268" s="31" t="s">
        <v>2004</v>
      </c>
      <c r="G268" s="31" t="s">
        <v>2005</v>
      </c>
      <c r="H268" s="31" t="s">
        <v>2006</v>
      </c>
      <c r="I268" s="31" t="s">
        <v>2007</v>
      </c>
      <c r="J268" s="30" t="s">
        <v>61</v>
      </c>
      <c r="K268" s="31" t="s">
        <v>1979</v>
      </c>
      <c r="L268" s="17" t="s">
        <v>2008</v>
      </c>
      <c r="M268" s="31" t="s">
        <v>2009</v>
      </c>
    </row>
    <row r="269" spans="1:13" ht="36" x14ac:dyDescent="0.25">
      <c r="A269" s="13" t="s">
        <v>2010</v>
      </c>
      <c r="B269" s="13" t="s">
        <v>1972</v>
      </c>
      <c r="C269" s="29" t="s">
        <v>1973</v>
      </c>
      <c r="D269" s="29" t="s">
        <v>55</v>
      </c>
      <c r="E269" s="29" t="s">
        <v>2011</v>
      </c>
      <c r="F269" s="29" t="s">
        <v>2012</v>
      </c>
      <c r="G269" s="29" t="s">
        <v>2013</v>
      </c>
      <c r="H269" s="29" t="s">
        <v>2014</v>
      </c>
      <c r="I269" s="29" t="s">
        <v>2015</v>
      </c>
      <c r="J269" s="30" t="s">
        <v>61</v>
      </c>
      <c r="K269" s="29" t="s">
        <v>1979</v>
      </c>
      <c r="L269" s="13" t="s">
        <v>2016</v>
      </c>
      <c r="M269" s="29" t="s">
        <v>2017</v>
      </c>
    </row>
    <row r="270" spans="1:13" ht="72" x14ac:dyDescent="0.25">
      <c r="A270" s="17" t="s">
        <v>2018</v>
      </c>
      <c r="B270" s="17" t="s">
        <v>1972</v>
      </c>
      <c r="C270" s="31" t="s">
        <v>1973</v>
      </c>
      <c r="D270" s="31" t="s">
        <v>55</v>
      </c>
      <c r="E270" s="31" t="s">
        <v>2019</v>
      </c>
      <c r="F270" s="31" t="s">
        <v>2020</v>
      </c>
      <c r="G270" s="31" t="s">
        <v>2021</v>
      </c>
      <c r="H270" s="31" t="s">
        <v>2022</v>
      </c>
      <c r="I270" s="31" t="s">
        <v>2023</v>
      </c>
      <c r="J270" s="33" t="s">
        <v>710</v>
      </c>
      <c r="K270" s="31" t="s">
        <v>1979</v>
      </c>
      <c r="L270" s="17" t="s">
        <v>2008</v>
      </c>
      <c r="M270" s="31" t="s">
        <v>2024</v>
      </c>
    </row>
    <row r="271" spans="1:13" ht="36" x14ac:dyDescent="0.25">
      <c r="A271" s="13" t="s">
        <v>2025</v>
      </c>
      <c r="B271" s="13" t="s">
        <v>1972</v>
      </c>
      <c r="C271" s="29" t="s">
        <v>1973</v>
      </c>
      <c r="D271" s="29" t="s">
        <v>55</v>
      </c>
      <c r="E271" s="29" t="s">
        <v>2019</v>
      </c>
      <c r="F271" s="29" t="s">
        <v>2026</v>
      </c>
      <c r="G271" s="29" t="s">
        <v>2027</v>
      </c>
      <c r="H271" s="29" t="s">
        <v>2028</v>
      </c>
      <c r="I271" s="29" t="s">
        <v>2029</v>
      </c>
      <c r="J271" s="33" t="s">
        <v>710</v>
      </c>
      <c r="K271" s="29" t="s">
        <v>1979</v>
      </c>
      <c r="L271" s="13" t="s">
        <v>2008</v>
      </c>
      <c r="M271" s="29" t="s">
        <v>2030</v>
      </c>
    </row>
    <row r="272" spans="1:13" ht="36" x14ac:dyDescent="0.25">
      <c r="A272" s="17" t="s">
        <v>2031</v>
      </c>
      <c r="B272" s="17" t="s">
        <v>1972</v>
      </c>
      <c r="C272" s="31" t="s">
        <v>1973</v>
      </c>
      <c r="D272" s="31" t="s">
        <v>55</v>
      </c>
      <c r="E272" s="31" t="s">
        <v>2032</v>
      </c>
      <c r="F272" s="31" t="s">
        <v>2033</v>
      </c>
      <c r="G272" s="31" t="s">
        <v>2034</v>
      </c>
      <c r="H272" s="31" t="s">
        <v>2035</v>
      </c>
      <c r="I272" s="31" t="s">
        <v>2036</v>
      </c>
      <c r="J272" s="33" t="s">
        <v>710</v>
      </c>
      <c r="K272" s="31" t="s">
        <v>1979</v>
      </c>
      <c r="L272" s="17" t="s">
        <v>1987</v>
      </c>
      <c r="M272" s="31" t="s">
        <v>2037</v>
      </c>
    </row>
    <row r="273" spans="1:13" ht="36" x14ac:dyDescent="0.25">
      <c r="A273" s="13" t="s">
        <v>2038</v>
      </c>
      <c r="B273" s="13" t="s">
        <v>1972</v>
      </c>
      <c r="C273" s="29" t="s">
        <v>1973</v>
      </c>
      <c r="D273" s="29" t="s">
        <v>55</v>
      </c>
      <c r="E273" s="29" t="s">
        <v>2039</v>
      </c>
      <c r="F273" s="29" t="s">
        <v>2040</v>
      </c>
      <c r="G273" s="29" t="s">
        <v>2041</v>
      </c>
      <c r="H273" s="29" t="s">
        <v>2042</v>
      </c>
      <c r="I273" s="29" t="s">
        <v>2043</v>
      </c>
      <c r="J273" s="33" t="s">
        <v>710</v>
      </c>
      <c r="K273" s="29" t="s">
        <v>1979</v>
      </c>
      <c r="L273" s="13" t="s">
        <v>2044</v>
      </c>
      <c r="M273" s="29" t="s">
        <v>2045</v>
      </c>
    </row>
    <row r="274" spans="1:13" ht="36" x14ac:dyDescent="0.25">
      <c r="A274" s="17" t="s">
        <v>2046</v>
      </c>
      <c r="B274" s="17" t="s">
        <v>1972</v>
      </c>
      <c r="C274" s="31" t="s">
        <v>1973</v>
      </c>
      <c r="D274" s="31" t="s">
        <v>55</v>
      </c>
      <c r="E274" s="31" t="s">
        <v>2047</v>
      </c>
      <c r="F274" s="31" t="s">
        <v>2048</v>
      </c>
      <c r="G274" s="31" t="s">
        <v>2049</v>
      </c>
      <c r="H274" s="31" t="s">
        <v>2050</v>
      </c>
      <c r="I274" s="31" t="s">
        <v>2051</v>
      </c>
      <c r="J274" s="33" t="s">
        <v>710</v>
      </c>
      <c r="K274" s="31" t="s">
        <v>1979</v>
      </c>
      <c r="L274" s="17" t="s">
        <v>2044</v>
      </c>
      <c r="M274" s="31" t="s">
        <v>2052</v>
      </c>
    </row>
    <row r="275" spans="1:13" ht="36" x14ac:dyDescent="0.25">
      <c r="A275" s="13" t="s">
        <v>2053</v>
      </c>
      <c r="B275" s="13" t="s">
        <v>1972</v>
      </c>
      <c r="C275" s="29" t="s">
        <v>1973</v>
      </c>
      <c r="D275" s="29" t="s">
        <v>333</v>
      </c>
      <c r="E275" s="29" t="s">
        <v>2054</v>
      </c>
      <c r="F275" s="29" t="s">
        <v>2055</v>
      </c>
      <c r="G275" s="29" t="s">
        <v>2056</v>
      </c>
      <c r="H275" s="29" t="s">
        <v>2057</v>
      </c>
      <c r="I275" s="29" t="s">
        <v>2058</v>
      </c>
      <c r="J275" s="30" t="s">
        <v>61</v>
      </c>
      <c r="K275" s="29" t="s">
        <v>1979</v>
      </c>
      <c r="L275" s="13" t="s">
        <v>2044</v>
      </c>
      <c r="M275" s="29" t="s">
        <v>2059</v>
      </c>
    </row>
    <row r="276" spans="1:13" ht="36" x14ac:dyDescent="0.25">
      <c r="A276" s="17" t="s">
        <v>2060</v>
      </c>
      <c r="B276" s="17" t="s">
        <v>1972</v>
      </c>
      <c r="C276" s="31" t="s">
        <v>1973</v>
      </c>
      <c r="D276" s="31" t="s">
        <v>341</v>
      </c>
      <c r="E276" s="31" t="s">
        <v>2061</v>
      </c>
      <c r="F276" s="31" t="s">
        <v>2062</v>
      </c>
      <c r="G276" s="31" t="s">
        <v>2063</v>
      </c>
      <c r="H276" s="31" t="s">
        <v>2064</v>
      </c>
      <c r="I276" s="31" t="s">
        <v>2065</v>
      </c>
      <c r="J276" s="30" t="s">
        <v>61</v>
      </c>
      <c r="K276" s="31" t="s">
        <v>1979</v>
      </c>
      <c r="L276" s="17" t="s">
        <v>2008</v>
      </c>
      <c r="M276" s="31" t="s">
        <v>2066</v>
      </c>
    </row>
    <row r="277" spans="1:13" ht="36" x14ac:dyDescent="0.25">
      <c r="A277" s="13" t="s">
        <v>2067</v>
      </c>
      <c r="B277" s="13" t="s">
        <v>1972</v>
      </c>
      <c r="C277" s="29" t="s">
        <v>1973</v>
      </c>
      <c r="D277" s="29" t="s">
        <v>380</v>
      </c>
      <c r="E277" s="29" t="s">
        <v>2068</v>
      </c>
      <c r="F277" s="29" t="s">
        <v>2069</v>
      </c>
      <c r="G277" s="29" t="s">
        <v>2070</v>
      </c>
      <c r="H277" s="29" t="s">
        <v>2071</v>
      </c>
      <c r="I277" s="29" t="s">
        <v>2072</v>
      </c>
      <c r="J277" s="30" t="s">
        <v>61</v>
      </c>
      <c r="K277" s="29" t="s">
        <v>1979</v>
      </c>
      <c r="L277" s="13" t="s">
        <v>1408</v>
      </c>
      <c r="M277" s="29" t="s">
        <v>2073</v>
      </c>
    </row>
    <row r="278" spans="1:13" ht="36" x14ac:dyDescent="0.25">
      <c r="A278" s="17" t="s">
        <v>2074</v>
      </c>
      <c r="B278" s="17" t="s">
        <v>1972</v>
      </c>
      <c r="C278" s="31" t="s">
        <v>1973</v>
      </c>
      <c r="D278" s="31" t="s">
        <v>1217</v>
      </c>
      <c r="E278" s="31" t="s">
        <v>2075</v>
      </c>
      <c r="F278" s="31" t="s">
        <v>2076</v>
      </c>
      <c r="G278" s="31" t="s">
        <v>2077</v>
      </c>
      <c r="H278" s="31" t="s">
        <v>2078</v>
      </c>
      <c r="I278" s="31" t="s">
        <v>2079</v>
      </c>
      <c r="J278" s="33" t="s">
        <v>710</v>
      </c>
      <c r="K278" s="31" t="s">
        <v>1979</v>
      </c>
      <c r="L278" s="17" t="s">
        <v>1874</v>
      </c>
      <c r="M278" s="31" t="s">
        <v>2080</v>
      </c>
    </row>
    <row r="279" spans="1:13" ht="36" x14ac:dyDescent="0.25">
      <c r="A279" s="13" t="s">
        <v>2081</v>
      </c>
      <c r="B279" s="13" t="s">
        <v>2082</v>
      </c>
      <c r="C279" s="29" t="s">
        <v>2083</v>
      </c>
      <c r="D279" s="29" t="s">
        <v>55</v>
      </c>
      <c r="E279" s="29" t="s">
        <v>2084</v>
      </c>
      <c r="F279" s="29" t="s">
        <v>2085</v>
      </c>
      <c r="G279" s="29" t="s">
        <v>2086</v>
      </c>
      <c r="H279" s="29" t="s">
        <v>2087</v>
      </c>
      <c r="I279" s="29" t="s">
        <v>2088</v>
      </c>
      <c r="J279" s="30" t="s">
        <v>61</v>
      </c>
      <c r="K279" s="29" t="s">
        <v>2089</v>
      </c>
      <c r="L279" s="13" t="s">
        <v>2090</v>
      </c>
      <c r="M279" s="29" t="s">
        <v>2091</v>
      </c>
    </row>
    <row r="280" spans="1:13" ht="36" x14ac:dyDescent="0.25">
      <c r="A280" s="17" t="s">
        <v>2092</v>
      </c>
      <c r="B280" s="17" t="s">
        <v>2082</v>
      </c>
      <c r="C280" s="31" t="s">
        <v>2083</v>
      </c>
      <c r="D280" s="31" t="s">
        <v>55</v>
      </c>
      <c r="E280" s="31" t="s">
        <v>2093</v>
      </c>
      <c r="F280" s="31" t="s">
        <v>2094</v>
      </c>
      <c r="G280" s="31" t="s">
        <v>2095</v>
      </c>
      <c r="H280" s="31" t="s">
        <v>2096</v>
      </c>
      <c r="I280" s="31" t="s">
        <v>2097</v>
      </c>
      <c r="J280" s="30" t="s">
        <v>61</v>
      </c>
      <c r="K280" s="31" t="s">
        <v>2089</v>
      </c>
      <c r="L280" s="17" t="s">
        <v>2098</v>
      </c>
      <c r="M280" s="31" t="s">
        <v>2099</v>
      </c>
    </row>
    <row r="281" spans="1:13" ht="54" x14ac:dyDescent="0.25">
      <c r="A281" s="13" t="s">
        <v>2100</v>
      </c>
      <c r="B281" s="13" t="s">
        <v>2082</v>
      </c>
      <c r="C281" s="29" t="s">
        <v>2083</v>
      </c>
      <c r="D281" s="29" t="s">
        <v>55</v>
      </c>
      <c r="E281" s="29" t="s">
        <v>2093</v>
      </c>
      <c r="F281" s="29" t="s">
        <v>2101</v>
      </c>
      <c r="G281" s="29" t="s">
        <v>2102</v>
      </c>
      <c r="H281" s="29" t="s">
        <v>2103</v>
      </c>
      <c r="I281" s="29" t="s">
        <v>2104</v>
      </c>
      <c r="J281" s="30" t="s">
        <v>61</v>
      </c>
      <c r="K281" s="29" t="s">
        <v>2089</v>
      </c>
      <c r="L281" s="13" t="s">
        <v>2105</v>
      </c>
      <c r="M281" s="29" t="s">
        <v>2106</v>
      </c>
    </row>
    <row r="282" spans="1:13" ht="36" x14ac:dyDescent="0.25">
      <c r="A282" s="17" t="s">
        <v>2107</v>
      </c>
      <c r="B282" s="17" t="s">
        <v>2082</v>
      </c>
      <c r="C282" s="31" t="s">
        <v>2083</v>
      </c>
      <c r="D282" s="31" t="s">
        <v>55</v>
      </c>
      <c r="E282" s="31" t="s">
        <v>2108</v>
      </c>
      <c r="F282" s="31" t="s">
        <v>2109</v>
      </c>
      <c r="G282" s="31" t="s">
        <v>2110</v>
      </c>
      <c r="H282" s="31" t="s">
        <v>2111</v>
      </c>
      <c r="I282" s="31" t="s">
        <v>2112</v>
      </c>
      <c r="J282" s="30" t="s">
        <v>61</v>
      </c>
      <c r="K282" s="31" t="s">
        <v>2089</v>
      </c>
      <c r="L282" s="17" t="s">
        <v>2105</v>
      </c>
      <c r="M282" s="31" t="s">
        <v>2113</v>
      </c>
    </row>
    <row r="283" spans="1:13" ht="36" x14ac:dyDescent="0.25">
      <c r="A283" s="13" t="s">
        <v>2114</v>
      </c>
      <c r="B283" s="13" t="s">
        <v>2082</v>
      </c>
      <c r="C283" s="29" t="s">
        <v>2083</v>
      </c>
      <c r="D283" s="29" t="s">
        <v>333</v>
      </c>
      <c r="E283" s="29" t="s">
        <v>2115</v>
      </c>
      <c r="F283" s="29" t="s">
        <v>2116</v>
      </c>
      <c r="G283" s="29" t="s">
        <v>2117</v>
      </c>
      <c r="H283" s="29" t="s">
        <v>2118</v>
      </c>
      <c r="I283" s="29" t="s">
        <v>2119</v>
      </c>
      <c r="J283" s="33" t="s">
        <v>710</v>
      </c>
      <c r="K283" s="29" t="s">
        <v>2089</v>
      </c>
      <c r="L283" s="13" t="s">
        <v>1408</v>
      </c>
      <c r="M283" s="29" t="s">
        <v>2120</v>
      </c>
    </row>
    <row r="284" spans="1:13" ht="36" x14ac:dyDescent="0.25">
      <c r="A284" s="17" t="s">
        <v>2121</v>
      </c>
      <c r="B284" s="17" t="s">
        <v>2082</v>
      </c>
      <c r="C284" s="31" t="s">
        <v>2083</v>
      </c>
      <c r="D284" s="31" t="s">
        <v>341</v>
      </c>
      <c r="E284" s="31" t="s">
        <v>2084</v>
      </c>
      <c r="F284" s="31" t="s">
        <v>2122</v>
      </c>
      <c r="G284" s="31" t="s">
        <v>2123</v>
      </c>
      <c r="H284" s="31" t="s">
        <v>2124</v>
      </c>
      <c r="I284" s="31" t="s">
        <v>2125</v>
      </c>
      <c r="J284" s="32" t="s">
        <v>72</v>
      </c>
      <c r="K284" s="31" t="s">
        <v>2089</v>
      </c>
      <c r="L284" s="17" t="s">
        <v>2105</v>
      </c>
      <c r="M284" s="31" t="s">
        <v>2126</v>
      </c>
    </row>
    <row r="285" spans="1:13" ht="36" x14ac:dyDescent="0.25">
      <c r="A285" s="13" t="s">
        <v>2127</v>
      </c>
      <c r="B285" s="13" t="s">
        <v>2082</v>
      </c>
      <c r="C285" s="29" t="s">
        <v>2083</v>
      </c>
      <c r="D285" s="29" t="s">
        <v>341</v>
      </c>
      <c r="E285" s="29" t="s">
        <v>2128</v>
      </c>
      <c r="F285" s="29" t="s">
        <v>2129</v>
      </c>
      <c r="G285" s="29" t="s">
        <v>2130</v>
      </c>
      <c r="H285" s="29" t="s">
        <v>2131</v>
      </c>
      <c r="I285" s="29" t="s">
        <v>2132</v>
      </c>
      <c r="J285" s="32" t="s">
        <v>72</v>
      </c>
      <c r="K285" s="29" t="s">
        <v>2089</v>
      </c>
      <c r="L285" s="13" t="s">
        <v>1408</v>
      </c>
      <c r="M285" s="29" t="s">
        <v>2133</v>
      </c>
    </row>
    <row r="286" spans="1:13" ht="36" x14ac:dyDescent="0.25">
      <c r="A286" s="17" t="s">
        <v>2134</v>
      </c>
      <c r="B286" s="17" t="s">
        <v>2082</v>
      </c>
      <c r="C286" s="31" t="s">
        <v>2083</v>
      </c>
      <c r="D286" s="31" t="s">
        <v>341</v>
      </c>
      <c r="E286" s="31" t="s">
        <v>2135</v>
      </c>
      <c r="F286" s="31" t="s">
        <v>2136</v>
      </c>
      <c r="G286" s="31" t="s">
        <v>2137</v>
      </c>
      <c r="H286" s="31" t="s">
        <v>2138</v>
      </c>
      <c r="I286" s="31" t="s">
        <v>2139</v>
      </c>
      <c r="J286" s="32" t="s">
        <v>72</v>
      </c>
      <c r="K286" s="31" t="s">
        <v>2089</v>
      </c>
      <c r="L286" s="17" t="s">
        <v>1720</v>
      </c>
      <c r="M286" s="31" t="s">
        <v>2140</v>
      </c>
    </row>
    <row r="287" spans="1:13" ht="36" x14ac:dyDescent="0.25">
      <c r="A287" s="13" t="s">
        <v>2141</v>
      </c>
      <c r="B287" s="13" t="s">
        <v>2082</v>
      </c>
      <c r="C287" s="29" t="s">
        <v>2083</v>
      </c>
      <c r="D287" s="29" t="s">
        <v>341</v>
      </c>
      <c r="E287" s="29" t="s">
        <v>2142</v>
      </c>
      <c r="F287" s="29" t="s">
        <v>2143</v>
      </c>
      <c r="G287" s="29" t="s">
        <v>2144</v>
      </c>
      <c r="H287" s="29" t="s">
        <v>2145</v>
      </c>
      <c r="I287" s="29" t="s">
        <v>2146</v>
      </c>
      <c r="J287" s="30" t="s">
        <v>61</v>
      </c>
      <c r="K287" s="29" t="s">
        <v>2089</v>
      </c>
      <c r="L287" s="13" t="s">
        <v>2105</v>
      </c>
      <c r="M287" s="29" t="s">
        <v>2147</v>
      </c>
    </row>
    <row r="288" spans="1:13" ht="36" x14ac:dyDescent="0.25">
      <c r="A288" s="17" t="s">
        <v>2148</v>
      </c>
      <c r="B288" s="17" t="s">
        <v>2082</v>
      </c>
      <c r="C288" s="31" t="s">
        <v>2083</v>
      </c>
      <c r="D288" s="31" t="s">
        <v>341</v>
      </c>
      <c r="E288" s="31" t="s">
        <v>2149</v>
      </c>
      <c r="F288" s="31" t="s">
        <v>2150</v>
      </c>
      <c r="G288" s="31" t="s">
        <v>2151</v>
      </c>
      <c r="H288" s="31" t="s">
        <v>2152</v>
      </c>
      <c r="I288" s="31" t="s">
        <v>2153</v>
      </c>
      <c r="J288" s="30" t="s">
        <v>61</v>
      </c>
      <c r="K288" s="31" t="s">
        <v>2089</v>
      </c>
      <c r="L288" s="17" t="s">
        <v>1408</v>
      </c>
      <c r="M288" s="31" t="s">
        <v>2154</v>
      </c>
    </row>
    <row r="289" spans="1:13" ht="36" x14ac:dyDescent="0.25">
      <c r="A289" s="13" t="s">
        <v>2155</v>
      </c>
      <c r="B289" s="13" t="s">
        <v>2082</v>
      </c>
      <c r="C289" s="29" t="s">
        <v>2083</v>
      </c>
      <c r="D289" s="29" t="s">
        <v>371</v>
      </c>
      <c r="E289" s="29" t="s">
        <v>2156</v>
      </c>
      <c r="F289" s="29" t="s">
        <v>2157</v>
      </c>
      <c r="G289" s="29" t="s">
        <v>2158</v>
      </c>
      <c r="H289" s="29" t="s">
        <v>2159</v>
      </c>
      <c r="I289" s="29" t="s">
        <v>2160</v>
      </c>
      <c r="J289" s="32" t="s">
        <v>72</v>
      </c>
      <c r="K289" s="29" t="s">
        <v>2089</v>
      </c>
      <c r="L289" s="13" t="s">
        <v>1408</v>
      </c>
      <c r="M289" s="29" t="s">
        <v>2161</v>
      </c>
    </row>
    <row r="290" spans="1:13" ht="36" x14ac:dyDescent="0.25">
      <c r="A290" s="17" t="s">
        <v>2162</v>
      </c>
      <c r="B290" s="17" t="s">
        <v>2082</v>
      </c>
      <c r="C290" s="31" t="s">
        <v>2083</v>
      </c>
      <c r="D290" s="31" t="s">
        <v>371</v>
      </c>
      <c r="E290" s="31" t="s">
        <v>2163</v>
      </c>
      <c r="F290" s="31" t="s">
        <v>2164</v>
      </c>
      <c r="G290" s="31" t="s">
        <v>2165</v>
      </c>
      <c r="H290" s="31" t="s">
        <v>2166</v>
      </c>
      <c r="I290" s="31" t="s">
        <v>2167</v>
      </c>
      <c r="J290" s="32" t="s">
        <v>72</v>
      </c>
      <c r="K290" s="31" t="s">
        <v>2089</v>
      </c>
      <c r="L290" s="17" t="s">
        <v>1720</v>
      </c>
      <c r="M290" s="31" t="s">
        <v>2168</v>
      </c>
    </row>
    <row r="291" spans="1:13" ht="36" x14ac:dyDescent="0.25">
      <c r="A291" s="13" t="s">
        <v>2169</v>
      </c>
      <c r="B291" s="13" t="s">
        <v>2082</v>
      </c>
      <c r="C291" s="29" t="s">
        <v>2083</v>
      </c>
      <c r="D291" s="29" t="s">
        <v>380</v>
      </c>
      <c r="E291" s="29" t="s">
        <v>2170</v>
      </c>
      <c r="F291" s="29" t="s">
        <v>2171</v>
      </c>
      <c r="G291" s="29" t="s">
        <v>2172</v>
      </c>
      <c r="H291" s="29" t="s">
        <v>2173</v>
      </c>
      <c r="I291" s="29" t="s">
        <v>2174</v>
      </c>
      <c r="J291" s="32" t="s">
        <v>72</v>
      </c>
      <c r="K291" s="29" t="s">
        <v>2089</v>
      </c>
      <c r="L291" s="13" t="s">
        <v>2175</v>
      </c>
      <c r="M291" s="29" t="s">
        <v>2176</v>
      </c>
    </row>
    <row r="292" spans="1:13" ht="36" x14ac:dyDescent="0.25">
      <c r="A292" s="17" t="s">
        <v>2177</v>
      </c>
      <c r="B292" s="17" t="s">
        <v>2082</v>
      </c>
      <c r="C292" s="31" t="s">
        <v>2083</v>
      </c>
      <c r="D292" s="31" t="s">
        <v>380</v>
      </c>
      <c r="E292" s="31" t="s">
        <v>2178</v>
      </c>
      <c r="F292" s="31" t="s">
        <v>2179</v>
      </c>
      <c r="G292" s="31" t="s">
        <v>2180</v>
      </c>
      <c r="H292" s="31" t="s">
        <v>2181</v>
      </c>
      <c r="I292" s="31" t="s">
        <v>2182</v>
      </c>
      <c r="J292" s="32" t="s">
        <v>72</v>
      </c>
      <c r="K292" s="31" t="s">
        <v>2089</v>
      </c>
      <c r="L292" s="17" t="s">
        <v>1408</v>
      </c>
      <c r="M292" s="31" t="s">
        <v>2183</v>
      </c>
    </row>
    <row r="293" spans="1:13" ht="36" x14ac:dyDescent="0.25">
      <c r="A293" s="13" t="s">
        <v>2184</v>
      </c>
      <c r="B293" s="13" t="s">
        <v>2082</v>
      </c>
      <c r="C293" s="29" t="s">
        <v>2083</v>
      </c>
      <c r="D293" s="29" t="s">
        <v>380</v>
      </c>
      <c r="E293" s="29" t="s">
        <v>2185</v>
      </c>
      <c r="F293" s="29" t="s">
        <v>2186</v>
      </c>
      <c r="G293" s="29" t="s">
        <v>1702</v>
      </c>
      <c r="H293" s="29" t="s">
        <v>2187</v>
      </c>
      <c r="I293" s="29" t="s">
        <v>2188</v>
      </c>
      <c r="J293" s="32" t="s">
        <v>72</v>
      </c>
      <c r="K293" s="29" t="s">
        <v>2089</v>
      </c>
      <c r="L293" s="13" t="s">
        <v>2175</v>
      </c>
      <c r="M293" s="29" t="s">
        <v>2189</v>
      </c>
    </row>
    <row r="294" spans="1:13" ht="36" x14ac:dyDescent="0.25">
      <c r="A294" s="17" t="s">
        <v>2190</v>
      </c>
      <c r="B294" s="17" t="s">
        <v>2082</v>
      </c>
      <c r="C294" s="31" t="s">
        <v>2083</v>
      </c>
      <c r="D294" s="31" t="s">
        <v>380</v>
      </c>
      <c r="E294" s="31" t="s">
        <v>2191</v>
      </c>
      <c r="F294" s="31" t="s">
        <v>2192</v>
      </c>
      <c r="G294" s="31" t="s">
        <v>2193</v>
      </c>
      <c r="H294" s="31" t="s">
        <v>2194</v>
      </c>
      <c r="I294" s="31" t="s">
        <v>2195</v>
      </c>
      <c r="J294" s="32" t="s">
        <v>72</v>
      </c>
      <c r="K294" s="31" t="s">
        <v>2089</v>
      </c>
      <c r="L294" s="17" t="s">
        <v>2196</v>
      </c>
      <c r="M294" s="31" t="s">
        <v>2161</v>
      </c>
    </row>
    <row r="295" spans="1:13" ht="36" x14ac:dyDescent="0.25">
      <c r="A295" s="13" t="s">
        <v>2197</v>
      </c>
      <c r="B295" s="13" t="s">
        <v>2082</v>
      </c>
      <c r="C295" s="29" t="s">
        <v>2083</v>
      </c>
      <c r="D295" s="29" t="s">
        <v>380</v>
      </c>
      <c r="E295" s="29" t="s">
        <v>2198</v>
      </c>
      <c r="F295" s="29" t="s">
        <v>2199</v>
      </c>
      <c r="G295" s="29" t="s">
        <v>2200</v>
      </c>
      <c r="H295" s="29" t="s">
        <v>2201</v>
      </c>
      <c r="I295" s="29" t="s">
        <v>2202</v>
      </c>
      <c r="J295" s="32" t="s">
        <v>72</v>
      </c>
      <c r="K295" s="29" t="s">
        <v>2089</v>
      </c>
      <c r="L295" s="13" t="s">
        <v>2196</v>
      </c>
      <c r="M295" s="29"/>
    </row>
    <row r="296" spans="1:13" ht="36" x14ac:dyDescent="0.25">
      <c r="A296" s="17" t="s">
        <v>2203</v>
      </c>
      <c r="B296" s="17" t="s">
        <v>2082</v>
      </c>
      <c r="C296" s="31" t="s">
        <v>2083</v>
      </c>
      <c r="D296" s="31" t="s">
        <v>380</v>
      </c>
      <c r="E296" s="31" t="s">
        <v>2170</v>
      </c>
      <c r="F296" s="31" t="s">
        <v>2204</v>
      </c>
      <c r="G296" s="31" t="s">
        <v>2205</v>
      </c>
      <c r="H296" s="31" t="s">
        <v>2206</v>
      </c>
      <c r="I296" s="31" t="s">
        <v>2207</v>
      </c>
      <c r="J296" s="30" t="s">
        <v>61</v>
      </c>
      <c r="K296" s="31" t="s">
        <v>2089</v>
      </c>
      <c r="L296" s="17" t="s">
        <v>2175</v>
      </c>
      <c r="M296" s="31" t="s">
        <v>2208</v>
      </c>
    </row>
    <row r="297" spans="1:13" ht="54" x14ac:dyDescent="0.25">
      <c r="A297" s="13" t="s">
        <v>2209</v>
      </c>
      <c r="B297" s="13" t="s">
        <v>2082</v>
      </c>
      <c r="C297" s="29" t="s">
        <v>2083</v>
      </c>
      <c r="D297" s="29" t="s">
        <v>66</v>
      </c>
      <c r="E297" s="29" t="s">
        <v>2210</v>
      </c>
      <c r="F297" s="29" t="s">
        <v>2211</v>
      </c>
      <c r="G297" s="29" t="s">
        <v>2212</v>
      </c>
      <c r="H297" s="29" t="s">
        <v>2213</v>
      </c>
      <c r="I297" s="29" t="s">
        <v>2214</v>
      </c>
      <c r="J297" s="32" t="s">
        <v>72</v>
      </c>
      <c r="K297" s="29" t="s">
        <v>2089</v>
      </c>
      <c r="L297" s="13" t="s">
        <v>2215</v>
      </c>
      <c r="M297" s="29" t="s">
        <v>2216</v>
      </c>
    </row>
    <row r="298" spans="1:13" ht="36" x14ac:dyDescent="0.25">
      <c r="A298" s="17" t="s">
        <v>2217</v>
      </c>
      <c r="B298" s="17" t="s">
        <v>2082</v>
      </c>
      <c r="C298" s="31" t="s">
        <v>2083</v>
      </c>
      <c r="D298" s="31" t="s">
        <v>66</v>
      </c>
      <c r="E298" s="31" t="s">
        <v>2218</v>
      </c>
      <c r="F298" s="31" t="s">
        <v>2219</v>
      </c>
      <c r="G298" s="31" t="s">
        <v>2220</v>
      </c>
      <c r="H298" s="31" t="s">
        <v>2221</v>
      </c>
      <c r="I298" s="31" t="s">
        <v>2222</v>
      </c>
      <c r="J298" s="32" t="s">
        <v>72</v>
      </c>
      <c r="K298" s="31" t="s">
        <v>2089</v>
      </c>
      <c r="L298" s="17" t="s">
        <v>2223</v>
      </c>
      <c r="M298" s="31"/>
    </row>
    <row r="299" spans="1:13" ht="36" x14ac:dyDescent="0.25">
      <c r="A299" s="13" t="s">
        <v>2224</v>
      </c>
      <c r="B299" s="13" t="s">
        <v>2082</v>
      </c>
      <c r="C299" s="29" t="s">
        <v>2083</v>
      </c>
      <c r="D299" s="29" t="s">
        <v>66</v>
      </c>
      <c r="E299" s="29" t="s">
        <v>2225</v>
      </c>
      <c r="F299" s="29" t="s">
        <v>2226</v>
      </c>
      <c r="G299" s="29" t="s">
        <v>2227</v>
      </c>
      <c r="H299" s="29" t="s">
        <v>2228</v>
      </c>
      <c r="I299" s="29" t="s">
        <v>2229</v>
      </c>
      <c r="J299" s="32" t="s">
        <v>72</v>
      </c>
      <c r="K299" s="29" t="s">
        <v>2089</v>
      </c>
      <c r="L299" s="13" t="s">
        <v>1720</v>
      </c>
      <c r="M299" s="29" t="s">
        <v>2230</v>
      </c>
    </row>
    <row r="300" spans="1:13" ht="36" x14ac:dyDescent="0.25">
      <c r="A300" s="17" t="s">
        <v>2231</v>
      </c>
      <c r="B300" s="17" t="s">
        <v>2082</v>
      </c>
      <c r="C300" s="31" t="s">
        <v>2083</v>
      </c>
      <c r="D300" s="31" t="s">
        <v>66</v>
      </c>
      <c r="E300" s="31" t="s">
        <v>2210</v>
      </c>
      <c r="F300" s="31" t="s">
        <v>2232</v>
      </c>
      <c r="G300" s="31" t="s">
        <v>2233</v>
      </c>
      <c r="H300" s="31" t="s">
        <v>2234</v>
      </c>
      <c r="I300" s="31" t="s">
        <v>2235</v>
      </c>
      <c r="J300" s="30" t="s">
        <v>61</v>
      </c>
      <c r="K300" s="31" t="s">
        <v>2089</v>
      </c>
      <c r="L300" s="17" t="s">
        <v>2196</v>
      </c>
      <c r="M300" s="31" t="s">
        <v>2236</v>
      </c>
    </row>
    <row r="301" spans="1:13" ht="54" x14ac:dyDescent="0.25">
      <c r="A301" s="13" t="s">
        <v>2237</v>
      </c>
      <c r="B301" s="13" t="s">
        <v>2082</v>
      </c>
      <c r="C301" s="29" t="s">
        <v>2083</v>
      </c>
      <c r="D301" s="29" t="s">
        <v>66</v>
      </c>
      <c r="E301" s="29" t="s">
        <v>2210</v>
      </c>
      <c r="F301" s="29" t="s">
        <v>2238</v>
      </c>
      <c r="G301" s="29" t="s">
        <v>2239</v>
      </c>
      <c r="H301" s="29" t="s">
        <v>2240</v>
      </c>
      <c r="I301" s="29" t="s">
        <v>2241</v>
      </c>
      <c r="J301" s="30" t="s">
        <v>61</v>
      </c>
      <c r="K301" s="29" t="s">
        <v>2089</v>
      </c>
      <c r="L301" s="13" t="s">
        <v>2196</v>
      </c>
      <c r="M301" s="29" t="s">
        <v>2242</v>
      </c>
    </row>
    <row r="302" spans="1:13" ht="36" x14ac:dyDescent="0.25">
      <c r="A302" s="17" t="s">
        <v>2243</v>
      </c>
      <c r="B302" s="17" t="s">
        <v>2082</v>
      </c>
      <c r="C302" s="31" t="s">
        <v>2083</v>
      </c>
      <c r="D302" s="31" t="s">
        <v>66</v>
      </c>
      <c r="E302" s="31" t="s">
        <v>2210</v>
      </c>
      <c r="F302" s="31" t="s">
        <v>2244</v>
      </c>
      <c r="G302" s="31" t="s">
        <v>2245</v>
      </c>
      <c r="H302" s="31" t="s">
        <v>2246</v>
      </c>
      <c r="I302" s="31" t="s">
        <v>2247</v>
      </c>
      <c r="J302" s="30" t="s">
        <v>61</v>
      </c>
      <c r="K302" s="31" t="s">
        <v>2089</v>
      </c>
      <c r="L302" s="17" t="s">
        <v>2196</v>
      </c>
      <c r="M302" s="31" t="s">
        <v>2248</v>
      </c>
    </row>
    <row r="303" spans="1:13" ht="36" x14ac:dyDescent="0.25">
      <c r="A303" s="13" t="s">
        <v>2249</v>
      </c>
      <c r="B303" s="13" t="s">
        <v>2082</v>
      </c>
      <c r="C303" s="29" t="s">
        <v>2083</v>
      </c>
      <c r="D303" s="29" t="s">
        <v>1217</v>
      </c>
      <c r="E303" s="29" t="s">
        <v>2250</v>
      </c>
      <c r="F303" s="29" t="s">
        <v>2251</v>
      </c>
      <c r="G303" s="29" t="s">
        <v>2252</v>
      </c>
      <c r="H303" s="29" t="s">
        <v>2253</v>
      </c>
      <c r="I303" s="29" t="s">
        <v>2254</v>
      </c>
      <c r="J303" s="33" t="s">
        <v>710</v>
      </c>
      <c r="K303" s="29" t="s">
        <v>2089</v>
      </c>
      <c r="L303" s="13" t="s">
        <v>1720</v>
      </c>
      <c r="M303" s="29" t="s">
        <v>2255</v>
      </c>
    </row>
    <row r="304" spans="1:13" ht="36" x14ac:dyDescent="0.25">
      <c r="A304" s="17" t="s">
        <v>2256</v>
      </c>
      <c r="B304" s="17" t="s">
        <v>2257</v>
      </c>
      <c r="C304" s="31" t="s">
        <v>2258</v>
      </c>
      <c r="D304" s="31" t="s">
        <v>55</v>
      </c>
      <c r="E304" s="31" t="s">
        <v>2259</v>
      </c>
      <c r="F304" s="31" t="s">
        <v>2260</v>
      </c>
      <c r="G304" s="31" t="s">
        <v>2261</v>
      </c>
      <c r="H304" s="31" t="s">
        <v>2262</v>
      </c>
      <c r="I304" s="31" t="s">
        <v>2263</v>
      </c>
      <c r="J304" s="30" t="s">
        <v>61</v>
      </c>
      <c r="K304" s="31" t="s">
        <v>2264</v>
      </c>
      <c r="L304" s="17" t="s">
        <v>2265</v>
      </c>
      <c r="M304" s="31" t="s">
        <v>2266</v>
      </c>
    </row>
    <row r="305" spans="1:13" ht="36" x14ac:dyDescent="0.25">
      <c r="A305" s="13" t="s">
        <v>2267</v>
      </c>
      <c r="B305" s="13" t="s">
        <v>2257</v>
      </c>
      <c r="C305" s="29" t="s">
        <v>2258</v>
      </c>
      <c r="D305" s="29" t="s">
        <v>55</v>
      </c>
      <c r="E305" s="29" t="s">
        <v>2259</v>
      </c>
      <c r="F305" s="29" t="s">
        <v>2268</v>
      </c>
      <c r="G305" s="29" t="s">
        <v>2269</v>
      </c>
      <c r="H305" s="29" t="s">
        <v>2270</v>
      </c>
      <c r="I305" s="29" t="s">
        <v>2271</v>
      </c>
      <c r="J305" s="30" t="s">
        <v>61</v>
      </c>
      <c r="K305" s="29" t="s">
        <v>2264</v>
      </c>
      <c r="L305" s="13" t="s">
        <v>1408</v>
      </c>
      <c r="M305" s="29" t="s">
        <v>2272</v>
      </c>
    </row>
    <row r="306" spans="1:13" ht="36" x14ac:dyDescent="0.25">
      <c r="A306" s="17" t="s">
        <v>2273</v>
      </c>
      <c r="B306" s="17" t="s">
        <v>2257</v>
      </c>
      <c r="C306" s="31" t="s">
        <v>2258</v>
      </c>
      <c r="D306" s="31" t="s">
        <v>55</v>
      </c>
      <c r="E306" s="31" t="s">
        <v>2274</v>
      </c>
      <c r="F306" s="31" t="s">
        <v>2275</v>
      </c>
      <c r="G306" s="31" t="s">
        <v>2276</v>
      </c>
      <c r="H306" s="31" t="s">
        <v>2277</v>
      </c>
      <c r="I306" s="31" t="s">
        <v>2278</v>
      </c>
      <c r="J306" s="30" t="s">
        <v>61</v>
      </c>
      <c r="K306" s="31" t="s">
        <v>2264</v>
      </c>
      <c r="L306" s="17" t="s">
        <v>2044</v>
      </c>
      <c r="M306" s="31"/>
    </row>
    <row r="307" spans="1:13" ht="36" x14ac:dyDescent="0.25">
      <c r="A307" s="13" t="s">
        <v>2279</v>
      </c>
      <c r="B307" s="13" t="s">
        <v>2257</v>
      </c>
      <c r="C307" s="29" t="s">
        <v>2258</v>
      </c>
      <c r="D307" s="29" t="s">
        <v>55</v>
      </c>
      <c r="E307" s="29" t="s">
        <v>2259</v>
      </c>
      <c r="F307" s="29" t="s">
        <v>2280</v>
      </c>
      <c r="G307" s="29" t="s">
        <v>2281</v>
      </c>
      <c r="H307" s="29" t="s">
        <v>2282</v>
      </c>
      <c r="I307" s="29" t="s">
        <v>2283</v>
      </c>
      <c r="J307" s="33" t="s">
        <v>710</v>
      </c>
      <c r="K307" s="29" t="s">
        <v>2264</v>
      </c>
      <c r="L307" s="13" t="s">
        <v>1408</v>
      </c>
      <c r="M307" s="29" t="s">
        <v>2284</v>
      </c>
    </row>
    <row r="308" spans="1:13" ht="36" x14ac:dyDescent="0.25">
      <c r="A308" s="17" t="s">
        <v>2285</v>
      </c>
      <c r="B308" s="17" t="s">
        <v>2257</v>
      </c>
      <c r="C308" s="31" t="s">
        <v>2258</v>
      </c>
      <c r="D308" s="31" t="s">
        <v>333</v>
      </c>
      <c r="E308" s="31" t="s">
        <v>2286</v>
      </c>
      <c r="F308" s="31" t="s">
        <v>2287</v>
      </c>
      <c r="G308" s="31" t="s">
        <v>2288</v>
      </c>
      <c r="H308" s="31" t="s">
        <v>2289</v>
      </c>
      <c r="I308" s="31" t="s">
        <v>2290</v>
      </c>
      <c r="J308" s="30" t="s">
        <v>61</v>
      </c>
      <c r="K308" s="31" t="s">
        <v>2264</v>
      </c>
      <c r="L308" s="17" t="s">
        <v>2291</v>
      </c>
      <c r="M308" s="31" t="s">
        <v>2292</v>
      </c>
    </row>
    <row r="309" spans="1:13" ht="36" x14ac:dyDescent="0.25">
      <c r="A309" s="13" t="s">
        <v>2293</v>
      </c>
      <c r="B309" s="13" t="s">
        <v>2257</v>
      </c>
      <c r="C309" s="29" t="s">
        <v>2258</v>
      </c>
      <c r="D309" s="29" t="s">
        <v>1450</v>
      </c>
      <c r="E309" s="29" t="s">
        <v>2294</v>
      </c>
      <c r="F309" s="29" t="s">
        <v>2295</v>
      </c>
      <c r="G309" s="29" t="s">
        <v>2296</v>
      </c>
      <c r="H309" s="29" t="s">
        <v>2297</v>
      </c>
      <c r="I309" s="29" t="s">
        <v>2298</v>
      </c>
      <c r="J309" s="30" t="s">
        <v>61</v>
      </c>
      <c r="K309" s="29" t="s">
        <v>2264</v>
      </c>
      <c r="L309" s="13" t="s">
        <v>2299</v>
      </c>
      <c r="M309" s="29" t="s">
        <v>2300</v>
      </c>
    </row>
    <row r="310" spans="1:13" ht="36" x14ac:dyDescent="0.25">
      <c r="A310" s="17" t="s">
        <v>2301</v>
      </c>
      <c r="B310" s="17" t="s">
        <v>2257</v>
      </c>
      <c r="C310" s="31" t="s">
        <v>2258</v>
      </c>
      <c r="D310" s="31" t="s">
        <v>341</v>
      </c>
      <c r="E310" s="31" t="s">
        <v>2302</v>
      </c>
      <c r="F310" s="31" t="s">
        <v>2303</v>
      </c>
      <c r="G310" s="31" t="s">
        <v>2304</v>
      </c>
      <c r="H310" s="31" t="s">
        <v>2305</v>
      </c>
      <c r="I310" s="31" t="s">
        <v>2306</v>
      </c>
      <c r="J310" s="30" t="s">
        <v>61</v>
      </c>
      <c r="K310" s="31" t="s">
        <v>2264</v>
      </c>
      <c r="L310" s="17" t="s">
        <v>1720</v>
      </c>
      <c r="M310" s="31" t="s">
        <v>2307</v>
      </c>
    </row>
    <row r="311" spans="1:13" ht="18" x14ac:dyDescent="0.25">
      <c r="A311" s="13" t="s">
        <v>2308</v>
      </c>
      <c r="B311" s="13" t="s">
        <v>2257</v>
      </c>
      <c r="C311" s="29" t="s">
        <v>2258</v>
      </c>
      <c r="D311" s="29" t="s">
        <v>341</v>
      </c>
      <c r="E311" s="29" t="s">
        <v>2309</v>
      </c>
      <c r="F311" s="29" t="s">
        <v>2310</v>
      </c>
      <c r="G311" s="29" t="s">
        <v>2311</v>
      </c>
      <c r="H311" s="29" t="s">
        <v>2312</v>
      </c>
      <c r="I311" s="29" t="s">
        <v>2313</v>
      </c>
      <c r="J311" s="30" t="s">
        <v>61</v>
      </c>
      <c r="K311" s="29" t="s">
        <v>2264</v>
      </c>
      <c r="L311" s="13" t="s">
        <v>1720</v>
      </c>
      <c r="M311" s="29" t="s">
        <v>2314</v>
      </c>
    </row>
    <row r="312" spans="1:13" ht="18" x14ac:dyDescent="0.25">
      <c r="A312" s="17" t="s">
        <v>2315</v>
      </c>
      <c r="B312" s="17" t="s">
        <v>2257</v>
      </c>
      <c r="C312" s="31" t="s">
        <v>2258</v>
      </c>
      <c r="D312" s="31" t="s">
        <v>380</v>
      </c>
      <c r="E312" s="31" t="s">
        <v>2316</v>
      </c>
      <c r="F312" s="31" t="s">
        <v>2317</v>
      </c>
      <c r="G312" s="31" t="s">
        <v>2318</v>
      </c>
      <c r="H312" s="31" t="s">
        <v>2319</v>
      </c>
      <c r="I312" s="31" t="s">
        <v>2320</v>
      </c>
      <c r="J312" s="33" t="s">
        <v>710</v>
      </c>
      <c r="K312" s="31" t="s">
        <v>2264</v>
      </c>
      <c r="L312" s="17" t="s">
        <v>2299</v>
      </c>
      <c r="M312" s="31" t="s">
        <v>2321</v>
      </c>
    </row>
    <row r="313" spans="1:13" ht="18" x14ac:dyDescent="0.25">
      <c r="A313" s="13" t="s">
        <v>2322</v>
      </c>
      <c r="B313" s="13" t="s">
        <v>2257</v>
      </c>
      <c r="C313" s="29" t="s">
        <v>2258</v>
      </c>
      <c r="D313" s="29" t="s">
        <v>1217</v>
      </c>
      <c r="E313" s="29" t="s">
        <v>2323</v>
      </c>
      <c r="F313" s="29" t="s">
        <v>2324</v>
      </c>
      <c r="G313" s="29" t="s">
        <v>2325</v>
      </c>
      <c r="H313" s="29" t="s">
        <v>2326</v>
      </c>
      <c r="I313" s="29" t="s">
        <v>2327</v>
      </c>
      <c r="J313" s="30" t="s">
        <v>61</v>
      </c>
      <c r="K313" s="29" t="s">
        <v>2264</v>
      </c>
      <c r="L313" s="13" t="s">
        <v>2328</v>
      </c>
      <c r="M313" s="29" t="s">
        <v>2329</v>
      </c>
    </row>
    <row r="314" spans="1:13" ht="36" x14ac:dyDescent="0.25">
      <c r="A314" s="17" t="s">
        <v>2330</v>
      </c>
      <c r="B314" s="17" t="s">
        <v>2257</v>
      </c>
      <c r="C314" s="31" t="s">
        <v>2258</v>
      </c>
      <c r="D314" s="31" t="s">
        <v>1217</v>
      </c>
      <c r="E314" s="31" t="s">
        <v>2331</v>
      </c>
      <c r="F314" s="31" t="s">
        <v>2332</v>
      </c>
      <c r="G314" s="31" t="s">
        <v>2333</v>
      </c>
      <c r="H314" s="31" t="s">
        <v>2334</v>
      </c>
      <c r="I314" s="31" t="s">
        <v>2335</v>
      </c>
      <c r="J314" s="30" t="s">
        <v>61</v>
      </c>
      <c r="K314" s="31" t="s">
        <v>2264</v>
      </c>
      <c r="L314" s="17" t="s">
        <v>2336</v>
      </c>
      <c r="M314" s="31" t="s">
        <v>2337</v>
      </c>
    </row>
    <row r="315" spans="1:13" ht="18" x14ac:dyDescent="0.25">
      <c r="A315" s="13" t="s">
        <v>2338</v>
      </c>
      <c r="B315" s="13" t="s">
        <v>2257</v>
      </c>
      <c r="C315" s="29" t="s">
        <v>2258</v>
      </c>
      <c r="D315" s="29" t="s">
        <v>1217</v>
      </c>
      <c r="E315" s="29" t="s">
        <v>2339</v>
      </c>
      <c r="F315" s="29" t="s">
        <v>2340</v>
      </c>
      <c r="G315" s="29" t="s">
        <v>2341</v>
      </c>
      <c r="H315" s="29" t="s">
        <v>2342</v>
      </c>
      <c r="I315" s="29" t="s">
        <v>2343</v>
      </c>
      <c r="J315" s="33" t="s">
        <v>710</v>
      </c>
      <c r="K315" s="29" t="s">
        <v>2264</v>
      </c>
      <c r="L315" s="13" t="s">
        <v>2328</v>
      </c>
      <c r="M315" s="29" t="s">
        <v>2344</v>
      </c>
    </row>
    <row r="316" spans="1:13" ht="36" x14ac:dyDescent="0.25">
      <c r="A316" s="17" t="s">
        <v>2345</v>
      </c>
      <c r="B316" s="17" t="s">
        <v>2346</v>
      </c>
      <c r="C316" s="31" t="s">
        <v>2347</v>
      </c>
      <c r="D316" s="31" t="s">
        <v>66</v>
      </c>
      <c r="E316" s="31" t="s">
        <v>2348</v>
      </c>
      <c r="F316" s="31" t="s">
        <v>2349</v>
      </c>
      <c r="G316" s="31" t="s">
        <v>2350</v>
      </c>
      <c r="H316" s="31" t="s">
        <v>2351</v>
      </c>
      <c r="I316" s="31" t="s">
        <v>2352</v>
      </c>
      <c r="J316" s="32" t="s">
        <v>72</v>
      </c>
      <c r="K316" s="31" t="s">
        <v>2353</v>
      </c>
      <c r="L316" s="17" t="s">
        <v>1720</v>
      </c>
      <c r="M316" s="31" t="s">
        <v>2354</v>
      </c>
    </row>
    <row r="317" spans="1:13" ht="36" x14ac:dyDescent="0.25">
      <c r="A317" s="13" t="s">
        <v>2355</v>
      </c>
      <c r="B317" s="13" t="s">
        <v>2346</v>
      </c>
      <c r="C317" s="29" t="s">
        <v>2347</v>
      </c>
      <c r="D317" s="29" t="s">
        <v>66</v>
      </c>
      <c r="E317" s="29" t="s">
        <v>2356</v>
      </c>
      <c r="F317" s="29" t="s">
        <v>2357</v>
      </c>
      <c r="G317" s="29" t="s">
        <v>2358</v>
      </c>
      <c r="H317" s="29" t="s">
        <v>2359</v>
      </c>
      <c r="I317" s="29" t="s">
        <v>2360</v>
      </c>
      <c r="J317" s="30" t="s">
        <v>61</v>
      </c>
      <c r="K317" s="29" t="s">
        <v>2353</v>
      </c>
      <c r="L317" s="13" t="s">
        <v>2361</v>
      </c>
      <c r="M317" s="29" t="s">
        <v>2362</v>
      </c>
    </row>
    <row r="318" spans="1:13" ht="36" x14ac:dyDescent="0.25">
      <c r="A318" s="17" t="s">
        <v>2363</v>
      </c>
      <c r="B318" s="17" t="s">
        <v>2346</v>
      </c>
      <c r="C318" s="31" t="s">
        <v>2347</v>
      </c>
      <c r="D318" s="31" t="s">
        <v>66</v>
      </c>
      <c r="E318" s="31" t="s">
        <v>2356</v>
      </c>
      <c r="F318" s="31" t="s">
        <v>2364</v>
      </c>
      <c r="G318" s="31" t="s">
        <v>2365</v>
      </c>
      <c r="H318" s="31" t="s">
        <v>2366</v>
      </c>
      <c r="I318" s="31" t="s">
        <v>2367</v>
      </c>
      <c r="J318" s="30" t="s">
        <v>61</v>
      </c>
      <c r="K318" s="31" t="s">
        <v>2353</v>
      </c>
      <c r="L318" s="17" t="s">
        <v>1720</v>
      </c>
      <c r="M318" s="31" t="s">
        <v>2368</v>
      </c>
    </row>
    <row r="319" spans="1:13" ht="36" x14ac:dyDescent="0.25">
      <c r="A319" s="13" t="s">
        <v>2369</v>
      </c>
      <c r="B319" s="13" t="s">
        <v>2346</v>
      </c>
      <c r="C319" s="29" t="s">
        <v>2347</v>
      </c>
      <c r="D319" s="29" t="s">
        <v>66</v>
      </c>
      <c r="E319" s="29" t="s">
        <v>2356</v>
      </c>
      <c r="F319" s="29" t="s">
        <v>2370</v>
      </c>
      <c r="G319" s="29" t="s">
        <v>2371</v>
      </c>
      <c r="H319" s="29" t="s">
        <v>2372</v>
      </c>
      <c r="I319" s="29" t="s">
        <v>2373</v>
      </c>
      <c r="J319" s="30" t="s">
        <v>61</v>
      </c>
      <c r="K319" s="29" t="s">
        <v>2353</v>
      </c>
      <c r="L319" s="13" t="s">
        <v>2374</v>
      </c>
      <c r="M319" s="29" t="s">
        <v>2375</v>
      </c>
    </row>
    <row r="320" spans="1:13" ht="36" x14ac:dyDescent="0.25">
      <c r="A320" s="17" t="s">
        <v>2376</v>
      </c>
      <c r="B320" s="17" t="s">
        <v>2346</v>
      </c>
      <c r="C320" s="31" t="s">
        <v>2347</v>
      </c>
      <c r="D320" s="31" t="s">
        <v>66</v>
      </c>
      <c r="E320" s="31" t="s">
        <v>2356</v>
      </c>
      <c r="F320" s="31" t="s">
        <v>2377</v>
      </c>
      <c r="G320" s="31" t="s">
        <v>2378</v>
      </c>
      <c r="H320" s="31" t="s">
        <v>2379</v>
      </c>
      <c r="I320" s="31" t="s">
        <v>2380</v>
      </c>
      <c r="J320" s="30" t="s">
        <v>61</v>
      </c>
      <c r="K320" s="31" t="s">
        <v>2353</v>
      </c>
      <c r="L320" s="17" t="s">
        <v>2381</v>
      </c>
      <c r="M320" s="31"/>
    </row>
    <row r="321" spans="1:13" ht="36" x14ac:dyDescent="0.25">
      <c r="A321" s="13" t="s">
        <v>2382</v>
      </c>
      <c r="B321" s="13" t="s">
        <v>2346</v>
      </c>
      <c r="C321" s="29" t="s">
        <v>2347</v>
      </c>
      <c r="D321" s="29" t="s">
        <v>66</v>
      </c>
      <c r="E321" s="29" t="s">
        <v>2383</v>
      </c>
      <c r="F321" s="29" t="s">
        <v>2384</v>
      </c>
      <c r="G321" s="29" t="s">
        <v>2385</v>
      </c>
      <c r="H321" s="29" t="s">
        <v>2386</v>
      </c>
      <c r="I321" s="29" t="s">
        <v>2387</v>
      </c>
      <c r="J321" s="30" t="s">
        <v>61</v>
      </c>
      <c r="K321" s="29" t="s">
        <v>2353</v>
      </c>
      <c r="L321" s="13" t="s">
        <v>2361</v>
      </c>
      <c r="M321" s="29" t="s">
        <v>2388</v>
      </c>
    </row>
    <row r="322" spans="1:13" ht="36" x14ac:dyDescent="0.25">
      <c r="A322" s="17" t="s">
        <v>2389</v>
      </c>
      <c r="B322" s="17" t="s">
        <v>2346</v>
      </c>
      <c r="C322" s="31" t="s">
        <v>2347</v>
      </c>
      <c r="D322" s="31" t="s">
        <v>66</v>
      </c>
      <c r="E322" s="31" t="s">
        <v>2390</v>
      </c>
      <c r="F322" s="31" t="s">
        <v>2391</v>
      </c>
      <c r="G322" s="31" t="s">
        <v>2392</v>
      </c>
      <c r="H322" s="31" t="s">
        <v>2393</v>
      </c>
      <c r="I322" s="31" t="s">
        <v>2394</v>
      </c>
      <c r="J322" s="30" t="s">
        <v>61</v>
      </c>
      <c r="K322" s="31" t="s">
        <v>2353</v>
      </c>
      <c r="L322" s="17" t="s">
        <v>347</v>
      </c>
      <c r="M322" s="31"/>
    </row>
    <row r="323" spans="1:13" ht="36" x14ac:dyDescent="0.25">
      <c r="A323" s="13" t="s">
        <v>2395</v>
      </c>
      <c r="B323" s="13" t="s">
        <v>2346</v>
      </c>
      <c r="C323" s="29" t="s">
        <v>2347</v>
      </c>
      <c r="D323" s="29" t="s">
        <v>66</v>
      </c>
      <c r="E323" s="29" t="s">
        <v>2396</v>
      </c>
      <c r="F323" s="29" t="s">
        <v>2397</v>
      </c>
      <c r="G323" s="29" t="s">
        <v>2398</v>
      </c>
      <c r="H323" s="29" t="s">
        <v>2399</v>
      </c>
      <c r="I323" s="29" t="s">
        <v>2400</v>
      </c>
      <c r="J323" s="30" t="s">
        <v>61</v>
      </c>
      <c r="K323" s="29" t="s">
        <v>2353</v>
      </c>
      <c r="L323" s="13" t="s">
        <v>1720</v>
      </c>
      <c r="M323" s="29" t="s">
        <v>2354</v>
      </c>
    </row>
    <row r="324" spans="1:13" ht="36" x14ac:dyDescent="0.25">
      <c r="A324" s="17" t="s">
        <v>2401</v>
      </c>
      <c r="B324" s="17" t="s">
        <v>2346</v>
      </c>
      <c r="C324" s="31" t="s">
        <v>2347</v>
      </c>
      <c r="D324" s="31" t="s">
        <v>66</v>
      </c>
      <c r="E324" s="31" t="s">
        <v>2402</v>
      </c>
      <c r="F324" s="31" t="s">
        <v>2403</v>
      </c>
      <c r="G324" s="31" t="s">
        <v>2404</v>
      </c>
      <c r="H324" s="31" t="s">
        <v>2405</v>
      </c>
      <c r="I324" s="31" t="s">
        <v>2406</v>
      </c>
      <c r="J324" s="30" t="s">
        <v>61</v>
      </c>
      <c r="K324" s="31" t="s">
        <v>2353</v>
      </c>
      <c r="L324" s="17" t="s">
        <v>1720</v>
      </c>
      <c r="M324" s="31" t="s">
        <v>2407</v>
      </c>
    </row>
    <row r="325" spans="1:13" ht="36" x14ac:dyDescent="0.25">
      <c r="A325" s="13" t="s">
        <v>2408</v>
      </c>
      <c r="B325" s="13" t="s">
        <v>2346</v>
      </c>
      <c r="C325" s="29" t="s">
        <v>2347</v>
      </c>
      <c r="D325" s="29" t="s">
        <v>66</v>
      </c>
      <c r="E325" s="29" t="s">
        <v>2409</v>
      </c>
      <c r="F325" s="29" t="s">
        <v>2410</v>
      </c>
      <c r="G325" s="29" t="s">
        <v>2411</v>
      </c>
      <c r="H325" s="29" t="s">
        <v>2412</v>
      </c>
      <c r="I325" s="29" t="s">
        <v>2413</v>
      </c>
      <c r="J325" s="30" t="s">
        <v>61</v>
      </c>
      <c r="K325" s="29" t="s">
        <v>2353</v>
      </c>
      <c r="L325" s="13" t="s">
        <v>1874</v>
      </c>
      <c r="M325" s="29" t="s">
        <v>2414</v>
      </c>
    </row>
    <row r="326" spans="1:13" ht="36" x14ac:dyDescent="0.25">
      <c r="A326" s="17" t="s">
        <v>2415</v>
      </c>
      <c r="B326" s="17" t="s">
        <v>2346</v>
      </c>
      <c r="C326" s="31" t="s">
        <v>2347</v>
      </c>
      <c r="D326" s="31" t="s">
        <v>66</v>
      </c>
      <c r="E326" s="31" t="s">
        <v>2416</v>
      </c>
      <c r="F326" s="31" t="s">
        <v>2417</v>
      </c>
      <c r="G326" s="31" t="s">
        <v>2418</v>
      </c>
      <c r="H326" s="31" t="s">
        <v>2419</v>
      </c>
      <c r="I326" s="31" t="s">
        <v>2420</v>
      </c>
      <c r="J326" s="30" t="s">
        <v>61</v>
      </c>
      <c r="K326" s="31" t="s">
        <v>2353</v>
      </c>
      <c r="L326" s="17" t="s">
        <v>1223</v>
      </c>
      <c r="M326" s="31" t="s">
        <v>1585</v>
      </c>
    </row>
    <row r="327" spans="1:13" ht="36" x14ac:dyDescent="0.25">
      <c r="A327" s="13" t="s">
        <v>2421</v>
      </c>
      <c r="B327" s="13" t="s">
        <v>2346</v>
      </c>
      <c r="C327" s="29" t="s">
        <v>2347</v>
      </c>
      <c r="D327" s="29" t="s">
        <v>66</v>
      </c>
      <c r="E327" s="29" t="s">
        <v>2422</v>
      </c>
      <c r="F327" s="29" t="s">
        <v>2423</v>
      </c>
      <c r="G327" s="29" t="s">
        <v>2424</v>
      </c>
      <c r="H327" s="29" t="s">
        <v>2425</v>
      </c>
      <c r="I327" s="29" t="s">
        <v>2426</v>
      </c>
      <c r="J327" s="30" t="s">
        <v>61</v>
      </c>
      <c r="K327" s="29" t="s">
        <v>2353</v>
      </c>
      <c r="L327" s="13" t="s">
        <v>2427</v>
      </c>
      <c r="M327" s="29" t="s">
        <v>2428</v>
      </c>
    </row>
    <row r="328" spans="1:13" ht="54" x14ac:dyDescent="0.25">
      <c r="A328" s="17" t="s">
        <v>2429</v>
      </c>
      <c r="B328" s="17" t="s">
        <v>2346</v>
      </c>
      <c r="C328" s="31" t="s">
        <v>2347</v>
      </c>
      <c r="D328" s="31" t="s">
        <v>66</v>
      </c>
      <c r="E328" s="31" t="s">
        <v>2422</v>
      </c>
      <c r="F328" s="31" t="s">
        <v>2430</v>
      </c>
      <c r="G328" s="31" t="s">
        <v>2431</v>
      </c>
      <c r="H328" s="31" t="s">
        <v>2432</v>
      </c>
      <c r="I328" s="31" t="s">
        <v>2433</v>
      </c>
      <c r="J328" s="30" t="s">
        <v>61</v>
      </c>
      <c r="K328" s="31" t="s">
        <v>2353</v>
      </c>
      <c r="L328" s="17" t="s">
        <v>2427</v>
      </c>
      <c r="M328" s="31" t="s">
        <v>2434</v>
      </c>
    </row>
    <row r="329" spans="1:13" ht="54" x14ac:dyDescent="0.25">
      <c r="A329" s="13" t="s">
        <v>2435</v>
      </c>
      <c r="B329" s="13" t="s">
        <v>2346</v>
      </c>
      <c r="C329" s="29" t="s">
        <v>2347</v>
      </c>
      <c r="D329" s="29" t="s">
        <v>66</v>
      </c>
      <c r="E329" s="29" t="s">
        <v>2422</v>
      </c>
      <c r="F329" s="29" t="s">
        <v>2436</v>
      </c>
      <c r="G329" s="29" t="s">
        <v>2437</v>
      </c>
      <c r="H329" s="29" t="s">
        <v>2438</v>
      </c>
      <c r="I329" s="29" t="s">
        <v>2439</v>
      </c>
      <c r="J329" s="30" t="s">
        <v>61</v>
      </c>
      <c r="K329" s="29" t="s">
        <v>2353</v>
      </c>
      <c r="L329" s="13" t="s">
        <v>2427</v>
      </c>
      <c r="M329" s="29" t="s">
        <v>2440</v>
      </c>
    </row>
    <row r="330" spans="1:13" ht="36" x14ac:dyDescent="0.25">
      <c r="A330" s="17" t="s">
        <v>2441</v>
      </c>
      <c r="B330" s="17" t="s">
        <v>2346</v>
      </c>
      <c r="C330" s="31" t="s">
        <v>2347</v>
      </c>
      <c r="D330" s="31" t="s">
        <v>66</v>
      </c>
      <c r="E330" s="31" t="s">
        <v>2442</v>
      </c>
      <c r="F330" s="31" t="s">
        <v>2443</v>
      </c>
      <c r="G330" s="31" t="s">
        <v>2444</v>
      </c>
      <c r="H330" s="31" t="s">
        <v>2445</v>
      </c>
      <c r="I330" s="31" t="s">
        <v>2446</v>
      </c>
      <c r="J330" s="30" t="s">
        <v>61</v>
      </c>
      <c r="K330" s="31" t="s">
        <v>2353</v>
      </c>
      <c r="L330" s="17" t="s">
        <v>2427</v>
      </c>
      <c r="M330" s="31" t="s">
        <v>2447</v>
      </c>
    </row>
    <row r="331" spans="1:13" ht="36" x14ac:dyDescent="0.25">
      <c r="A331" s="13" t="s">
        <v>2448</v>
      </c>
      <c r="B331" s="13" t="s">
        <v>2346</v>
      </c>
      <c r="C331" s="29" t="s">
        <v>2347</v>
      </c>
      <c r="D331" s="29" t="s">
        <v>66</v>
      </c>
      <c r="E331" s="29" t="s">
        <v>2390</v>
      </c>
      <c r="F331" s="29" t="s">
        <v>2449</v>
      </c>
      <c r="G331" s="29" t="s">
        <v>2450</v>
      </c>
      <c r="H331" s="29" t="s">
        <v>2451</v>
      </c>
      <c r="I331" s="29" t="s">
        <v>2452</v>
      </c>
      <c r="J331" s="33" t="s">
        <v>710</v>
      </c>
      <c r="K331" s="29" t="s">
        <v>2353</v>
      </c>
      <c r="L331" s="13" t="s">
        <v>347</v>
      </c>
      <c r="M331" s="29" t="s">
        <v>2453</v>
      </c>
    </row>
    <row r="332" spans="1:13" ht="36" x14ac:dyDescent="0.25">
      <c r="A332" s="17" t="s">
        <v>2454</v>
      </c>
      <c r="B332" s="17" t="s">
        <v>2346</v>
      </c>
      <c r="C332" s="31" t="s">
        <v>2347</v>
      </c>
      <c r="D332" s="31" t="s">
        <v>66</v>
      </c>
      <c r="E332" s="31" t="s">
        <v>2455</v>
      </c>
      <c r="F332" s="31" t="s">
        <v>2456</v>
      </c>
      <c r="G332" s="31" t="s">
        <v>2457</v>
      </c>
      <c r="H332" s="31" t="s">
        <v>2458</v>
      </c>
      <c r="I332" s="31" t="s">
        <v>2459</v>
      </c>
      <c r="J332" s="33" t="s">
        <v>710</v>
      </c>
      <c r="K332" s="31" t="s">
        <v>2353</v>
      </c>
      <c r="L332" s="17" t="s">
        <v>1874</v>
      </c>
      <c r="M332" s="31" t="s">
        <v>2460</v>
      </c>
    </row>
    <row r="333" spans="1:13" ht="36" x14ac:dyDescent="0.25">
      <c r="A333" s="13" t="s">
        <v>2461</v>
      </c>
      <c r="B333" s="13" t="s">
        <v>2462</v>
      </c>
      <c r="C333" s="29" t="s">
        <v>2463</v>
      </c>
      <c r="D333" s="29" t="s">
        <v>55</v>
      </c>
      <c r="E333" s="29" t="s">
        <v>2464</v>
      </c>
      <c r="F333" s="29" t="s">
        <v>2465</v>
      </c>
      <c r="G333" s="29" t="s">
        <v>2466</v>
      </c>
      <c r="H333" s="29" t="s">
        <v>2467</v>
      </c>
      <c r="I333" s="29" t="s">
        <v>2468</v>
      </c>
      <c r="J333" s="30" t="s">
        <v>61</v>
      </c>
      <c r="K333" s="29" t="s">
        <v>2469</v>
      </c>
      <c r="L333" s="13" t="s">
        <v>2470</v>
      </c>
      <c r="M333" s="29" t="s">
        <v>2471</v>
      </c>
    </row>
    <row r="334" spans="1:13" ht="54" x14ac:dyDescent="0.25">
      <c r="A334" s="17" t="s">
        <v>2472</v>
      </c>
      <c r="B334" s="17" t="s">
        <v>2462</v>
      </c>
      <c r="C334" s="31" t="s">
        <v>2463</v>
      </c>
      <c r="D334" s="31" t="s">
        <v>333</v>
      </c>
      <c r="E334" s="31" t="s">
        <v>2473</v>
      </c>
      <c r="F334" s="31" t="s">
        <v>2474</v>
      </c>
      <c r="G334" s="31" t="s">
        <v>2475</v>
      </c>
      <c r="H334" s="31" t="s">
        <v>2476</v>
      </c>
      <c r="I334" s="31" t="s">
        <v>2477</v>
      </c>
      <c r="J334" s="32" t="s">
        <v>72</v>
      </c>
      <c r="K334" s="31" t="s">
        <v>2469</v>
      </c>
      <c r="L334" s="17" t="s">
        <v>2478</v>
      </c>
      <c r="M334" s="31" t="s">
        <v>2479</v>
      </c>
    </row>
    <row r="335" spans="1:13" ht="36" x14ac:dyDescent="0.25">
      <c r="A335" s="13" t="s">
        <v>2480</v>
      </c>
      <c r="B335" s="13" t="s">
        <v>2462</v>
      </c>
      <c r="C335" s="29" t="s">
        <v>2463</v>
      </c>
      <c r="D335" s="29" t="s">
        <v>333</v>
      </c>
      <c r="E335" s="29" t="s">
        <v>2481</v>
      </c>
      <c r="F335" s="29" t="s">
        <v>2482</v>
      </c>
      <c r="G335" s="29" t="s">
        <v>2483</v>
      </c>
      <c r="H335" s="29" t="s">
        <v>2484</v>
      </c>
      <c r="I335" s="29" t="s">
        <v>2485</v>
      </c>
      <c r="J335" s="32" t="s">
        <v>72</v>
      </c>
      <c r="K335" s="29" t="s">
        <v>2469</v>
      </c>
      <c r="L335" s="13" t="s">
        <v>2486</v>
      </c>
      <c r="M335" s="29" t="s">
        <v>2487</v>
      </c>
    </row>
    <row r="336" spans="1:13" ht="36" x14ac:dyDescent="0.25">
      <c r="A336" s="17" t="s">
        <v>2488</v>
      </c>
      <c r="B336" s="17" t="s">
        <v>2462</v>
      </c>
      <c r="C336" s="31" t="s">
        <v>2463</v>
      </c>
      <c r="D336" s="31" t="s">
        <v>333</v>
      </c>
      <c r="E336" s="31" t="s">
        <v>2489</v>
      </c>
      <c r="F336" s="31" t="s">
        <v>2490</v>
      </c>
      <c r="G336" s="31" t="s">
        <v>2491</v>
      </c>
      <c r="H336" s="31" t="s">
        <v>2492</v>
      </c>
      <c r="I336" s="31" t="s">
        <v>2493</v>
      </c>
      <c r="J336" s="30" t="s">
        <v>61</v>
      </c>
      <c r="K336" s="31" t="s">
        <v>2469</v>
      </c>
      <c r="L336" s="17" t="s">
        <v>2494</v>
      </c>
      <c r="M336" s="31" t="s">
        <v>2495</v>
      </c>
    </row>
    <row r="337" spans="1:13" ht="36" x14ac:dyDescent="0.25">
      <c r="A337" s="13" t="s">
        <v>2496</v>
      </c>
      <c r="B337" s="13" t="s">
        <v>2462</v>
      </c>
      <c r="C337" s="29" t="s">
        <v>2463</v>
      </c>
      <c r="D337" s="29" t="s">
        <v>333</v>
      </c>
      <c r="E337" s="29" t="s">
        <v>2497</v>
      </c>
      <c r="F337" s="29" t="s">
        <v>2498</v>
      </c>
      <c r="G337" s="29" t="s">
        <v>2499</v>
      </c>
      <c r="H337" s="29" t="s">
        <v>2500</v>
      </c>
      <c r="I337" s="29" t="s">
        <v>2501</v>
      </c>
      <c r="J337" s="30" t="s">
        <v>61</v>
      </c>
      <c r="K337" s="29" t="s">
        <v>2469</v>
      </c>
      <c r="L337" s="13" t="s">
        <v>2502</v>
      </c>
      <c r="M337" s="29" t="s">
        <v>2503</v>
      </c>
    </row>
    <row r="338" spans="1:13" ht="36" x14ac:dyDescent="0.25">
      <c r="A338" s="17" t="s">
        <v>2504</v>
      </c>
      <c r="B338" s="17" t="s">
        <v>2462</v>
      </c>
      <c r="C338" s="31" t="s">
        <v>2463</v>
      </c>
      <c r="D338" s="31" t="s">
        <v>333</v>
      </c>
      <c r="E338" s="31" t="s">
        <v>2505</v>
      </c>
      <c r="F338" s="31" t="s">
        <v>2506</v>
      </c>
      <c r="G338" s="31" t="s">
        <v>2507</v>
      </c>
      <c r="H338" s="31" t="s">
        <v>2508</v>
      </c>
      <c r="I338" s="31" t="s">
        <v>2509</v>
      </c>
      <c r="J338" s="30" t="s">
        <v>61</v>
      </c>
      <c r="K338" s="31" t="s">
        <v>2469</v>
      </c>
      <c r="L338" s="17" t="s">
        <v>2502</v>
      </c>
      <c r="M338" s="31" t="s">
        <v>2510</v>
      </c>
    </row>
    <row r="339" spans="1:13" ht="36" x14ac:dyDescent="0.25">
      <c r="A339" s="13" t="s">
        <v>2511</v>
      </c>
      <c r="B339" s="13" t="s">
        <v>2462</v>
      </c>
      <c r="C339" s="29" t="s">
        <v>2463</v>
      </c>
      <c r="D339" s="29" t="s">
        <v>333</v>
      </c>
      <c r="E339" s="29" t="s">
        <v>2512</v>
      </c>
      <c r="F339" s="29" t="s">
        <v>2513</v>
      </c>
      <c r="G339" s="29" t="s">
        <v>2514</v>
      </c>
      <c r="H339" s="29" t="s">
        <v>2515</v>
      </c>
      <c r="I339" s="29" t="s">
        <v>2516</v>
      </c>
      <c r="J339" s="30" t="s">
        <v>61</v>
      </c>
      <c r="K339" s="29" t="s">
        <v>2469</v>
      </c>
      <c r="L339" s="13" t="s">
        <v>2517</v>
      </c>
      <c r="M339" s="29" t="s">
        <v>2518</v>
      </c>
    </row>
    <row r="340" spans="1:13" ht="36" x14ac:dyDescent="0.25">
      <c r="A340" s="17" t="s">
        <v>2519</v>
      </c>
      <c r="B340" s="17" t="s">
        <v>2462</v>
      </c>
      <c r="C340" s="31" t="s">
        <v>2463</v>
      </c>
      <c r="D340" s="31" t="s">
        <v>333</v>
      </c>
      <c r="E340" s="31" t="s">
        <v>2512</v>
      </c>
      <c r="F340" s="31" t="s">
        <v>2520</v>
      </c>
      <c r="G340" s="31" t="s">
        <v>2521</v>
      </c>
      <c r="H340" s="31" t="s">
        <v>2522</v>
      </c>
      <c r="I340" s="31" t="s">
        <v>2523</v>
      </c>
      <c r="J340" s="30" t="s">
        <v>61</v>
      </c>
      <c r="K340" s="31" t="s">
        <v>2469</v>
      </c>
      <c r="L340" s="17" t="s">
        <v>2517</v>
      </c>
      <c r="M340" s="31" t="s">
        <v>2524</v>
      </c>
    </row>
    <row r="341" spans="1:13" ht="36" x14ac:dyDescent="0.25">
      <c r="A341" s="13" t="s">
        <v>2525</v>
      </c>
      <c r="B341" s="13" t="s">
        <v>2462</v>
      </c>
      <c r="C341" s="29" t="s">
        <v>2463</v>
      </c>
      <c r="D341" s="29" t="s">
        <v>333</v>
      </c>
      <c r="E341" s="29" t="s">
        <v>2526</v>
      </c>
      <c r="F341" s="29" t="s">
        <v>2527</v>
      </c>
      <c r="G341" s="29" t="s">
        <v>2528</v>
      </c>
      <c r="H341" s="29" t="s">
        <v>2529</v>
      </c>
      <c r="I341" s="29" t="s">
        <v>2530</v>
      </c>
      <c r="J341" s="30" t="s">
        <v>61</v>
      </c>
      <c r="K341" s="29" t="s">
        <v>2469</v>
      </c>
      <c r="L341" s="13" t="s">
        <v>2517</v>
      </c>
      <c r="M341" s="29" t="s">
        <v>2518</v>
      </c>
    </row>
    <row r="342" spans="1:13" ht="36" x14ac:dyDescent="0.25">
      <c r="A342" s="17" t="s">
        <v>2531</v>
      </c>
      <c r="B342" s="17" t="s">
        <v>2462</v>
      </c>
      <c r="C342" s="31" t="s">
        <v>2463</v>
      </c>
      <c r="D342" s="31" t="s">
        <v>333</v>
      </c>
      <c r="E342" s="31" t="s">
        <v>2532</v>
      </c>
      <c r="F342" s="31" t="s">
        <v>2533</v>
      </c>
      <c r="G342" s="31" t="s">
        <v>2534</v>
      </c>
      <c r="H342" s="31" t="s">
        <v>2535</v>
      </c>
      <c r="I342" s="31" t="s">
        <v>2536</v>
      </c>
      <c r="J342" s="30" t="s">
        <v>61</v>
      </c>
      <c r="K342" s="31" t="s">
        <v>2469</v>
      </c>
      <c r="L342" s="17" t="s">
        <v>2537</v>
      </c>
      <c r="M342" s="31" t="s">
        <v>2538</v>
      </c>
    </row>
    <row r="343" spans="1:13" ht="36" x14ac:dyDescent="0.25">
      <c r="A343" s="13" t="s">
        <v>2539</v>
      </c>
      <c r="B343" s="13" t="s">
        <v>2462</v>
      </c>
      <c r="C343" s="29" t="s">
        <v>2463</v>
      </c>
      <c r="D343" s="29" t="s">
        <v>333</v>
      </c>
      <c r="E343" s="29" t="s">
        <v>2540</v>
      </c>
      <c r="F343" s="29" t="s">
        <v>2541</v>
      </c>
      <c r="G343" s="29" t="s">
        <v>2542</v>
      </c>
      <c r="H343" s="29" t="s">
        <v>2543</v>
      </c>
      <c r="I343" s="29" t="s">
        <v>2544</v>
      </c>
      <c r="J343" s="30" t="s">
        <v>61</v>
      </c>
      <c r="K343" s="29" t="s">
        <v>2469</v>
      </c>
      <c r="L343" s="13" t="s">
        <v>2545</v>
      </c>
      <c r="M343" s="29" t="s">
        <v>2546</v>
      </c>
    </row>
    <row r="344" spans="1:13" ht="36" x14ac:dyDescent="0.25">
      <c r="A344" s="17" t="s">
        <v>2547</v>
      </c>
      <c r="B344" s="17" t="s">
        <v>2462</v>
      </c>
      <c r="C344" s="31" t="s">
        <v>2463</v>
      </c>
      <c r="D344" s="31" t="s">
        <v>333</v>
      </c>
      <c r="E344" s="31" t="s">
        <v>2548</v>
      </c>
      <c r="F344" s="31" t="s">
        <v>2549</v>
      </c>
      <c r="G344" s="31" t="s">
        <v>2550</v>
      </c>
      <c r="H344" s="31" t="s">
        <v>2551</v>
      </c>
      <c r="I344" s="31" t="s">
        <v>2552</v>
      </c>
      <c r="J344" s="30" t="s">
        <v>61</v>
      </c>
      <c r="K344" s="31" t="s">
        <v>2469</v>
      </c>
      <c r="L344" s="17" t="s">
        <v>2553</v>
      </c>
      <c r="M344" s="31" t="s">
        <v>2554</v>
      </c>
    </row>
    <row r="345" spans="1:13" ht="36" x14ac:dyDescent="0.25">
      <c r="A345" s="13" t="s">
        <v>2555</v>
      </c>
      <c r="B345" s="13" t="s">
        <v>2462</v>
      </c>
      <c r="C345" s="29" t="s">
        <v>2463</v>
      </c>
      <c r="D345" s="29" t="s">
        <v>333</v>
      </c>
      <c r="E345" s="29" t="s">
        <v>2556</v>
      </c>
      <c r="F345" s="29" t="s">
        <v>2557</v>
      </c>
      <c r="G345" s="29" t="s">
        <v>2558</v>
      </c>
      <c r="H345" s="29" t="s">
        <v>2559</v>
      </c>
      <c r="I345" s="29" t="s">
        <v>2560</v>
      </c>
      <c r="J345" s="30" t="s">
        <v>61</v>
      </c>
      <c r="K345" s="29" t="s">
        <v>2469</v>
      </c>
      <c r="L345" s="13" t="s">
        <v>2486</v>
      </c>
      <c r="M345" s="29" t="s">
        <v>2561</v>
      </c>
    </row>
    <row r="346" spans="1:13" ht="36" x14ac:dyDescent="0.25">
      <c r="A346" s="17" t="s">
        <v>2562</v>
      </c>
      <c r="B346" s="17" t="s">
        <v>2462</v>
      </c>
      <c r="C346" s="31" t="s">
        <v>2463</v>
      </c>
      <c r="D346" s="31" t="s">
        <v>333</v>
      </c>
      <c r="E346" s="31" t="s">
        <v>2563</v>
      </c>
      <c r="F346" s="31" t="s">
        <v>2564</v>
      </c>
      <c r="G346" s="31" t="s">
        <v>2565</v>
      </c>
      <c r="H346" s="31" t="s">
        <v>2566</v>
      </c>
      <c r="I346" s="31" t="s">
        <v>2567</v>
      </c>
      <c r="J346" s="30" t="s">
        <v>61</v>
      </c>
      <c r="K346" s="31" t="s">
        <v>2469</v>
      </c>
      <c r="L346" s="17" t="s">
        <v>2486</v>
      </c>
      <c r="M346" s="31" t="s">
        <v>2561</v>
      </c>
    </row>
    <row r="347" spans="1:13" ht="36" x14ac:dyDescent="0.25">
      <c r="A347" s="13" t="s">
        <v>2568</v>
      </c>
      <c r="B347" s="13" t="s">
        <v>2462</v>
      </c>
      <c r="C347" s="29" t="s">
        <v>2463</v>
      </c>
      <c r="D347" s="29" t="s">
        <v>333</v>
      </c>
      <c r="E347" s="29" t="s">
        <v>2569</v>
      </c>
      <c r="F347" s="29" t="s">
        <v>2570</v>
      </c>
      <c r="G347" s="29" t="s">
        <v>2571</v>
      </c>
      <c r="H347" s="29" t="s">
        <v>2572</v>
      </c>
      <c r="I347" s="29" t="s">
        <v>2573</v>
      </c>
      <c r="J347" s="30" t="s">
        <v>61</v>
      </c>
      <c r="K347" s="29" t="s">
        <v>2469</v>
      </c>
      <c r="L347" s="13" t="s">
        <v>2486</v>
      </c>
      <c r="M347" s="29" t="s">
        <v>2574</v>
      </c>
    </row>
    <row r="348" spans="1:13" ht="36" x14ac:dyDescent="0.25">
      <c r="A348" s="17" t="s">
        <v>2575</v>
      </c>
      <c r="B348" s="17" t="s">
        <v>2462</v>
      </c>
      <c r="C348" s="31" t="s">
        <v>2463</v>
      </c>
      <c r="D348" s="31" t="s">
        <v>333</v>
      </c>
      <c r="E348" s="31" t="s">
        <v>2576</v>
      </c>
      <c r="F348" s="31" t="s">
        <v>2577</v>
      </c>
      <c r="G348" s="31" t="s">
        <v>2578</v>
      </c>
      <c r="H348" s="31" t="s">
        <v>2579</v>
      </c>
      <c r="I348" s="31" t="s">
        <v>2580</v>
      </c>
      <c r="J348" s="30" t="s">
        <v>61</v>
      </c>
      <c r="K348" s="31" t="s">
        <v>2469</v>
      </c>
      <c r="L348" s="17" t="s">
        <v>2486</v>
      </c>
      <c r="M348" s="31" t="s">
        <v>2581</v>
      </c>
    </row>
    <row r="349" spans="1:13" ht="36" x14ac:dyDescent="0.25">
      <c r="A349" s="13" t="s">
        <v>2582</v>
      </c>
      <c r="B349" s="13" t="s">
        <v>2462</v>
      </c>
      <c r="C349" s="29" t="s">
        <v>2463</v>
      </c>
      <c r="D349" s="29" t="s">
        <v>333</v>
      </c>
      <c r="E349" s="29" t="s">
        <v>2583</v>
      </c>
      <c r="F349" s="29" t="s">
        <v>2584</v>
      </c>
      <c r="G349" s="29" t="s">
        <v>2585</v>
      </c>
      <c r="H349" s="29" t="s">
        <v>2586</v>
      </c>
      <c r="I349" s="29" t="s">
        <v>2587</v>
      </c>
      <c r="J349" s="30" t="s">
        <v>61</v>
      </c>
      <c r="K349" s="29" t="s">
        <v>2469</v>
      </c>
      <c r="L349" s="13" t="s">
        <v>2588</v>
      </c>
      <c r="M349" s="29" t="s">
        <v>2589</v>
      </c>
    </row>
    <row r="350" spans="1:13" ht="36" x14ac:dyDescent="0.25">
      <c r="A350" s="17" t="s">
        <v>2590</v>
      </c>
      <c r="B350" s="17" t="s">
        <v>2462</v>
      </c>
      <c r="C350" s="31" t="s">
        <v>2463</v>
      </c>
      <c r="D350" s="31" t="s">
        <v>333</v>
      </c>
      <c r="E350" s="31" t="s">
        <v>2591</v>
      </c>
      <c r="F350" s="31" t="s">
        <v>2592</v>
      </c>
      <c r="G350" s="31" t="s">
        <v>2593</v>
      </c>
      <c r="H350" s="31" t="s">
        <v>2594</v>
      </c>
      <c r="I350" s="31" t="s">
        <v>2595</v>
      </c>
      <c r="J350" s="30" t="s">
        <v>61</v>
      </c>
      <c r="K350" s="31" t="s">
        <v>2469</v>
      </c>
      <c r="L350" s="17" t="s">
        <v>2596</v>
      </c>
      <c r="M350" s="31"/>
    </row>
    <row r="351" spans="1:13" ht="36" x14ac:dyDescent="0.25">
      <c r="A351" s="13" t="s">
        <v>2597</v>
      </c>
      <c r="B351" s="13" t="s">
        <v>2462</v>
      </c>
      <c r="C351" s="29" t="s">
        <v>2463</v>
      </c>
      <c r="D351" s="29" t="s">
        <v>333</v>
      </c>
      <c r="E351" s="29" t="s">
        <v>2598</v>
      </c>
      <c r="F351" s="29" t="s">
        <v>2599</v>
      </c>
      <c r="G351" s="29" t="s">
        <v>2600</v>
      </c>
      <c r="H351" s="29" t="s">
        <v>2601</v>
      </c>
      <c r="I351" s="29" t="s">
        <v>2602</v>
      </c>
      <c r="J351" s="33" t="s">
        <v>710</v>
      </c>
      <c r="K351" s="29" t="s">
        <v>2469</v>
      </c>
      <c r="L351" s="13" t="s">
        <v>2596</v>
      </c>
      <c r="M351" s="29" t="s">
        <v>2603</v>
      </c>
    </row>
    <row r="352" spans="1:13" ht="36" x14ac:dyDescent="0.25">
      <c r="A352" s="17" t="s">
        <v>2604</v>
      </c>
      <c r="B352" s="17" t="s">
        <v>2462</v>
      </c>
      <c r="C352" s="31" t="s">
        <v>2463</v>
      </c>
      <c r="D352" s="31" t="s">
        <v>1450</v>
      </c>
      <c r="E352" s="31" t="s">
        <v>2605</v>
      </c>
      <c r="F352" s="31" t="s">
        <v>2606</v>
      </c>
      <c r="G352" s="31" t="s">
        <v>2607</v>
      </c>
      <c r="H352" s="31" t="s">
        <v>2608</v>
      </c>
      <c r="I352" s="31" t="s">
        <v>2609</v>
      </c>
      <c r="J352" s="32" t="s">
        <v>72</v>
      </c>
      <c r="K352" s="31" t="s">
        <v>2469</v>
      </c>
      <c r="L352" s="17" t="s">
        <v>2486</v>
      </c>
      <c r="M352" s="31" t="s">
        <v>2610</v>
      </c>
    </row>
    <row r="353" spans="1:13" ht="36" x14ac:dyDescent="0.25">
      <c r="A353" s="13" t="s">
        <v>2611</v>
      </c>
      <c r="B353" s="13" t="s">
        <v>2462</v>
      </c>
      <c r="C353" s="29" t="s">
        <v>2463</v>
      </c>
      <c r="D353" s="29" t="s">
        <v>1450</v>
      </c>
      <c r="E353" s="29" t="s">
        <v>2612</v>
      </c>
      <c r="F353" s="29" t="s">
        <v>2613</v>
      </c>
      <c r="G353" s="29" t="s">
        <v>2614</v>
      </c>
      <c r="H353" s="29" t="s">
        <v>2615</v>
      </c>
      <c r="I353" s="29" t="s">
        <v>2616</v>
      </c>
      <c r="J353" s="30" t="s">
        <v>61</v>
      </c>
      <c r="K353" s="29" t="s">
        <v>2469</v>
      </c>
      <c r="L353" s="13" t="s">
        <v>2537</v>
      </c>
      <c r="M353" s="29" t="s">
        <v>2495</v>
      </c>
    </row>
    <row r="354" spans="1:13" ht="36" x14ac:dyDescent="0.25">
      <c r="A354" s="17" t="s">
        <v>2617</v>
      </c>
      <c r="B354" s="17" t="s">
        <v>2462</v>
      </c>
      <c r="C354" s="31" t="s">
        <v>2463</v>
      </c>
      <c r="D354" s="31" t="s">
        <v>1450</v>
      </c>
      <c r="E354" s="31" t="s">
        <v>2618</v>
      </c>
      <c r="F354" s="31" t="s">
        <v>2619</v>
      </c>
      <c r="G354" s="31" t="s">
        <v>2620</v>
      </c>
      <c r="H354" s="31" t="s">
        <v>2621</v>
      </c>
      <c r="I354" s="31" t="s">
        <v>2622</v>
      </c>
      <c r="J354" s="30" t="s">
        <v>61</v>
      </c>
      <c r="K354" s="31" t="s">
        <v>2469</v>
      </c>
      <c r="L354" s="17" t="s">
        <v>2623</v>
      </c>
      <c r="M354" s="31" t="s">
        <v>2624</v>
      </c>
    </row>
    <row r="355" spans="1:13" ht="36" x14ac:dyDescent="0.25">
      <c r="A355" s="13" t="s">
        <v>2625</v>
      </c>
      <c r="B355" s="13" t="s">
        <v>2462</v>
      </c>
      <c r="C355" s="29" t="s">
        <v>2463</v>
      </c>
      <c r="D355" s="29" t="s">
        <v>371</v>
      </c>
      <c r="E355" s="29" t="s">
        <v>2626</v>
      </c>
      <c r="F355" s="29" t="s">
        <v>2627</v>
      </c>
      <c r="G355" s="29" t="s">
        <v>2628</v>
      </c>
      <c r="H355" s="29" t="s">
        <v>2629</v>
      </c>
      <c r="I355" s="29" t="s">
        <v>2630</v>
      </c>
      <c r="J355" s="32" t="s">
        <v>72</v>
      </c>
      <c r="K355" s="29" t="s">
        <v>2469</v>
      </c>
      <c r="L355" s="13" t="s">
        <v>2631</v>
      </c>
      <c r="M355" s="29"/>
    </row>
    <row r="356" spans="1:13" ht="72" x14ac:dyDescent="0.25">
      <c r="A356" s="17" t="s">
        <v>2632</v>
      </c>
      <c r="B356" s="17" t="s">
        <v>2462</v>
      </c>
      <c r="C356" s="31" t="s">
        <v>2463</v>
      </c>
      <c r="D356" s="31" t="s">
        <v>371</v>
      </c>
      <c r="E356" s="31" t="s">
        <v>2633</v>
      </c>
      <c r="F356" s="31" t="s">
        <v>2634</v>
      </c>
      <c r="G356" s="31" t="s">
        <v>2635</v>
      </c>
      <c r="H356" s="31" t="s">
        <v>2636</v>
      </c>
      <c r="I356" s="31" t="s">
        <v>2637</v>
      </c>
      <c r="J356" s="30" t="s">
        <v>61</v>
      </c>
      <c r="K356" s="31" t="s">
        <v>2469</v>
      </c>
      <c r="L356" s="17" t="s">
        <v>2486</v>
      </c>
      <c r="M356" s="31" t="s">
        <v>2638</v>
      </c>
    </row>
    <row r="357" spans="1:13" ht="36" x14ac:dyDescent="0.25">
      <c r="A357" s="13" t="s">
        <v>2639</v>
      </c>
      <c r="B357" s="13" t="s">
        <v>2462</v>
      </c>
      <c r="C357" s="29" t="s">
        <v>2463</v>
      </c>
      <c r="D357" s="29" t="s">
        <v>371</v>
      </c>
      <c r="E357" s="29" t="s">
        <v>2640</v>
      </c>
      <c r="F357" s="29" t="s">
        <v>2641</v>
      </c>
      <c r="G357" s="29" t="s">
        <v>2642</v>
      </c>
      <c r="H357" s="29" t="s">
        <v>2643</v>
      </c>
      <c r="I357" s="29" t="s">
        <v>2644</v>
      </c>
      <c r="J357" s="30" t="s">
        <v>61</v>
      </c>
      <c r="K357" s="29" t="s">
        <v>2469</v>
      </c>
      <c r="L357" s="13" t="s">
        <v>2645</v>
      </c>
      <c r="M357" s="29" t="s">
        <v>2646</v>
      </c>
    </row>
    <row r="358" spans="1:13" ht="36" x14ac:dyDescent="0.25">
      <c r="A358" s="17" t="s">
        <v>2647</v>
      </c>
      <c r="B358" s="17" t="s">
        <v>2462</v>
      </c>
      <c r="C358" s="31" t="s">
        <v>2463</v>
      </c>
      <c r="D358" s="31" t="s">
        <v>371</v>
      </c>
      <c r="E358" s="31" t="s">
        <v>2626</v>
      </c>
      <c r="F358" s="31" t="s">
        <v>2648</v>
      </c>
      <c r="G358" s="31" t="s">
        <v>2649</v>
      </c>
      <c r="H358" s="31" t="s">
        <v>2650</v>
      </c>
      <c r="I358" s="31" t="s">
        <v>2651</v>
      </c>
      <c r="J358" s="30" t="s">
        <v>61</v>
      </c>
      <c r="K358" s="31" t="s">
        <v>2469</v>
      </c>
      <c r="L358" s="17" t="s">
        <v>1032</v>
      </c>
      <c r="M358" s="31" t="s">
        <v>2652</v>
      </c>
    </row>
    <row r="359" spans="1:13" ht="36" x14ac:dyDescent="0.25">
      <c r="A359" s="13" t="s">
        <v>2653</v>
      </c>
      <c r="B359" s="13" t="s">
        <v>2462</v>
      </c>
      <c r="C359" s="29" t="s">
        <v>2463</v>
      </c>
      <c r="D359" s="29" t="s">
        <v>371</v>
      </c>
      <c r="E359" s="29" t="s">
        <v>2654</v>
      </c>
      <c r="F359" s="29" t="s">
        <v>2655</v>
      </c>
      <c r="G359" s="29" t="s">
        <v>2656</v>
      </c>
      <c r="H359" s="29" t="s">
        <v>2657</v>
      </c>
      <c r="I359" s="29" t="s">
        <v>2658</v>
      </c>
      <c r="J359" s="30" t="s">
        <v>61</v>
      </c>
      <c r="K359" s="29" t="s">
        <v>2469</v>
      </c>
      <c r="L359" s="13" t="s">
        <v>2553</v>
      </c>
      <c r="M359" s="29"/>
    </row>
    <row r="360" spans="1:13" ht="36" x14ac:dyDescent="0.25">
      <c r="A360" s="17" t="s">
        <v>2659</v>
      </c>
      <c r="B360" s="17" t="s">
        <v>2462</v>
      </c>
      <c r="C360" s="31" t="s">
        <v>2463</v>
      </c>
      <c r="D360" s="31" t="s">
        <v>371</v>
      </c>
      <c r="E360" s="31" t="s">
        <v>2660</v>
      </c>
      <c r="F360" s="31" t="s">
        <v>2661</v>
      </c>
      <c r="G360" s="31" t="s">
        <v>2662</v>
      </c>
      <c r="H360" s="31" t="s">
        <v>2663</v>
      </c>
      <c r="I360" s="31" t="s">
        <v>2664</v>
      </c>
      <c r="J360" s="30" t="s">
        <v>61</v>
      </c>
      <c r="K360" s="31" t="s">
        <v>2469</v>
      </c>
      <c r="L360" s="17" t="s">
        <v>2486</v>
      </c>
      <c r="M360" s="31" t="s">
        <v>2665</v>
      </c>
    </row>
    <row r="361" spans="1:13" ht="36" x14ac:dyDescent="0.25">
      <c r="A361" s="13" t="s">
        <v>2666</v>
      </c>
      <c r="B361" s="13" t="s">
        <v>2462</v>
      </c>
      <c r="C361" s="29" t="s">
        <v>2463</v>
      </c>
      <c r="D361" s="29" t="s">
        <v>371</v>
      </c>
      <c r="E361" s="29" t="s">
        <v>2660</v>
      </c>
      <c r="F361" s="29" t="s">
        <v>2667</v>
      </c>
      <c r="G361" s="29" t="s">
        <v>2668</v>
      </c>
      <c r="H361" s="29" t="s">
        <v>2669</v>
      </c>
      <c r="I361" s="29" t="s">
        <v>2670</v>
      </c>
      <c r="J361" s="30" t="s">
        <v>61</v>
      </c>
      <c r="K361" s="29" t="s">
        <v>2469</v>
      </c>
      <c r="L361" s="13" t="s">
        <v>2486</v>
      </c>
      <c r="M361" s="29" t="s">
        <v>2671</v>
      </c>
    </row>
    <row r="362" spans="1:13" ht="36" x14ac:dyDescent="0.25">
      <c r="A362" s="17" t="s">
        <v>2672</v>
      </c>
      <c r="B362" s="17" t="s">
        <v>2462</v>
      </c>
      <c r="C362" s="31" t="s">
        <v>2463</v>
      </c>
      <c r="D362" s="31" t="s">
        <v>371</v>
      </c>
      <c r="E362" s="31" t="s">
        <v>2673</v>
      </c>
      <c r="F362" s="31" t="s">
        <v>2674</v>
      </c>
      <c r="G362" s="31" t="s">
        <v>2675</v>
      </c>
      <c r="H362" s="31" t="s">
        <v>2676</v>
      </c>
      <c r="I362" s="31" t="s">
        <v>2677</v>
      </c>
      <c r="J362" s="33" t="s">
        <v>710</v>
      </c>
      <c r="K362" s="31" t="s">
        <v>2469</v>
      </c>
      <c r="L362" s="17" t="s">
        <v>2486</v>
      </c>
      <c r="M362" s="31" t="s">
        <v>2678</v>
      </c>
    </row>
    <row r="363" spans="1:13" ht="36" x14ac:dyDescent="0.25">
      <c r="A363" s="13" t="s">
        <v>2679</v>
      </c>
      <c r="B363" s="13" t="s">
        <v>2462</v>
      </c>
      <c r="C363" s="29" t="s">
        <v>2463</v>
      </c>
      <c r="D363" s="29" t="s">
        <v>2680</v>
      </c>
      <c r="E363" s="29" t="s">
        <v>2681</v>
      </c>
      <c r="F363" s="29" t="s">
        <v>2682</v>
      </c>
      <c r="G363" s="29" t="s">
        <v>2683</v>
      </c>
      <c r="H363" s="29" t="s">
        <v>2684</v>
      </c>
      <c r="I363" s="29" t="s">
        <v>2685</v>
      </c>
      <c r="J363" s="30" t="s">
        <v>61</v>
      </c>
      <c r="K363" s="29" t="s">
        <v>2469</v>
      </c>
      <c r="L363" s="13" t="s">
        <v>2686</v>
      </c>
      <c r="M363" s="29" t="s">
        <v>2687</v>
      </c>
    </row>
    <row r="364" spans="1:13" ht="36" x14ac:dyDescent="0.25">
      <c r="A364" s="17" t="s">
        <v>2688</v>
      </c>
      <c r="B364" s="17" t="s">
        <v>2462</v>
      </c>
      <c r="C364" s="31" t="s">
        <v>2463</v>
      </c>
      <c r="D364" s="31" t="s">
        <v>2680</v>
      </c>
      <c r="E364" s="31" t="s">
        <v>2689</v>
      </c>
      <c r="F364" s="31" t="s">
        <v>2690</v>
      </c>
      <c r="G364" s="31" t="s">
        <v>2691</v>
      </c>
      <c r="H364" s="31" t="s">
        <v>2692</v>
      </c>
      <c r="I364" s="31" t="s">
        <v>2693</v>
      </c>
      <c r="J364" s="30" t="s">
        <v>61</v>
      </c>
      <c r="K364" s="31" t="s">
        <v>2469</v>
      </c>
      <c r="L364" s="17" t="s">
        <v>2623</v>
      </c>
      <c r="M364" s="31" t="s">
        <v>2694</v>
      </c>
    </row>
    <row r="365" spans="1:13" ht="36" x14ac:dyDescent="0.25">
      <c r="A365" s="13" t="s">
        <v>2695</v>
      </c>
      <c r="B365" s="13" t="s">
        <v>2462</v>
      </c>
      <c r="C365" s="29" t="s">
        <v>2463</v>
      </c>
      <c r="D365" s="29" t="s">
        <v>2680</v>
      </c>
      <c r="E365" s="29" t="s">
        <v>1524</v>
      </c>
      <c r="F365" s="29" t="s">
        <v>2696</v>
      </c>
      <c r="G365" s="29" t="s">
        <v>2668</v>
      </c>
      <c r="H365" s="29" t="s">
        <v>2697</v>
      </c>
      <c r="I365" s="29" t="s">
        <v>2698</v>
      </c>
      <c r="J365" s="30" t="s">
        <v>61</v>
      </c>
      <c r="K365" s="29" t="s">
        <v>2469</v>
      </c>
      <c r="L365" s="13" t="s">
        <v>180</v>
      </c>
      <c r="M365" s="29" t="s">
        <v>2699</v>
      </c>
    </row>
    <row r="366" spans="1:13" ht="36" x14ac:dyDescent="0.25">
      <c r="A366" s="17" t="s">
        <v>2700</v>
      </c>
      <c r="B366" s="17" t="s">
        <v>2462</v>
      </c>
      <c r="C366" s="31" t="s">
        <v>2463</v>
      </c>
      <c r="D366" s="31" t="s">
        <v>2680</v>
      </c>
      <c r="E366" s="31" t="s">
        <v>2701</v>
      </c>
      <c r="F366" s="31" t="s">
        <v>2702</v>
      </c>
      <c r="G366" s="31" t="s">
        <v>2703</v>
      </c>
      <c r="H366" s="31" t="s">
        <v>2704</v>
      </c>
      <c r="I366" s="31" t="s">
        <v>2705</v>
      </c>
      <c r="J366" s="30" t="s">
        <v>61</v>
      </c>
      <c r="K366" s="31" t="s">
        <v>2469</v>
      </c>
      <c r="L366" s="17" t="s">
        <v>2486</v>
      </c>
      <c r="M366" s="31" t="s">
        <v>2706</v>
      </c>
    </row>
    <row r="367" spans="1:13" ht="36" x14ac:dyDescent="0.25">
      <c r="A367" s="13" t="s">
        <v>2707</v>
      </c>
      <c r="B367" s="13" t="s">
        <v>2462</v>
      </c>
      <c r="C367" s="29" t="s">
        <v>2463</v>
      </c>
      <c r="D367" s="29" t="s">
        <v>2680</v>
      </c>
      <c r="E367" s="29" t="s">
        <v>2708</v>
      </c>
      <c r="F367" s="29" t="s">
        <v>2709</v>
      </c>
      <c r="G367" s="29" t="s">
        <v>2710</v>
      </c>
      <c r="H367" s="29" t="s">
        <v>2711</v>
      </c>
      <c r="I367" s="29" t="s">
        <v>2712</v>
      </c>
      <c r="J367" s="30" t="s">
        <v>61</v>
      </c>
      <c r="K367" s="29" t="s">
        <v>2469</v>
      </c>
      <c r="L367" s="13" t="s">
        <v>2486</v>
      </c>
      <c r="M367" s="29" t="s">
        <v>2713</v>
      </c>
    </row>
    <row r="368" spans="1:13" ht="36" x14ac:dyDescent="0.25">
      <c r="A368" s="17" t="s">
        <v>2714</v>
      </c>
      <c r="B368" s="17" t="s">
        <v>2462</v>
      </c>
      <c r="C368" s="31" t="s">
        <v>2463</v>
      </c>
      <c r="D368" s="31" t="s">
        <v>2680</v>
      </c>
      <c r="E368" s="31" t="s">
        <v>2715</v>
      </c>
      <c r="F368" s="31" t="s">
        <v>2716</v>
      </c>
      <c r="G368" s="31" t="s">
        <v>2717</v>
      </c>
      <c r="H368" s="31" t="s">
        <v>2718</v>
      </c>
      <c r="I368" s="31" t="s">
        <v>2719</v>
      </c>
      <c r="J368" s="33" t="s">
        <v>710</v>
      </c>
      <c r="K368" s="31" t="s">
        <v>2469</v>
      </c>
      <c r="L368" s="17" t="s">
        <v>2623</v>
      </c>
      <c r="M368" s="31" t="s">
        <v>2720</v>
      </c>
    </row>
    <row r="369" spans="1:13" ht="36" x14ac:dyDescent="0.25">
      <c r="A369" s="13" t="s">
        <v>2721</v>
      </c>
      <c r="B369" s="13" t="s">
        <v>2462</v>
      </c>
      <c r="C369" s="29" t="s">
        <v>2463</v>
      </c>
      <c r="D369" s="29" t="s">
        <v>66</v>
      </c>
      <c r="E369" s="29" t="s">
        <v>2722</v>
      </c>
      <c r="F369" s="29" t="s">
        <v>2723</v>
      </c>
      <c r="G369" s="29" t="s">
        <v>2724</v>
      </c>
      <c r="H369" s="29" t="s">
        <v>2725</v>
      </c>
      <c r="I369" s="29" t="s">
        <v>2726</v>
      </c>
      <c r="J369" s="32" t="s">
        <v>72</v>
      </c>
      <c r="K369" s="29" t="s">
        <v>2469</v>
      </c>
      <c r="L369" s="13" t="s">
        <v>2727</v>
      </c>
      <c r="M369" s="29" t="s">
        <v>2728</v>
      </c>
    </row>
    <row r="370" spans="1:13" ht="36" x14ac:dyDescent="0.25">
      <c r="A370" s="17" t="s">
        <v>2729</v>
      </c>
      <c r="B370" s="17" t="s">
        <v>2462</v>
      </c>
      <c r="C370" s="31" t="s">
        <v>2463</v>
      </c>
      <c r="D370" s="31" t="s">
        <v>66</v>
      </c>
      <c r="E370" s="31" t="s">
        <v>2722</v>
      </c>
      <c r="F370" s="31" t="s">
        <v>2730</v>
      </c>
      <c r="G370" s="31" t="s">
        <v>2731</v>
      </c>
      <c r="H370" s="31" t="s">
        <v>2732</v>
      </c>
      <c r="I370" s="31" t="s">
        <v>2733</v>
      </c>
      <c r="J370" s="32" t="s">
        <v>72</v>
      </c>
      <c r="K370" s="31" t="s">
        <v>2469</v>
      </c>
      <c r="L370" s="17" t="s">
        <v>2734</v>
      </c>
      <c r="M370" s="31" t="s">
        <v>2735</v>
      </c>
    </row>
    <row r="371" spans="1:13" ht="36" x14ac:dyDescent="0.25">
      <c r="A371" s="13" t="s">
        <v>2736</v>
      </c>
      <c r="B371" s="13" t="s">
        <v>2462</v>
      </c>
      <c r="C371" s="29" t="s">
        <v>2463</v>
      </c>
      <c r="D371" s="29" t="s">
        <v>66</v>
      </c>
      <c r="E371" s="29" t="s">
        <v>2737</v>
      </c>
      <c r="F371" s="29" t="s">
        <v>2738</v>
      </c>
      <c r="G371" s="29" t="s">
        <v>2739</v>
      </c>
      <c r="H371" s="29" t="s">
        <v>2740</v>
      </c>
      <c r="I371" s="29" t="s">
        <v>2741</v>
      </c>
      <c r="J371" s="32" t="s">
        <v>72</v>
      </c>
      <c r="K371" s="29" t="s">
        <v>2469</v>
      </c>
      <c r="L371" s="13" t="s">
        <v>2742</v>
      </c>
      <c r="M371" s="29"/>
    </row>
    <row r="372" spans="1:13" ht="36" x14ac:dyDescent="0.25">
      <c r="A372" s="17" t="s">
        <v>2743</v>
      </c>
      <c r="B372" s="17" t="s">
        <v>2462</v>
      </c>
      <c r="C372" s="31" t="s">
        <v>2463</v>
      </c>
      <c r="D372" s="31" t="s">
        <v>66</v>
      </c>
      <c r="E372" s="31" t="s">
        <v>2744</v>
      </c>
      <c r="F372" s="31" t="s">
        <v>2745</v>
      </c>
      <c r="G372" s="31" t="s">
        <v>2746</v>
      </c>
      <c r="H372" s="31" t="s">
        <v>2747</v>
      </c>
      <c r="I372" s="31" t="s">
        <v>2748</v>
      </c>
      <c r="J372" s="30" t="s">
        <v>61</v>
      </c>
      <c r="K372" s="31" t="s">
        <v>2469</v>
      </c>
      <c r="L372" s="17" t="s">
        <v>2749</v>
      </c>
      <c r="M372" s="31" t="s">
        <v>2750</v>
      </c>
    </row>
    <row r="373" spans="1:13" ht="36" x14ac:dyDescent="0.25">
      <c r="A373" s="13" t="s">
        <v>2751</v>
      </c>
      <c r="B373" s="13" t="s">
        <v>2462</v>
      </c>
      <c r="C373" s="29" t="s">
        <v>2463</v>
      </c>
      <c r="D373" s="29" t="s">
        <v>66</v>
      </c>
      <c r="E373" s="29" t="s">
        <v>2752</v>
      </c>
      <c r="F373" s="29" t="s">
        <v>2753</v>
      </c>
      <c r="G373" s="29" t="s">
        <v>2754</v>
      </c>
      <c r="H373" s="29" t="s">
        <v>2755</v>
      </c>
      <c r="I373" s="29" t="s">
        <v>2756</v>
      </c>
      <c r="J373" s="30" t="s">
        <v>61</v>
      </c>
      <c r="K373" s="29" t="s">
        <v>2469</v>
      </c>
      <c r="L373" s="13" t="s">
        <v>2757</v>
      </c>
      <c r="M373" s="29" t="s">
        <v>2758</v>
      </c>
    </row>
    <row r="374" spans="1:13" ht="36" x14ac:dyDescent="0.25">
      <c r="A374" s="17" t="s">
        <v>2759</v>
      </c>
      <c r="B374" s="17" t="s">
        <v>2462</v>
      </c>
      <c r="C374" s="31" t="s">
        <v>2463</v>
      </c>
      <c r="D374" s="31" t="s">
        <v>66</v>
      </c>
      <c r="E374" s="31" t="s">
        <v>2760</v>
      </c>
      <c r="F374" s="31" t="s">
        <v>2761</v>
      </c>
      <c r="G374" s="31" t="s">
        <v>2762</v>
      </c>
      <c r="H374" s="31" t="s">
        <v>2763</v>
      </c>
      <c r="I374" s="31" t="s">
        <v>2764</v>
      </c>
      <c r="J374" s="30" t="s">
        <v>61</v>
      </c>
      <c r="K374" s="31" t="s">
        <v>2469</v>
      </c>
      <c r="L374" s="17" t="s">
        <v>204</v>
      </c>
      <c r="M374" s="31" t="s">
        <v>2765</v>
      </c>
    </row>
    <row r="375" spans="1:13" ht="36" x14ac:dyDescent="0.25">
      <c r="A375" s="13" t="s">
        <v>2766</v>
      </c>
      <c r="B375" s="13" t="s">
        <v>2462</v>
      </c>
      <c r="C375" s="29" t="s">
        <v>2463</v>
      </c>
      <c r="D375" s="29" t="s">
        <v>66</v>
      </c>
      <c r="E375" s="29" t="s">
        <v>2767</v>
      </c>
      <c r="F375" s="29" t="s">
        <v>2768</v>
      </c>
      <c r="G375" s="29" t="s">
        <v>2769</v>
      </c>
      <c r="H375" s="29" t="s">
        <v>2770</v>
      </c>
      <c r="I375" s="29" t="s">
        <v>2771</v>
      </c>
      <c r="J375" s="30" t="s">
        <v>61</v>
      </c>
      <c r="K375" s="29" t="s">
        <v>2469</v>
      </c>
      <c r="L375" s="13" t="s">
        <v>2502</v>
      </c>
      <c r="M375" s="29" t="s">
        <v>2772</v>
      </c>
    </row>
    <row r="376" spans="1:13" ht="36" x14ac:dyDescent="0.25">
      <c r="A376" s="17" t="s">
        <v>2773</v>
      </c>
      <c r="B376" s="17" t="s">
        <v>2462</v>
      </c>
      <c r="C376" s="31" t="s">
        <v>2463</v>
      </c>
      <c r="D376" s="31" t="s">
        <v>66</v>
      </c>
      <c r="E376" s="31" t="s">
        <v>2774</v>
      </c>
      <c r="F376" s="31" t="s">
        <v>2775</v>
      </c>
      <c r="G376" s="31" t="s">
        <v>2776</v>
      </c>
      <c r="H376" s="31" t="s">
        <v>2777</v>
      </c>
      <c r="I376" s="31" t="s">
        <v>2778</v>
      </c>
      <c r="J376" s="30" t="s">
        <v>61</v>
      </c>
      <c r="K376" s="31" t="s">
        <v>2469</v>
      </c>
      <c r="L376" s="17" t="s">
        <v>2779</v>
      </c>
      <c r="M376" s="31" t="s">
        <v>2780</v>
      </c>
    </row>
    <row r="377" spans="1:13" ht="36" x14ac:dyDescent="0.25">
      <c r="A377" s="13" t="s">
        <v>2781</v>
      </c>
      <c r="B377" s="13" t="s">
        <v>2462</v>
      </c>
      <c r="C377" s="29" t="s">
        <v>2463</v>
      </c>
      <c r="D377" s="29" t="s">
        <v>66</v>
      </c>
      <c r="E377" s="29" t="s">
        <v>2722</v>
      </c>
      <c r="F377" s="29" t="s">
        <v>2782</v>
      </c>
      <c r="G377" s="29" t="s">
        <v>2783</v>
      </c>
      <c r="H377" s="29" t="s">
        <v>2784</v>
      </c>
      <c r="I377" s="29" t="s">
        <v>2785</v>
      </c>
      <c r="J377" s="30" t="s">
        <v>61</v>
      </c>
      <c r="K377" s="29" t="s">
        <v>2469</v>
      </c>
      <c r="L377" s="13" t="s">
        <v>2486</v>
      </c>
      <c r="M377" s="29" t="s">
        <v>2786</v>
      </c>
    </row>
    <row r="378" spans="1:13" ht="36" x14ac:dyDescent="0.25">
      <c r="A378" s="17" t="s">
        <v>2787</v>
      </c>
      <c r="B378" s="17" t="s">
        <v>2462</v>
      </c>
      <c r="C378" s="31" t="s">
        <v>2463</v>
      </c>
      <c r="D378" s="31" t="s">
        <v>66</v>
      </c>
      <c r="E378" s="31" t="s">
        <v>2722</v>
      </c>
      <c r="F378" s="31" t="s">
        <v>2788</v>
      </c>
      <c r="G378" s="31" t="s">
        <v>2789</v>
      </c>
      <c r="H378" s="31" t="s">
        <v>2790</v>
      </c>
      <c r="I378" s="31" t="s">
        <v>2791</v>
      </c>
      <c r="J378" s="30" t="s">
        <v>61</v>
      </c>
      <c r="K378" s="31" t="s">
        <v>2469</v>
      </c>
      <c r="L378" s="17" t="s">
        <v>2727</v>
      </c>
      <c r="M378" s="31" t="s">
        <v>2786</v>
      </c>
    </row>
    <row r="379" spans="1:13" ht="36" x14ac:dyDescent="0.25">
      <c r="A379" s="13" t="s">
        <v>2792</v>
      </c>
      <c r="B379" s="13" t="s">
        <v>2462</v>
      </c>
      <c r="C379" s="29" t="s">
        <v>2463</v>
      </c>
      <c r="D379" s="29" t="s">
        <v>66</v>
      </c>
      <c r="E379" s="29" t="s">
        <v>2737</v>
      </c>
      <c r="F379" s="29" t="s">
        <v>2793</v>
      </c>
      <c r="G379" s="29" t="s">
        <v>2794</v>
      </c>
      <c r="H379" s="29" t="s">
        <v>2795</v>
      </c>
      <c r="I379" s="29" t="s">
        <v>2796</v>
      </c>
      <c r="J379" s="30" t="s">
        <v>61</v>
      </c>
      <c r="K379" s="29" t="s">
        <v>2469</v>
      </c>
      <c r="L379" s="13" t="s">
        <v>2797</v>
      </c>
      <c r="M379" s="29" t="s">
        <v>2798</v>
      </c>
    </row>
    <row r="380" spans="1:13" ht="36" x14ac:dyDescent="0.25">
      <c r="A380" s="17" t="s">
        <v>2799</v>
      </c>
      <c r="B380" s="17" t="s">
        <v>2462</v>
      </c>
      <c r="C380" s="31" t="s">
        <v>2463</v>
      </c>
      <c r="D380" s="31" t="s">
        <v>66</v>
      </c>
      <c r="E380" s="31" t="s">
        <v>2800</v>
      </c>
      <c r="F380" s="31" t="s">
        <v>2801</v>
      </c>
      <c r="G380" s="31" t="s">
        <v>2802</v>
      </c>
      <c r="H380" s="31" t="s">
        <v>2803</v>
      </c>
      <c r="I380" s="31" t="s">
        <v>2804</v>
      </c>
      <c r="J380" s="33" t="s">
        <v>710</v>
      </c>
      <c r="K380" s="31" t="s">
        <v>2469</v>
      </c>
      <c r="L380" s="17" t="s">
        <v>1032</v>
      </c>
      <c r="M380" s="31" t="s">
        <v>2805</v>
      </c>
    </row>
    <row r="381" spans="1:13" ht="36" x14ac:dyDescent="0.25">
      <c r="A381" s="13" t="s">
        <v>2806</v>
      </c>
      <c r="B381" s="13" t="s">
        <v>2462</v>
      </c>
      <c r="C381" s="29" t="s">
        <v>2463</v>
      </c>
      <c r="D381" s="29" t="s">
        <v>66</v>
      </c>
      <c r="E381" s="29" t="s">
        <v>2774</v>
      </c>
      <c r="F381" s="29" t="s">
        <v>2807</v>
      </c>
      <c r="G381" s="29" t="s">
        <v>2808</v>
      </c>
      <c r="H381" s="29" t="s">
        <v>2809</v>
      </c>
      <c r="I381" s="29" t="s">
        <v>2810</v>
      </c>
      <c r="J381" s="33" t="s">
        <v>710</v>
      </c>
      <c r="K381" s="29" t="s">
        <v>2469</v>
      </c>
      <c r="L381" s="13" t="s">
        <v>2779</v>
      </c>
      <c r="M381" s="29" t="s">
        <v>2811</v>
      </c>
    </row>
    <row r="382" spans="1:13" ht="36" x14ac:dyDescent="0.25">
      <c r="A382" s="17" t="s">
        <v>2812</v>
      </c>
      <c r="B382" s="17" t="s">
        <v>2462</v>
      </c>
      <c r="C382" s="31" t="s">
        <v>2463</v>
      </c>
      <c r="D382" s="31" t="s">
        <v>66</v>
      </c>
      <c r="E382" s="31" t="s">
        <v>2774</v>
      </c>
      <c r="F382" s="31" t="s">
        <v>2813</v>
      </c>
      <c r="G382" s="31" t="s">
        <v>2814</v>
      </c>
      <c r="H382" s="31" t="s">
        <v>2815</v>
      </c>
      <c r="I382" s="31" t="s">
        <v>2816</v>
      </c>
      <c r="J382" s="33" t="s">
        <v>710</v>
      </c>
      <c r="K382" s="31" t="s">
        <v>2469</v>
      </c>
      <c r="L382" s="17" t="s">
        <v>2817</v>
      </c>
      <c r="M382" s="31" t="s">
        <v>2818</v>
      </c>
    </row>
    <row r="383" spans="1:13" ht="36" x14ac:dyDescent="0.25">
      <c r="A383" s="13" t="s">
        <v>2819</v>
      </c>
      <c r="B383" s="13" t="s">
        <v>2462</v>
      </c>
      <c r="C383" s="29" t="s">
        <v>2463</v>
      </c>
      <c r="D383" s="29" t="s">
        <v>66</v>
      </c>
      <c r="E383" s="29" t="s">
        <v>2820</v>
      </c>
      <c r="F383" s="29" t="s">
        <v>2821</v>
      </c>
      <c r="G383" s="29" t="s">
        <v>2822</v>
      </c>
      <c r="H383" s="29" t="s">
        <v>2823</v>
      </c>
      <c r="I383" s="29" t="s">
        <v>2824</v>
      </c>
      <c r="J383" s="33" t="s">
        <v>710</v>
      </c>
      <c r="K383" s="29" t="s">
        <v>2469</v>
      </c>
      <c r="L383" s="13" t="s">
        <v>2825</v>
      </c>
      <c r="M383" s="29" t="s">
        <v>2826</v>
      </c>
    </row>
    <row r="384" spans="1:13" ht="36" x14ac:dyDescent="0.25">
      <c r="A384" s="17" t="s">
        <v>2827</v>
      </c>
      <c r="B384" s="17" t="s">
        <v>2462</v>
      </c>
      <c r="C384" s="31" t="s">
        <v>2463</v>
      </c>
      <c r="D384" s="31" t="s">
        <v>1217</v>
      </c>
      <c r="E384" s="31" t="s">
        <v>2828</v>
      </c>
      <c r="F384" s="31" t="s">
        <v>2829</v>
      </c>
      <c r="G384" s="31" t="s">
        <v>2830</v>
      </c>
      <c r="H384" s="31" t="s">
        <v>2831</v>
      </c>
      <c r="I384" s="31" t="s">
        <v>2832</v>
      </c>
      <c r="J384" s="30" t="s">
        <v>61</v>
      </c>
      <c r="K384" s="31" t="s">
        <v>2469</v>
      </c>
      <c r="L384" s="17" t="s">
        <v>2478</v>
      </c>
      <c r="M384" s="31"/>
    </row>
    <row r="385" spans="1:13" ht="36" x14ac:dyDescent="0.25">
      <c r="A385" s="13" t="s">
        <v>2833</v>
      </c>
      <c r="B385" s="13" t="s">
        <v>2834</v>
      </c>
      <c r="C385" s="29" t="s">
        <v>2835</v>
      </c>
      <c r="D385" s="29" t="s">
        <v>55</v>
      </c>
      <c r="E385" s="29" t="s">
        <v>2836</v>
      </c>
      <c r="F385" s="29" t="s">
        <v>2837</v>
      </c>
      <c r="G385" s="29" t="s">
        <v>2838</v>
      </c>
      <c r="H385" s="29" t="s">
        <v>2839</v>
      </c>
      <c r="I385" s="29" t="s">
        <v>2840</v>
      </c>
      <c r="J385" s="32" t="s">
        <v>72</v>
      </c>
      <c r="K385" s="29" t="s">
        <v>2841</v>
      </c>
      <c r="L385" s="13" t="s">
        <v>2842</v>
      </c>
      <c r="M385" s="29"/>
    </row>
    <row r="386" spans="1:13" ht="36" x14ac:dyDescent="0.25">
      <c r="A386" s="17" t="s">
        <v>2843</v>
      </c>
      <c r="B386" s="17" t="s">
        <v>2834</v>
      </c>
      <c r="C386" s="31" t="s">
        <v>2835</v>
      </c>
      <c r="D386" s="31" t="s">
        <v>55</v>
      </c>
      <c r="E386" s="31" t="s">
        <v>2844</v>
      </c>
      <c r="F386" s="31" t="s">
        <v>2845</v>
      </c>
      <c r="G386" s="31" t="s">
        <v>2846</v>
      </c>
      <c r="H386" s="31" t="s">
        <v>2847</v>
      </c>
      <c r="I386" s="31" t="s">
        <v>2848</v>
      </c>
      <c r="J386" s="32" t="s">
        <v>72</v>
      </c>
      <c r="K386" s="31" t="s">
        <v>2841</v>
      </c>
      <c r="L386" s="17" t="s">
        <v>2849</v>
      </c>
      <c r="M386" s="31" t="s">
        <v>2850</v>
      </c>
    </row>
    <row r="387" spans="1:13" ht="54" x14ac:dyDescent="0.25">
      <c r="A387" s="13" t="s">
        <v>2851</v>
      </c>
      <c r="B387" s="13" t="s">
        <v>2834</v>
      </c>
      <c r="C387" s="29" t="s">
        <v>2835</v>
      </c>
      <c r="D387" s="29" t="s">
        <v>55</v>
      </c>
      <c r="E387" s="29" t="s">
        <v>2852</v>
      </c>
      <c r="F387" s="29" t="s">
        <v>2853</v>
      </c>
      <c r="G387" s="29" t="s">
        <v>2854</v>
      </c>
      <c r="H387" s="29" t="s">
        <v>2855</v>
      </c>
      <c r="I387" s="29" t="s">
        <v>2856</v>
      </c>
      <c r="J387" s="30" t="s">
        <v>61</v>
      </c>
      <c r="K387" s="29" t="s">
        <v>2841</v>
      </c>
      <c r="L387" s="13" t="s">
        <v>2857</v>
      </c>
      <c r="M387" s="29" t="s">
        <v>2858</v>
      </c>
    </row>
    <row r="388" spans="1:13" ht="54" x14ac:dyDescent="0.25">
      <c r="A388" s="17" t="s">
        <v>2859</v>
      </c>
      <c r="B388" s="17" t="s">
        <v>2834</v>
      </c>
      <c r="C388" s="31" t="s">
        <v>2835</v>
      </c>
      <c r="D388" s="31" t="s">
        <v>55</v>
      </c>
      <c r="E388" s="31" t="s">
        <v>2860</v>
      </c>
      <c r="F388" s="31" t="s">
        <v>2861</v>
      </c>
      <c r="G388" s="31" t="s">
        <v>2862</v>
      </c>
      <c r="H388" s="31" t="s">
        <v>2863</v>
      </c>
      <c r="I388" s="31" t="s">
        <v>2864</v>
      </c>
      <c r="J388" s="30" t="s">
        <v>61</v>
      </c>
      <c r="K388" s="31" t="s">
        <v>2841</v>
      </c>
      <c r="L388" s="17" t="s">
        <v>2857</v>
      </c>
      <c r="M388" s="31" t="s">
        <v>2865</v>
      </c>
    </row>
    <row r="389" spans="1:13" ht="54" x14ac:dyDescent="0.25">
      <c r="A389" s="13" t="s">
        <v>2866</v>
      </c>
      <c r="B389" s="13" t="s">
        <v>2834</v>
      </c>
      <c r="C389" s="29" t="s">
        <v>2835</v>
      </c>
      <c r="D389" s="29" t="s">
        <v>55</v>
      </c>
      <c r="E389" s="29" t="s">
        <v>2867</v>
      </c>
      <c r="F389" s="29" t="s">
        <v>2868</v>
      </c>
      <c r="G389" s="29" t="s">
        <v>2869</v>
      </c>
      <c r="H389" s="29" t="s">
        <v>2870</v>
      </c>
      <c r="I389" s="29" t="s">
        <v>2871</v>
      </c>
      <c r="J389" s="30" t="s">
        <v>61</v>
      </c>
      <c r="K389" s="29" t="s">
        <v>2841</v>
      </c>
      <c r="L389" s="13" t="s">
        <v>2486</v>
      </c>
      <c r="M389" s="29" t="s">
        <v>2872</v>
      </c>
    </row>
    <row r="390" spans="1:13" ht="36" x14ac:dyDescent="0.25">
      <c r="A390" s="17" t="s">
        <v>2873</v>
      </c>
      <c r="B390" s="17" t="s">
        <v>2834</v>
      </c>
      <c r="C390" s="31" t="s">
        <v>2835</v>
      </c>
      <c r="D390" s="31" t="s">
        <v>55</v>
      </c>
      <c r="E390" s="31" t="s">
        <v>2874</v>
      </c>
      <c r="F390" s="31" t="s">
        <v>2875</v>
      </c>
      <c r="G390" s="31" t="s">
        <v>2876</v>
      </c>
      <c r="H390" s="31" t="s">
        <v>2877</v>
      </c>
      <c r="I390" s="31" t="s">
        <v>2878</v>
      </c>
      <c r="J390" s="30" t="s">
        <v>61</v>
      </c>
      <c r="K390" s="31" t="s">
        <v>2841</v>
      </c>
      <c r="L390" s="17" t="s">
        <v>2849</v>
      </c>
      <c r="M390" s="31" t="s">
        <v>2879</v>
      </c>
    </row>
    <row r="391" spans="1:13" ht="36" x14ac:dyDescent="0.25">
      <c r="A391" s="13" t="s">
        <v>2880</v>
      </c>
      <c r="B391" s="13" t="s">
        <v>2834</v>
      </c>
      <c r="C391" s="29" t="s">
        <v>2835</v>
      </c>
      <c r="D391" s="29" t="s">
        <v>55</v>
      </c>
      <c r="E391" s="29" t="s">
        <v>2881</v>
      </c>
      <c r="F391" s="29" t="s">
        <v>2882</v>
      </c>
      <c r="G391" s="29" t="s">
        <v>2883</v>
      </c>
      <c r="H391" s="29" t="s">
        <v>2884</v>
      </c>
      <c r="I391" s="29" t="s">
        <v>2885</v>
      </c>
      <c r="J391" s="30" t="s">
        <v>61</v>
      </c>
      <c r="K391" s="29" t="s">
        <v>2841</v>
      </c>
      <c r="L391" s="13" t="s">
        <v>2886</v>
      </c>
      <c r="M391" s="29" t="s">
        <v>2887</v>
      </c>
    </row>
    <row r="392" spans="1:13" ht="36" x14ac:dyDescent="0.25">
      <c r="A392" s="17" t="s">
        <v>2888</v>
      </c>
      <c r="B392" s="17" t="s">
        <v>2834</v>
      </c>
      <c r="C392" s="31" t="s">
        <v>2835</v>
      </c>
      <c r="D392" s="31" t="s">
        <v>55</v>
      </c>
      <c r="E392" s="31" t="s">
        <v>2889</v>
      </c>
      <c r="F392" s="31" t="s">
        <v>2890</v>
      </c>
      <c r="G392" s="31" t="s">
        <v>2891</v>
      </c>
      <c r="H392" s="31" t="s">
        <v>2892</v>
      </c>
      <c r="I392" s="31" t="s">
        <v>2893</v>
      </c>
      <c r="J392" s="33" t="s">
        <v>710</v>
      </c>
      <c r="K392" s="31" t="s">
        <v>2841</v>
      </c>
      <c r="L392" s="17" t="s">
        <v>2894</v>
      </c>
      <c r="M392" s="31" t="s">
        <v>2895</v>
      </c>
    </row>
    <row r="393" spans="1:13" ht="36" x14ac:dyDescent="0.25">
      <c r="A393" s="13" t="s">
        <v>2896</v>
      </c>
      <c r="B393" s="13" t="s">
        <v>2834</v>
      </c>
      <c r="C393" s="29" t="s">
        <v>2835</v>
      </c>
      <c r="D393" s="29" t="s">
        <v>55</v>
      </c>
      <c r="E393" s="29" t="s">
        <v>2897</v>
      </c>
      <c r="F393" s="29" t="s">
        <v>2898</v>
      </c>
      <c r="G393" s="29" t="s">
        <v>2899</v>
      </c>
      <c r="H393" s="29" t="s">
        <v>2900</v>
      </c>
      <c r="I393" s="29" t="s">
        <v>2901</v>
      </c>
      <c r="J393" s="33" t="s">
        <v>710</v>
      </c>
      <c r="K393" s="29" t="s">
        <v>2841</v>
      </c>
      <c r="L393" s="13" t="s">
        <v>2902</v>
      </c>
      <c r="M393" s="29" t="s">
        <v>2903</v>
      </c>
    </row>
    <row r="394" spans="1:13" ht="36" x14ac:dyDescent="0.25">
      <c r="A394" s="17" t="s">
        <v>2904</v>
      </c>
      <c r="B394" s="17" t="s">
        <v>2834</v>
      </c>
      <c r="C394" s="31" t="s">
        <v>2835</v>
      </c>
      <c r="D394" s="31" t="s">
        <v>55</v>
      </c>
      <c r="E394" s="31" t="s">
        <v>2905</v>
      </c>
      <c r="F394" s="31" t="s">
        <v>2906</v>
      </c>
      <c r="G394" s="31" t="s">
        <v>2907</v>
      </c>
      <c r="H394" s="31" t="s">
        <v>2908</v>
      </c>
      <c r="I394" s="31" t="s">
        <v>2909</v>
      </c>
      <c r="J394" s="33" t="s">
        <v>710</v>
      </c>
      <c r="K394" s="31" t="s">
        <v>2841</v>
      </c>
      <c r="L394" s="17" t="s">
        <v>2910</v>
      </c>
      <c r="M394" s="31"/>
    </row>
    <row r="395" spans="1:13" ht="36" x14ac:dyDescent="0.25">
      <c r="A395" s="13" t="s">
        <v>2911</v>
      </c>
      <c r="B395" s="13" t="s">
        <v>2834</v>
      </c>
      <c r="C395" s="29" t="s">
        <v>2835</v>
      </c>
      <c r="D395" s="29" t="s">
        <v>55</v>
      </c>
      <c r="E395" s="29" t="s">
        <v>2912</v>
      </c>
      <c r="F395" s="29" t="s">
        <v>2913</v>
      </c>
      <c r="G395" s="29" t="s">
        <v>2914</v>
      </c>
      <c r="H395" s="29" t="s">
        <v>2915</v>
      </c>
      <c r="I395" s="29" t="s">
        <v>2916</v>
      </c>
      <c r="J395" s="33" t="s">
        <v>710</v>
      </c>
      <c r="K395" s="29" t="s">
        <v>2841</v>
      </c>
      <c r="L395" s="13" t="s">
        <v>2917</v>
      </c>
      <c r="M395" s="29"/>
    </row>
    <row r="396" spans="1:13" ht="36" x14ac:dyDescent="0.25">
      <c r="A396" s="17" t="s">
        <v>2918</v>
      </c>
      <c r="B396" s="17" t="s">
        <v>2834</v>
      </c>
      <c r="C396" s="31" t="s">
        <v>2835</v>
      </c>
      <c r="D396" s="31" t="s">
        <v>55</v>
      </c>
      <c r="E396" s="31" t="s">
        <v>2919</v>
      </c>
      <c r="F396" s="31" t="s">
        <v>2920</v>
      </c>
      <c r="G396" s="31" t="s">
        <v>2921</v>
      </c>
      <c r="H396" s="31" t="s">
        <v>2922</v>
      </c>
      <c r="I396" s="31" t="s">
        <v>2923</v>
      </c>
      <c r="J396" s="33" t="s">
        <v>710</v>
      </c>
      <c r="K396" s="31" t="s">
        <v>2841</v>
      </c>
      <c r="L396" s="17" t="s">
        <v>2924</v>
      </c>
      <c r="M396" s="31" t="s">
        <v>2925</v>
      </c>
    </row>
    <row r="397" spans="1:13" ht="36" x14ac:dyDescent="0.25">
      <c r="A397" s="13" t="s">
        <v>2926</v>
      </c>
      <c r="B397" s="13" t="s">
        <v>2834</v>
      </c>
      <c r="C397" s="29" t="s">
        <v>2835</v>
      </c>
      <c r="D397" s="29" t="s">
        <v>55</v>
      </c>
      <c r="E397" s="29" t="s">
        <v>2919</v>
      </c>
      <c r="F397" s="29" t="s">
        <v>2927</v>
      </c>
      <c r="G397" s="29" t="s">
        <v>2928</v>
      </c>
      <c r="H397" s="29" t="s">
        <v>2929</v>
      </c>
      <c r="I397" s="29" t="s">
        <v>2930</v>
      </c>
      <c r="J397" s="33" t="s">
        <v>710</v>
      </c>
      <c r="K397" s="29" t="s">
        <v>2841</v>
      </c>
      <c r="L397" s="13" t="s">
        <v>2486</v>
      </c>
      <c r="M397" s="29" t="s">
        <v>2931</v>
      </c>
    </row>
    <row r="398" spans="1:13" ht="36" x14ac:dyDescent="0.25">
      <c r="A398" s="17" t="s">
        <v>2932</v>
      </c>
      <c r="B398" s="17" t="s">
        <v>2834</v>
      </c>
      <c r="C398" s="31" t="s">
        <v>2835</v>
      </c>
      <c r="D398" s="31" t="s">
        <v>333</v>
      </c>
      <c r="E398" s="31" t="s">
        <v>2933</v>
      </c>
      <c r="F398" s="31" t="s">
        <v>2934</v>
      </c>
      <c r="G398" s="31" t="s">
        <v>2935</v>
      </c>
      <c r="H398" s="31" t="s">
        <v>2936</v>
      </c>
      <c r="I398" s="31" t="s">
        <v>2937</v>
      </c>
      <c r="J398" s="32" t="s">
        <v>72</v>
      </c>
      <c r="K398" s="31" t="s">
        <v>2841</v>
      </c>
      <c r="L398" s="17" t="s">
        <v>2902</v>
      </c>
      <c r="M398" s="31"/>
    </row>
    <row r="399" spans="1:13" ht="36" x14ac:dyDescent="0.25">
      <c r="A399" s="13" t="s">
        <v>2938</v>
      </c>
      <c r="B399" s="13" t="s">
        <v>2834</v>
      </c>
      <c r="C399" s="29" t="s">
        <v>2835</v>
      </c>
      <c r="D399" s="29" t="s">
        <v>333</v>
      </c>
      <c r="E399" s="29" t="s">
        <v>2939</v>
      </c>
      <c r="F399" s="29" t="s">
        <v>2940</v>
      </c>
      <c r="G399" s="29" t="s">
        <v>2941</v>
      </c>
      <c r="H399" s="29" t="s">
        <v>2942</v>
      </c>
      <c r="I399" s="29" t="s">
        <v>2943</v>
      </c>
      <c r="J399" s="32" t="s">
        <v>72</v>
      </c>
      <c r="K399" s="29" t="s">
        <v>2841</v>
      </c>
      <c r="L399" s="13" t="s">
        <v>2849</v>
      </c>
      <c r="M399" s="29" t="s">
        <v>2944</v>
      </c>
    </row>
    <row r="400" spans="1:13" ht="36" x14ac:dyDescent="0.25">
      <c r="A400" s="17" t="s">
        <v>2945</v>
      </c>
      <c r="B400" s="17" t="s">
        <v>2834</v>
      </c>
      <c r="C400" s="31" t="s">
        <v>2835</v>
      </c>
      <c r="D400" s="31" t="s">
        <v>1450</v>
      </c>
      <c r="E400" s="31" t="s">
        <v>2946</v>
      </c>
      <c r="F400" s="31" t="s">
        <v>2947</v>
      </c>
      <c r="G400" s="31" t="s">
        <v>2948</v>
      </c>
      <c r="H400" s="31" t="s">
        <v>2949</v>
      </c>
      <c r="I400" s="31" t="s">
        <v>2950</v>
      </c>
      <c r="J400" s="32" t="s">
        <v>72</v>
      </c>
      <c r="K400" s="31" t="s">
        <v>2841</v>
      </c>
      <c r="L400" s="17" t="s">
        <v>2849</v>
      </c>
      <c r="M400" s="31" t="s">
        <v>2944</v>
      </c>
    </row>
    <row r="401" spans="1:13" ht="36" x14ac:dyDescent="0.25">
      <c r="A401" s="13" t="s">
        <v>2951</v>
      </c>
      <c r="B401" s="13" t="s">
        <v>2834</v>
      </c>
      <c r="C401" s="29" t="s">
        <v>2835</v>
      </c>
      <c r="D401" s="29" t="s">
        <v>371</v>
      </c>
      <c r="E401" s="29" t="s">
        <v>2952</v>
      </c>
      <c r="F401" s="29" t="s">
        <v>2953</v>
      </c>
      <c r="G401" s="29" t="s">
        <v>2954</v>
      </c>
      <c r="H401" s="29" t="s">
        <v>2955</v>
      </c>
      <c r="I401" s="29" t="s">
        <v>2956</v>
      </c>
      <c r="J401" s="32" t="s">
        <v>72</v>
      </c>
      <c r="K401" s="29" t="s">
        <v>2841</v>
      </c>
      <c r="L401" s="13" t="s">
        <v>2849</v>
      </c>
      <c r="M401" s="29" t="s">
        <v>2957</v>
      </c>
    </row>
    <row r="402" spans="1:13" ht="36" x14ac:dyDescent="0.25">
      <c r="A402" s="17" t="s">
        <v>2958</v>
      </c>
      <c r="B402" s="17" t="s">
        <v>2834</v>
      </c>
      <c r="C402" s="31" t="s">
        <v>2835</v>
      </c>
      <c r="D402" s="31" t="s">
        <v>371</v>
      </c>
      <c r="E402" s="31" t="s">
        <v>2959</v>
      </c>
      <c r="F402" s="31" t="s">
        <v>2960</v>
      </c>
      <c r="G402" s="31" t="s">
        <v>2961</v>
      </c>
      <c r="H402" s="31" t="s">
        <v>2962</v>
      </c>
      <c r="I402" s="31" t="s">
        <v>2963</v>
      </c>
      <c r="J402" s="32" t="s">
        <v>72</v>
      </c>
      <c r="K402" s="31" t="s">
        <v>2841</v>
      </c>
      <c r="L402" s="17" t="s">
        <v>2886</v>
      </c>
      <c r="M402" s="31" t="s">
        <v>2964</v>
      </c>
    </row>
    <row r="403" spans="1:13" ht="36" x14ac:dyDescent="0.25">
      <c r="A403" s="13" t="s">
        <v>2965</v>
      </c>
      <c r="B403" s="13" t="s">
        <v>2834</v>
      </c>
      <c r="C403" s="29" t="s">
        <v>2835</v>
      </c>
      <c r="D403" s="29" t="s">
        <v>380</v>
      </c>
      <c r="E403" s="29" t="s">
        <v>2966</v>
      </c>
      <c r="F403" s="29" t="s">
        <v>2967</v>
      </c>
      <c r="G403" s="29" t="s">
        <v>2968</v>
      </c>
      <c r="H403" s="29" t="s">
        <v>2969</v>
      </c>
      <c r="I403" s="29" t="s">
        <v>2970</v>
      </c>
      <c r="J403" s="32" t="s">
        <v>72</v>
      </c>
      <c r="K403" s="29" t="s">
        <v>2841</v>
      </c>
      <c r="L403" s="13" t="s">
        <v>2849</v>
      </c>
      <c r="M403" s="29" t="s">
        <v>2971</v>
      </c>
    </row>
    <row r="404" spans="1:13" ht="36" x14ac:dyDescent="0.25">
      <c r="A404" s="17" t="s">
        <v>2972</v>
      </c>
      <c r="B404" s="17" t="s">
        <v>2834</v>
      </c>
      <c r="C404" s="31" t="s">
        <v>2835</v>
      </c>
      <c r="D404" s="31" t="s">
        <v>380</v>
      </c>
      <c r="E404" s="31" t="s">
        <v>2973</v>
      </c>
      <c r="F404" s="31" t="s">
        <v>2974</v>
      </c>
      <c r="G404" s="31" t="s">
        <v>2975</v>
      </c>
      <c r="H404" s="31" t="s">
        <v>2976</v>
      </c>
      <c r="I404" s="31" t="s">
        <v>2977</v>
      </c>
      <c r="J404" s="32" t="s">
        <v>72</v>
      </c>
      <c r="K404" s="31" t="s">
        <v>2841</v>
      </c>
      <c r="L404" s="17" t="s">
        <v>2849</v>
      </c>
      <c r="M404" s="31" t="s">
        <v>2978</v>
      </c>
    </row>
    <row r="405" spans="1:13" ht="36" x14ac:dyDescent="0.25">
      <c r="A405" s="13" t="s">
        <v>2979</v>
      </c>
      <c r="B405" s="13" t="s">
        <v>2834</v>
      </c>
      <c r="C405" s="29" t="s">
        <v>2835</v>
      </c>
      <c r="D405" s="29" t="s">
        <v>380</v>
      </c>
      <c r="E405" s="29" t="s">
        <v>2881</v>
      </c>
      <c r="F405" s="29" t="s">
        <v>2980</v>
      </c>
      <c r="G405" s="29" t="s">
        <v>2981</v>
      </c>
      <c r="H405" s="29" t="s">
        <v>2982</v>
      </c>
      <c r="I405" s="29" t="s">
        <v>2983</v>
      </c>
      <c r="J405" s="30" t="s">
        <v>61</v>
      </c>
      <c r="K405" s="29" t="s">
        <v>2841</v>
      </c>
      <c r="L405" s="13" t="s">
        <v>2427</v>
      </c>
      <c r="M405" s="29" t="s">
        <v>2984</v>
      </c>
    </row>
    <row r="406" spans="1:13" ht="72" x14ac:dyDescent="0.25">
      <c r="A406" s="17" t="s">
        <v>2985</v>
      </c>
      <c r="B406" s="17" t="s">
        <v>2834</v>
      </c>
      <c r="C406" s="31" t="s">
        <v>2835</v>
      </c>
      <c r="D406" s="31" t="s">
        <v>2680</v>
      </c>
      <c r="E406" s="31" t="s">
        <v>2986</v>
      </c>
      <c r="F406" s="31" t="s">
        <v>2987</v>
      </c>
      <c r="G406" s="31" t="s">
        <v>2988</v>
      </c>
      <c r="H406" s="31" t="s">
        <v>2989</v>
      </c>
      <c r="I406" s="31" t="s">
        <v>2990</v>
      </c>
      <c r="J406" s="32" t="s">
        <v>72</v>
      </c>
      <c r="K406" s="31" t="s">
        <v>2841</v>
      </c>
      <c r="L406" s="17" t="s">
        <v>2991</v>
      </c>
      <c r="M406" s="31" t="s">
        <v>2992</v>
      </c>
    </row>
    <row r="407" spans="1:13" ht="36" x14ac:dyDescent="0.25">
      <c r="A407" s="13" t="s">
        <v>2993</v>
      </c>
      <c r="B407" s="13" t="s">
        <v>2834</v>
      </c>
      <c r="C407" s="29" t="s">
        <v>2835</v>
      </c>
      <c r="D407" s="29" t="s">
        <v>2680</v>
      </c>
      <c r="E407" s="29" t="s">
        <v>2986</v>
      </c>
      <c r="F407" s="29" t="s">
        <v>2994</v>
      </c>
      <c r="G407" s="29" t="s">
        <v>2995</v>
      </c>
      <c r="H407" s="29" t="s">
        <v>2996</v>
      </c>
      <c r="I407" s="29" t="s">
        <v>2997</v>
      </c>
      <c r="J407" s="32" t="s">
        <v>72</v>
      </c>
      <c r="K407" s="29" t="s">
        <v>2841</v>
      </c>
      <c r="L407" s="13" t="s">
        <v>2991</v>
      </c>
      <c r="M407" s="29" t="s">
        <v>2998</v>
      </c>
    </row>
    <row r="408" spans="1:13" ht="36" x14ac:dyDescent="0.25">
      <c r="A408" s="17" t="s">
        <v>2999</v>
      </c>
      <c r="B408" s="17" t="s">
        <v>2834</v>
      </c>
      <c r="C408" s="31" t="s">
        <v>2835</v>
      </c>
      <c r="D408" s="31" t="s">
        <v>2680</v>
      </c>
      <c r="E408" s="31" t="s">
        <v>3000</v>
      </c>
      <c r="F408" s="31" t="s">
        <v>3001</v>
      </c>
      <c r="G408" s="31" t="s">
        <v>3002</v>
      </c>
      <c r="H408" s="31" t="s">
        <v>3003</v>
      </c>
      <c r="I408" s="31" t="s">
        <v>3004</v>
      </c>
      <c r="J408" s="32" t="s">
        <v>72</v>
      </c>
      <c r="K408" s="31" t="s">
        <v>2841</v>
      </c>
      <c r="L408" s="17" t="s">
        <v>2849</v>
      </c>
      <c r="M408" s="31" t="s">
        <v>3005</v>
      </c>
    </row>
    <row r="409" spans="1:13" ht="36" x14ac:dyDescent="0.25">
      <c r="A409" s="13" t="s">
        <v>3006</v>
      </c>
      <c r="B409" s="13" t="s">
        <v>2834</v>
      </c>
      <c r="C409" s="29" t="s">
        <v>2835</v>
      </c>
      <c r="D409" s="29" t="s">
        <v>2680</v>
      </c>
      <c r="E409" s="29" t="s">
        <v>3007</v>
      </c>
      <c r="F409" s="29" t="s">
        <v>3008</v>
      </c>
      <c r="G409" s="29" t="s">
        <v>3009</v>
      </c>
      <c r="H409" s="29" t="s">
        <v>3010</v>
      </c>
      <c r="I409" s="29" t="s">
        <v>3011</v>
      </c>
      <c r="J409" s="32" t="s">
        <v>72</v>
      </c>
      <c r="K409" s="29" t="s">
        <v>2841</v>
      </c>
      <c r="L409" s="13" t="s">
        <v>2849</v>
      </c>
      <c r="M409" s="29" t="s">
        <v>3012</v>
      </c>
    </row>
    <row r="410" spans="1:13" ht="36" x14ac:dyDescent="0.25">
      <c r="A410" s="17" t="s">
        <v>3013</v>
      </c>
      <c r="B410" s="17" t="s">
        <v>2834</v>
      </c>
      <c r="C410" s="31" t="s">
        <v>2835</v>
      </c>
      <c r="D410" s="31" t="s">
        <v>2680</v>
      </c>
      <c r="E410" s="31" t="s">
        <v>3014</v>
      </c>
      <c r="F410" s="31" t="s">
        <v>3015</v>
      </c>
      <c r="G410" s="31" t="s">
        <v>3016</v>
      </c>
      <c r="H410" s="31" t="s">
        <v>3017</v>
      </c>
      <c r="I410" s="31" t="s">
        <v>3018</v>
      </c>
      <c r="J410" s="32" t="s">
        <v>72</v>
      </c>
      <c r="K410" s="31" t="s">
        <v>2841</v>
      </c>
      <c r="L410" s="17" t="s">
        <v>3019</v>
      </c>
      <c r="M410" s="31" t="s">
        <v>3020</v>
      </c>
    </row>
    <row r="411" spans="1:13" ht="36" x14ac:dyDescent="0.25">
      <c r="A411" s="13" t="s">
        <v>3021</v>
      </c>
      <c r="B411" s="13" t="s">
        <v>2834</v>
      </c>
      <c r="C411" s="29" t="s">
        <v>2835</v>
      </c>
      <c r="D411" s="29" t="s">
        <v>2680</v>
      </c>
      <c r="E411" s="29" t="s">
        <v>3022</v>
      </c>
      <c r="F411" s="29" t="s">
        <v>3023</v>
      </c>
      <c r="G411" s="29" t="s">
        <v>3024</v>
      </c>
      <c r="H411" s="29" t="s">
        <v>3025</v>
      </c>
      <c r="I411" s="29" t="s">
        <v>3026</v>
      </c>
      <c r="J411" s="32" t="s">
        <v>72</v>
      </c>
      <c r="K411" s="29" t="s">
        <v>2841</v>
      </c>
      <c r="L411" s="13" t="s">
        <v>2849</v>
      </c>
      <c r="M411" s="29" t="s">
        <v>3027</v>
      </c>
    </row>
    <row r="412" spans="1:13" ht="36" x14ac:dyDescent="0.25">
      <c r="A412" s="17" t="s">
        <v>3028</v>
      </c>
      <c r="B412" s="17" t="s">
        <v>2834</v>
      </c>
      <c r="C412" s="31" t="s">
        <v>2835</v>
      </c>
      <c r="D412" s="31" t="s">
        <v>2680</v>
      </c>
      <c r="E412" s="31" t="s">
        <v>3029</v>
      </c>
      <c r="F412" s="31" t="s">
        <v>3030</v>
      </c>
      <c r="G412" s="31" t="s">
        <v>3031</v>
      </c>
      <c r="H412" s="31" t="s">
        <v>3032</v>
      </c>
      <c r="I412" s="31" t="s">
        <v>3033</v>
      </c>
      <c r="J412" s="32" t="s">
        <v>72</v>
      </c>
      <c r="K412" s="31" t="s">
        <v>2841</v>
      </c>
      <c r="L412" s="17" t="s">
        <v>2886</v>
      </c>
      <c r="M412" s="31" t="s">
        <v>3034</v>
      </c>
    </row>
    <row r="413" spans="1:13" ht="36" x14ac:dyDescent="0.25">
      <c r="A413" s="13" t="s">
        <v>3035</v>
      </c>
      <c r="B413" s="13" t="s">
        <v>2834</v>
      </c>
      <c r="C413" s="29" t="s">
        <v>2835</v>
      </c>
      <c r="D413" s="29" t="s">
        <v>2680</v>
      </c>
      <c r="E413" s="29" t="s">
        <v>3036</v>
      </c>
      <c r="F413" s="29" t="s">
        <v>3037</v>
      </c>
      <c r="G413" s="29" t="s">
        <v>3038</v>
      </c>
      <c r="H413" s="29" t="s">
        <v>3039</v>
      </c>
      <c r="I413" s="29" t="s">
        <v>3040</v>
      </c>
      <c r="J413" s="32" t="s">
        <v>72</v>
      </c>
      <c r="K413" s="29" t="s">
        <v>2841</v>
      </c>
      <c r="L413" s="13" t="s">
        <v>3041</v>
      </c>
      <c r="M413" s="29" t="s">
        <v>3042</v>
      </c>
    </row>
    <row r="414" spans="1:13" ht="36" x14ac:dyDescent="0.25">
      <c r="A414" s="17" t="s">
        <v>3043</v>
      </c>
      <c r="B414" s="17" t="s">
        <v>2834</v>
      </c>
      <c r="C414" s="31" t="s">
        <v>2835</v>
      </c>
      <c r="D414" s="31" t="s">
        <v>2680</v>
      </c>
      <c r="E414" s="31" t="s">
        <v>3044</v>
      </c>
      <c r="F414" s="31" t="s">
        <v>3045</v>
      </c>
      <c r="G414" s="31" t="s">
        <v>3046</v>
      </c>
      <c r="H414" s="31" t="s">
        <v>3047</v>
      </c>
      <c r="I414" s="31" t="s">
        <v>3048</v>
      </c>
      <c r="J414" s="32" t="s">
        <v>72</v>
      </c>
      <c r="K414" s="31" t="s">
        <v>2841</v>
      </c>
      <c r="L414" s="17" t="s">
        <v>3049</v>
      </c>
      <c r="M414" s="31" t="s">
        <v>3050</v>
      </c>
    </row>
    <row r="415" spans="1:13" ht="36" x14ac:dyDescent="0.25">
      <c r="A415" s="13" t="s">
        <v>3051</v>
      </c>
      <c r="B415" s="13" t="s">
        <v>2834</v>
      </c>
      <c r="C415" s="29" t="s">
        <v>2835</v>
      </c>
      <c r="D415" s="29" t="s">
        <v>2680</v>
      </c>
      <c r="E415" s="29" t="s">
        <v>3052</v>
      </c>
      <c r="F415" s="29" t="s">
        <v>3053</v>
      </c>
      <c r="G415" s="29" t="s">
        <v>3054</v>
      </c>
      <c r="H415" s="29" t="s">
        <v>3055</v>
      </c>
      <c r="I415" s="29" t="s">
        <v>3056</v>
      </c>
      <c r="J415" s="30" t="s">
        <v>61</v>
      </c>
      <c r="K415" s="29" t="s">
        <v>2841</v>
      </c>
      <c r="L415" s="13" t="s">
        <v>2857</v>
      </c>
      <c r="M415" s="29" t="s">
        <v>3057</v>
      </c>
    </row>
    <row r="416" spans="1:13" ht="36" x14ac:dyDescent="0.25">
      <c r="A416" s="17" t="s">
        <v>3058</v>
      </c>
      <c r="B416" s="17" t="s">
        <v>2834</v>
      </c>
      <c r="C416" s="31" t="s">
        <v>2835</v>
      </c>
      <c r="D416" s="31" t="s">
        <v>2680</v>
      </c>
      <c r="E416" s="31" t="s">
        <v>3059</v>
      </c>
      <c r="F416" s="31" t="s">
        <v>3060</v>
      </c>
      <c r="G416" s="31" t="s">
        <v>3061</v>
      </c>
      <c r="H416" s="31" t="s">
        <v>3062</v>
      </c>
      <c r="I416" s="31" t="s">
        <v>3063</v>
      </c>
      <c r="J416" s="30" t="s">
        <v>61</v>
      </c>
      <c r="K416" s="31" t="s">
        <v>2841</v>
      </c>
      <c r="L416" s="17" t="s">
        <v>3064</v>
      </c>
      <c r="M416" s="31" t="s">
        <v>3065</v>
      </c>
    </row>
    <row r="417" spans="1:13" ht="36" x14ac:dyDescent="0.25">
      <c r="A417" s="13" t="s">
        <v>3066</v>
      </c>
      <c r="B417" s="13" t="s">
        <v>2834</v>
      </c>
      <c r="C417" s="29" t="s">
        <v>2835</v>
      </c>
      <c r="D417" s="29" t="s">
        <v>2680</v>
      </c>
      <c r="E417" s="29" t="s">
        <v>3067</v>
      </c>
      <c r="F417" s="29" t="s">
        <v>3068</v>
      </c>
      <c r="G417" s="29" t="s">
        <v>3069</v>
      </c>
      <c r="H417" s="29" t="s">
        <v>3070</v>
      </c>
      <c r="I417" s="29" t="s">
        <v>3071</v>
      </c>
      <c r="J417" s="30" t="s">
        <v>61</v>
      </c>
      <c r="K417" s="29" t="s">
        <v>2841</v>
      </c>
      <c r="L417" s="13" t="s">
        <v>3019</v>
      </c>
      <c r="M417" s="29" t="s">
        <v>3072</v>
      </c>
    </row>
    <row r="418" spans="1:13" ht="36" x14ac:dyDescent="0.25">
      <c r="A418" s="17" t="s">
        <v>3073</v>
      </c>
      <c r="B418" s="17" t="s">
        <v>2834</v>
      </c>
      <c r="C418" s="31" t="s">
        <v>2835</v>
      </c>
      <c r="D418" s="31" t="s">
        <v>2680</v>
      </c>
      <c r="E418" s="31" t="s">
        <v>3067</v>
      </c>
      <c r="F418" s="31" t="s">
        <v>3074</v>
      </c>
      <c r="G418" s="31" t="s">
        <v>3075</v>
      </c>
      <c r="H418" s="31" t="s">
        <v>3076</v>
      </c>
      <c r="I418" s="31" t="s">
        <v>3077</v>
      </c>
      <c r="J418" s="30" t="s">
        <v>61</v>
      </c>
      <c r="K418" s="31" t="s">
        <v>2841</v>
      </c>
      <c r="L418" s="17" t="s">
        <v>3019</v>
      </c>
      <c r="M418" s="31" t="s">
        <v>3078</v>
      </c>
    </row>
    <row r="419" spans="1:13" ht="36" x14ac:dyDescent="0.25">
      <c r="A419" s="13" t="s">
        <v>3079</v>
      </c>
      <c r="B419" s="13" t="s">
        <v>2834</v>
      </c>
      <c r="C419" s="29" t="s">
        <v>2835</v>
      </c>
      <c r="D419" s="29" t="s">
        <v>2680</v>
      </c>
      <c r="E419" s="29" t="s">
        <v>3080</v>
      </c>
      <c r="F419" s="29" t="s">
        <v>3081</v>
      </c>
      <c r="G419" s="29" t="s">
        <v>3082</v>
      </c>
      <c r="H419" s="29" t="s">
        <v>3083</v>
      </c>
      <c r="I419" s="29" t="s">
        <v>3084</v>
      </c>
      <c r="J419" s="30" t="s">
        <v>61</v>
      </c>
      <c r="K419" s="29" t="s">
        <v>2841</v>
      </c>
      <c r="L419" s="13" t="s">
        <v>2991</v>
      </c>
      <c r="M419" s="29" t="s">
        <v>3085</v>
      </c>
    </row>
    <row r="420" spans="1:13" ht="36" x14ac:dyDescent="0.25">
      <c r="A420" s="17" t="s">
        <v>3086</v>
      </c>
      <c r="B420" s="17" t="s">
        <v>2834</v>
      </c>
      <c r="C420" s="31" t="s">
        <v>2835</v>
      </c>
      <c r="D420" s="31" t="s">
        <v>2680</v>
      </c>
      <c r="E420" s="31" t="s">
        <v>3080</v>
      </c>
      <c r="F420" s="31" t="s">
        <v>3087</v>
      </c>
      <c r="G420" s="31" t="s">
        <v>3088</v>
      </c>
      <c r="H420" s="31" t="s">
        <v>3089</v>
      </c>
      <c r="I420" s="31" t="s">
        <v>3090</v>
      </c>
      <c r="J420" s="30" t="s">
        <v>61</v>
      </c>
      <c r="K420" s="31" t="s">
        <v>2841</v>
      </c>
      <c r="L420" s="17" t="s">
        <v>3091</v>
      </c>
      <c r="M420" s="31" t="s">
        <v>3092</v>
      </c>
    </row>
    <row r="421" spans="1:13" ht="18" x14ac:dyDescent="0.25">
      <c r="A421" s="13" t="s">
        <v>3093</v>
      </c>
      <c r="B421" s="13" t="s">
        <v>2834</v>
      </c>
      <c r="C421" s="29" t="s">
        <v>2835</v>
      </c>
      <c r="D421" s="29" t="s">
        <v>2680</v>
      </c>
      <c r="E421" s="29" t="s">
        <v>3094</v>
      </c>
      <c r="F421" s="29" t="s">
        <v>3095</v>
      </c>
      <c r="G421" s="29" t="s">
        <v>3096</v>
      </c>
      <c r="H421" s="29" t="s">
        <v>3097</v>
      </c>
      <c r="I421" s="29" t="s">
        <v>3098</v>
      </c>
      <c r="J421" s="30" t="s">
        <v>61</v>
      </c>
      <c r="K421" s="29" t="s">
        <v>2841</v>
      </c>
      <c r="L421" s="13" t="s">
        <v>3041</v>
      </c>
      <c r="M421" s="29" t="s">
        <v>3099</v>
      </c>
    </row>
    <row r="422" spans="1:13" ht="36" x14ac:dyDescent="0.25">
      <c r="A422" s="17" t="s">
        <v>3100</v>
      </c>
      <c r="B422" s="17" t="s">
        <v>2834</v>
      </c>
      <c r="C422" s="31" t="s">
        <v>2835</v>
      </c>
      <c r="D422" s="31" t="s">
        <v>2680</v>
      </c>
      <c r="E422" s="31" t="s">
        <v>3101</v>
      </c>
      <c r="F422" s="31" t="s">
        <v>3102</v>
      </c>
      <c r="G422" s="31" t="s">
        <v>3103</v>
      </c>
      <c r="H422" s="31" t="s">
        <v>3104</v>
      </c>
      <c r="I422" s="31" t="s">
        <v>3105</v>
      </c>
      <c r="J422" s="33" t="s">
        <v>710</v>
      </c>
      <c r="K422" s="31" t="s">
        <v>2841</v>
      </c>
      <c r="L422" s="17" t="s">
        <v>3106</v>
      </c>
      <c r="M422" s="31" t="s">
        <v>3107</v>
      </c>
    </row>
    <row r="423" spans="1:13" ht="90" x14ac:dyDescent="0.25">
      <c r="A423" s="13" t="s">
        <v>3108</v>
      </c>
      <c r="B423" s="13" t="s">
        <v>2834</v>
      </c>
      <c r="C423" s="29" t="s">
        <v>2835</v>
      </c>
      <c r="D423" s="29" t="s">
        <v>2680</v>
      </c>
      <c r="E423" s="29" t="s">
        <v>3080</v>
      </c>
      <c r="F423" s="29" t="s">
        <v>3109</v>
      </c>
      <c r="G423" s="29" t="s">
        <v>3110</v>
      </c>
      <c r="H423" s="29" t="s">
        <v>3111</v>
      </c>
      <c r="I423" s="29" t="s">
        <v>3112</v>
      </c>
      <c r="J423" s="33" t="s">
        <v>710</v>
      </c>
      <c r="K423" s="29" t="s">
        <v>2841</v>
      </c>
      <c r="L423" s="13" t="s">
        <v>3113</v>
      </c>
      <c r="M423" s="29" t="s">
        <v>3114</v>
      </c>
    </row>
    <row r="424" spans="1:13" ht="36" x14ac:dyDescent="0.25">
      <c r="A424" s="17" t="s">
        <v>3115</v>
      </c>
      <c r="B424" s="17" t="s">
        <v>2834</v>
      </c>
      <c r="C424" s="31" t="s">
        <v>2835</v>
      </c>
      <c r="D424" s="31" t="s">
        <v>66</v>
      </c>
      <c r="E424" s="31" t="s">
        <v>3116</v>
      </c>
      <c r="F424" s="31" t="s">
        <v>3117</v>
      </c>
      <c r="G424" s="31" t="s">
        <v>3118</v>
      </c>
      <c r="H424" s="31" t="s">
        <v>3119</v>
      </c>
      <c r="I424" s="31" t="s">
        <v>3120</v>
      </c>
      <c r="J424" s="32" t="s">
        <v>72</v>
      </c>
      <c r="K424" s="31" t="s">
        <v>2841</v>
      </c>
      <c r="L424" s="17" t="s">
        <v>3121</v>
      </c>
      <c r="M424" s="31" t="s">
        <v>3122</v>
      </c>
    </row>
    <row r="425" spans="1:13" ht="36" x14ac:dyDescent="0.25">
      <c r="A425" s="13" t="s">
        <v>3123</v>
      </c>
      <c r="B425" s="13" t="s">
        <v>2834</v>
      </c>
      <c r="C425" s="29" t="s">
        <v>2835</v>
      </c>
      <c r="D425" s="29" t="s">
        <v>66</v>
      </c>
      <c r="E425" s="29" t="s">
        <v>3124</v>
      </c>
      <c r="F425" s="29" t="s">
        <v>3125</v>
      </c>
      <c r="G425" s="29" t="s">
        <v>3126</v>
      </c>
      <c r="H425" s="29" t="s">
        <v>3127</v>
      </c>
      <c r="I425" s="29" t="s">
        <v>3128</v>
      </c>
      <c r="J425" s="32" t="s">
        <v>72</v>
      </c>
      <c r="K425" s="29" t="s">
        <v>2841</v>
      </c>
      <c r="L425" s="13" t="s">
        <v>2849</v>
      </c>
      <c r="M425" s="29" t="s">
        <v>3129</v>
      </c>
    </row>
    <row r="426" spans="1:13" ht="36" x14ac:dyDescent="0.25">
      <c r="A426" s="17" t="s">
        <v>3130</v>
      </c>
      <c r="B426" s="17" t="s">
        <v>2834</v>
      </c>
      <c r="C426" s="31" t="s">
        <v>2835</v>
      </c>
      <c r="D426" s="31" t="s">
        <v>66</v>
      </c>
      <c r="E426" s="31" t="s">
        <v>3131</v>
      </c>
      <c r="F426" s="31" t="s">
        <v>3132</v>
      </c>
      <c r="G426" s="31" t="s">
        <v>3133</v>
      </c>
      <c r="H426" s="31" t="s">
        <v>3134</v>
      </c>
      <c r="I426" s="31" t="s">
        <v>3135</v>
      </c>
      <c r="J426" s="32" t="s">
        <v>72</v>
      </c>
      <c r="K426" s="31" t="s">
        <v>2841</v>
      </c>
      <c r="L426" s="17" t="s">
        <v>3136</v>
      </c>
      <c r="M426" s="31" t="s">
        <v>3137</v>
      </c>
    </row>
    <row r="427" spans="1:13" ht="36" x14ac:dyDescent="0.25">
      <c r="A427" s="13" t="s">
        <v>3138</v>
      </c>
      <c r="B427" s="13" t="s">
        <v>2834</v>
      </c>
      <c r="C427" s="29" t="s">
        <v>2835</v>
      </c>
      <c r="D427" s="29" t="s">
        <v>66</v>
      </c>
      <c r="E427" s="29" t="s">
        <v>3139</v>
      </c>
      <c r="F427" s="29" t="s">
        <v>3140</v>
      </c>
      <c r="G427" s="29" t="s">
        <v>3141</v>
      </c>
      <c r="H427" s="29" t="s">
        <v>3142</v>
      </c>
      <c r="I427" s="29" t="s">
        <v>3143</v>
      </c>
      <c r="J427" s="30" t="s">
        <v>61</v>
      </c>
      <c r="K427" s="29" t="s">
        <v>2841</v>
      </c>
      <c r="L427" s="13" t="s">
        <v>3144</v>
      </c>
      <c r="M427" s="29" t="s">
        <v>3145</v>
      </c>
    </row>
    <row r="428" spans="1:13" ht="36" x14ac:dyDescent="0.25">
      <c r="A428" s="17" t="s">
        <v>3146</v>
      </c>
      <c r="B428" s="17" t="s">
        <v>2834</v>
      </c>
      <c r="C428" s="31" t="s">
        <v>2835</v>
      </c>
      <c r="D428" s="31" t="s">
        <v>66</v>
      </c>
      <c r="E428" s="31" t="s">
        <v>3147</v>
      </c>
      <c r="F428" s="31" t="s">
        <v>3148</v>
      </c>
      <c r="G428" s="31" t="s">
        <v>3149</v>
      </c>
      <c r="H428" s="31" t="s">
        <v>3150</v>
      </c>
      <c r="I428" s="31" t="s">
        <v>3151</v>
      </c>
      <c r="J428" s="30" t="s">
        <v>61</v>
      </c>
      <c r="K428" s="31" t="s">
        <v>2841</v>
      </c>
      <c r="L428" s="17" t="s">
        <v>3152</v>
      </c>
      <c r="M428" s="31" t="s">
        <v>3153</v>
      </c>
    </row>
    <row r="429" spans="1:13" ht="18" x14ac:dyDescent="0.25">
      <c r="A429" s="13" t="s">
        <v>3154</v>
      </c>
      <c r="B429" s="13" t="s">
        <v>2834</v>
      </c>
      <c r="C429" s="29" t="s">
        <v>2835</v>
      </c>
      <c r="D429" s="29" t="s">
        <v>66</v>
      </c>
      <c r="E429" s="29" t="s">
        <v>3155</v>
      </c>
      <c r="F429" s="29" t="s">
        <v>3156</v>
      </c>
      <c r="G429" s="29" t="s">
        <v>3157</v>
      </c>
      <c r="H429" s="29" t="s">
        <v>3158</v>
      </c>
      <c r="I429" s="29" t="s">
        <v>3159</v>
      </c>
      <c r="J429" s="30" t="s">
        <v>61</v>
      </c>
      <c r="K429" s="29" t="s">
        <v>2841</v>
      </c>
      <c r="L429" s="13" t="s">
        <v>3041</v>
      </c>
      <c r="M429" s="29" t="s">
        <v>3160</v>
      </c>
    </row>
    <row r="430" spans="1:13" ht="36" x14ac:dyDescent="0.25">
      <c r="A430" s="17" t="s">
        <v>3161</v>
      </c>
      <c r="B430" s="17" t="s">
        <v>2834</v>
      </c>
      <c r="C430" s="31" t="s">
        <v>2835</v>
      </c>
      <c r="D430" s="31" t="s">
        <v>66</v>
      </c>
      <c r="E430" s="31" t="s">
        <v>3162</v>
      </c>
      <c r="F430" s="31" t="s">
        <v>3163</v>
      </c>
      <c r="G430" s="31" t="s">
        <v>3164</v>
      </c>
      <c r="H430" s="31" t="s">
        <v>3165</v>
      </c>
      <c r="I430" s="31" t="s">
        <v>3166</v>
      </c>
      <c r="J430" s="33" t="s">
        <v>710</v>
      </c>
      <c r="K430" s="31" t="s">
        <v>2841</v>
      </c>
      <c r="L430" s="17" t="s">
        <v>2902</v>
      </c>
      <c r="M430" s="31" t="s">
        <v>3167</v>
      </c>
    </row>
    <row r="431" spans="1:13" ht="36" x14ac:dyDescent="0.25">
      <c r="A431" s="13" t="s">
        <v>3168</v>
      </c>
      <c r="B431" s="13" t="s">
        <v>2834</v>
      </c>
      <c r="C431" s="29" t="s">
        <v>2835</v>
      </c>
      <c r="D431" s="29" t="s">
        <v>66</v>
      </c>
      <c r="E431" s="29" t="s">
        <v>3169</v>
      </c>
      <c r="F431" s="29" t="s">
        <v>3170</v>
      </c>
      <c r="G431" s="29" t="s">
        <v>3171</v>
      </c>
      <c r="H431" s="29" t="s">
        <v>3172</v>
      </c>
      <c r="I431" s="29" t="s">
        <v>3173</v>
      </c>
      <c r="J431" s="33" t="s">
        <v>710</v>
      </c>
      <c r="K431" s="29" t="s">
        <v>2841</v>
      </c>
      <c r="L431" s="13" t="s">
        <v>3174</v>
      </c>
      <c r="M431" s="29" t="s">
        <v>3175</v>
      </c>
    </row>
    <row r="432" spans="1:13" ht="36" x14ac:dyDescent="0.25">
      <c r="A432" s="17" t="s">
        <v>3176</v>
      </c>
      <c r="B432" s="17" t="s">
        <v>2834</v>
      </c>
      <c r="C432" s="31" t="s">
        <v>2835</v>
      </c>
      <c r="D432" s="31" t="s">
        <v>66</v>
      </c>
      <c r="E432" s="31" t="s">
        <v>3177</v>
      </c>
      <c r="F432" s="31" t="s">
        <v>3178</v>
      </c>
      <c r="G432" s="31" t="s">
        <v>3179</v>
      </c>
      <c r="H432" s="31" t="s">
        <v>3180</v>
      </c>
      <c r="I432" s="31" t="s">
        <v>3181</v>
      </c>
      <c r="J432" s="33" t="s">
        <v>710</v>
      </c>
      <c r="K432" s="31" t="s">
        <v>2841</v>
      </c>
      <c r="L432" s="17" t="s">
        <v>3041</v>
      </c>
      <c r="M432" s="31" t="s">
        <v>3182</v>
      </c>
    </row>
    <row r="433" spans="1:13" ht="36" x14ac:dyDescent="0.25">
      <c r="A433" s="13" t="s">
        <v>3183</v>
      </c>
      <c r="B433" s="13" t="s">
        <v>2834</v>
      </c>
      <c r="C433" s="29" t="s">
        <v>2835</v>
      </c>
      <c r="D433" s="29" t="s">
        <v>1217</v>
      </c>
      <c r="E433" s="29" t="s">
        <v>3184</v>
      </c>
      <c r="F433" s="29" t="s">
        <v>3185</v>
      </c>
      <c r="G433" s="29" t="s">
        <v>3186</v>
      </c>
      <c r="H433" s="29" t="s">
        <v>3187</v>
      </c>
      <c r="I433" s="29" t="s">
        <v>3188</v>
      </c>
      <c r="J433" s="32" t="s">
        <v>72</v>
      </c>
      <c r="K433" s="29" t="s">
        <v>2841</v>
      </c>
      <c r="L433" s="13" t="s">
        <v>3189</v>
      </c>
      <c r="M433" s="29" t="s">
        <v>3190</v>
      </c>
    </row>
    <row r="434" spans="1:13" ht="36" x14ac:dyDescent="0.25">
      <c r="A434" s="17" t="s">
        <v>3191</v>
      </c>
      <c r="B434" s="17" t="s">
        <v>2834</v>
      </c>
      <c r="C434" s="31" t="s">
        <v>2835</v>
      </c>
      <c r="D434" s="31" t="s">
        <v>1217</v>
      </c>
      <c r="E434" s="31" t="s">
        <v>3192</v>
      </c>
      <c r="F434" s="31" t="s">
        <v>3193</v>
      </c>
      <c r="G434" s="31" t="s">
        <v>3194</v>
      </c>
      <c r="H434" s="31" t="s">
        <v>3195</v>
      </c>
      <c r="I434" s="31" t="s">
        <v>3196</v>
      </c>
      <c r="J434" s="32" t="s">
        <v>72</v>
      </c>
      <c r="K434" s="31" t="s">
        <v>2841</v>
      </c>
      <c r="L434" s="17" t="s">
        <v>2842</v>
      </c>
      <c r="M434" s="31" t="s">
        <v>3197</v>
      </c>
    </row>
    <row r="435" spans="1:13" ht="36" x14ac:dyDescent="0.25">
      <c r="A435" s="13" t="s">
        <v>3198</v>
      </c>
      <c r="B435" s="13" t="s">
        <v>2834</v>
      </c>
      <c r="C435" s="29" t="s">
        <v>2835</v>
      </c>
      <c r="D435" s="29" t="s">
        <v>1217</v>
      </c>
      <c r="E435" s="29" t="s">
        <v>3199</v>
      </c>
      <c r="F435" s="29" t="s">
        <v>3200</v>
      </c>
      <c r="G435" s="29" t="s">
        <v>3201</v>
      </c>
      <c r="H435" s="29" t="s">
        <v>3202</v>
      </c>
      <c r="I435" s="29" t="s">
        <v>3203</v>
      </c>
      <c r="J435" s="32" t="s">
        <v>72</v>
      </c>
      <c r="K435" s="29" t="s">
        <v>2841</v>
      </c>
      <c r="L435" s="13" t="s">
        <v>2842</v>
      </c>
      <c r="M435" s="29" t="s">
        <v>3204</v>
      </c>
    </row>
    <row r="436" spans="1:13" ht="36" x14ac:dyDescent="0.25">
      <c r="A436" s="17" t="s">
        <v>3205</v>
      </c>
      <c r="B436" s="17" t="s">
        <v>2834</v>
      </c>
      <c r="C436" s="31" t="s">
        <v>2835</v>
      </c>
      <c r="D436" s="31" t="s">
        <v>1217</v>
      </c>
      <c r="E436" s="31" t="s">
        <v>3206</v>
      </c>
      <c r="F436" s="31" t="s">
        <v>3207</v>
      </c>
      <c r="G436" s="31" t="s">
        <v>3208</v>
      </c>
      <c r="H436" s="31" t="s">
        <v>3209</v>
      </c>
      <c r="I436" s="31" t="s">
        <v>3210</v>
      </c>
      <c r="J436" s="32" t="s">
        <v>72</v>
      </c>
      <c r="K436" s="31" t="s">
        <v>2841</v>
      </c>
      <c r="L436" s="17" t="s">
        <v>2849</v>
      </c>
      <c r="M436" s="31" t="s">
        <v>3211</v>
      </c>
    </row>
    <row r="437" spans="1:13" ht="36" x14ac:dyDescent="0.25">
      <c r="A437" s="13" t="s">
        <v>3212</v>
      </c>
      <c r="B437" s="13" t="s">
        <v>2834</v>
      </c>
      <c r="C437" s="29" t="s">
        <v>2835</v>
      </c>
      <c r="D437" s="29" t="s">
        <v>1217</v>
      </c>
      <c r="E437" s="29" t="s">
        <v>3213</v>
      </c>
      <c r="F437" s="29" t="s">
        <v>3214</v>
      </c>
      <c r="G437" s="29" t="s">
        <v>3215</v>
      </c>
      <c r="H437" s="29" t="s">
        <v>3216</v>
      </c>
      <c r="I437" s="29" t="s">
        <v>3217</v>
      </c>
      <c r="J437" s="32" t="s">
        <v>72</v>
      </c>
      <c r="K437" s="29" t="s">
        <v>2841</v>
      </c>
      <c r="L437" s="13" t="s">
        <v>3144</v>
      </c>
      <c r="M437" s="29" t="s">
        <v>3218</v>
      </c>
    </row>
    <row r="438" spans="1:13" ht="36" x14ac:dyDescent="0.25">
      <c r="A438" s="17" t="s">
        <v>3219</v>
      </c>
      <c r="B438" s="17" t="s">
        <v>2834</v>
      </c>
      <c r="C438" s="31" t="s">
        <v>2835</v>
      </c>
      <c r="D438" s="31" t="s">
        <v>1217</v>
      </c>
      <c r="E438" s="31" t="s">
        <v>3220</v>
      </c>
      <c r="F438" s="31" t="s">
        <v>3221</v>
      </c>
      <c r="G438" s="31" t="s">
        <v>3222</v>
      </c>
      <c r="H438" s="31" t="s">
        <v>3223</v>
      </c>
      <c r="I438" s="31" t="s">
        <v>3224</v>
      </c>
      <c r="J438" s="32" t="s">
        <v>72</v>
      </c>
      <c r="K438" s="31" t="s">
        <v>2841</v>
      </c>
      <c r="L438" s="17" t="s">
        <v>2849</v>
      </c>
      <c r="M438" s="31" t="s">
        <v>3225</v>
      </c>
    </row>
    <row r="439" spans="1:13" ht="36" x14ac:dyDescent="0.25">
      <c r="A439" s="13" t="s">
        <v>3226</v>
      </c>
      <c r="B439" s="13" t="s">
        <v>2834</v>
      </c>
      <c r="C439" s="29" t="s">
        <v>2835</v>
      </c>
      <c r="D439" s="29" t="s">
        <v>1217</v>
      </c>
      <c r="E439" s="29" t="s">
        <v>3227</v>
      </c>
      <c r="F439" s="29" t="s">
        <v>3228</v>
      </c>
      <c r="G439" s="29" t="s">
        <v>3229</v>
      </c>
      <c r="H439" s="29" t="s">
        <v>3230</v>
      </c>
      <c r="I439" s="29" t="s">
        <v>3231</v>
      </c>
      <c r="J439" s="30" t="s">
        <v>61</v>
      </c>
      <c r="K439" s="29" t="s">
        <v>2841</v>
      </c>
      <c r="L439" s="13" t="s">
        <v>3232</v>
      </c>
      <c r="M439" s="29" t="s">
        <v>3233</v>
      </c>
    </row>
    <row r="440" spans="1:13" ht="18" x14ac:dyDescent="0.25">
      <c r="A440" s="17" t="s">
        <v>3234</v>
      </c>
      <c r="B440" s="17" t="s">
        <v>2834</v>
      </c>
      <c r="C440" s="31" t="s">
        <v>2835</v>
      </c>
      <c r="D440" s="31" t="s">
        <v>1217</v>
      </c>
      <c r="E440" s="31" t="s">
        <v>3235</v>
      </c>
      <c r="F440" s="31" t="s">
        <v>3236</v>
      </c>
      <c r="G440" s="31" t="s">
        <v>3237</v>
      </c>
      <c r="H440" s="31" t="s">
        <v>3238</v>
      </c>
      <c r="I440" s="31" t="s">
        <v>3239</v>
      </c>
      <c r="J440" s="30" t="s">
        <v>61</v>
      </c>
      <c r="K440" s="31" t="s">
        <v>2841</v>
      </c>
      <c r="L440" s="17" t="s">
        <v>2849</v>
      </c>
      <c r="M440" s="31" t="s">
        <v>3240</v>
      </c>
    </row>
    <row r="441" spans="1:13" ht="36" x14ac:dyDescent="0.25">
      <c r="A441" s="13" t="s">
        <v>3241</v>
      </c>
      <c r="B441" s="13" t="s">
        <v>2834</v>
      </c>
      <c r="C441" s="29" t="s">
        <v>2835</v>
      </c>
      <c r="D441" s="29" t="s">
        <v>1217</v>
      </c>
      <c r="E441" s="29" t="s">
        <v>2919</v>
      </c>
      <c r="F441" s="29" t="s">
        <v>3242</v>
      </c>
      <c r="G441" s="29" t="s">
        <v>3243</v>
      </c>
      <c r="H441" s="29" t="s">
        <v>3244</v>
      </c>
      <c r="I441" s="29" t="s">
        <v>3245</v>
      </c>
      <c r="J441" s="30" t="s">
        <v>61</v>
      </c>
      <c r="K441" s="29" t="s">
        <v>2841</v>
      </c>
      <c r="L441" s="13" t="s">
        <v>2924</v>
      </c>
      <c r="M441" s="29" t="s">
        <v>3246</v>
      </c>
    </row>
    <row r="442" spans="1:13" ht="36" x14ac:dyDescent="0.25">
      <c r="A442" s="17" t="s">
        <v>3247</v>
      </c>
      <c r="B442" s="17" t="s">
        <v>3248</v>
      </c>
      <c r="C442" s="31" t="s">
        <v>3249</v>
      </c>
      <c r="D442" s="31" t="s">
        <v>55</v>
      </c>
      <c r="E442" s="31" t="s">
        <v>3250</v>
      </c>
      <c r="F442" s="31" t="s">
        <v>3251</v>
      </c>
      <c r="G442" s="31" t="s">
        <v>3252</v>
      </c>
      <c r="H442" s="31" t="s">
        <v>3253</v>
      </c>
      <c r="I442" s="31" t="s">
        <v>3254</v>
      </c>
      <c r="J442" s="32" t="s">
        <v>72</v>
      </c>
      <c r="K442" s="31" t="s">
        <v>3255</v>
      </c>
      <c r="L442" s="17" t="s">
        <v>3256</v>
      </c>
      <c r="M442" s="31" t="s">
        <v>3257</v>
      </c>
    </row>
    <row r="443" spans="1:13" ht="36" x14ac:dyDescent="0.25">
      <c r="A443" s="13" t="s">
        <v>3258</v>
      </c>
      <c r="B443" s="13" t="s">
        <v>3248</v>
      </c>
      <c r="C443" s="29" t="s">
        <v>3249</v>
      </c>
      <c r="D443" s="29" t="s">
        <v>55</v>
      </c>
      <c r="E443" s="29" t="s">
        <v>3250</v>
      </c>
      <c r="F443" s="29" t="s">
        <v>3259</v>
      </c>
      <c r="G443" s="29" t="s">
        <v>3260</v>
      </c>
      <c r="H443" s="29" t="s">
        <v>3261</v>
      </c>
      <c r="I443" s="29" t="s">
        <v>3262</v>
      </c>
      <c r="J443" s="32" t="s">
        <v>72</v>
      </c>
      <c r="K443" s="29" t="s">
        <v>3255</v>
      </c>
      <c r="L443" s="13" t="s">
        <v>3256</v>
      </c>
      <c r="M443" s="29"/>
    </row>
    <row r="444" spans="1:13" ht="36" x14ac:dyDescent="0.25">
      <c r="A444" s="17" t="s">
        <v>3263</v>
      </c>
      <c r="B444" s="17" t="s">
        <v>3248</v>
      </c>
      <c r="C444" s="31" t="s">
        <v>3249</v>
      </c>
      <c r="D444" s="31" t="s">
        <v>55</v>
      </c>
      <c r="E444" s="31" t="s">
        <v>3264</v>
      </c>
      <c r="F444" s="31" t="s">
        <v>3265</v>
      </c>
      <c r="G444" s="31" t="s">
        <v>3266</v>
      </c>
      <c r="H444" s="31" t="s">
        <v>3267</v>
      </c>
      <c r="I444" s="31" t="s">
        <v>3268</v>
      </c>
      <c r="J444" s="32" t="s">
        <v>72</v>
      </c>
      <c r="K444" s="31" t="s">
        <v>3255</v>
      </c>
      <c r="L444" s="17" t="s">
        <v>2886</v>
      </c>
      <c r="M444" s="31" t="s">
        <v>3269</v>
      </c>
    </row>
    <row r="445" spans="1:13" ht="36" x14ac:dyDescent="0.25">
      <c r="A445" s="13" t="s">
        <v>3270</v>
      </c>
      <c r="B445" s="13" t="s">
        <v>3248</v>
      </c>
      <c r="C445" s="29" t="s">
        <v>3249</v>
      </c>
      <c r="D445" s="29" t="s">
        <v>55</v>
      </c>
      <c r="E445" s="29" t="s">
        <v>3271</v>
      </c>
      <c r="F445" s="29" t="s">
        <v>3272</v>
      </c>
      <c r="G445" s="29" t="s">
        <v>3273</v>
      </c>
      <c r="H445" s="29" t="s">
        <v>3274</v>
      </c>
      <c r="I445" s="29" t="s">
        <v>3275</v>
      </c>
      <c r="J445" s="32" t="s">
        <v>72</v>
      </c>
      <c r="K445" s="29" t="s">
        <v>3255</v>
      </c>
      <c r="L445" s="13" t="s">
        <v>2886</v>
      </c>
      <c r="M445" s="29" t="s">
        <v>3276</v>
      </c>
    </row>
    <row r="446" spans="1:13" ht="54" x14ac:dyDescent="0.25">
      <c r="A446" s="17" t="s">
        <v>3277</v>
      </c>
      <c r="B446" s="17" t="s">
        <v>3248</v>
      </c>
      <c r="C446" s="31" t="s">
        <v>3249</v>
      </c>
      <c r="D446" s="31" t="s">
        <v>380</v>
      </c>
      <c r="E446" s="31" t="s">
        <v>3278</v>
      </c>
      <c r="F446" s="31" t="s">
        <v>3279</v>
      </c>
      <c r="G446" s="31" t="s">
        <v>3280</v>
      </c>
      <c r="H446" s="31" t="s">
        <v>3281</v>
      </c>
      <c r="I446" s="31" t="s">
        <v>3282</v>
      </c>
      <c r="J446" s="32" t="s">
        <v>72</v>
      </c>
      <c r="K446" s="31" t="s">
        <v>3255</v>
      </c>
      <c r="L446" s="17" t="s">
        <v>2886</v>
      </c>
      <c r="M446" s="31" t="s">
        <v>3283</v>
      </c>
    </row>
    <row r="447" spans="1:13" ht="36" x14ac:dyDescent="0.25">
      <c r="A447" s="13" t="s">
        <v>3284</v>
      </c>
      <c r="B447" s="13" t="s">
        <v>3248</v>
      </c>
      <c r="C447" s="29" t="s">
        <v>3249</v>
      </c>
      <c r="D447" s="29" t="s">
        <v>380</v>
      </c>
      <c r="E447" s="29" t="s">
        <v>3285</v>
      </c>
      <c r="F447" s="29" t="s">
        <v>3286</v>
      </c>
      <c r="G447" s="29" t="s">
        <v>3287</v>
      </c>
      <c r="H447" s="29" t="s">
        <v>3288</v>
      </c>
      <c r="I447" s="29" t="s">
        <v>3289</v>
      </c>
      <c r="J447" s="32" t="s">
        <v>72</v>
      </c>
      <c r="K447" s="29" t="s">
        <v>3255</v>
      </c>
      <c r="L447" s="13" t="s">
        <v>2886</v>
      </c>
      <c r="M447" s="29" t="s">
        <v>3290</v>
      </c>
    </row>
    <row r="448" spans="1:13" ht="36" x14ac:dyDescent="0.25">
      <c r="A448" s="17" t="s">
        <v>3291</v>
      </c>
      <c r="B448" s="17" t="s">
        <v>3248</v>
      </c>
      <c r="C448" s="31" t="s">
        <v>3249</v>
      </c>
      <c r="D448" s="31" t="s">
        <v>380</v>
      </c>
      <c r="E448" s="31" t="s">
        <v>3292</v>
      </c>
      <c r="F448" s="31" t="s">
        <v>3293</v>
      </c>
      <c r="G448" s="31" t="s">
        <v>3294</v>
      </c>
      <c r="H448" s="31" t="s">
        <v>3295</v>
      </c>
      <c r="I448" s="31" t="s">
        <v>3296</v>
      </c>
      <c r="J448" s="32" t="s">
        <v>72</v>
      </c>
      <c r="K448" s="31" t="s">
        <v>3255</v>
      </c>
      <c r="L448" s="17" t="s">
        <v>2588</v>
      </c>
      <c r="M448" s="31" t="s">
        <v>3297</v>
      </c>
    </row>
    <row r="449" spans="1:13" ht="36" x14ac:dyDescent="0.25">
      <c r="A449" s="13" t="s">
        <v>3298</v>
      </c>
      <c r="B449" s="13" t="s">
        <v>3248</v>
      </c>
      <c r="C449" s="29" t="s">
        <v>3249</v>
      </c>
      <c r="D449" s="29" t="s">
        <v>380</v>
      </c>
      <c r="E449" s="29" t="s">
        <v>3299</v>
      </c>
      <c r="F449" s="29" t="s">
        <v>3300</v>
      </c>
      <c r="G449" s="29" t="s">
        <v>3301</v>
      </c>
      <c r="H449" s="29" t="s">
        <v>3302</v>
      </c>
      <c r="I449" s="29" t="s">
        <v>3303</v>
      </c>
      <c r="J449" s="30" t="s">
        <v>61</v>
      </c>
      <c r="K449" s="29" t="s">
        <v>3255</v>
      </c>
      <c r="L449" s="13" t="s">
        <v>2588</v>
      </c>
      <c r="M449" s="29" t="s">
        <v>3304</v>
      </c>
    </row>
    <row r="450" spans="1:13" ht="36" x14ac:dyDescent="0.25">
      <c r="A450" s="17" t="s">
        <v>3305</v>
      </c>
      <c r="B450" s="17" t="s">
        <v>3248</v>
      </c>
      <c r="C450" s="31" t="s">
        <v>3249</v>
      </c>
      <c r="D450" s="31" t="s">
        <v>2680</v>
      </c>
      <c r="E450" s="31" t="s">
        <v>3306</v>
      </c>
      <c r="F450" s="31" t="s">
        <v>3307</v>
      </c>
      <c r="G450" s="31" t="s">
        <v>3308</v>
      </c>
      <c r="H450" s="31" t="s">
        <v>3309</v>
      </c>
      <c r="I450" s="31" t="s">
        <v>3310</v>
      </c>
      <c r="J450" s="32" t="s">
        <v>72</v>
      </c>
      <c r="K450" s="31" t="s">
        <v>3255</v>
      </c>
      <c r="L450" s="17" t="s">
        <v>3311</v>
      </c>
      <c r="M450" s="31" t="s">
        <v>3312</v>
      </c>
    </row>
    <row r="451" spans="1:13" ht="36" x14ac:dyDescent="0.25">
      <c r="A451" s="13" t="s">
        <v>3313</v>
      </c>
      <c r="B451" s="13" t="s">
        <v>3248</v>
      </c>
      <c r="C451" s="29" t="s">
        <v>3249</v>
      </c>
      <c r="D451" s="29" t="s">
        <v>2680</v>
      </c>
      <c r="E451" s="29" t="s">
        <v>3314</v>
      </c>
      <c r="F451" s="29" t="s">
        <v>3315</v>
      </c>
      <c r="G451" s="29" t="s">
        <v>3316</v>
      </c>
      <c r="H451" s="29" t="s">
        <v>3317</v>
      </c>
      <c r="I451" s="29" t="s">
        <v>3318</v>
      </c>
      <c r="J451" s="32" t="s">
        <v>72</v>
      </c>
      <c r="K451" s="29" t="s">
        <v>3255</v>
      </c>
      <c r="L451" s="13" t="s">
        <v>3311</v>
      </c>
      <c r="M451" s="29" t="s">
        <v>3319</v>
      </c>
    </row>
    <row r="452" spans="1:13" ht="36" x14ac:dyDescent="0.25">
      <c r="A452" s="17" t="s">
        <v>3320</v>
      </c>
      <c r="B452" s="17" t="s">
        <v>3248</v>
      </c>
      <c r="C452" s="31" t="s">
        <v>3249</v>
      </c>
      <c r="D452" s="31" t="s">
        <v>2680</v>
      </c>
      <c r="E452" s="31" t="s">
        <v>3321</v>
      </c>
      <c r="F452" s="31" t="s">
        <v>3322</v>
      </c>
      <c r="G452" s="31" t="s">
        <v>3323</v>
      </c>
      <c r="H452" s="31" t="s">
        <v>3324</v>
      </c>
      <c r="I452" s="31" t="s">
        <v>3325</v>
      </c>
      <c r="J452" s="32" t="s">
        <v>72</v>
      </c>
      <c r="K452" s="31" t="s">
        <v>3255</v>
      </c>
      <c r="L452" s="17" t="s">
        <v>2886</v>
      </c>
      <c r="M452" s="31" t="s">
        <v>3326</v>
      </c>
    </row>
    <row r="453" spans="1:13" ht="18" x14ac:dyDescent="0.25">
      <c r="A453" s="13" t="s">
        <v>3327</v>
      </c>
      <c r="B453" s="13" t="s">
        <v>3248</v>
      </c>
      <c r="C453" s="29" t="s">
        <v>3249</v>
      </c>
      <c r="D453" s="29" t="s">
        <v>2680</v>
      </c>
      <c r="E453" s="29" t="s">
        <v>3328</v>
      </c>
      <c r="F453" s="29" t="s">
        <v>3329</v>
      </c>
      <c r="G453" s="29" t="s">
        <v>3330</v>
      </c>
      <c r="H453" s="29" t="s">
        <v>3331</v>
      </c>
      <c r="I453" s="29" t="s">
        <v>3332</v>
      </c>
      <c r="J453" s="32" t="s">
        <v>72</v>
      </c>
      <c r="K453" s="29" t="s">
        <v>3255</v>
      </c>
      <c r="L453" s="13" t="s">
        <v>3311</v>
      </c>
      <c r="M453" s="29" t="s">
        <v>3333</v>
      </c>
    </row>
    <row r="454" spans="1:13" ht="36" x14ac:dyDescent="0.25">
      <c r="A454" s="17" t="s">
        <v>3334</v>
      </c>
      <c r="B454" s="17" t="s">
        <v>3248</v>
      </c>
      <c r="C454" s="31" t="s">
        <v>3249</v>
      </c>
      <c r="D454" s="31" t="s">
        <v>2680</v>
      </c>
      <c r="E454" s="31" t="s">
        <v>3335</v>
      </c>
      <c r="F454" s="31" t="s">
        <v>3336</v>
      </c>
      <c r="G454" s="31" t="s">
        <v>3337</v>
      </c>
      <c r="H454" s="31" t="s">
        <v>3338</v>
      </c>
      <c r="I454" s="31" t="s">
        <v>3339</v>
      </c>
      <c r="J454" s="32" t="s">
        <v>72</v>
      </c>
      <c r="K454" s="31" t="s">
        <v>3255</v>
      </c>
      <c r="L454" s="17" t="s">
        <v>2886</v>
      </c>
      <c r="M454" s="31" t="s">
        <v>3340</v>
      </c>
    </row>
    <row r="455" spans="1:13" ht="108" x14ac:dyDescent="0.25">
      <c r="A455" s="13" t="s">
        <v>3341</v>
      </c>
      <c r="B455" s="13" t="s">
        <v>3248</v>
      </c>
      <c r="C455" s="29" t="s">
        <v>3249</v>
      </c>
      <c r="D455" s="29" t="s">
        <v>2680</v>
      </c>
      <c r="E455" s="29" t="s">
        <v>3342</v>
      </c>
      <c r="F455" s="29" t="s">
        <v>3343</v>
      </c>
      <c r="G455" s="29" t="s">
        <v>3344</v>
      </c>
      <c r="H455" s="29" t="s">
        <v>3345</v>
      </c>
      <c r="I455" s="29" t="s">
        <v>3346</v>
      </c>
      <c r="J455" s="32" t="s">
        <v>72</v>
      </c>
      <c r="K455" s="29" t="s">
        <v>3255</v>
      </c>
      <c r="L455" s="13" t="s">
        <v>3311</v>
      </c>
      <c r="M455" s="29" t="s">
        <v>3347</v>
      </c>
    </row>
    <row r="456" spans="1:13" ht="36" x14ac:dyDescent="0.25">
      <c r="A456" s="17" t="s">
        <v>3348</v>
      </c>
      <c r="B456" s="17" t="s">
        <v>3248</v>
      </c>
      <c r="C456" s="31" t="s">
        <v>3249</v>
      </c>
      <c r="D456" s="31" t="s">
        <v>2680</v>
      </c>
      <c r="E456" s="31" t="s">
        <v>3349</v>
      </c>
      <c r="F456" s="31" t="s">
        <v>3350</v>
      </c>
      <c r="G456" s="31" t="s">
        <v>3351</v>
      </c>
      <c r="H456" s="31" t="s">
        <v>3352</v>
      </c>
      <c r="I456" s="31" t="s">
        <v>3353</v>
      </c>
      <c r="J456" s="32" t="s">
        <v>72</v>
      </c>
      <c r="K456" s="31" t="s">
        <v>3255</v>
      </c>
      <c r="L456" s="17" t="s">
        <v>3311</v>
      </c>
      <c r="M456" s="31" t="s">
        <v>3354</v>
      </c>
    </row>
    <row r="457" spans="1:13" ht="36" x14ac:dyDescent="0.25">
      <c r="A457" s="13" t="s">
        <v>3355</v>
      </c>
      <c r="B457" s="13" t="s">
        <v>3248</v>
      </c>
      <c r="C457" s="29" t="s">
        <v>3249</v>
      </c>
      <c r="D457" s="29" t="s">
        <v>2680</v>
      </c>
      <c r="E457" s="29" t="s">
        <v>3356</v>
      </c>
      <c r="F457" s="29" t="s">
        <v>3357</v>
      </c>
      <c r="G457" s="29" t="s">
        <v>3358</v>
      </c>
      <c r="H457" s="29" t="s">
        <v>3359</v>
      </c>
      <c r="I457" s="29" t="s">
        <v>3360</v>
      </c>
      <c r="J457" s="30" t="s">
        <v>61</v>
      </c>
      <c r="K457" s="29" t="s">
        <v>3255</v>
      </c>
      <c r="L457" s="13" t="s">
        <v>3361</v>
      </c>
      <c r="M457" s="29" t="s">
        <v>3362</v>
      </c>
    </row>
    <row r="458" spans="1:13" ht="72" x14ac:dyDescent="0.25">
      <c r="A458" s="17" t="s">
        <v>3363</v>
      </c>
      <c r="B458" s="17" t="s">
        <v>3248</v>
      </c>
      <c r="C458" s="31" t="s">
        <v>3249</v>
      </c>
      <c r="D458" s="31" t="s">
        <v>2680</v>
      </c>
      <c r="E458" s="31" t="s">
        <v>3321</v>
      </c>
      <c r="F458" s="31" t="s">
        <v>3364</v>
      </c>
      <c r="G458" s="31" t="s">
        <v>3365</v>
      </c>
      <c r="H458" s="31" t="s">
        <v>3366</v>
      </c>
      <c r="I458" s="31" t="s">
        <v>3367</v>
      </c>
      <c r="J458" s="30" t="s">
        <v>61</v>
      </c>
      <c r="K458" s="31" t="s">
        <v>3255</v>
      </c>
      <c r="L458" s="17" t="s">
        <v>2886</v>
      </c>
      <c r="M458" s="31" t="s">
        <v>3368</v>
      </c>
    </row>
    <row r="459" spans="1:13" ht="18" x14ac:dyDescent="0.25">
      <c r="A459" s="13" t="s">
        <v>3369</v>
      </c>
      <c r="B459" s="13" t="s">
        <v>3248</v>
      </c>
      <c r="C459" s="29" t="s">
        <v>3249</v>
      </c>
      <c r="D459" s="29" t="s">
        <v>2680</v>
      </c>
      <c r="E459" s="29" t="s">
        <v>3321</v>
      </c>
      <c r="F459" s="29" t="s">
        <v>3370</v>
      </c>
      <c r="G459" s="29" t="s">
        <v>3371</v>
      </c>
      <c r="H459" s="29" t="s">
        <v>3372</v>
      </c>
      <c r="I459" s="29" t="s">
        <v>3373</v>
      </c>
      <c r="J459" s="30" t="s">
        <v>61</v>
      </c>
      <c r="K459" s="29" t="s">
        <v>3255</v>
      </c>
      <c r="L459" s="13" t="s">
        <v>2886</v>
      </c>
      <c r="M459" s="29" t="s">
        <v>3374</v>
      </c>
    </row>
    <row r="460" spans="1:13" ht="36" x14ac:dyDescent="0.25">
      <c r="A460" s="17" t="s">
        <v>3375</v>
      </c>
      <c r="B460" s="17" t="s">
        <v>3248</v>
      </c>
      <c r="C460" s="31" t="s">
        <v>3249</v>
      </c>
      <c r="D460" s="31" t="s">
        <v>2680</v>
      </c>
      <c r="E460" s="31" t="s">
        <v>3328</v>
      </c>
      <c r="F460" s="31" t="s">
        <v>3376</v>
      </c>
      <c r="G460" s="31" t="s">
        <v>3377</v>
      </c>
      <c r="H460" s="31" t="s">
        <v>3378</v>
      </c>
      <c r="I460" s="31" t="s">
        <v>3379</v>
      </c>
      <c r="J460" s="30" t="s">
        <v>61</v>
      </c>
      <c r="K460" s="31" t="s">
        <v>3255</v>
      </c>
      <c r="L460" s="17" t="s">
        <v>2849</v>
      </c>
      <c r="M460" s="31" t="s">
        <v>3380</v>
      </c>
    </row>
    <row r="461" spans="1:13" ht="36" x14ac:dyDescent="0.25">
      <c r="A461" s="13" t="s">
        <v>3381</v>
      </c>
      <c r="B461" s="13" t="s">
        <v>3248</v>
      </c>
      <c r="C461" s="29" t="s">
        <v>3249</v>
      </c>
      <c r="D461" s="29" t="s">
        <v>2680</v>
      </c>
      <c r="E461" s="29" t="s">
        <v>3382</v>
      </c>
      <c r="F461" s="29" t="s">
        <v>3383</v>
      </c>
      <c r="G461" s="29" t="s">
        <v>3384</v>
      </c>
      <c r="H461" s="29" t="s">
        <v>3385</v>
      </c>
      <c r="I461" s="29" t="s">
        <v>3386</v>
      </c>
      <c r="J461" s="30" t="s">
        <v>61</v>
      </c>
      <c r="K461" s="29" t="s">
        <v>3255</v>
      </c>
      <c r="L461" s="13" t="s">
        <v>3311</v>
      </c>
      <c r="M461" s="29" t="s">
        <v>3387</v>
      </c>
    </row>
    <row r="462" spans="1:13" ht="36" x14ac:dyDescent="0.25">
      <c r="A462" s="17" t="s">
        <v>3388</v>
      </c>
      <c r="B462" s="17" t="s">
        <v>3248</v>
      </c>
      <c r="C462" s="31" t="s">
        <v>3249</v>
      </c>
      <c r="D462" s="31" t="s">
        <v>2680</v>
      </c>
      <c r="E462" s="31" t="s">
        <v>3389</v>
      </c>
      <c r="F462" s="31" t="s">
        <v>3390</v>
      </c>
      <c r="G462" s="31" t="s">
        <v>3157</v>
      </c>
      <c r="H462" s="31" t="s">
        <v>3391</v>
      </c>
      <c r="I462" s="31" t="s">
        <v>3392</v>
      </c>
      <c r="J462" s="30" t="s">
        <v>61</v>
      </c>
      <c r="K462" s="31" t="s">
        <v>3255</v>
      </c>
      <c r="L462" s="17" t="s">
        <v>3393</v>
      </c>
      <c r="M462" s="31" t="s">
        <v>3394</v>
      </c>
    </row>
    <row r="463" spans="1:13" ht="36" x14ac:dyDescent="0.25">
      <c r="A463" s="13" t="s">
        <v>3395</v>
      </c>
      <c r="B463" s="13" t="s">
        <v>3248</v>
      </c>
      <c r="C463" s="29" t="s">
        <v>3249</v>
      </c>
      <c r="D463" s="29" t="s">
        <v>2680</v>
      </c>
      <c r="E463" s="29" t="s">
        <v>3396</v>
      </c>
      <c r="F463" s="29" t="s">
        <v>3397</v>
      </c>
      <c r="G463" s="29" t="s">
        <v>3398</v>
      </c>
      <c r="H463" s="29" t="s">
        <v>3399</v>
      </c>
      <c r="I463" s="29" t="s">
        <v>3400</v>
      </c>
      <c r="J463" s="30" t="s">
        <v>61</v>
      </c>
      <c r="K463" s="29" t="s">
        <v>3255</v>
      </c>
      <c r="L463" s="13" t="s">
        <v>2588</v>
      </c>
      <c r="M463" s="29" t="s">
        <v>3401</v>
      </c>
    </row>
    <row r="464" spans="1:13" ht="36" x14ac:dyDescent="0.25">
      <c r="A464" s="17" t="s">
        <v>3402</v>
      </c>
      <c r="B464" s="17" t="s">
        <v>3248</v>
      </c>
      <c r="C464" s="31" t="s">
        <v>3249</v>
      </c>
      <c r="D464" s="31" t="s">
        <v>2680</v>
      </c>
      <c r="E464" s="31" t="s">
        <v>3403</v>
      </c>
      <c r="F464" s="31" t="s">
        <v>3404</v>
      </c>
      <c r="G464" s="31" t="s">
        <v>3405</v>
      </c>
      <c r="H464" s="31" t="s">
        <v>3406</v>
      </c>
      <c r="I464" s="31" t="s">
        <v>3407</v>
      </c>
      <c r="J464" s="33" t="s">
        <v>710</v>
      </c>
      <c r="K464" s="31" t="s">
        <v>3255</v>
      </c>
      <c r="L464" s="17" t="s">
        <v>3311</v>
      </c>
      <c r="M464" s="31" t="s">
        <v>3408</v>
      </c>
    </row>
    <row r="465" spans="1:13" ht="36" x14ac:dyDescent="0.25">
      <c r="A465" s="13" t="s">
        <v>3409</v>
      </c>
      <c r="B465" s="13" t="s">
        <v>3248</v>
      </c>
      <c r="C465" s="29" t="s">
        <v>3249</v>
      </c>
      <c r="D465" s="29" t="s">
        <v>66</v>
      </c>
      <c r="E465" s="29" t="s">
        <v>3410</v>
      </c>
      <c r="F465" s="29" t="s">
        <v>3411</v>
      </c>
      <c r="G465" s="29" t="s">
        <v>3412</v>
      </c>
      <c r="H465" s="29" t="s">
        <v>3413</v>
      </c>
      <c r="I465" s="29" t="s">
        <v>3414</v>
      </c>
      <c r="J465" s="32" t="s">
        <v>72</v>
      </c>
      <c r="K465" s="29" t="s">
        <v>3255</v>
      </c>
      <c r="L465" s="13" t="s">
        <v>3311</v>
      </c>
      <c r="M465" s="29" t="s">
        <v>3415</v>
      </c>
    </row>
    <row r="466" spans="1:13" ht="36" x14ac:dyDescent="0.25">
      <c r="A466" s="17" t="s">
        <v>3416</v>
      </c>
      <c r="B466" s="17" t="s">
        <v>3248</v>
      </c>
      <c r="C466" s="31" t="s">
        <v>3249</v>
      </c>
      <c r="D466" s="31" t="s">
        <v>66</v>
      </c>
      <c r="E466" s="31" t="s">
        <v>3417</v>
      </c>
      <c r="F466" s="31" t="s">
        <v>3418</v>
      </c>
      <c r="G466" s="31" t="s">
        <v>3419</v>
      </c>
      <c r="H466" s="31" t="s">
        <v>3420</v>
      </c>
      <c r="I466" s="31" t="s">
        <v>3421</v>
      </c>
      <c r="J466" s="32" t="s">
        <v>72</v>
      </c>
      <c r="K466" s="31" t="s">
        <v>3255</v>
      </c>
      <c r="L466" s="17" t="s">
        <v>3422</v>
      </c>
      <c r="M466" s="31" t="s">
        <v>3423</v>
      </c>
    </row>
    <row r="467" spans="1:13" ht="36" x14ac:dyDescent="0.25">
      <c r="A467" s="13" t="s">
        <v>3424</v>
      </c>
      <c r="B467" s="13" t="s">
        <v>3248</v>
      </c>
      <c r="C467" s="29" t="s">
        <v>3249</v>
      </c>
      <c r="D467" s="29" t="s">
        <v>66</v>
      </c>
      <c r="E467" s="29" t="s">
        <v>3417</v>
      </c>
      <c r="F467" s="29" t="s">
        <v>3425</v>
      </c>
      <c r="G467" s="29" t="s">
        <v>3426</v>
      </c>
      <c r="H467" s="29" t="s">
        <v>3427</v>
      </c>
      <c r="I467" s="29" t="s">
        <v>3428</v>
      </c>
      <c r="J467" s="30" t="s">
        <v>61</v>
      </c>
      <c r="K467" s="29" t="s">
        <v>3255</v>
      </c>
      <c r="L467" s="13" t="s">
        <v>3429</v>
      </c>
      <c r="M467" s="29" t="s">
        <v>3430</v>
      </c>
    </row>
    <row r="468" spans="1:13" ht="54" x14ac:dyDescent="0.25">
      <c r="A468" s="17" t="s">
        <v>3431</v>
      </c>
      <c r="B468" s="17" t="s">
        <v>3248</v>
      </c>
      <c r="C468" s="31" t="s">
        <v>3249</v>
      </c>
      <c r="D468" s="31" t="s">
        <v>1217</v>
      </c>
      <c r="E468" s="31" t="s">
        <v>3250</v>
      </c>
      <c r="F468" s="31" t="s">
        <v>3432</v>
      </c>
      <c r="G468" s="31" t="s">
        <v>3433</v>
      </c>
      <c r="H468" s="31" t="s">
        <v>3434</v>
      </c>
      <c r="I468" s="31" t="s">
        <v>3435</v>
      </c>
      <c r="J468" s="32" t="s">
        <v>72</v>
      </c>
      <c r="K468" s="31" t="s">
        <v>3255</v>
      </c>
      <c r="L468" s="17" t="s">
        <v>3436</v>
      </c>
      <c r="M468" s="31" t="s">
        <v>3437</v>
      </c>
    </row>
    <row r="469" spans="1:13" ht="54" x14ac:dyDescent="0.25">
      <c r="A469" s="13" t="s">
        <v>3438</v>
      </c>
      <c r="B469" s="13" t="s">
        <v>3248</v>
      </c>
      <c r="C469" s="29" t="s">
        <v>3249</v>
      </c>
      <c r="D469" s="29" t="s">
        <v>1217</v>
      </c>
      <c r="E469" s="29" t="s">
        <v>3439</v>
      </c>
      <c r="F469" s="29" t="s">
        <v>3440</v>
      </c>
      <c r="G469" s="29" t="s">
        <v>3441</v>
      </c>
      <c r="H469" s="29" t="s">
        <v>3442</v>
      </c>
      <c r="I469" s="29" t="s">
        <v>3443</v>
      </c>
      <c r="J469" s="32" t="s">
        <v>72</v>
      </c>
      <c r="K469" s="29" t="s">
        <v>3255</v>
      </c>
      <c r="L469" s="13" t="s">
        <v>2588</v>
      </c>
      <c r="M469" s="29" t="s">
        <v>3444</v>
      </c>
    </row>
    <row r="470" spans="1:13" ht="36" x14ac:dyDescent="0.25">
      <c r="A470" s="17" t="s">
        <v>3445</v>
      </c>
      <c r="B470" s="17" t="s">
        <v>3248</v>
      </c>
      <c r="C470" s="31" t="s">
        <v>3249</v>
      </c>
      <c r="D470" s="31" t="s">
        <v>1217</v>
      </c>
      <c r="E470" s="31" t="s">
        <v>3446</v>
      </c>
      <c r="F470" s="31" t="s">
        <v>3447</v>
      </c>
      <c r="G470" s="31" t="s">
        <v>3448</v>
      </c>
      <c r="H470" s="31" t="s">
        <v>3449</v>
      </c>
      <c r="I470" s="31" t="s">
        <v>3450</v>
      </c>
      <c r="J470" s="30" t="s">
        <v>61</v>
      </c>
      <c r="K470" s="31" t="s">
        <v>3255</v>
      </c>
      <c r="L470" s="17" t="s">
        <v>2886</v>
      </c>
      <c r="M470" s="31" t="s">
        <v>3451</v>
      </c>
    </row>
    <row r="471" spans="1:13" ht="36" x14ac:dyDescent="0.25">
      <c r="A471" s="13" t="s">
        <v>3452</v>
      </c>
      <c r="B471" s="13" t="s">
        <v>3453</v>
      </c>
      <c r="C471" s="29" t="s">
        <v>3454</v>
      </c>
      <c r="D471" s="29" t="s">
        <v>55</v>
      </c>
      <c r="E471" s="29" t="s">
        <v>3455</v>
      </c>
      <c r="F471" s="29" t="s">
        <v>3456</v>
      </c>
      <c r="G471" s="29" t="s">
        <v>3457</v>
      </c>
      <c r="H471" s="29" t="s">
        <v>3458</v>
      </c>
      <c r="I471" s="29" t="s">
        <v>3459</v>
      </c>
      <c r="J471" s="32" t="s">
        <v>72</v>
      </c>
      <c r="K471" s="29" t="s">
        <v>3460</v>
      </c>
      <c r="L471" s="13" t="s">
        <v>1720</v>
      </c>
      <c r="M471" s="29" t="s">
        <v>3461</v>
      </c>
    </row>
    <row r="472" spans="1:13" ht="36" x14ac:dyDescent="0.25">
      <c r="A472" s="17" t="s">
        <v>3462</v>
      </c>
      <c r="B472" s="17" t="s">
        <v>3453</v>
      </c>
      <c r="C472" s="31" t="s">
        <v>3454</v>
      </c>
      <c r="D472" s="31" t="s">
        <v>55</v>
      </c>
      <c r="E472" s="31" t="s">
        <v>3463</v>
      </c>
      <c r="F472" s="31" t="s">
        <v>3464</v>
      </c>
      <c r="G472" s="31" t="s">
        <v>3465</v>
      </c>
      <c r="H472" s="31" t="s">
        <v>3466</v>
      </c>
      <c r="I472" s="31" t="s">
        <v>3467</v>
      </c>
      <c r="J472" s="30" t="s">
        <v>61</v>
      </c>
      <c r="K472" s="31" t="s">
        <v>3460</v>
      </c>
      <c r="L472" s="17" t="s">
        <v>3468</v>
      </c>
      <c r="M472" s="31" t="s">
        <v>3469</v>
      </c>
    </row>
    <row r="473" spans="1:13" ht="36" x14ac:dyDescent="0.25">
      <c r="A473" s="13" t="s">
        <v>3470</v>
      </c>
      <c r="B473" s="13" t="s">
        <v>3453</v>
      </c>
      <c r="C473" s="29" t="s">
        <v>3454</v>
      </c>
      <c r="D473" s="29" t="s">
        <v>55</v>
      </c>
      <c r="E473" s="29" t="s">
        <v>3471</v>
      </c>
      <c r="F473" s="29" t="s">
        <v>3472</v>
      </c>
      <c r="G473" s="29" t="s">
        <v>3473</v>
      </c>
      <c r="H473" s="29" t="s">
        <v>3474</v>
      </c>
      <c r="I473" s="29" t="s">
        <v>3475</v>
      </c>
      <c r="J473" s="30" t="s">
        <v>61</v>
      </c>
      <c r="K473" s="29" t="s">
        <v>3460</v>
      </c>
      <c r="L473" s="13" t="s">
        <v>1720</v>
      </c>
      <c r="M473" s="29" t="s">
        <v>3476</v>
      </c>
    </row>
    <row r="474" spans="1:13" ht="36" x14ac:dyDescent="0.25">
      <c r="A474" s="17" t="s">
        <v>3477</v>
      </c>
      <c r="B474" s="17" t="s">
        <v>3453</v>
      </c>
      <c r="C474" s="31" t="s">
        <v>3454</v>
      </c>
      <c r="D474" s="31" t="s">
        <v>55</v>
      </c>
      <c r="E474" s="31" t="s">
        <v>3478</v>
      </c>
      <c r="F474" s="31" t="s">
        <v>3479</v>
      </c>
      <c r="G474" s="31" t="s">
        <v>3480</v>
      </c>
      <c r="H474" s="31" t="s">
        <v>3481</v>
      </c>
      <c r="I474" s="31" t="s">
        <v>3482</v>
      </c>
      <c r="J474" s="30" t="s">
        <v>61</v>
      </c>
      <c r="K474" s="31" t="s">
        <v>3460</v>
      </c>
      <c r="L474" s="17" t="s">
        <v>3483</v>
      </c>
      <c r="M474" s="31" t="s">
        <v>3484</v>
      </c>
    </row>
    <row r="475" spans="1:13" ht="36" x14ac:dyDescent="0.25">
      <c r="A475" s="13" t="s">
        <v>3485</v>
      </c>
      <c r="B475" s="13" t="s">
        <v>3453</v>
      </c>
      <c r="C475" s="29" t="s">
        <v>3454</v>
      </c>
      <c r="D475" s="29" t="s">
        <v>55</v>
      </c>
      <c r="E475" s="29" t="s">
        <v>3486</v>
      </c>
      <c r="F475" s="29" t="s">
        <v>3487</v>
      </c>
      <c r="G475" s="29" t="s">
        <v>3488</v>
      </c>
      <c r="H475" s="29" t="s">
        <v>3489</v>
      </c>
      <c r="I475" s="29" t="s">
        <v>3490</v>
      </c>
      <c r="J475" s="33" t="s">
        <v>710</v>
      </c>
      <c r="K475" s="29" t="s">
        <v>3460</v>
      </c>
      <c r="L475" s="13" t="s">
        <v>1720</v>
      </c>
      <c r="M475" s="29" t="s">
        <v>3491</v>
      </c>
    </row>
    <row r="476" spans="1:13" ht="18" x14ac:dyDescent="0.25">
      <c r="A476" s="17" t="s">
        <v>3492</v>
      </c>
      <c r="B476" s="17" t="s">
        <v>3453</v>
      </c>
      <c r="C476" s="31" t="s">
        <v>3454</v>
      </c>
      <c r="D476" s="31" t="s">
        <v>1450</v>
      </c>
      <c r="E476" s="31" t="s">
        <v>3493</v>
      </c>
      <c r="F476" s="31" t="s">
        <v>3494</v>
      </c>
      <c r="G476" s="31" t="s">
        <v>3495</v>
      </c>
      <c r="H476" s="31" t="s">
        <v>3496</v>
      </c>
      <c r="I476" s="31" t="s">
        <v>3497</v>
      </c>
      <c r="J476" s="32" t="s">
        <v>72</v>
      </c>
      <c r="K476" s="31" t="s">
        <v>3460</v>
      </c>
      <c r="L476" s="17" t="s">
        <v>3498</v>
      </c>
      <c r="M476" s="31"/>
    </row>
    <row r="477" spans="1:13" ht="36" x14ac:dyDescent="0.25">
      <c r="A477" s="13" t="s">
        <v>3499</v>
      </c>
      <c r="B477" s="13" t="s">
        <v>3453</v>
      </c>
      <c r="C477" s="29" t="s">
        <v>3454</v>
      </c>
      <c r="D477" s="29" t="s">
        <v>371</v>
      </c>
      <c r="E477" s="29" t="s">
        <v>3500</v>
      </c>
      <c r="F477" s="29" t="s">
        <v>3501</v>
      </c>
      <c r="G477" s="29" t="s">
        <v>3502</v>
      </c>
      <c r="H477" s="29" t="s">
        <v>3503</v>
      </c>
      <c r="I477" s="29" t="s">
        <v>3504</v>
      </c>
      <c r="J477" s="30" t="s">
        <v>61</v>
      </c>
      <c r="K477" s="29" t="s">
        <v>3460</v>
      </c>
      <c r="L477" s="13" t="s">
        <v>2825</v>
      </c>
      <c r="M477" s="29" t="s">
        <v>3505</v>
      </c>
    </row>
    <row r="478" spans="1:13" ht="36" x14ac:dyDescent="0.25">
      <c r="A478" s="17" t="s">
        <v>3506</v>
      </c>
      <c r="B478" s="17" t="s">
        <v>3453</v>
      </c>
      <c r="C478" s="31" t="s">
        <v>3454</v>
      </c>
      <c r="D478" s="31" t="s">
        <v>371</v>
      </c>
      <c r="E478" s="31" t="s">
        <v>3507</v>
      </c>
      <c r="F478" s="31" t="s">
        <v>3508</v>
      </c>
      <c r="G478" s="31" t="s">
        <v>3509</v>
      </c>
      <c r="H478" s="31" t="s">
        <v>3510</v>
      </c>
      <c r="I478" s="31" t="s">
        <v>3511</v>
      </c>
      <c r="J478" s="30" t="s">
        <v>61</v>
      </c>
      <c r="K478" s="31" t="s">
        <v>3460</v>
      </c>
      <c r="L478" s="17" t="s">
        <v>2825</v>
      </c>
      <c r="M478" s="31" t="s">
        <v>3512</v>
      </c>
    </row>
    <row r="479" spans="1:13" ht="36" x14ac:dyDescent="0.25">
      <c r="A479" s="13" t="s">
        <v>3513</v>
      </c>
      <c r="B479" s="13" t="s">
        <v>3453</v>
      </c>
      <c r="C479" s="29" t="s">
        <v>3454</v>
      </c>
      <c r="D479" s="29" t="s">
        <v>371</v>
      </c>
      <c r="E479" s="29" t="s">
        <v>3514</v>
      </c>
      <c r="F479" s="29" t="s">
        <v>3515</v>
      </c>
      <c r="G479" s="29" t="s">
        <v>3516</v>
      </c>
      <c r="H479" s="29" t="s">
        <v>3517</v>
      </c>
      <c r="I479" s="29" t="s">
        <v>3518</v>
      </c>
      <c r="J479" s="30" t="s">
        <v>61</v>
      </c>
      <c r="K479" s="29" t="s">
        <v>3460</v>
      </c>
      <c r="L479" s="13" t="s">
        <v>3519</v>
      </c>
      <c r="M479" s="29" t="s">
        <v>3520</v>
      </c>
    </row>
    <row r="480" spans="1:13" ht="36" x14ac:dyDescent="0.25">
      <c r="A480" s="17" t="s">
        <v>3521</v>
      </c>
      <c r="B480" s="17" t="s">
        <v>3453</v>
      </c>
      <c r="C480" s="31" t="s">
        <v>3454</v>
      </c>
      <c r="D480" s="31" t="s">
        <v>371</v>
      </c>
      <c r="E480" s="31" t="s">
        <v>3522</v>
      </c>
      <c r="F480" s="31" t="s">
        <v>3523</v>
      </c>
      <c r="G480" s="31" t="s">
        <v>3524</v>
      </c>
      <c r="H480" s="31" t="s">
        <v>3525</v>
      </c>
      <c r="I480" s="31" t="s">
        <v>3526</v>
      </c>
      <c r="J480" s="30" t="s">
        <v>61</v>
      </c>
      <c r="K480" s="31" t="s">
        <v>3460</v>
      </c>
      <c r="L480" s="17" t="s">
        <v>2825</v>
      </c>
      <c r="M480" s="31" t="s">
        <v>3527</v>
      </c>
    </row>
    <row r="481" spans="1:13" ht="36" x14ac:dyDescent="0.25">
      <c r="A481" s="13" t="s">
        <v>3528</v>
      </c>
      <c r="B481" s="13" t="s">
        <v>3453</v>
      </c>
      <c r="C481" s="29" t="s">
        <v>3454</v>
      </c>
      <c r="D481" s="29" t="s">
        <v>2680</v>
      </c>
      <c r="E481" s="29" t="s">
        <v>3529</v>
      </c>
      <c r="F481" s="29" t="s">
        <v>3530</v>
      </c>
      <c r="G481" s="29" t="s">
        <v>3531</v>
      </c>
      <c r="H481" s="29" t="s">
        <v>3532</v>
      </c>
      <c r="I481" s="29" t="s">
        <v>3533</v>
      </c>
      <c r="J481" s="32" t="s">
        <v>72</v>
      </c>
      <c r="K481" s="29" t="s">
        <v>3460</v>
      </c>
      <c r="L481" s="13" t="s">
        <v>3519</v>
      </c>
      <c r="M481" s="29" t="s">
        <v>3534</v>
      </c>
    </row>
    <row r="482" spans="1:13" ht="36" x14ac:dyDescent="0.25">
      <c r="A482" s="17" t="s">
        <v>3535</v>
      </c>
      <c r="B482" s="17" t="s">
        <v>3453</v>
      </c>
      <c r="C482" s="31" t="s">
        <v>3454</v>
      </c>
      <c r="D482" s="31" t="s">
        <v>2680</v>
      </c>
      <c r="E482" s="31" t="s">
        <v>3536</v>
      </c>
      <c r="F482" s="31" t="s">
        <v>3537</v>
      </c>
      <c r="G482" s="31" t="s">
        <v>3538</v>
      </c>
      <c r="H482" s="31" t="s">
        <v>3539</v>
      </c>
      <c r="I482" s="31" t="s">
        <v>3540</v>
      </c>
      <c r="J482" s="30" t="s">
        <v>61</v>
      </c>
      <c r="K482" s="31" t="s">
        <v>3460</v>
      </c>
      <c r="L482" s="17" t="s">
        <v>3498</v>
      </c>
      <c r="M482" s="31" t="s">
        <v>3541</v>
      </c>
    </row>
    <row r="483" spans="1:13" ht="36" x14ac:dyDescent="0.25">
      <c r="A483" s="13" t="s">
        <v>3542</v>
      </c>
      <c r="B483" s="13" t="s">
        <v>3453</v>
      </c>
      <c r="C483" s="29" t="s">
        <v>3454</v>
      </c>
      <c r="D483" s="29" t="s">
        <v>2680</v>
      </c>
      <c r="E483" s="29" t="s">
        <v>3543</v>
      </c>
      <c r="F483" s="29" t="s">
        <v>3544</v>
      </c>
      <c r="G483" s="29" t="s">
        <v>3545</v>
      </c>
      <c r="H483" s="29" t="s">
        <v>3546</v>
      </c>
      <c r="I483" s="29" t="s">
        <v>3547</v>
      </c>
      <c r="J483" s="30" t="s">
        <v>61</v>
      </c>
      <c r="K483" s="29" t="s">
        <v>3460</v>
      </c>
      <c r="L483" s="13" t="s">
        <v>3548</v>
      </c>
      <c r="M483" s="29" t="s">
        <v>3549</v>
      </c>
    </row>
    <row r="484" spans="1:13" ht="36" x14ac:dyDescent="0.25">
      <c r="A484" s="17" t="s">
        <v>3550</v>
      </c>
      <c r="B484" s="17" t="s">
        <v>3453</v>
      </c>
      <c r="C484" s="31" t="s">
        <v>3454</v>
      </c>
      <c r="D484" s="31" t="s">
        <v>1217</v>
      </c>
      <c r="E484" s="31" t="s">
        <v>3551</v>
      </c>
      <c r="F484" s="31" t="s">
        <v>3552</v>
      </c>
      <c r="G484" s="31" t="s">
        <v>3553</v>
      </c>
      <c r="H484" s="31" t="s">
        <v>3554</v>
      </c>
      <c r="I484" s="31" t="s">
        <v>3555</v>
      </c>
      <c r="J484" s="32" t="s">
        <v>72</v>
      </c>
      <c r="K484" s="31" t="s">
        <v>3460</v>
      </c>
      <c r="L484" s="17" t="s">
        <v>3556</v>
      </c>
      <c r="M484" s="31" t="s">
        <v>3557</v>
      </c>
    </row>
    <row r="485" spans="1:13" ht="36" x14ac:dyDescent="0.25">
      <c r="A485" s="13" t="s">
        <v>3558</v>
      </c>
      <c r="B485" s="13" t="s">
        <v>3453</v>
      </c>
      <c r="C485" s="29" t="s">
        <v>3454</v>
      </c>
      <c r="D485" s="29" t="s">
        <v>1217</v>
      </c>
      <c r="E485" s="29" t="s">
        <v>3559</v>
      </c>
      <c r="F485" s="29" t="s">
        <v>3560</v>
      </c>
      <c r="G485" s="29" t="s">
        <v>3337</v>
      </c>
      <c r="H485" s="29" t="s">
        <v>3561</v>
      </c>
      <c r="I485" s="29" t="s">
        <v>3562</v>
      </c>
      <c r="J485" s="32" t="s">
        <v>72</v>
      </c>
      <c r="K485" s="29" t="s">
        <v>3460</v>
      </c>
      <c r="L485" s="13" t="s">
        <v>3548</v>
      </c>
      <c r="M485" s="29" t="s">
        <v>3563</v>
      </c>
    </row>
    <row r="486" spans="1:13" ht="36" x14ac:dyDescent="0.25">
      <c r="A486" s="17" t="s">
        <v>3564</v>
      </c>
      <c r="B486" s="17" t="s">
        <v>3453</v>
      </c>
      <c r="C486" s="31" t="s">
        <v>3454</v>
      </c>
      <c r="D486" s="31" t="s">
        <v>1217</v>
      </c>
      <c r="E486" s="31" t="s">
        <v>3565</v>
      </c>
      <c r="F486" s="31" t="s">
        <v>3566</v>
      </c>
      <c r="G486" s="31" t="s">
        <v>3567</v>
      </c>
      <c r="H486" s="31" t="s">
        <v>3568</v>
      </c>
      <c r="I486" s="31" t="s">
        <v>3569</v>
      </c>
      <c r="J486" s="30" t="s">
        <v>61</v>
      </c>
      <c r="K486" s="31" t="s">
        <v>3460</v>
      </c>
      <c r="L486" s="17" t="s">
        <v>3483</v>
      </c>
      <c r="M486" s="31" t="s">
        <v>3570</v>
      </c>
    </row>
    <row r="487" spans="1:13" ht="36" x14ac:dyDescent="0.25">
      <c r="A487" s="13" t="s">
        <v>3571</v>
      </c>
      <c r="B487" s="13" t="s">
        <v>3572</v>
      </c>
      <c r="C487" s="29" t="s">
        <v>3573</v>
      </c>
      <c r="D487" s="29" t="s">
        <v>380</v>
      </c>
      <c r="E487" s="29" t="s">
        <v>3574</v>
      </c>
      <c r="F487" s="29" t="s">
        <v>3575</v>
      </c>
      <c r="G487" s="29" t="s">
        <v>3576</v>
      </c>
      <c r="H487" s="29" t="s">
        <v>3577</v>
      </c>
      <c r="I487" s="29" t="s">
        <v>3578</v>
      </c>
      <c r="J487" s="32" t="s">
        <v>72</v>
      </c>
      <c r="K487" s="29" t="s">
        <v>3579</v>
      </c>
      <c r="L487" s="13" t="s">
        <v>3580</v>
      </c>
      <c r="M487" s="29" t="s">
        <v>3581</v>
      </c>
    </row>
    <row r="488" spans="1:13" ht="36" x14ac:dyDescent="0.25">
      <c r="A488" s="17" t="s">
        <v>3582</v>
      </c>
      <c r="B488" s="17" t="s">
        <v>3572</v>
      </c>
      <c r="C488" s="31" t="s">
        <v>3573</v>
      </c>
      <c r="D488" s="31" t="s">
        <v>380</v>
      </c>
      <c r="E488" s="31" t="s">
        <v>3574</v>
      </c>
      <c r="F488" s="31" t="s">
        <v>3583</v>
      </c>
      <c r="G488" s="31" t="s">
        <v>3584</v>
      </c>
      <c r="H488" s="31" t="s">
        <v>3585</v>
      </c>
      <c r="I488" s="31" t="s">
        <v>3586</v>
      </c>
      <c r="J488" s="32" t="s">
        <v>72</v>
      </c>
      <c r="K488" s="31" t="s">
        <v>3579</v>
      </c>
      <c r="L488" s="17" t="s">
        <v>3422</v>
      </c>
      <c r="M488" s="31" t="s">
        <v>3587</v>
      </c>
    </row>
    <row r="489" spans="1:13" ht="36" x14ac:dyDescent="0.25">
      <c r="A489" s="13" t="s">
        <v>3588</v>
      </c>
      <c r="B489" s="13" t="s">
        <v>3572</v>
      </c>
      <c r="C489" s="29" t="s">
        <v>3573</v>
      </c>
      <c r="D489" s="29" t="s">
        <v>380</v>
      </c>
      <c r="E489" s="29" t="s">
        <v>3589</v>
      </c>
      <c r="F489" s="29" t="s">
        <v>3590</v>
      </c>
      <c r="G489" s="29" t="s">
        <v>3591</v>
      </c>
      <c r="H489" s="29" t="s">
        <v>3592</v>
      </c>
      <c r="I489" s="29" t="s">
        <v>3593</v>
      </c>
      <c r="J489" s="32" t="s">
        <v>72</v>
      </c>
      <c r="K489" s="29" t="s">
        <v>3579</v>
      </c>
      <c r="L489" s="13" t="s">
        <v>3422</v>
      </c>
      <c r="M489" s="29" t="s">
        <v>3594</v>
      </c>
    </row>
    <row r="490" spans="1:13" ht="18" x14ac:dyDescent="0.25">
      <c r="A490" s="17" t="s">
        <v>3595</v>
      </c>
      <c r="B490" s="17" t="s">
        <v>3572</v>
      </c>
      <c r="C490" s="31" t="s">
        <v>3573</v>
      </c>
      <c r="D490" s="31" t="s">
        <v>380</v>
      </c>
      <c r="E490" s="31" t="s">
        <v>3589</v>
      </c>
      <c r="F490" s="31" t="s">
        <v>3596</v>
      </c>
      <c r="G490" s="31" t="s">
        <v>3597</v>
      </c>
      <c r="H490" s="31" t="s">
        <v>3598</v>
      </c>
      <c r="I490" s="31" t="s">
        <v>3599</v>
      </c>
      <c r="J490" s="32" t="s">
        <v>72</v>
      </c>
      <c r="K490" s="31" t="s">
        <v>3579</v>
      </c>
      <c r="L490" s="17" t="s">
        <v>3422</v>
      </c>
      <c r="M490" s="31" t="s">
        <v>3600</v>
      </c>
    </row>
    <row r="491" spans="1:13" ht="36" x14ac:dyDescent="0.25">
      <c r="A491" s="13" t="s">
        <v>3601</v>
      </c>
      <c r="B491" s="13" t="s">
        <v>3572</v>
      </c>
      <c r="C491" s="29" t="s">
        <v>3573</v>
      </c>
      <c r="D491" s="29" t="s">
        <v>380</v>
      </c>
      <c r="E491" s="29" t="s">
        <v>3602</v>
      </c>
      <c r="F491" s="29" t="s">
        <v>3603</v>
      </c>
      <c r="G491" s="29" t="s">
        <v>3604</v>
      </c>
      <c r="H491" s="29" t="s">
        <v>3605</v>
      </c>
      <c r="I491" s="29" t="s">
        <v>3606</v>
      </c>
      <c r="J491" s="32" t="s">
        <v>72</v>
      </c>
      <c r="K491" s="29" t="s">
        <v>3579</v>
      </c>
      <c r="L491" s="13" t="s">
        <v>3422</v>
      </c>
      <c r="M491" s="29" t="s">
        <v>3607</v>
      </c>
    </row>
    <row r="492" spans="1:13" ht="36" x14ac:dyDescent="0.25">
      <c r="A492" s="17" t="s">
        <v>3608</v>
      </c>
      <c r="B492" s="17" t="s">
        <v>3572</v>
      </c>
      <c r="C492" s="31" t="s">
        <v>3573</v>
      </c>
      <c r="D492" s="31" t="s">
        <v>380</v>
      </c>
      <c r="E492" s="31" t="s">
        <v>3609</v>
      </c>
      <c r="F492" s="31" t="s">
        <v>3610</v>
      </c>
      <c r="G492" s="31" t="s">
        <v>3611</v>
      </c>
      <c r="H492" s="31" t="s">
        <v>3612</v>
      </c>
      <c r="I492" s="31" t="s">
        <v>3613</v>
      </c>
      <c r="J492" s="32" t="s">
        <v>72</v>
      </c>
      <c r="K492" s="31" t="s">
        <v>3579</v>
      </c>
      <c r="L492" s="17" t="s">
        <v>3580</v>
      </c>
      <c r="M492" s="31" t="s">
        <v>3614</v>
      </c>
    </row>
    <row r="493" spans="1:13" ht="36" x14ac:dyDescent="0.25">
      <c r="A493" s="13" t="s">
        <v>3615</v>
      </c>
      <c r="B493" s="13" t="s">
        <v>3572</v>
      </c>
      <c r="C493" s="29" t="s">
        <v>3573</v>
      </c>
      <c r="D493" s="29" t="s">
        <v>380</v>
      </c>
      <c r="E493" s="29" t="s">
        <v>3589</v>
      </c>
      <c r="F493" s="29" t="s">
        <v>3616</v>
      </c>
      <c r="G493" s="29" t="s">
        <v>3617</v>
      </c>
      <c r="H493" s="29" t="s">
        <v>3618</v>
      </c>
      <c r="I493" s="29" t="s">
        <v>3619</v>
      </c>
      <c r="J493" s="30" t="s">
        <v>61</v>
      </c>
      <c r="K493" s="29" t="s">
        <v>3579</v>
      </c>
      <c r="L493" s="13" t="s">
        <v>3580</v>
      </c>
      <c r="M493" s="29" t="s">
        <v>3620</v>
      </c>
    </row>
    <row r="494" spans="1:13" ht="36" x14ac:dyDescent="0.25">
      <c r="A494" s="17" t="s">
        <v>3621</v>
      </c>
      <c r="B494" s="17" t="s">
        <v>3572</v>
      </c>
      <c r="C494" s="31" t="s">
        <v>3573</v>
      </c>
      <c r="D494" s="31" t="s">
        <v>2680</v>
      </c>
      <c r="E494" s="31" t="s">
        <v>602</v>
      </c>
      <c r="F494" s="31" t="s">
        <v>3622</v>
      </c>
      <c r="G494" s="31" t="s">
        <v>3009</v>
      </c>
      <c r="H494" s="31" t="s">
        <v>3623</v>
      </c>
      <c r="I494" s="31" t="s">
        <v>3624</v>
      </c>
      <c r="J494" s="32" t="s">
        <v>72</v>
      </c>
      <c r="K494" s="31" t="s">
        <v>3579</v>
      </c>
      <c r="L494" s="17" t="s">
        <v>3580</v>
      </c>
      <c r="M494" s="31" t="s">
        <v>3625</v>
      </c>
    </row>
    <row r="495" spans="1:13" ht="18" x14ac:dyDescent="0.25">
      <c r="A495" s="13" t="s">
        <v>3626</v>
      </c>
      <c r="B495" s="13" t="s">
        <v>3572</v>
      </c>
      <c r="C495" s="29" t="s">
        <v>3573</v>
      </c>
      <c r="D495" s="29" t="s">
        <v>2680</v>
      </c>
      <c r="E495" s="29" t="s">
        <v>602</v>
      </c>
      <c r="F495" s="29" t="s">
        <v>3627</v>
      </c>
      <c r="G495" s="29" t="s">
        <v>3628</v>
      </c>
      <c r="H495" s="29" t="s">
        <v>3629</v>
      </c>
      <c r="I495" s="29" t="s">
        <v>3630</v>
      </c>
      <c r="J495" s="32" t="s">
        <v>72</v>
      </c>
      <c r="K495" s="29" t="s">
        <v>3579</v>
      </c>
      <c r="L495" s="13" t="s">
        <v>3580</v>
      </c>
      <c r="M495" s="29" t="s">
        <v>3631</v>
      </c>
    </row>
    <row r="496" spans="1:13" ht="18" x14ac:dyDescent="0.25">
      <c r="A496" s="17" t="s">
        <v>3632</v>
      </c>
      <c r="B496" s="17" t="s">
        <v>3572</v>
      </c>
      <c r="C496" s="31" t="s">
        <v>3573</v>
      </c>
      <c r="D496" s="31" t="s">
        <v>2680</v>
      </c>
      <c r="E496" s="31" t="s">
        <v>3633</v>
      </c>
      <c r="F496" s="31" t="s">
        <v>3634</v>
      </c>
      <c r="G496" s="31" t="s">
        <v>3635</v>
      </c>
      <c r="H496" s="31" t="s">
        <v>3636</v>
      </c>
      <c r="I496" s="31" t="s">
        <v>3637</v>
      </c>
      <c r="J496" s="32" t="s">
        <v>72</v>
      </c>
      <c r="K496" s="31" t="s">
        <v>3579</v>
      </c>
      <c r="L496" s="17" t="s">
        <v>3422</v>
      </c>
      <c r="M496" s="31" t="s">
        <v>3638</v>
      </c>
    </row>
    <row r="497" spans="1:13" ht="36" x14ac:dyDescent="0.25">
      <c r="A497" s="13" t="s">
        <v>3639</v>
      </c>
      <c r="B497" s="13" t="s">
        <v>3572</v>
      </c>
      <c r="C497" s="29" t="s">
        <v>3573</v>
      </c>
      <c r="D497" s="29" t="s">
        <v>2680</v>
      </c>
      <c r="E497" s="29" t="s">
        <v>3640</v>
      </c>
      <c r="F497" s="29" t="s">
        <v>3641</v>
      </c>
      <c r="G497" s="29" t="s">
        <v>3642</v>
      </c>
      <c r="H497" s="29" t="s">
        <v>3643</v>
      </c>
      <c r="I497" s="29" t="s">
        <v>3644</v>
      </c>
      <c r="J497" s="32" t="s">
        <v>72</v>
      </c>
      <c r="K497" s="29" t="s">
        <v>3579</v>
      </c>
      <c r="L497" s="13" t="s">
        <v>3422</v>
      </c>
      <c r="M497" s="29" t="s">
        <v>3645</v>
      </c>
    </row>
    <row r="498" spans="1:13" ht="36" x14ac:dyDescent="0.25">
      <c r="A498" s="17" t="s">
        <v>3646</v>
      </c>
      <c r="B498" s="17" t="s">
        <v>3572</v>
      </c>
      <c r="C498" s="31" t="s">
        <v>3573</v>
      </c>
      <c r="D498" s="31" t="s">
        <v>2680</v>
      </c>
      <c r="E498" s="31" t="s">
        <v>3647</v>
      </c>
      <c r="F498" s="31" t="s">
        <v>3648</v>
      </c>
      <c r="G498" s="31" t="s">
        <v>3649</v>
      </c>
      <c r="H498" s="31" t="s">
        <v>3650</v>
      </c>
      <c r="I498" s="31" t="s">
        <v>3651</v>
      </c>
      <c r="J498" s="32" t="s">
        <v>72</v>
      </c>
      <c r="K498" s="31" t="s">
        <v>3579</v>
      </c>
      <c r="L498" s="17" t="s">
        <v>3422</v>
      </c>
      <c r="M498" s="31" t="s">
        <v>3652</v>
      </c>
    </row>
    <row r="499" spans="1:13" ht="54" x14ac:dyDescent="0.25">
      <c r="A499" s="13" t="s">
        <v>3653</v>
      </c>
      <c r="B499" s="13" t="s">
        <v>3572</v>
      </c>
      <c r="C499" s="29" t="s">
        <v>3573</v>
      </c>
      <c r="D499" s="29" t="s">
        <v>2680</v>
      </c>
      <c r="E499" s="29" t="s">
        <v>3654</v>
      </c>
      <c r="F499" s="29" t="s">
        <v>3655</v>
      </c>
      <c r="G499" s="29" t="s">
        <v>3656</v>
      </c>
      <c r="H499" s="29" t="s">
        <v>3657</v>
      </c>
      <c r="I499" s="29" t="s">
        <v>3658</v>
      </c>
      <c r="J499" s="30" t="s">
        <v>61</v>
      </c>
      <c r="K499" s="29" t="s">
        <v>3579</v>
      </c>
      <c r="L499" s="13" t="s">
        <v>3580</v>
      </c>
      <c r="M499" s="29" t="s">
        <v>3659</v>
      </c>
    </row>
  </sheetData>
  <autoFilter ref="A4:M499" xr:uid="{00000000-0009-0000-0000-000002000000}"/>
  <printOptions horizontalCentered="1"/>
  <pageMargins left="0.75" right="0.75" top="1" bottom="1" header="0.5" footer="0.5"/>
  <pageSetup paperSize="9" fitToHeight="0" orientation="landscape"/>
  <headerFooter>
    <oddFooter>&amp;Lالمبدعون العرب للاستشارات الهندسية ACE&amp;Cصفحة &amp;P من &amp;N&amp;R&amp;A</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52976"/>
    <pageSetUpPr fitToPage="1"/>
  </sheetPr>
  <dimension ref="A1:H33"/>
  <sheetViews>
    <sheetView rightToLeft="1" workbookViewId="0"/>
  </sheetViews>
  <sheetFormatPr defaultRowHeight="13.8" x14ac:dyDescent="0.25"/>
  <cols>
    <col min="1" max="1" width="26" customWidth="1"/>
    <col min="2" max="2" width="16" customWidth="1"/>
    <col min="3" max="3" width="70" customWidth="1"/>
    <col min="5" max="5" width="9" customWidth="1"/>
    <col min="6" max="6" width="30" customWidth="1"/>
    <col min="7" max="7" width="32" customWidth="1"/>
    <col min="8" max="8" width="14" customWidth="1"/>
  </cols>
  <sheetData>
    <row r="1" spans="1:8" ht="30" customHeight="1" x14ac:dyDescent="0.65">
      <c r="A1" s="1" t="s">
        <v>3660</v>
      </c>
      <c r="B1" s="2"/>
      <c r="C1" s="2"/>
      <c r="D1" s="2"/>
      <c r="E1" s="2"/>
      <c r="F1" s="2"/>
      <c r="G1" s="2"/>
      <c r="H1" s="2"/>
    </row>
    <row r="2" spans="1:8" ht="22.05" customHeight="1" x14ac:dyDescent="0.55000000000000004">
      <c r="A2" s="3" t="s">
        <v>3661</v>
      </c>
      <c r="B2" s="2"/>
      <c r="C2" s="2"/>
      <c r="D2" s="2"/>
      <c r="E2" s="2"/>
      <c r="F2" s="2"/>
      <c r="G2" s="2"/>
      <c r="H2" s="2"/>
    </row>
    <row r="3" spans="1:8" ht="18.600000000000001" x14ac:dyDescent="0.55000000000000004">
      <c r="A3" s="2"/>
      <c r="B3" s="2"/>
      <c r="C3" s="2"/>
      <c r="D3" s="2"/>
      <c r="E3" s="2"/>
      <c r="F3" s="2"/>
      <c r="G3" s="2"/>
      <c r="H3" s="2"/>
    </row>
    <row r="4" spans="1:8" ht="18.600000000000001" x14ac:dyDescent="0.55000000000000004">
      <c r="A4" s="34" t="s">
        <v>3662</v>
      </c>
      <c r="B4" s="26" t="s">
        <v>3663</v>
      </c>
      <c r="C4" s="2"/>
      <c r="D4" s="2"/>
      <c r="E4" s="2"/>
      <c r="F4" s="2"/>
      <c r="G4" s="2"/>
      <c r="H4" s="2"/>
    </row>
    <row r="5" spans="1:8" ht="18.600000000000001" x14ac:dyDescent="0.55000000000000004">
      <c r="A5" s="34" t="s">
        <v>3664</v>
      </c>
      <c r="B5" s="26" t="s">
        <v>3665</v>
      </c>
      <c r="C5" s="2"/>
      <c r="D5" s="2"/>
      <c r="E5" s="2"/>
      <c r="F5" s="2"/>
      <c r="G5" s="2"/>
      <c r="H5" s="2"/>
    </row>
    <row r="6" spans="1:8" ht="18.600000000000001" x14ac:dyDescent="0.55000000000000004">
      <c r="A6" s="34" t="s">
        <v>3666</v>
      </c>
      <c r="B6" s="35">
        <f ca="1">TODAY()</f>
        <v>46329</v>
      </c>
      <c r="C6" s="21" t="s">
        <v>3667</v>
      </c>
      <c r="D6" s="2"/>
      <c r="E6" s="2"/>
      <c r="F6" s="2"/>
      <c r="G6" s="2"/>
      <c r="H6" s="2"/>
    </row>
    <row r="7" spans="1:8" ht="37.200000000000003" x14ac:dyDescent="0.55000000000000004">
      <c r="A7" s="34" t="s">
        <v>3668</v>
      </c>
      <c r="B7" s="36" t="s">
        <v>3669</v>
      </c>
      <c r="C7" s="2"/>
      <c r="D7" s="2"/>
      <c r="E7" s="2"/>
      <c r="F7" s="2"/>
      <c r="G7" s="2"/>
      <c r="H7" s="2"/>
    </row>
    <row r="8" spans="1:8" ht="18.600000000000001" x14ac:dyDescent="0.55000000000000004">
      <c r="A8" s="2"/>
      <c r="B8" s="2"/>
      <c r="C8" s="2"/>
      <c r="D8" s="2"/>
      <c r="E8" s="2"/>
      <c r="F8" s="2"/>
      <c r="G8" s="2"/>
      <c r="H8" s="2"/>
    </row>
    <row r="9" spans="1:8" ht="31.95" customHeight="1" x14ac:dyDescent="0.55000000000000004">
      <c r="A9" s="7" t="s">
        <v>16</v>
      </c>
      <c r="B9" s="7" t="s">
        <v>3670</v>
      </c>
      <c r="C9" s="7" t="s">
        <v>3671</v>
      </c>
      <c r="D9" s="2"/>
      <c r="E9" s="7" t="s">
        <v>45</v>
      </c>
      <c r="F9" s="7" t="s">
        <v>10</v>
      </c>
      <c r="G9" s="7" t="s">
        <v>39</v>
      </c>
      <c r="H9" s="7" t="s">
        <v>3672</v>
      </c>
    </row>
    <row r="10" spans="1:8" ht="18.600000000000001" x14ac:dyDescent="0.55000000000000004">
      <c r="A10" s="23" t="s">
        <v>72</v>
      </c>
      <c r="B10" s="25">
        <v>3</v>
      </c>
      <c r="C10" s="36" t="s">
        <v>3673</v>
      </c>
      <c r="D10" s="2"/>
      <c r="E10" s="23" t="s">
        <v>53</v>
      </c>
      <c r="F10" s="36" t="s">
        <v>54</v>
      </c>
      <c r="G10" s="36" t="s">
        <v>62</v>
      </c>
      <c r="H10" s="12">
        <f>COUNTIF(Library!$B$5:$B$499,E10)</f>
        <v>22</v>
      </c>
    </row>
    <row r="11" spans="1:8" ht="18.600000000000001" x14ac:dyDescent="0.55000000000000004">
      <c r="A11" s="23" t="s">
        <v>61</v>
      </c>
      <c r="B11" s="25">
        <v>7</v>
      </c>
      <c r="C11" s="36" t="s">
        <v>3674</v>
      </c>
      <c r="D11" s="2"/>
      <c r="E11" s="23" t="s">
        <v>224</v>
      </c>
      <c r="F11" s="36" t="s">
        <v>225</v>
      </c>
      <c r="G11" s="36" t="s">
        <v>231</v>
      </c>
      <c r="H11" s="12">
        <f>COUNTIF(Library!$B$5:$B$499,E11)</f>
        <v>13</v>
      </c>
    </row>
    <row r="12" spans="1:8" ht="18.600000000000001" x14ac:dyDescent="0.55000000000000004">
      <c r="A12" s="23" t="s">
        <v>710</v>
      </c>
      <c r="B12" s="25">
        <v>14</v>
      </c>
      <c r="C12" s="36" t="s">
        <v>3675</v>
      </c>
      <c r="D12" s="2"/>
      <c r="E12" s="23" t="s">
        <v>322</v>
      </c>
      <c r="F12" s="36" t="s">
        <v>323</v>
      </c>
      <c r="G12" s="36" t="s">
        <v>329</v>
      </c>
      <c r="H12" s="12">
        <f>COUNTIF(Library!$B$5:$B$499,E12)</f>
        <v>53</v>
      </c>
    </row>
    <row r="13" spans="1:8" ht="18.600000000000001" x14ac:dyDescent="0.55000000000000004">
      <c r="A13" s="2"/>
      <c r="B13" s="2"/>
      <c r="C13" s="2"/>
      <c r="D13" s="2"/>
      <c r="E13" s="23" t="s">
        <v>721</v>
      </c>
      <c r="F13" s="36" t="s">
        <v>722</v>
      </c>
      <c r="G13" s="36" t="s">
        <v>329</v>
      </c>
      <c r="H13" s="12">
        <f>COUNTIF(Library!$B$5:$B$499,E13)</f>
        <v>16</v>
      </c>
    </row>
    <row r="14" spans="1:8" ht="31.95" customHeight="1" x14ac:dyDescent="0.55000000000000004">
      <c r="A14" s="7" t="s">
        <v>17</v>
      </c>
      <c r="B14" s="2"/>
      <c r="C14" s="2"/>
      <c r="D14" s="2"/>
      <c r="E14" s="23" t="s">
        <v>843</v>
      </c>
      <c r="F14" s="36" t="s">
        <v>844</v>
      </c>
      <c r="G14" s="36" t="s">
        <v>329</v>
      </c>
      <c r="H14" s="12">
        <f>COUNTIF(Library!$B$5:$B$499,E14)</f>
        <v>17</v>
      </c>
    </row>
    <row r="15" spans="1:8" ht="18.600000000000001" x14ac:dyDescent="0.55000000000000004">
      <c r="A15" s="23" t="s">
        <v>6</v>
      </c>
      <c r="B15" s="2"/>
      <c r="C15" s="2"/>
      <c r="D15" s="2"/>
      <c r="E15" s="23" t="s">
        <v>966</v>
      </c>
      <c r="F15" s="36" t="s">
        <v>967</v>
      </c>
      <c r="G15" s="36" t="s">
        <v>329</v>
      </c>
      <c r="H15" s="12">
        <f>COUNTIF(Library!$B$5:$B$499,E15)</f>
        <v>8</v>
      </c>
    </row>
    <row r="16" spans="1:8" ht="18.600000000000001" x14ac:dyDescent="0.55000000000000004">
      <c r="A16" s="23" t="s">
        <v>3676</v>
      </c>
      <c r="B16" s="2"/>
      <c r="C16" s="2"/>
      <c r="D16" s="2"/>
      <c r="E16" s="23" t="s">
        <v>1025</v>
      </c>
      <c r="F16" s="36" t="s">
        <v>1026</v>
      </c>
      <c r="G16" s="36" t="s">
        <v>329</v>
      </c>
      <c r="H16" s="12">
        <f>COUNTIF(Library!$B$5:$B$499,E16)</f>
        <v>7</v>
      </c>
    </row>
    <row r="17" spans="1:8" ht="18.600000000000001" x14ac:dyDescent="0.55000000000000004">
      <c r="A17" s="23" t="s">
        <v>3677</v>
      </c>
      <c r="B17" s="2"/>
      <c r="C17" s="2"/>
      <c r="D17" s="2"/>
      <c r="E17" s="23" t="s">
        <v>1080</v>
      </c>
      <c r="F17" s="36" t="s">
        <v>1081</v>
      </c>
      <c r="G17" s="36" t="s">
        <v>1087</v>
      </c>
      <c r="H17" s="12">
        <f>COUNTIF(Library!$B$5:$B$499,E17)</f>
        <v>4</v>
      </c>
    </row>
    <row r="18" spans="1:8" ht="18.600000000000001" x14ac:dyDescent="0.55000000000000004">
      <c r="A18" s="23" t="s">
        <v>5</v>
      </c>
      <c r="B18" s="2"/>
      <c r="C18" s="2"/>
      <c r="D18" s="2"/>
      <c r="E18" s="23" t="s">
        <v>1111</v>
      </c>
      <c r="F18" s="36" t="s">
        <v>1112</v>
      </c>
      <c r="G18" s="36" t="s">
        <v>1118</v>
      </c>
      <c r="H18" s="12">
        <f>COUNTIF(Library!$B$5:$B$499,E18)</f>
        <v>23</v>
      </c>
    </row>
    <row r="19" spans="1:8" ht="18.600000000000001" x14ac:dyDescent="0.55000000000000004">
      <c r="A19" s="2"/>
      <c r="B19" s="2"/>
      <c r="C19" s="2"/>
      <c r="D19" s="2"/>
      <c r="E19" s="23" t="s">
        <v>1284</v>
      </c>
      <c r="F19" s="36" t="s">
        <v>1285</v>
      </c>
      <c r="G19" s="36" t="s">
        <v>1291</v>
      </c>
      <c r="H19" s="12">
        <f>COUNTIF(Library!$B$5:$B$499,E19)</f>
        <v>19</v>
      </c>
    </row>
    <row r="20" spans="1:8" ht="31.95" customHeight="1" x14ac:dyDescent="0.55000000000000004">
      <c r="A20" s="7" t="s">
        <v>28</v>
      </c>
      <c r="B20" s="2"/>
      <c r="C20" s="2"/>
      <c r="D20" s="2"/>
      <c r="E20" s="23" t="s">
        <v>1419</v>
      </c>
      <c r="F20" s="36" t="s">
        <v>1420</v>
      </c>
      <c r="G20" s="36" t="s">
        <v>1426</v>
      </c>
      <c r="H20" s="12">
        <f>COUNTIF(Library!$B$5:$B$499,E20)</f>
        <v>20</v>
      </c>
    </row>
    <row r="21" spans="1:8" ht="18.600000000000001" x14ac:dyDescent="0.55000000000000004">
      <c r="A21" s="36" t="s">
        <v>55</v>
      </c>
      <c r="B21" s="2"/>
      <c r="C21" s="2"/>
      <c r="D21" s="2"/>
      <c r="E21" s="23" t="s">
        <v>1565</v>
      </c>
      <c r="F21" s="36" t="s">
        <v>1566</v>
      </c>
      <c r="G21" s="36" t="s">
        <v>1571</v>
      </c>
      <c r="H21" s="12">
        <f>COUNTIF(Library!$B$5:$B$499,E21)</f>
        <v>47</v>
      </c>
    </row>
    <row r="22" spans="1:8" ht="18.600000000000001" x14ac:dyDescent="0.55000000000000004">
      <c r="A22" s="36" t="s">
        <v>333</v>
      </c>
      <c r="B22" s="2"/>
      <c r="C22" s="2"/>
      <c r="D22" s="2"/>
      <c r="E22" s="23" t="s">
        <v>1898</v>
      </c>
      <c r="F22" s="36" t="s">
        <v>1899</v>
      </c>
      <c r="G22" s="36" t="s">
        <v>1905</v>
      </c>
      <c r="H22" s="12">
        <f>COUNTIF(Library!$B$5:$B$499,E22)</f>
        <v>10</v>
      </c>
    </row>
    <row r="23" spans="1:8" ht="18.600000000000001" x14ac:dyDescent="0.55000000000000004">
      <c r="A23" s="36" t="s">
        <v>1450</v>
      </c>
      <c r="B23" s="2"/>
      <c r="C23" s="2"/>
      <c r="D23" s="2"/>
      <c r="E23" s="23" t="s">
        <v>1972</v>
      </c>
      <c r="F23" s="36" t="s">
        <v>1973</v>
      </c>
      <c r="G23" s="36" t="s">
        <v>1979</v>
      </c>
      <c r="H23" s="12">
        <f>COUNTIF(Library!$B$5:$B$499,E23)</f>
        <v>15</v>
      </c>
    </row>
    <row r="24" spans="1:8" ht="18.600000000000001" x14ac:dyDescent="0.55000000000000004">
      <c r="A24" s="36" t="s">
        <v>341</v>
      </c>
      <c r="B24" s="2"/>
      <c r="C24" s="2"/>
      <c r="D24" s="2"/>
      <c r="E24" s="23" t="s">
        <v>2082</v>
      </c>
      <c r="F24" s="36" t="s">
        <v>2083</v>
      </c>
      <c r="G24" s="36" t="s">
        <v>2089</v>
      </c>
      <c r="H24" s="12">
        <f>COUNTIF(Library!$B$5:$B$499,E24)</f>
        <v>25</v>
      </c>
    </row>
    <row r="25" spans="1:8" ht="18.600000000000001" x14ac:dyDescent="0.55000000000000004">
      <c r="A25" s="36" t="s">
        <v>371</v>
      </c>
      <c r="B25" s="2"/>
      <c r="C25" s="2"/>
      <c r="D25" s="2"/>
      <c r="E25" s="23" t="s">
        <v>2257</v>
      </c>
      <c r="F25" s="36" t="s">
        <v>2258</v>
      </c>
      <c r="G25" s="36" t="s">
        <v>2264</v>
      </c>
      <c r="H25" s="12">
        <f>COUNTIF(Library!$B$5:$B$499,E25)</f>
        <v>12</v>
      </c>
    </row>
    <row r="26" spans="1:8" ht="18.600000000000001" x14ac:dyDescent="0.55000000000000004">
      <c r="A26" s="36" t="s">
        <v>380</v>
      </c>
      <c r="B26" s="2"/>
      <c r="C26" s="2"/>
      <c r="D26" s="2"/>
      <c r="E26" s="23" t="s">
        <v>2346</v>
      </c>
      <c r="F26" s="36" t="s">
        <v>2347</v>
      </c>
      <c r="G26" s="36" t="s">
        <v>2353</v>
      </c>
      <c r="H26" s="12">
        <f>COUNTIF(Library!$B$5:$B$499,E26)</f>
        <v>17</v>
      </c>
    </row>
    <row r="27" spans="1:8" ht="18.600000000000001" x14ac:dyDescent="0.55000000000000004">
      <c r="A27" s="36" t="s">
        <v>2680</v>
      </c>
      <c r="B27" s="2"/>
      <c r="C27" s="2"/>
      <c r="D27" s="2"/>
      <c r="E27" s="23" t="s">
        <v>2462</v>
      </c>
      <c r="F27" s="36" t="s">
        <v>2463</v>
      </c>
      <c r="G27" s="36" t="s">
        <v>2469</v>
      </c>
      <c r="H27" s="12">
        <f>COUNTIF(Library!$B$5:$B$499,E27)</f>
        <v>52</v>
      </c>
    </row>
    <row r="28" spans="1:8" ht="18.600000000000001" x14ac:dyDescent="0.55000000000000004">
      <c r="A28" s="36" t="s">
        <v>66</v>
      </c>
      <c r="B28" s="2"/>
      <c r="C28" s="2"/>
      <c r="D28" s="2"/>
      <c r="E28" s="23" t="s">
        <v>2834</v>
      </c>
      <c r="F28" s="36" t="s">
        <v>2835</v>
      </c>
      <c r="G28" s="36" t="s">
        <v>2841</v>
      </c>
      <c r="H28" s="12">
        <f>COUNTIF(Library!$B$5:$B$499,E28)</f>
        <v>57</v>
      </c>
    </row>
    <row r="29" spans="1:8" ht="18.600000000000001" x14ac:dyDescent="0.55000000000000004">
      <c r="A29" s="36" t="s">
        <v>207</v>
      </c>
      <c r="B29" s="2"/>
      <c r="C29" s="2"/>
      <c r="D29" s="2"/>
      <c r="E29" s="23" t="s">
        <v>3248</v>
      </c>
      <c r="F29" s="36" t="s">
        <v>3249</v>
      </c>
      <c r="G29" s="36" t="s">
        <v>3255</v>
      </c>
      <c r="H29" s="12">
        <f>COUNTIF(Library!$B$5:$B$499,E29)</f>
        <v>29</v>
      </c>
    </row>
    <row r="30" spans="1:8" ht="18.600000000000001" x14ac:dyDescent="0.55000000000000004">
      <c r="A30" s="36" t="s">
        <v>1217</v>
      </c>
      <c r="B30" s="2"/>
      <c r="C30" s="2"/>
      <c r="D30" s="2"/>
      <c r="E30" s="23" t="s">
        <v>3453</v>
      </c>
      <c r="F30" s="36" t="s">
        <v>3454</v>
      </c>
      <c r="G30" s="36" t="s">
        <v>3460</v>
      </c>
      <c r="H30" s="12">
        <f>COUNTIF(Library!$B$5:$B$499,E30)</f>
        <v>16</v>
      </c>
    </row>
    <row r="31" spans="1:8" ht="18.600000000000001" x14ac:dyDescent="0.55000000000000004">
      <c r="A31" s="2"/>
      <c r="B31" s="2"/>
      <c r="C31" s="2"/>
      <c r="D31" s="2"/>
      <c r="E31" s="23" t="s">
        <v>3572</v>
      </c>
      <c r="F31" s="36" t="s">
        <v>3573</v>
      </c>
      <c r="G31" s="36" t="s">
        <v>3579</v>
      </c>
      <c r="H31" s="12">
        <f>COUNTIF(Library!$B$5:$B$499,E31)</f>
        <v>13</v>
      </c>
    </row>
    <row r="32" spans="1:8" ht="18.600000000000001" x14ac:dyDescent="0.55000000000000004">
      <c r="A32" s="2"/>
      <c r="B32" s="2"/>
      <c r="C32" s="2"/>
      <c r="D32" s="2"/>
      <c r="E32" s="2"/>
      <c r="F32" s="4" t="s">
        <v>11</v>
      </c>
      <c r="G32" s="2"/>
      <c r="H32" s="4">
        <f>SUM(H10:H31)</f>
        <v>495</v>
      </c>
    </row>
    <row r="33" spans="1:8" ht="18.600000000000001" x14ac:dyDescent="0.55000000000000004">
      <c r="A33" s="2"/>
      <c r="B33" s="2"/>
      <c r="C33" s="2"/>
      <c r="D33" s="2"/>
      <c r="E33" s="2"/>
      <c r="F33" s="21" t="s">
        <v>3678</v>
      </c>
      <c r="G33" s="2"/>
      <c r="H33" s="5" t="str">
        <f>IF(H32=COUNTA(Library!$A$5:$A$499),"مطابق","غير مطابق")</f>
        <v>مطابق</v>
      </c>
    </row>
  </sheetData>
  <printOptions horizontalCentered="1"/>
  <pageMargins left="0.75" right="0.75" top="1" bottom="1" header="0.5" footer="0.5"/>
  <pageSetup paperSize="9" fitToHeight="0" orientation="portrait"/>
  <headerFooter>
    <oddFooter>&amp;Lالمبدعون العرب للاستشارات الهندسية ACE&amp;Cصفحة &amp;P من &amp;N&amp;R&amp;A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Dashboard</vt:lpstr>
      <vt:lpstr>Punch_List</vt:lpstr>
      <vt:lpstr>Library</vt:lpstr>
      <vt:lpstr>Settings</vt:lpstr>
      <vt:lpstr>Dashboard!Print_Area</vt:lpstr>
      <vt:lpstr>Dashboard!Print_Titles</vt:lpstr>
      <vt:lpstr>Library!Print_Titles</vt:lpstr>
      <vt:lpstr>Punch_List!Print_Titles</vt:lpstr>
      <vt:lpstr>Settings!Print_Titles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مكتبة عيوب الاستلام وسجل قائمة الملاحظات</dc:title>
  <dc:creator>Ahmed Fathy</dc:creator>
  <cp:lastModifiedBy>Ahmed Fathy</cp:lastModifiedBy>
  <dcterms:created xsi:type="dcterms:W3CDTF">2026-10-05T21:42:02Z</dcterms:created>
  <dcterms:modified xsi:type="dcterms:W3CDTF">2026-11-03T20:27:46Z</dcterms:modified>
</cp:coreProperties>
</file>