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hmfa\OneDrive\Desktop\_Outputs\Rakeeza_Website_20261103_v1\library\files\"/>
    </mc:Choice>
  </mc:AlternateContent>
  <xr:revisionPtr revIDLastSave="0" documentId="8_{887C95FA-5229-4933-BE74-86923B53EEA7}" xr6:coauthVersionLast="47" xr6:coauthVersionMax="47" xr10:uidLastSave="{00000000-0000-0000-0000-000000000000}"/>
  <bookViews>
    <workbookView xWindow="-108" yWindow="-108" windowWidth="23256" windowHeight="13896" xr2:uid="{00000000-000D-0000-FFFF-FFFF00000000}"/>
  </bookViews>
  <sheets>
    <sheet name="Index" sheetId="1" r:id="rId1"/>
    <sheet name="Print_Form" sheetId="2" r:id="rId2"/>
    <sheet name="ITP_Checklists" sheetId="3" r:id="rId3"/>
    <sheet name="Tolerances" sheetId="4" r:id="rId4"/>
    <sheet name="Tests" sheetId="5" r:id="rId5"/>
    <sheet name="Measurement" sheetId="6" r:id="rId6"/>
    <sheet name="BOQ_Template" sheetId="7" r:id="rId7"/>
    <sheet name="Contract_Clauses" sheetId="8" r:id="rId8"/>
    <sheet name="Common_Mistakes" sheetId="9" r:id="rId9"/>
    <sheet name="Forms_Index" sheetId="10" r:id="rId10"/>
    <sheet name="Trade_Summary" sheetId="11" r:id="rId11"/>
    <sheet name="Logs" sheetId="12" r:id="rId12"/>
    <sheet name="Lists" sheetId="13" state="hidden" r:id="rId13"/>
    <sheet name="Book_TOC" sheetId="14" r:id="rId14"/>
  </sheets>
  <definedNames>
    <definedName name="_xlnm._FilterDatabase" localSheetId="13" hidden="1">Book_TOC!$A$4:$D$154</definedName>
    <definedName name="_xlnm._FilterDatabase" localSheetId="6" hidden="1">BOQ_Template!$A$5:$N$86</definedName>
    <definedName name="_xlnm._FilterDatabase" localSheetId="8" hidden="1">Common_Mistakes!$A$4:$H$286</definedName>
    <definedName name="_xlnm._FilterDatabase" localSheetId="7" hidden="1">Contract_Clauses!$A$4:$G$230</definedName>
    <definedName name="_xlnm._FilterDatabase" localSheetId="9" hidden="1">Forms_Index!$A$4:$F$87</definedName>
    <definedName name="_xlnm._FilterDatabase" localSheetId="2" hidden="1">ITP_Checklists!$A$4:$K$3843</definedName>
    <definedName name="_xlnm._FilterDatabase" localSheetId="11" hidden="1">Logs!$A$4:$K$34</definedName>
    <definedName name="_xlnm._FilterDatabase" localSheetId="5" hidden="1">Measurement!$A$4:$K$85</definedName>
    <definedName name="_xlnm._FilterDatabase" localSheetId="4" hidden="1">Tests!$A$4:$I$327</definedName>
    <definedName name="_xlnm._FilterDatabase" localSheetId="3" hidden="1">Tolerances!$A$4:$J$2016</definedName>
    <definedName name="_xlnm._FilterDatabase" localSheetId="10" hidden="1">Trade_Summary!$A$4:$K$30</definedName>
    <definedName name="_xlnm.Print_Area" localSheetId="0">Index!$A$1:$D$28</definedName>
    <definedName name="_xlnm.Print_Area" localSheetId="1">Print_Form!$A$1:$H$91</definedName>
    <definedName name="_xlnm.Print_Titles" localSheetId="13">Book_TOC!$4:$4</definedName>
    <definedName name="_xlnm.Print_Titles" localSheetId="6">BOQ_Template!$5:$5</definedName>
    <definedName name="_xlnm.Print_Titles" localSheetId="8">Common_Mistakes!$4:$4</definedName>
    <definedName name="_xlnm.Print_Titles" localSheetId="7">Contract_Clauses!$4:$4</definedName>
    <definedName name="_xlnm.Print_Titles" localSheetId="9">Forms_Index!$4:$4</definedName>
    <definedName name="_xlnm.Print_Titles" localSheetId="2">ITP_Checklists!$4:$4</definedName>
    <definedName name="_xlnm.Print_Titles" localSheetId="11">Logs!$4:$4</definedName>
    <definedName name="_xlnm.Print_Titles" localSheetId="5">Measurement!$4:$4</definedName>
    <definedName name="_xlnm.Print_Titles" localSheetId="1">Print_Form!$9:$9</definedName>
    <definedName name="_xlnm.Print_Titles" localSheetId="4">Tests!$4:$4</definedName>
    <definedName name="_xlnm.Print_Titles" localSheetId="3">Tolerances!$4:$4</definedName>
    <definedName name="_xlnm.Print_Titles" localSheetId="10">Trade_Summary!$4:$4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2" i="12" l="1"/>
  <c r="K34" i="12"/>
  <c r="K33" i="12"/>
  <c r="K32" i="12"/>
  <c r="K31" i="12"/>
  <c r="K30" i="12"/>
  <c r="K29" i="12"/>
  <c r="K28" i="12"/>
  <c r="K27" i="12"/>
  <c r="K26" i="12"/>
  <c r="K25" i="12"/>
  <c r="K24" i="12"/>
  <c r="K23" i="12"/>
  <c r="K22" i="12"/>
  <c r="K21" i="12"/>
  <c r="K20" i="12"/>
  <c r="K19" i="12"/>
  <c r="K18" i="12"/>
  <c r="K17" i="12"/>
  <c r="K16" i="12"/>
  <c r="K15" i="12"/>
  <c r="K14" i="12"/>
  <c r="K13" i="12"/>
  <c r="K12" i="12"/>
  <c r="K11" i="12"/>
  <c r="K10" i="12"/>
  <c r="K9" i="12"/>
  <c r="K8" i="12"/>
  <c r="K7" i="12"/>
  <c r="K6" i="12"/>
  <c r="K5" i="12"/>
  <c r="K30" i="11"/>
  <c r="J30" i="11"/>
  <c r="I30" i="11"/>
  <c r="H30" i="11"/>
  <c r="G30" i="11"/>
  <c r="F30" i="11"/>
  <c r="E30" i="11"/>
  <c r="D30" i="11"/>
  <c r="C30" i="11"/>
  <c r="K29" i="11"/>
  <c r="J29" i="11"/>
  <c r="I29" i="11"/>
  <c r="H29" i="11"/>
  <c r="G29" i="11"/>
  <c r="F29" i="11"/>
  <c r="E29" i="11"/>
  <c r="D29" i="11"/>
  <c r="C29" i="11"/>
  <c r="K28" i="11"/>
  <c r="J28" i="11"/>
  <c r="I28" i="11"/>
  <c r="H28" i="11"/>
  <c r="G28" i="11"/>
  <c r="F28" i="11"/>
  <c r="E28" i="11"/>
  <c r="D28" i="11"/>
  <c r="C28" i="11"/>
  <c r="K27" i="11"/>
  <c r="J27" i="11"/>
  <c r="I27" i="11"/>
  <c r="H27" i="11"/>
  <c r="G27" i="11"/>
  <c r="F27" i="11"/>
  <c r="E27" i="11"/>
  <c r="D27" i="11"/>
  <c r="C27" i="11"/>
  <c r="K26" i="11"/>
  <c r="J26" i="11"/>
  <c r="I26" i="11"/>
  <c r="H26" i="11"/>
  <c r="G26" i="11"/>
  <c r="F26" i="11"/>
  <c r="E26" i="11"/>
  <c r="D26" i="11"/>
  <c r="C26" i="11"/>
  <c r="K25" i="11"/>
  <c r="J25" i="11"/>
  <c r="I25" i="11"/>
  <c r="H25" i="11"/>
  <c r="G25" i="11"/>
  <c r="F25" i="11"/>
  <c r="E25" i="11"/>
  <c r="D25" i="11"/>
  <c r="C25" i="11"/>
  <c r="K24" i="11"/>
  <c r="J24" i="11"/>
  <c r="I24" i="11"/>
  <c r="H24" i="11"/>
  <c r="G24" i="11"/>
  <c r="F24" i="11"/>
  <c r="E24" i="11"/>
  <c r="D24" i="11"/>
  <c r="C24" i="11"/>
  <c r="K23" i="11"/>
  <c r="J23" i="11"/>
  <c r="I23" i="11"/>
  <c r="H23" i="11"/>
  <c r="G23" i="11"/>
  <c r="F23" i="11"/>
  <c r="E23" i="11"/>
  <c r="D23" i="11"/>
  <c r="C23" i="11"/>
  <c r="K22" i="11"/>
  <c r="J22" i="11"/>
  <c r="I22" i="11"/>
  <c r="H22" i="11"/>
  <c r="G22" i="11"/>
  <c r="F22" i="11"/>
  <c r="E22" i="11"/>
  <c r="D22" i="11"/>
  <c r="C22" i="11"/>
  <c r="K21" i="11"/>
  <c r="J21" i="11"/>
  <c r="I21" i="11"/>
  <c r="H21" i="11"/>
  <c r="G21" i="11"/>
  <c r="F21" i="11"/>
  <c r="E21" i="11"/>
  <c r="D21" i="11"/>
  <c r="C21" i="11"/>
  <c r="K20" i="11"/>
  <c r="J20" i="11"/>
  <c r="I20" i="11"/>
  <c r="H20" i="11"/>
  <c r="G20" i="11"/>
  <c r="F20" i="11"/>
  <c r="E20" i="11"/>
  <c r="D20" i="11"/>
  <c r="C20" i="11"/>
  <c r="K19" i="11"/>
  <c r="J19" i="11"/>
  <c r="I19" i="11"/>
  <c r="H19" i="11"/>
  <c r="G19" i="11"/>
  <c r="F19" i="11"/>
  <c r="E19" i="11"/>
  <c r="D19" i="11"/>
  <c r="C19" i="11"/>
  <c r="K18" i="11"/>
  <c r="J18" i="11"/>
  <c r="I18" i="11"/>
  <c r="H18" i="11"/>
  <c r="G18" i="11"/>
  <c r="F18" i="11"/>
  <c r="E18" i="11"/>
  <c r="D18" i="11"/>
  <c r="C18" i="11"/>
  <c r="K17" i="11"/>
  <c r="J17" i="11"/>
  <c r="I17" i="11"/>
  <c r="H17" i="11"/>
  <c r="G17" i="11"/>
  <c r="F17" i="11"/>
  <c r="E17" i="11"/>
  <c r="D17" i="11"/>
  <c r="C17" i="11"/>
  <c r="K16" i="11"/>
  <c r="J16" i="11"/>
  <c r="I16" i="11"/>
  <c r="H16" i="11"/>
  <c r="G16" i="11"/>
  <c r="F16" i="11"/>
  <c r="E16" i="11"/>
  <c r="D16" i="11"/>
  <c r="C16" i="11"/>
  <c r="K15" i="11"/>
  <c r="J15" i="11"/>
  <c r="I15" i="11"/>
  <c r="H15" i="11"/>
  <c r="G15" i="11"/>
  <c r="F15" i="11"/>
  <c r="E15" i="11"/>
  <c r="D15" i="11"/>
  <c r="C15" i="11"/>
  <c r="K14" i="11"/>
  <c r="J14" i="11"/>
  <c r="I14" i="11"/>
  <c r="H14" i="11"/>
  <c r="G14" i="11"/>
  <c r="F14" i="11"/>
  <c r="E14" i="11"/>
  <c r="D14" i="11"/>
  <c r="C14" i="11"/>
  <c r="K13" i="11"/>
  <c r="J13" i="11"/>
  <c r="I13" i="11"/>
  <c r="H13" i="11"/>
  <c r="G13" i="11"/>
  <c r="F13" i="11"/>
  <c r="E13" i="11"/>
  <c r="D13" i="11"/>
  <c r="C13" i="11"/>
  <c r="K12" i="11"/>
  <c r="J12" i="11"/>
  <c r="I12" i="11"/>
  <c r="H12" i="11"/>
  <c r="G12" i="11"/>
  <c r="F12" i="11"/>
  <c r="E12" i="11"/>
  <c r="D12" i="11"/>
  <c r="C12" i="11"/>
  <c r="K11" i="11"/>
  <c r="J11" i="11"/>
  <c r="I11" i="11"/>
  <c r="H11" i="11"/>
  <c r="G11" i="11"/>
  <c r="F11" i="11"/>
  <c r="E11" i="11"/>
  <c r="D11" i="11"/>
  <c r="C11" i="11"/>
  <c r="K10" i="11"/>
  <c r="J10" i="11"/>
  <c r="I10" i="11"/>
  <c r="H10" i="11"/>
  <c r="G10" i="11"/>
  <c r="F10" i="11"/>
  <c r="E10" i="11"/>
  <c r="D10" i="11"/>
  <c r="C10" i="11"/>
  <c r="K9" i="11"/>
  <c r="J9" i="11"/>
  <c r="I9" i="11"/>
  <c r="H9" i="11"/>
  <c r="G9" i="11"/>
  <c r="F9" i="11"/>
  <c r="E9" i="11"/>
  <c r="D9" i="11"/>
  <c r="C9" i="11"/>
  <c r="K8" i="11"/>
  <c r="J8" i="11"/>
  <c r="I8" i="11"/>
  <c r="H8" i="11"/>
  <c r="G8" i="11"/>
  <c r="F8" i="11"/>
  <c r="E8" i="11"/>
  <c r="D8" i="11"/>
  <c r="C8" i="11"/>
  <c r="K7" i="11"/>
  <c r="J7" i="11"/>
  <c r="I7" i="11"/>
  <c r="H7" i="11"/>
  <c r="G7" i="11"/>
  <c r="F7" i="11"/>
  <c r="E7" i="11"/>
  <c r="D7" i="11"/>
  <c r="C7" i="11"/>
  <c r="K6" i="11"/>
  <c r="J6" i="11"/>
  <c r="I6" i="11"/>
  <c r="H6" i="11"/>
  <c r="G6" i="11"/>
  <c r="F6" i="11"/>
  <c r="E6" i="11"/>
  <c r="D6" i="11"/>
  <c r="C6" i="11"/>
  <c r="K5" i="11"/>
  <c r="K31" i="11" s="1"/>
  <c r="J5" i="11"/>
  <c r="J31" i="11" s="1"/>
  <c r="I5" i="11"/>
  <c r="I31" i="11" s="1"/>
  <c r="I32" i="11" s="1"/>
  <c r="H5" i="11"/>
  <c r="H31" i="11" s="1"/>
  <c r="H32" i="11" s="1"/>
  <c r="G5" i="11"/>
  <c r="G31" i="11" s="1"/>
  <c r="G32" i="11" s="1"/>
  <c r="F5" i="11"/>
  <c r="F31" i="11" s="1"/>
  <c r="F32" i="11" s="1"/>
  <c r="E5" i="11"/>
  <c r="E31" i="11" s="1"/>
  <c r="E32" i="11" s="1"/>
  <c r="D5" i="11"/>
  <c r="D31" i="11" s="1"/>
  <c r="C5" i="11"/>
  <c r="C31" i="11" s="1"/>
  <c r="C32" i="11" s="1"/>
  <c r="I86" i="7"/>
  <c r="J86" i="7" s="1"/>
  <c r="K86" i="7" s="1"/>
  <c r="N86" i="7" s="1"/>
  <c r="I85" i="7"/>
  <c r="J85" i="7" s="1"/>
  <c r="K85" i="7" s="1"/>
  <c r="N85" i="7" s="1"/>
  <c r="I84" i="7"/>
  <c r="J84" i="7" s="1"/>
  <c r="K84" i="7" s="1"/>
  <c r="N84" i="7" s="1"/>
  <c r="I83" i="7"/>
  <c r="J83" i="7" s="1"/>
  <c r="K83" i="7" s="1"/>
  <c r="N83" i="7" s="1"/>
  <c r="I82" i="7"/>
  <c r="J82" i="7" s="1"/>
  <c r="K82" i="7" s="1"/>
  <c r="N82" i="7" s="1"/>
  <c r="I81" i="7"/>
  <c r="J81" i="7" s="1"/>
  <c r="K81" i="7" s="1"/>
  <c r="N81" i="7" s="1"/>
  <c r="I80" i="7"/>
  <c r="J80" i="7" s="1"/>
  <c r="K80" i="7" s="1"/>
  <c r="N80" i="7" s="1"/>
  <c r="I79" i="7"/>
  <c r="J79" i="7" s="1"/>
  <c r="K79" i="7" s="1"/>
  <c r="N79" i="7" s="1"/>
  <c r="I78" i="7"/>
  <c r="J78" i="7" s="1"/>
  <c r="K78" i="7" s="1"/>
  <c r="N78" i="7" s="1"/>
  <c r="I77" i="7"/>
  <c r="J77" i="7" s="1"/>
  <c r="K77" i="7" s="1"/>
  <c r="N77" i="7" s="1"/>
  <c r="I76" i="7"/>
  <c r="J76" i="7" s="1"/>
  <c r="K76" i="7" s="1"/>
  <c r="N76" i="7" s="1"/>
  <c r="I75" i="7"/>
  <c r="J75" i="7" s="1"/>
  <c r="K75" i="7" s="1"/>
  <c r="N75" i="7" s="1"/>
  <c r="I74" i="7"/>
  <c r="J74" i="7" s="1"/>
  <c r="K74" i="7" s="1"/>
  <c r="N74" i="7" s="1"/>
  <c r="I73" i="7"/>
  <c r="J73" i="7" s="1"/>
  <c r="K73" i="7" s="1"/>
  <c r="N73" i="7" s="1"/>
  <c r="I72" i="7"/>
  <c r="J72" i="7" s="1"/>
  <c r="K72" i="7" s="1"/>
  <c r="N72" i="7" s="1"/>
  <c r="I71" i="7"/>
  <c r="J71" i="7" s="1"/>
  <c r="K71" i="7" s="1"/>
  <c r="N71" i="7" s="1"/>
  <c r="I70" i="7"/>
  <c r="J70" i="7" s="1"/>
  <c r="K70" i="7" s="1"/>
  <c r="N70" i="7" s="1"/>
  <c r="I69" i="7"/>
  <c r="J69" i="7" s="1"/>
  <c r="K69" i="7" s="1"/>
  <c r="N69" i="7" s="1"/>
  <c r="I68" i="7"/>
  <c r="J68" i="7" s="1"/>
  <c r="K68" i="7" s="1"/>
  <c r="N68" i="7" s="1"/>
  <c r="I67" i="7"/>
  <c r="J67" i="7" s="1"/>
  <c r="K67" i="7" s="1"/>
  <c r="N67" i="7" s="1"/>
  <c r="I66" i="7"/>
  <c r="J66" i="7" s="1"/>
  <c r="K66" i="7" s="1"/>
  <c r="N66" i="7" s="1"/>
  <c r="I65" i="7"/>
  <c r="J65" i="7" s="1"/>
  <c r="K65" i="7" s="1"/>
  <c r="N65" i="7" s="1"/>
  <c r="I64" i="7"/>
  <c r="J64" i="7" s="1"/>
  <c r="K64" i="7" s="1"/>
  <c r="N64" i="7" s="1"/>
  <c r="I63" i="7"/>
  <c r="J63" i="7" s="1"/>
  <c r="K63" i="7" s="1"/>
  <c r="N63" i="7" s="1"/>
  <c r="I62" i="7"/>
  <c r="J62" i="7" s="1"/>
  <c r="K62" i="7" s="1"/>
  <c r="N62" i="7" s="1"/>
  <c r="I61" i="7"/>
  <c r="J61" i="7" s="1"/>
  <c r="K61" i="7" s="1"/>
  <c r="N61" i="7" s="1"/>
  <c r="I60" i="7"/>
  <c r="J60" i="7" s="1"/>
  <c r="K60" i="7" s="1"/>
  <c r="N60" i="7" s="1"/>
  <c r="I59" i="7"/>
  <c r="J59" i="7" s="1"/>
  <c r="K59" i="7" s="1"/>
  <c r="N59" i="7" s="1"/>
  <c r="I58" i="7"/>
  <c r="J58" i="7" s="1"/>
  <c r="K58" i="7" s="1"/>
  <c r="N58" i="7" s="1"/>
  <c r="I57" i="7"/>
  <c r="J57" i="7" s="1"/>
  <c r="K57" i="7" s="1"/>
  <c r="N57" i="7" s="1"/>
  <c r="I56" i="7"/>
  <c r="J56" i="7" s="1"/>
  <c r="K56" i="7" s="1"/>
  <c r="N56" i="7" s="1"/>
  <c r="I55" i="7"/>
  <c r="J55" i="7" s="1"/>
  <c r="K55" i="7" s="1"/>
  <c r="N55" i="7" s="1"/>
  <c r="I54" i="7"/>
  <c r="J54" i="7" s="1"/>
  <c r="K54" i="7" s="1"/>
  <c r="N54" i="7" s="1"/>
  <c r="I53" i="7"/>
  <c r="J53" i="7" s="1"/>
  <c r="K53" i="7" s="1"/>
  <c r="N53" i="7" s="1"/>
  <c r="I52" i="7"/>
  <c r="J52" i="7" s="1"/>
  <c r="K52" i="7" s="1"/>
  <c r="N52" i="7" s="1"/>
  <c r="I51" i="7"/>
  <c r="J51" i="7" s="1"/>
  <c r="K51" i="7" s="1"/>
  <c r="N51" i="7" s="1"/>
  <c r="I50" i="7"/>
  <c r="J50" i="7" s="1"/>
  <c r="K50" i="7" s="1"/>
  <c r="N50" i="7" s="1"/>
  <c r="I49" i="7"/>
  <c r="J49" i="7" s="1"/>
  <c r="K49" i="7" s="1"/>
  <c r="N49" i="7" s="1"/>
  <c r="I48" i="7"/>
  <c r="J48" i="7" s="1"/>
  <c r="K48" i="7" s="1"/>
  <c r="N48" i="7" s="1"/>
  <c r="I47" i="7"/>
  <c r="J47" i="7" s="1"/>
  <c r="K47" i="7" s="1"/>
  <c r="N47" i="7" s="1"/>
  <c r="I46" i="7"/>
  <c r="J46" i="7" s="1"/>
  <c r="K46" i="7" s="1"/>
  <c r="N46" i="7" s="1"/>
  <c r="I45" i="7"/>
  <c r="J45" i="7" s="1"/>
  <c r="K45" i="7" s="1"/>
  <c r="N45" i="7" s="1"/>
  <c r="I44" i="7"/>
  <c r="J44" i="7" s="1"/>
  <c r="K44" i="7" s="1"/>
  <c r="N44" i="7" s="1"/>
  <c r="I43" i="7"/>
  <c r="J43" i="7" s="1"/>
  <c r="K43" i="7" s="1"/>
  <c r="N43" i="7" s="1"/>
  <c r="I42" i="7"/>
  <c r="J42" i="7" s="1"/>
  <c r="K42" i="7" s="1"/>
  <c r="N42" i="7" s="1"/>
  <c r="I41" i="7"/>
  <c r="J41" i="7" s="1"/>
  <c r="K41" i="7" s="1"/>
  <c r="N41" i="7" s="1"/>
  <c r="I40" i="7"/>
  <c r="J40" i="7" s="1"/>
  <c r="K40" i="7" s="1"/>
  <c r="N40" i="7" s="1"/>
  <c r="I39" i="7"/>
  <c r="J39" i="7" s="1"/>
  <c r="K39" i="7" s="1"/>
  <c r="N39" i="7" s="1"/>
  <c r="I38" i="7"/>
  <c r="J38" i="7" s="1"/>
  <c r="K38" i="7" s="1"/>
  <c r="N38" i="7" s="1"/>
  <c r="I37" i="7"/>
  <c r="J37" i="7" s="1"/>
  <c r="K37" i="7" s="1"/>
  <c r="N37" i="7" s="1"/>
  <c r="I36" i="7"/>
  <c r="J36" i="7" s="1"/>
  <c r="K36" i="7" s="1"/>
  <c r="N36" i="7" s="1"/>
  <c r="I35" i="7"/>
  <c r="J35" i="7" s="1"/>
  <c r="K35" i="7" s="1"/>
  <c r="N35" i="7" s="1"/>
  <c r="I34" i="7"/>
  <c r="J34" i="7" s="1"/>
  <c r="K34" i="7" s="1"/>
  <c r="N34" i="7" s="1"/>
  <c r="I33" i="7"/>
  <c r="J33" i="7" s="1"/>
  <c r="K33" i="7" s="1"/>
  <c r="N33" i="7" s="1"/>
  <c r="I32" i="7"/>
  <c r="J32" i="7" s="1"/>
  <c r="K32" i="7" s="1"/>
  <c r="N32" i="7" s="1"/>
  <c r="I31" i="7"/>
  <c r="J31" i="7" s="1"/>
  <c r="K31" i="7" s="1"/>
  <c r="N31" i="7" s="1"/>
  <c r="I30" i="7"/>
  <c r="J30" i="7" s="1"/>
  <c r="K30" i="7" s="1"/>
  <c r="N30" i="7" s="1"/>
  <c r="I29" i="7"/>
  <c r="J29" i="7" s="1"/>
  <c r="K29" i="7" s="1"/>
  <c r="N29" i="7" s="1"/>
  <c r="I28" i="7"/>
  <c r="J28" i="7" s="1"/>
  <c r="K28" i="7" s="1"/>
  <c r="N28" i="7" s="1"/>
  <c r="I27" i="7"/>
  <c r="J27" i="7" s="1"/>
  <c r="K27" i="7" s="1"/>
  <c r="N27" i="7" s="1"/>
  <c r="I26" i="7"/>
  <c r="J26" i="7" s="1"/>
  <c r="K26" i="7" s="1"/>
  <c r="N26" i="7" s="1"/>
  <c r="I25" i="7"/>
  <c r="J25" i="7" s="1"/>
  <c r="K25" i="7" s="1"/>
  <c r="N25" i="7" s="1"/>
  <c r="I24" i="7"/>
  <c r="J24" i="7" s="1"/>
  <c r="K24" i="7" s="1"/>
  <c r="N24" i="7" s="1"/>
  <c r="I23" i="7"/>
  <c r="J23" i="7" s="1"/>
  <c r="K23" i="7" s="1"/>
  <c r="N23" i="7" s="1"/>
  <c r="I22" i="7"/>
  <c r="J22" i="7" s="1"/>
  <c r="K22" i="7" s="1"/>
  <c r="N22" i="7" s="1"/>
  <c r="I21" i="7"/>
  <c r="J21" i="7" s="1"/>
  <c r="K21" i="7" s="1"/>
  <c r="N21" i="7" s="1"/>
  <c r="I20" i="7"/>
  <c r="J20" i="7" s="1"/>
  <c r="K20" i="7" s="1"/>
  <c r="N20" i="7" s="1"/>
  <c r="I19" i="7"/>
  <c r="J19" i="7" s="1"/>
  <c r="K19" i="7" s="1"/>
  <c r="N19" i="7" s="1"/>
  <c r="I18" i="7"/>
  <c r="J18" i="7" s="1"/>
  <c r="K18" i="7" s="1"/>
  <c r="N18" i="7" s="1"/>
  <c r="I17" i="7"/>
  <c r="J17" i="7" s="1"/>
  <c r="K17" i="7" s="1"/>
  <c r="N17" i="7" s="1"/>
  <c r="I16" i="7"/>
  <c r="J16" i="7" s="1"/>
  <c r="K16" i="7" s="1"/>
  <c r="N16" i="7" s="1"/>
  <c r="I15" i="7"/>
  <c r="J15" i="7" s="1"/>
  <c r="K15" i="7" s="1"/>
  <c r="N15" i="7" s="1"/>
  <c r="I14" i="7"/>
  <c r="J14" i="7" s="1"/>
  <c r="K14" i="7" s="1"/>
  <c r="N14" i="7" s="1"/>
  <c r="I13" i="7"/>
  <c r="J13" i="7" s="1"/>
  <c r="K13" i="7" s="1"/>
  <c r="N13" i="7" s="1"/>
  <c r="I12" i="7"/>
  <c r="J12" i="7" s="1"/>
  <c r="K12" i="7" s="1"/>
  <c r="N12" i="7" s="1"/>
  <c r="I11" i="7"/>
  <c r="J11" i="7" s="1"/>
  <c r="K11" i="7" s="1"/>
  <c r="N11" i="7" s="1"/>
  <c r="I10" i="7"/>
  <c r="J10" i="7" s="1"/>
  <c r="K10" i="7" s="1"/>
  <c r="N10" i="7" s="1"/>
  <c r="I9" i="7"/>
  <c r="J9" i="7" s="1"/>
  <c r="K9" i="7" s="1"/>
  <c r="N9" i="7" s="1"/>
  <c r="I8" i="7"/>
  <c r="J8" i="7" s="1"/>
  <c r="K8" i="7" s="1"/>
  <c r="N8" i="7" s="1"/>
  <c r="I7" i="7"/>
  <c r="J7" i="7" s="1"/>
  <c r="K7" i="7" s="1"/>
  <c r="N7" i="7" s="1"/>
  <c r="I6" i="7"/>
  <c r="J6" i="7" s="1"/>
  <c r="K6" i="7" s="1"/>
  <c r="L3843" i="3"/>
  <c r="L3842" i="3"/>
  <c r="L3841" i="3"/>
  <c r="L3840" i="3"/>
  <c r="L3839" i="3"/>
  <c r="L3838" i="3"/>
  <c r="L3837" i="3"/>
  <c r="L3836" i="3"/>
  <c r="L3835" i="3"/>
  <c r="L3834" i="3"/>
  <c r="L3833" i="3"/>
  <c r="L3832" i="3"/>
  <c r="L3831" i="3"/>
  <c r="L3830" i="3"/>
  <c r="L3829" i="3"/>
  <c r="L3828" i="3"/>
  <c r="L3827" i="3"/>
  <c r="L3826" i="3"/>
  <c r="L3825" i="3"/>
  <c r="L3824" i="3"/>
  <c r="L3823" i="3"/>
  <c r="L3822" i="3"/>
  <c r="L3821" i="3"/>
  <c r="L3820" i="3"/>
  <c r="L3819" i="3"/>
  <c r="L3818" i="3"/>
  <c r="L3817" i="3"/>
  <c r="L3816" i="3"/>
  <c r="L3815" i="3"/>
  <c r="L3814" i="3"/>
  <c r="L3813" i="3"/>
  <c r="L3812" i="3"/>
  <c r="L3811" i="3"/>
  <c r="L3810" i="3"/>
  <c r="L3809" i="3"/>
  <c r="L3808" i="3"/>
  <c r="L3807" i="3"/>
  <c r="L3806" i="3"/>
  <c r="L3805" i="3"/>
  <c r="L3804" i="3"/>
  <c r="L3803" i="3"/>
  <c r="L3802" i="3"/>
  <c r="L3801" i="3"/>
  <c r="L3800" i="3"/>
  <c r="L3799" i="3"/>
  <c r="L3798" i="3"/>
  <c r="L3797" i="3"/>
  <c r="L3796" i="3"/>
  <c r="L3795" i="3"/>
  <c r="L3794" i="3"/>
  <c r="L3793" i="3"/>
  <c r="L3792" i="3"/>
  <c r="L3791" i="3"/>
  <c r="L3790" i="3"/>
  <c r="L3789" i="3"/>
  <c r="L3788" i="3"/>
  <c r="L3787" i="3"/>
  <c r="L3786" i="3"/>
  <c r="L3785" i="3"/>
  <c r="L3784" i="3"/>
  <c r="L3783" i="3"/>
  <c r="L3782" i="3"/>
  <c r="L3781" i="3"/>
  <c r="L3780" i="3"/>
  <c r="L3779" i="3"/>
  <c r="L3778" i="3"/>
  <c r="L3777" i="3"/>
  <c r="L3776" i="3"/>
  <c r="L3775" i="3"/>
  <c r="L3774" i="3"/>
  <c r="L3773" i="3"/>
  <c r="L3772" i="3"/>
  <c r="L3771" i="3"/>
  <c r="L3770" i="3"/>
  <c r="L3769" i="3"/>
  <c r="L3768" i="3"/>
  <c r="L3767" i="3"/>
  <c r="L3766" i="3"/>
  <c r="L3765" i="3"/>
  <c r="L3764" i="3"/>
  <c r="L3763" i="3"/>
  <c r="L3762" i="3"/>
  <c r="L3761" i="3"/>
  <c r="L3760" i="3"/>
  <c r="L3759" i="3"/>
  <c r="L3758" i="3"/>
  <c r="L3757" i="3"/>
  <c r="L3756" i="3"/>
  <c r="L3755" i="3"/>
  <c r="L3754" i="3"/>
  <c r="L3753" i="3"/>
  <c r="L3752" i="3"/>
  <c r="L3751" i="3"/>
  <c r="L3750" i="3"/>
  <c r="L3749" i="3"/>
  <c r="L3748" i="3"/>
  <c r="L3747" i="3"/>
  <c r="L3746" i="3"/>
  <c r="L3745" i="3"/>
  <c r="L3744" i="3"/>
  <c r="L3743" i="3"/>
  <c r="L3742" i="3"/>
  <c r="L3741" i="3"/>
  <c r="L3740" i="3"/>
  <c r="L3739" i="3"/>
  <c r="L3738" i="3"/>
  <c r="L3737" i="3"/>
  <c r="L3736" i="3"/>
  <c r="L3735" i="3"/>
  <c r="L3734" i="3"/>
  <c r="L3733" i="3"/>
  <c r="L3732" i="3"/>
  <c r="L3731" i="3"/>
  <c r="L3730" i="3"/>
  <c r="L3729" i="3"/>
  <c r="L3728" i="3"/>
  <c r="L3727" i="3"/>
  <c r="L3726" i="3"/>
  <c r="L3725" i="3"/>
  <c r="L3724" i="3"/>
  <c r="L3723" i="3"/>
  <c r="L3722" i="3"/>
  <c r="L3721" i="3"/>
  <c r="L3720" i="3"/>
  <c r="L3719" i="3"/>
  <c r="L3718" i="3"/>
  <c r="L3717" i="3"/>
  <c r="L3716" i="3"/>
  <c r="L3715" i="3"/>
  <c r="L3714" i="3"/>
  <c r="L3713" i="3"/>
  <c r="L3712" i="3"/>
  <c r="L3711" i="3"/>
  <c r="L3710" i="3"/>
  <c r="L3709" i="3"/>
  <c r="L3708" i="3"/>
  <c r="L3707" i="3"/>
  <c r="L3706" i="3"/>
  <c r="L3705" i="3"/>
  <c r="L3704" i="3"/>
  <c r="L3703" i="3"/>
  <c r="L3702" i="3"/>
  <c r="L3701" i="3"/>
  <c r="L3700" i="3"/>
  <c r="L3699" i="3"/>
  <c r="L3698" i="3"/>
  <c r="L3697" i="3"/>
  <c r="L3696" i="3"/>
  <c r="L3695" i="3"/>
  <c r="L3694" i="3"/>
  <c r="L3693" i="3"/>
  <c r="L3692" i="3"/>
  <c r="L3691" i="3"/>
  <c r="L3690" i="3"/>
  <c r="L3689" i="3"/>
  <c r="L3688" i="3"/>
  <c r="L3687" i="3"/>
  <c r="L3686" i="3"/>
  <c r="L3685" i="3"/>
  <c r="L3684" i="3"/>
  <c r="L3683" i="3"/>
  <c r="L3682" i="3"/>
  <c r="L3681" i="3"/>
  <c r="L3680" i="3"/>
  <c r="L3679" i="3"/>
  <c r="L3678" i="3"/>
  <c r="L3677" i="3"/>
  <c r="L3676" i="3"/>
  <c r="L3675" i="3"/>
  <c r="L3674" i="3"/>
  <c r="L3673" i="3"/>
  <c r="L3672" i="3"/>
  <c r="L3671" i="3"/>
  <c r="L3670" i="3"/>
  <c r="L3669" i="3"/>
  <c r="L3668" i="3"/>
  <c r="L3667" i="3"/>
  <c r="L3666" i="3"/>
  <c r="L3665" i="3"/>
  <c r="L3664" i="3"/>
  <c r="L3663" i="3"/>
  <c r="L3662" i="3"/>
  <c r="L3661" i="3"/>
  <c r="L3660" i="3"/>
  <c r="L3659" i="3"/>
  <c r="L3658" i="3"/>
  <c r="L3657" i="3"/>
  <c r="L3656" i="3"/>
  <c r="L3655" i="3"/>
  <c r="L3654" i="3"/>
  <c r="L3653" i="3"/>
  <c r="L3652" i="3"/>
  <c r="L3651" i="3"/>
  <c r="L3650" i="3"/>
  <c r="L3649" i="3"/>
  <c r="L3648" i="3"/>
  <c r="L3647" i="3"/>
  <c r="L3646" i="3"/>
  <c r="L3645" i="3"/>
  <c r="L3644" i="3"/>
  <c r="L3643" i="3"/>
  <c r="L3642" i="3"/>
  <c r="L3641" i="3"/>
  <c r="L3640" i="3"/>
  <c r="L3639" i="3"/>
  <c r="L3638" i="3"/>
  <c r="L3637" i="3"/>
  <c r="L3636" i="3"/>
  <c r="L3635" i="3"/>
  <c r="L3634" i="3"/>
  <c r="L3633" i="3"/>
  <c r="L3632" i="3"/>
  <c r="L3631" i="3"/>
  <c r="L3630" i="3"/>
  <c r="L3629" i="3"/>
  <c r="L3628" i="3"/>
  <c r="L3627" i="3"/>
  <c r="L3626" i="3"/>
  <c r="L3625" i="3"/>
  <c r="L3624" i="3"/>
  <c r="L3623" i="3"/>
  <c r="L3622" i="3"/>
  <c r="L3621" i="3"/>
  <c r="L3620" i="3"/>
  <c r="L3619" i="3"/>
  <c r="L3618" i="3"/>
  <c r="L3617" i="3"/>
  <c r="L3616" i="3"/>
  <c r="L3615" i="3"/>
  <c r="L3614" i="3"/>
  <c r="L3613" i="3"/>
  <c r="L3612" i="3"/>
  <c r="L3611" i="3"/>
  <c r="L3610" i="3"/>
  <c r="L3609" i="3"/>
  <c r="L3608" i="3"/>
  <c r="L3607" i="3"/>
  <c r="L3606" i="3"/>
  <c r="L3605" i="3"/>
  <c r="L3604" i="3"/>
  <c r="L3603" i="3"/>
  <c r="L3602" i="3"/>
  <c r="L3601" i="3"/>
  <c r="L3600" i="3"/>
  <c r="L3599" i="3"/>
  <c r="L3598" i="3"/>
  <c r="L3597" i="3"/>
  <c r="L3596" i="3"/>
  <c r="L3595" i="3"/>
  <c r="L3594" i="3"/>
  <c r="L3593" i="3"/>
  <c r="L3592" i="3"/>
  <c r="L3591" i="3"/>
  <c r="L3590" i="3"/>
  <c r="L3589" i="3"/>
  <c r="L3588" i="3"/>
  <c r="L3587" i="3"/>
  <c r="L3586" i="3"/>
  <c r="L3585" i="3"/>
  <c r="L3584" i="3"/>
  <c r="L3583" i="3"/>
  <c r="L3582" i="3"/>
  <c r="L3581" i="3"/>
  <c r="L3580" i="3"/>
  <c r="L3579" i="3"/>
  <c r="L3578" i="3"/>
  <c r="L3577" i="3"/>
  <c r="L3576" i="3"/>
  <c r="L3575" i="3"/>
  <c r="L3574" i="3"/>
  <c r="L3573" i="3"/>
  <c r="L3572" i="3"/>
  <c r="L3571" i="3"/>
  <c r="L3570" i="3"/>
  <c r="L3569" i="3"/>
  <c r="L3568" i="3"/>
  <c r="L3567" i="3"/>
  <c r="L3566" i="3"/>
  <c r="L3565" i="3"/>
  <c r="L3564" i="3"/>
  <c r="L3563" i="3"/>
  <c r="L3562" i="3"/>
  <c r="L3561" i="3"/>
  <c r="L3560" i="3"/>
  <c r="L3559" i="3"/>
  <c r="L3558" i="3"/>
  <c r="L3557" i="3"/>
  <c r="L3556" i="3"/>
  <c r="L3555" i="3"/>
  <c r="L3554" i="3"/>
  <c r="L3553" i="3"/>
  <c r="L3552" i="3"/>
  <c r="L3551" i="3"/>
  <c r="L3550" i="3"/>
  <c r="L3549" i="3"/>
  <c r="L3548" i="3"/>
  <c r="L3547" i="3"/>
  <c r="L3546" i="3"/>
  <c r="L3545" i="3"/>
  <c r="L3544" i="3"/>
  <c r="L3543" i="3"/>
  <c r="L3542" i="3"/>
  <c r="L3541" i="3"/>
  <c r="L3540" i="3"/>
  <c r="L3539" i="3"/>
  <c r="L3538" i="3"/>
  <c r="L3537" i="3"/>
  <c r="L3536" i="3"/>
  <c r="L3535" i="3"/>
  <c r="L3534" i="3"/>
  <c r="L3533" i="3"/>
  <c r="L3532" i="3"/>
  <c r="L3531" i="3"/>
  <c r="L3530" i="3"/>
  <c r="L3529" i="3"/>
  <c r="L3528" i="3"/>
  <c r="L3527" i="3"/>
  <c r="L3526" i="3"/>
  <c r="L3525" i="3"/>
  <c r="L3524" i="3"/>
  <c r="L3523" i="3"/>
  <c r="L3522" i="3"/>
  <c r="L3521" i="3"/>
  <c r="L3520" i="3"/>
  <c r="L3519" i="3"/>
  <c r="L3518" i="3"/>
  <c r="L3517" i="3"/>
  <c r="L3516" i="3"/>
  <c r="L3515" i="3"/>
  <c r="L3514" i="3"/>
  <c r="L3513" i="3"/>
  <c r="L3512" i="3"/>
  <c r="L3511" i="3"/>
  <c r="L3510" i="3"/>
  <c r="L3509" i="3"/>
  <c r="L3508" i="3"/>
  <c r="L3507" i="3"/>
  <c r="L3506" i="3"/>
  <c r="L3505" i="3"/>
  <c r="L3504" i="3"/>
  <c r="L3503" i="3"/>
  <c r="L3502" i="3"/>
  <c r="L3501" i="3"/>
  <c r="L3500" i="3"/>
  <c r="L3499" i="3"/>
  <c r="L3498" i="3"/>
  <c r="L3497" i="3"/>
  <c r="L3496" i="3"/>
  <c r="L3495" i="3"/>
  <c r="L3494" i="3"/>
  <c r="L3493" i="3"/>
  <c r="L3492" i="3"/>
  <c r="L3491" i="3"/>
  <c r="L3490" i="3"/>
  <c r="L3489" i="3"/>
  <c r="L3488" i="3"/>
  <c r="L3487" i="3"/>
  <c r="L3486" i="3"/>
  <c r="L3485" i="3"/>
  <c r="L3484" i="3"/>
  <c r="L3483" i="3"/>
  <c r="L3482" i="3"/>
  <c r="L3481" i="3"/>
  <c r="L3480" i="3"/>
  <c r="L3479" i="3"/>
  <c r="L3478" i="3"/>
  <c r="L3477" i="3"/>
  <c r="L3476" i="3"/>
  <c r="L3475" i="3"/>
  <c r="L3474" i="3"/>
  <c r="L3473" i="3"/>
  <c r="L3472" i="3"/>
  <c r="L3471" i="3"/>
  <c r="L3470" i="3"/>
  <c r="L3469" i="3"/>
  <c r="L3468" i="3"/>
  <c r="L3467" i="3"/>
  <c r="L3466" i="3"/>
  <c r="L3465" i="3"/>
  <c r="L3464" i="3"/>
  <c r="L3463" i="3"/>
  <c r="L3462" i="3"/>
  <c r="L3461" i="3"/>
  <c r="L3460" i="3"/>
  <c r="L3459" i="3"/>
  <c r="L3458" i="3"/>
  <c r="L3457" i="3"/>
  <c r="L3456" i="3"/>
  <c r="L3455" i="3"/>
  <c r="L3454" i="3"/>
  <c r="L3453" i="3"/>
  <c r="L3452" i="3"/>
  <c r="L3451" i="3"/>
  <c r="L3450" i="3"/>
  <c r="L3449" i="3"/>
  <c r="L3448" i="3"/>
  <c r="L3447" i="3"/>
  <c r="L3446" i="3"/>
  <c r="L3445" i="3"/>
  <c r="L3444" i="3"/>
  <c r="L3443" i="3"/>
  <c r="L3442" i="3"/>
  <c r="L3441" i="3"/>
  <c r="L3440" i="3"/>
  <c r="L3439" i="3"/>
  <c r="L3438" i="3"/>
  <c r="L3437" i="3"/>
  <c r="L3436" i="3"/>
  <c r="L3435" i="3"/>
  <c r="L3434" i="3"/>
  <c r="L3433" i="3"/>
  <c r="L3432" i="3"/>
  <c r="L3431" i="3"/>
  <c r="L3430" i="3"/>
  <c r="L3429" i="3"/>
  <c r="L3428" i="3"/>
  <c r="L3427" i="3"/>
  <c r="L3426" i="3"/>
  <c r="L3425" i="3"/>
  <c r="L3424" i="3"/>
  <c r="L3423" i="3"/>
  <c r="L3422" i="3"/>
  <c r="L3421" i="3"/>
  <c r="L3420" i="3"/>
  <c r="L3419" i="3"/>
  <c r="L3418" i="3"/>
  <c r="L3417" i="3"/>
  <c r="L3416" i="3"/>
  <c r="L3415" i="3"/>
  <c r="L3414" i="3"/>
  <c r="L3413" i="3"/>
  <c r="L3412" i="3"/>
  <c r="L3411" i="3"/>
  <c r="L3410" i="3"/>
  <c r="L3409" i="3"/>
  <c r="L3408" i="3"/>
  <c r="L3407" i="3"/>
  <c r="L3406" i="3"/>
  <c r="L3405" i="3"/>
  <c r="L3404" i="3"/>
  <c r="L3403" i="3"/>
  <c r="L3402" i="3"/>
  <c r="L3401" i="3"/>
  <c r="L3400" i="3"/>
  <c r="L3399" i="3"/>
  <c r="L3398" i="3"/>
  <c r="L3397" i="3"/>
  <c r="L3396" i="3"/>
  <c r="L3395" i="3"/>
  <c r="L3394" i="3"/>
  <c r="L3393" i="3"/>
  <c r="L3392" i="3"/>
  <c r="L3391" i="3"/>
  <c r="L3390" i="3"/>
  <c r="L3389" i="3"/>
  <c r="L3388" i="3"/>
  <c r="L3387" i="3"/>
  <c r="L3386" i="3"/>
  <c r="L3385" i="3"/>
  <c r="L3384" i="3"/>
  <c r="L3383" i="3"/>
  <c r="L3382" i="3"/>
  <c r="L3381" i="3"/>
  <c r="L3380" i="3"/>
  <c r="L3379" i="3"/>
  <c r="L3378" i="3"/>
  <c r="L3377" i="3"/>
  <c r="L3376" i="3"/>
  <c r="L3375" i="3"/>
  <c r="L3374" i="3"/>
  <c r="L3373" i="3"/>
  <c r="L3372" i="3"/>
  <c r="L3371" i="3"/>
  <c r="L3370" i="3"/>
  <c r="L3369" i="3"/>
  <c r="L3368" i="3"/>
  <c r="L3367" i="3"/>
  <c r="L3366" i="3"/>
  <c r="L3365" i="3"/>
  <c r="L3364" i="3"/>
  <c r="L3363" i="3"/>
  <c r="L3362" i="3"/>
  <c r="L3361" i="3"/>
  <c r="L3360" i="3"/>
  <c r="L3359" i="3"/>
  <c r="L3358" i="3"/>
  <c r="L3357" i="3"/>
  <c r="L3356" i="3"/>
  <c r="L3355" i="3"/>
  <c r="L3354" i="3"/>
  <c r="L3353" i="3"/>
  <c r="L3352" i="3"/>
  <c r="L3351" i="3"/>
  <c r="L3350" i="3"/>
  <c r="L3349" i="3"/>
  <c r="L3348" i="3"/>
  <c r="L3347" i="3"/>
  <c r="L3346" i="3"/>
  <c r="L3345" i="3"/>
  <c r="L3344" i="3"/>
  <c r="L3343" i="3"/>
  <c r="L3342" i="3"/>
  <c r="L3341" i="3"/>
  <c r="L3340" i="3"/>
  <c r="L3339" i="3"/>
  <c r="L3338" i="3"/>
  <c r="L3337" i="3"/>
  <c r="L3336" i="3"/>
  <c r="L3335" i="3"/>
  <c r="L3334" i="3"/>
  <c r="L3333" i="3"/>
  <c r="L3332" i="3"/>
  <c r="L3331" i="3"/>
  <c r="L3330" i="3"/>
  <c r="L3329" i="3"/>
  <c r="L3328" i="3"/>
  <c r="L3327" i="3"/>
  <c r="L3326" i="3"/>
  <c r="L3325" i="3"/>
  <c r="L3324" i="3"/>
  <c r="L3323" i="3"/>
  <c r="L3322" i="3"/>
  <c r="L3321" i="3"/>
  <c r="L3320" i="3"/>
  <c r="L3319" i="3"/>
  <c r="L3318" i="3"/>
  <c r="L3317" i="3"/>
  <c r="L3316" i="3"/>
  <c r="L3315" i="3"/>
  <c r="L3314" i="3"/>
  <c r="L3313" i="3"/>
  <c r="L3312" i="3"/>
  <c r="L3311" i="3"/>
  <c r="L3310" i="3"/>
  <c r="L3309" i="3"/>
  <c r="L3308" i="3"/>
  <c r="L3307" i="3"/>
  <c r="L3306" i="3"/>
  <c r="L3305" i="3"/>
  <c r="L3304" i="3"/>
  <c r="L3303" i="3"/>
  <c r="L3302" i="3"/>
  <c r="L3301" i="3"/>
  <c r="L3300" i="3"/>
  <c r="L3299" i="3"/>
  <c r="L3298" i="3"/>
  <c r="L3297" i="3"/>
  <c r="L3296" i="3"/>
  <c r="L3295" i="3"/>
  <c r="L3294" i="3"/>
  <c r="L3293" i="3"/>
  <c r="L3292" i="3"/>
  <c r="L3291" i="3"/>
  <c r="L3290" i="3"/>
  <c r="L3289" i="3"/>
  <c r="L3288" i="3"/>
  <c r="L3287" i="3"/>
  <c r="L3286" i="3"/>
  <c r="L3285" i="3"/>
  <c r="L3284" i="3"/>
  <c r="L3283" i="3"/>
  <c r="L3282" i="3"/>
  <c r="L3281" i="3"/>
  <c r="L3280" i="3"/>
  <c r="L3279" i="3"/>
  <c r="L3278" i="3"/>
  <c r="L3277" i="3"/>
  <c r="L3276" i="3"/>
  <c r="L3275" i="3"/>
  <c r="L3274" i="3"/>
  <c r="L3273" i="3"/>
  <c r="L3272" i="3"/>
  <c r="L3271" i="3"/>
  <c r="L3270" i="3"/>
  <c r="L3269" i="3"/>
  <c r="L3268" i="3"/>
  <c r="L3267" i="3"/>
  <c r="L3266" i="3"/>
  <c r="L3265" i="3"/>
  <c r="L3264" i="3"/>
  <c r="L3263" i="3"/>
  <c r="L3262" i="3"/>
  <c r="L3261" i="3"/>
  <c r="L3260" i="3"/>
  <c r="L3259" i="3"/>
  <c r="L3258" i="3"/>
  <c r="L3257" i="3"/>
  <c r="L3256" i="3"/>
  <c r="L3255" i="3"/>
  <c r="L3254" i="3"/>
  <c r="L3253" i="3"/>
  <c r="L3252" i="3"/>
  <c r="L3251" i="3"/>
  <c r="L3250" i="3"/>
  <c r="L3249" i="3"/>
  <c r="L3248" i="3"/>
  <c r="L3247" i="3"/>
  <c r="L3246" i="3"/>
  <c r="L3245" i="3"/>
  <c r="L3244" i="3"/>
  <c r="L3243" i="3"/>
  <c r="L3242" i="3"/>
  <c r="L3241" i="3"/>
  <c r="L3240" i="3"/>
  <c r="L3239" i="3"/>
  <c r="L3238" i="3"/>
  <c r="L3237" i="3"/>
  <c r="L3236" i="3"/>
  <c r="L3235" i="3"/>
  <c r="L3234" i="3"/>
  <c r="L3233" i="3"/>
  <c r="L3232" i="3"/>
  <c r="L3231" i="3"/>
  <c r="L3230" i="3"/>
  <c r="L3229" i="3"/>
  <c r="L3228" i="3"/>
  <c r="L3227" i="3"/>
  <c r="L3226" i="3"/>
  <c r="L3225" i="3"/>
  <c r="L3224" i="3"/>
  <c r="L3223" i="3"/>
  <c r="L3222" i="3"/>
  <c r="L3221" i="3"/>
  <c r="L3220" i="3"/>
  <c r="L3219" i="3"/>
  <c r="L3218" i="3"/>
  <c r="L3217" i="3"/>
  <c r="L3216" i="3"/>
  <c r="L3215" i="3"/>
  <c r="L3214" i="3"/>
  <c r="L3213" i="3"/>
  <c r="L3212" i="3"/>
  <c r="L3211" i="3"/>
  <c r="L3210" i="3"/>
  <c r="L3209" i="3"/>
  <c r="L3208" i="3"/>
  <c r="L3207" i="3"/>
  <c r="L3206" i="3"/>
  <c r="L3205" i="3"/>
  <c r="L3204" i="3"/>
  <c r="L3203" i="3"/>
  <c r="L3202" i="3"/>
  <c r="L3201" i="3"/>
  <c r="L3200" i="3"/>
  <c r="L3199" i="3"/>
  <c r="L3198" i="3"/>
  <c r="L3197" i="3"/>
  <c r="L3196" i="3"/>
  <c r="L3195" i="3"/>
  <c r="L3194" i="3"/>
  <c r="L3193" i="3"/>
  <c r="L3192" i="3"/>
  <c r="L3191" i="3"/>
  <c r="L3190" i="3"/>
  <c r="L3189" i="3"/>
  <c r="L3188" i="3"/>
  <c r="L3187" i="3"/>
  <c r="L3186" i="3"/>
  <c r="L3185" i="3"/>
  <c r="L3184" i="3"/>
  <c r="L3183" i="3"/>
  <c r="L3182" i="3"/>
  <c r="L3181" i="3"/>
  <c r="L3180" i="3"/>
  <c r="L3179" i="3"/>
  <c r="L3178" i="3"/>
  <c r="L3177" i="3"/>
  <c r="L3176" i="3"/>
  <c r="L3175" i="3"/>
  <c r="L3174" i="3"/>
  <c r="L3173" i="3"/>
  <c r="L3172" i="3"/>
  <c r="L3171" i="3"/>
  <c r="L3170" i="3"/>
  <c r="L3169" i="3"/>
  <c r="L3168" i="3"/>
  <c r="L3167" i="3"/>
  <c r="L3166" i="3"/>
  <c r="L3165" i="3"/>
  <c r="L3164" i="3"/>
  <c r="L3163" i="3"/>
  <c r="L3162" i="3"/>
  <c r="L3161" i="3"/>
  <c r="L3160" i="3"/>
  <c r="L3159" i="3"/>
  <c r="L3158" i="3"/>
  <c r="L3157" i="3"/>
  <c r="L3156" i="3"/>
  <c r="L3155" i="3"/>
  <c r="L3154" i="3"/>
  <c r="L3153" i="3"/>
  <c r="L3152" i="3"/>
  <c r="L3151" i="3"/>
  <c r="L3150" i="3"/>
  <c r="L3149" i="3"/>
  <c r="L3148" i="3"/>
  <c r="L3147" i="3"/>
  <c r="L3146" i="3"/>
  <c r="L3145" i="3"/>
  <c r="L3144" i="3"/>
  <c r="L3143" i="3"/>
  <c r="L3142" i="3"/>
  <c r="L3141" i="3"/>
  <c r="L3140" i="3"/>
  <c r="L3139" i="3"/>
  <c r="L3138" i="3"/>
  <c r="L3137" i="3"/>
  <c r="L3136" i="3"/>
  <c r="L3135" i="3"/>
  <c r="L3134" i="3"/>
  <c r="L3133" i="3"/>
  <c r="L3132" i="3"/>
  <c r="L3131" i="3"/>
  <c r="L3130" i="3"/>
  <c r="L3129" i="3"/>
  <c r="L3128" i="3"/>
  <c r="L3127" i="3"/>
  <c r="L3126" i="3"/>
  <c r="L3125" i="3"/>
  <c r="L3124" i="3"/>
  <c r="L3123" i="3"/>
  <c r="L3122" i="3"/>
  <c r="L3121" i="3"/>
  <c r="L3120" i="3"/>
  <c r="L3119" i="3"/>
  <c r="L3118" i="3"/>
  <c r="L3117" i="3"/>
  <c r="L3116" i="3"/>
  <c r="L3115" i="3"/>
  <c r="L3114" i="3"/>
  <c r="L3113" i="3"/>
  <c r="L3112" i="3"/>
  <c r="L3111" i="3"/>
  <c r="L3110" i="3"/>
  <c r="L3109" i="3"/>
  <c r="L3108" i="3"/>
  <c r="L3107" i="3"/>
  <c r="L3106" i="3"/>
  <c r="L3105" i="3"/>
  <c r="L3104" i="3"/>
  <c r="L3103" i="3"/>
  <c r="L3102" i="3"/>
  <c r="L3101" i="3"/>
  <c r="L3100" i="3"/>
  <c r="L3099" i="3"/>
  <c r="L3098" i="3"/>
  <c r="L3097" i="3"/>
  <c r="L3096" i="3"/>
  <c r="L3095" i="3"/>
  <c r="L3094" i="3"/>
  <c r="L3093" i="3"/>
  <c r="L3092" i="3"/>
  <c r="L3091" i="3"/>
  <c r="L3090" i="3"/>
  <c r="L3089" i="3"/>
  <c r="L3088" i="3"/>
  <c r="L3087" i="3"/>
  <c r="L3086" i="3"/>
  <c r="L3085" i="3"/>
  <c r="L3084" i="3"/>
  <c r="L3083" i="3"/>
  <c r="L3082" i="3"/>
  <c r="L3081" i="3"/>
  <c r="L3080" i="3"/>
  <c r="L3079" i="3"/>
  <c r="L3078" i="3"/>
  <c r="L3077" i="3"/>
  <c r="L3076" i="3"/>
  <c r="L3075" i="3"/>
  <c r="L3074" i="3"/>
  <c r="L3073" i="3"/>
  <c r="L3072" i="3"/>
  <c r="L3071" i="3"/>
  <c r="L3070" i="3"/>
  <c r="L3069" i="3"/>
  <c r="L3068" i="3"/>
  <c r="L3067" i="3"/>
  <c r="L3066" i="3"/>
  <c r="L3065" i="3"/>
  <c r="L3064" i="3"/>
  <c r="L3063" i="3"/>
  <c r="L3062" i="3"/>
  <c r="L3061" i="3"/>
  <c r="L3060" i="3"/>
  <c r="L3059" i="3"/>
  <c r="L3058" i="3"/>
  <c r="L3057" i="3"/>
  <c r="L3056" i="3"/>
  <c r="L3055" i="3"/>
  <c r="L3054" i="3"/>
  <c r="L3053" i="3"/>
  <c r="L3052" i="3"/>
  <c r="L3051" i="3"/>
  <c r="L3050" i="3"/>
  <c r="L3049" i="3"/>
  <c r="L3048" i="3"/>
  <c r="L3047" i="3"/>
  <c r="L3046" i="3"/>
  <c r="L3045" i="3"/>
  <c r="L3044" i="3"/>
  <c r="L3043" i="3"/>
  <c r="L3042" i="3"/>
  <c r="L3041" i="3"/>
  <c r="L3040" i="3"/>
  <c r="L3039" i="3"/>
  <c r="L3038" i="3"/>
  <c r="L3037" i="3"/>
  <c r="L3036" i="3"/>
  <c r="L3035" i="3"/>
  <c r="L3034" i="3"/>
  <c r="L3033" i="3"/>
  <c r="L3032" i="3"/>
  <c r="L3031" i="3"/>
  <c r="L3030" i="3"/>
  <c r="L3029" i="3"/>
  <c r="L3028" i="3"/>
  <c r="L3027" i="3"/>
  <c r="L3026" i="3"/>
  <c r="L3025" i="3"/>
  <c r="L3024" i="3"/>
  <c r="L3023" i="3"/>
  <c r="L3022" i="3"/>
  <c r="L3021" i="3"/>
  <c r="L3020" i="3"/>
  <c r="L3019" i="3"/>
  <c r="L3018" i="3"/>
  <c r="L3017" i="3"/>
  <c r="L3016" i="3"/>
  <c r="L3015" i="3"/>
  <c r="L3014" i="3"/>
  <c r="L3013" i="3"/>
  <c r="L3012" i="3"/>
  <c r="L3011" i="3"/>
  <c r="L3010" i="3"/>
  <c r="L3009" i="3"/>
  <c r="L3008" i="3"/>
  <c r="L3007" i="3"/>
  <c r="L3006" i="3"/>
  <c r="L3005" i="3"/>
  <c r="L3004" i="3"/>
  <c r="L3003" i="3"/>
  <c r="L3002" i="3"/>
  <c r="L3001" i="3"/>
  <c r="L3000" i="3"/>
  <c r="L2999" i="3"/>
  <c r="L2998" i="3"/>
  <c r="L2997" i="3"/>
  <c r="L2996" i="3"/>
  <c r="L2995" i="3"/>
  <c r="L2994" i="3"/>
  <c r="L2993" i="3"/>
  <c r="L2992" i="3"/>
  <c r="L2991" i="3"/>
  <c r="L2990" i="3"/>
  <c r="L2989" i="3"/>
  <c r="L2988" i="3"/>
  <c r="L2987" i="3"/>
  <c r="L2986" i="3"/>
  <c r="L2985" i="3"/>
  <c r="L2984" i="3"/>
  <c r="L2983" i="3"/>
  <c r="L2982" i="3"/>
  <c r="L2981" i="3"/>
  <c r="L2980" i="3"/>
  <c r="L2979" i="3"/>
  <c r="L2978" i="3"/>
  <c r="L2977" i="3"/>
  <c r="L2976" i="3"/>
  <c r="L2975" i="3"/>
  <c r="L2974" i="3"/>
  <c r="L2973" i="3"/>
  <c r="L2972" i="3"/>
  <c r="L2971" i="3"/>
  <c r="L2970" i="3"/>
  <c r="L2969" i="3"/>
  <c r="L2968" i="3"/>
  <c r="L2967" i="3"/>
  <c r="L2966" i="3"/>
  <c r="L2965" i="3"/>
  <c r="L2964" i="3"/>
  <c r="L2963" i="3"/>
  <c r="L2962" i="3"/>
  <c r="L2961" i="3"/>
  <c r="L2960" i="3"/>
  <c r="L2959" i="3"/>
  <c r="L2958" i="3"/>
  <c r="L2957" i="3"/>
  <c r="L2956" i="3"/>
  <c r="L2955" i="3"/>
  <c r="L2954" i="3"/>
  <c r="L2953" i="3"/>
  <c r="L2952" i="3"/>
  <c r="L2951" i="3"/>
  <c r="L2950" i="3"/>
  <c r="L2949" i="3"/>
  <c r="L2948" i="3"/>
  <c r="L2947" i="3"/>
  <c r="L2946" i="3"/>
  <c r="L2945" i="3"/>
  <c r="L2944" i="3"/>
  <c r="L2943" i="3"/>
  <c r="L2942" i="3"/>
  <c r="L2941" i="3"/>
  <c r="L2940" i="3"/>
  <c r="L2939" i="3"/>
  <c r="L2938" i="3"/>
  <c r="L2937" i="3"/>
  <c r="L2936" i="3"/>
  <c r="L2935" i="3"/>
  <c r="L2934" i="3"/>
  <c r="L2933" i="3"/>
  <c r="L2932" i="3"/>
  <c r="L2931" i="3"/>
  <c r="L2930" i="3"/>
  <c r="L2929" i="3"/>
  <c r="L2928" i="3"/>
  <c r="L2927" i="3"/>
  <c r="L2926" i="3"/>
  <c r="L2925" i="3"/>
  <c r="L2924" i="3"/>
  <c r="L2923" i="3"/>
  <c r="L2922" i="3"/>
  <c r="L2921" i="3"/>
  <c r="L2920" i="3"/>
  <c r="L2919" i="3"/>
  <c r="L2918" i="3"/>
  <c r="L2917" i="3"/>
  <c r="L2916" i="3"/>
  <c r="L2915" i="3"/>
  <c r="L2914" i="3"/>
  <c r="L2913" i="3"/>
  <c r="L2912" i="3"/>
  <c r="L2911" i="3"/>
  <c r="L2910" i="3"/>
  <c r="L2909" i="3"/>
  <c r="L2908" i="3"/>
  <c r="L2907" i="3"/>
  <c r="L2906" i="3"/>
  <c r="L2905" i="3"/>
  <c r="L2904" i="3"/>
  <c r="L2903" i="3"/>
  <c r="L2902" i="3"/>
  <c r="L2901" i="3"/>
  <c r="L2900" i="3"/>
  <c r="L2899" i="3"/>
  <c r="L2898" i="3"/>
  <c r="L2897" i="3"/>
  <c r="L2896" i="3"/>
  <c r="L2895" i="3"/>
  <c r="L2894" i="3"/>
  <c r="L2893" i="3"/>
  <c r="L2892" i="3"/>
  <c r="L2891" i="3"/>
  <c r="L2890" i="3"/>
  <c r="L2889" i="3"/>
  <c r="L2888" i="3"/>
  <c r="L2887" i="3"/>
  <c r="L2886" i="3"/>
  <c r="L2885" i="3"/>
  <c r="L2884" i="3"/>
  <c r="L2883" i="3"/>
  <c r="L2882" i="3"/>
  <c r="L2881" i="3"/>
  <c r="L2880" i="3"/>
  <c r="L2879" i="3"/>
  <c r="L2878" i="3"/>
  <c r="L2877" i="3"/>
  <c r="L2876" i="3"/>
  <c r="L2875" i="3"/>
  <c r="L2874" i="3"/>
  <c r="L2873" i="3"/>
  <c r="L2872" i="3"/>
  <c r="L2871" i="3"/>
  <c r="L2870" i="3"/>
  <c r="L2869" i="3"/>
  <c r="L2868" i="3"/>
  <c r="L2867" i="3"/>
  <c r="L2866" i="3"/>
  <c r="L2865" i="3"/>
  <c r="L2864" i="3"/>
  <c r="L2863" i="3"/>
  <c r="L2862" i="3"/>
  <c r="L2861" i="3"/>
  <c r="L2860" i="3"/>
  <c r="L2859" i="3"/>
  <c r="L2858" i="3"/>
  <c r="L2857" i="3"/>
  <c r="L2856" i="3"/>
  <c r="L2855" i="3"/>
  <c r="L2854" i="3"/>
  <c r="L2853" i="3"/>
  <c r="L2852" i="3"/>
  <c r="L2851" i="3"/>
  <c r="L2850" i="3"/>
  <c r="L2849" i="3"/>
  <c r="L2848" i="3"/>
  <c r="L2847" i="3"/>
  <c r="L2846" i="3"/>
  <c r="L2845" i="3"/>
  <c r="L2844" i="3"/>
  <c r="L2843" i="3"/>
  <c r="L2842" i="3"/>
  <c r="L2841" i="3"/>
  <c r="L2840" i="3"/>
  <c r="L2839" i="3"/>
  <c r="L2838" i="3"/>
  <c r="L2837" i="3"/>
  <c r="L2836" i="3"/>
  <c r="L2835" i="3"/>
  <c r="L2834" i="3"/>
  <c r="L2833" i="3"/>
  <c r="L2832" i="3"/>
  <c r="L2831" i="3"/>
  <c r="L2830" i="3"/>
  <c r="L2829" i="3"/>
  <c r="L2828" i="3"/>
  <c r="L2827" i="3"/>
  <c r="L2826" i="3"/>
  <c r="L2825" i="3"/>
  <c r="L2824" i="3"/>
  <c r="L2823" i="3"/>
  <c r="L2822" i="3"/>
  <c r="L2821" i="3"/>
  <c r="L2820" i="3"/>
  <c r="L2819" i="3"/>
  <c r="L2818" i="3"/>
  <c r="L2817" i="3"/>
  <c r="L2816" i="3"/>
  <c r="L2815" i="3"/>
  <c r="L2814" i="3"/>
  <c r="L2813" i="3"/>
  <c r="L2812" i="3"/>
  <c r="L2811" i="3"/>
  <c r="L2810" i="3"/>
  <c r="L2809" i="3"/>
  <c r="L2808" i="3"/>
  <c r="L2807" i="3"/>
  <c r="L2806" i="3"/>
  <c r="L2805" i="3"/>
  <c r="L2804" i="3"/>
  <c r="L2803" i="3"/>
  <c r="L2802" i="3"/>
  <c r="L2801" i="3"/>
  <c r="L2800" i="3"/>
  <c r="L2799" i="3"/>
  <c r="L2798" i="3"/>
  <c r="L2797" i="3"/>
  <c r="L2796" i="3"/>
  <c r="L2795" i="3"/>
  <c r="L2794" i="3"/>
  <c r="L2793" i="3"/>
  <c r="L2792" i="3"/>
  <c r="L2791" i="3"/>
  <c r="L2790" i="3"/>
  <c r="L2789" i="3"/>
  <c r="L2788" i="3"/>
  <c r="L2787" i="3"/>
  <c r="L2786" i="3"/>
  <c r="L2785" i="3"/>
  <c r="L2784" i="3"/>
  <c r="L2783" i="3"/>
  <c r="L2782" i="3"/>
  <c r="L2781" i="3"/>
  <c r="L2780" i="3"/>
  <c r="L2779" i="3"/>
  <c r="L2778" i="3"/>
  <c r="L2777" i="3"/>
  <c r="L2776" i="3"/>
  <c r="L2775" i="3"/>
  <c r="L2774" i="3"/>
  <c r="L2773" i="3"/>
  <c r="L2772" i="3"/>
  <c r="L2771" i="3"/>
  <c r="L2770" i="3"/>
  <c r="L2769" i="3"/>
  <c r="L2768" i="3"/>
  <c r="L2767" i="3"/>
  <c r="L2766" i="3"/>
  <c r="L2765" i="3"/>
  <c r="L2764" i="3"/>
  <c r="L2763" i="3"/>
  <c r="L2762" i="3"/>
  <c r="L2761" i="3"/>
  <c r="L2760" i="3"/>
  <c r="L2759" i="3"/>
  <c r="L2758" i="3"/>
  <c r="L2757" i="3"/>
  <c r="L2756" i="3"/>
  <c r="L2755" i="3"/>
  <c r="L2754" i="3"/>
  <c r="L2753" i="3"/>
  <c r="L2752" i="3"/>
  <c r="L2751" i="3"/>
  <c r="L2750" i="3"/>
  <c r="L2749" i="3"/>
  <c r="L2748" i="3"/>
  <c r="L2747" i="3"/>
  <c r="L2746" i="3"/>
  <c r="L2745" i="3"/>
  <c r="L2744" i="3"/>
  <c r="L2743" i="3"/>
  <c r="L2742" i="3"/>
  <c r="L2741" i="3"/>
  <c r="L2740" i="3"/>
  <c r="L2739" i="3"/>
  <c r="L2738" i="3"/>
  <c r="L2737" i="3"/>
  <c r="L2736" i="3"/>
  <c r="L2735" i="3"/>
  <c r="L2734" i="3"/>
  <c r="L2733" i="3"/>
  <c r="L2732" i="3"/>
  <c r="L2731" i="3"/>
  <c r="L2730" i="3"/>
  <c r="L2729" i="3"/>
  <c r="L2728" i="3"/>
  <c r="L2727" i="3"/>
  <c r="L2726" i="3"/>
  <c r="L2725" i="3"/>
  <c r="L2724" i="3"/>
  <c r="L2723" i="3"/>
  <c r="L2722" i="3"/>
  <c r="L2721" i="3"/>
  <c r="L2720" i="3"/>
  <c r="L2719" i="3"/>
  <c r="L2718" i="3"/>
  <c r="L2717" i="3"/>
  <c r="L2716" i="3"/>
  <c r="L2715" i="3"/>
  <c r="L2714" i="3"/>
  <c r="L2713" i="3"/>
  <c r="L2712" i="3"/>
  <c r="L2711" i="3"/>
  <c r="L2710" i="3"/>
  <c r="L2709" i="3"/>
  <c r="L2708" i="3"/>
  <c r="L2707" i="3"/>
  <c r="L2706" i="3"/>
  <c r="L2705" i="3"/>
  <c r="L2704" i="3"/>
  <c r="L2703" i="3"/>
  <c r="L2702" i="3"/>
  <c r="L2701" i="3"/>
  <c r="L2700" i="3"/>
  <c r="L2699" i="3"/>
  <c r="L2698" i="3"/>
  <c r="L2697" i="3"/>
  <c r="L2696" i="3"/>
  <c r="L2695" i="3"/>
  <c r="L2694" i="3"/>
  <c r="L2693" i="3"/>
  <c r="L2692" i="3"/>
  <c r="L2691" i="3"/>
  <c r="L2690" i="3"/>
  <c r="L2689" i="3"/>
  <c r="L2688" i="3"/>
  <c r="L2687" i="3"/>
  <c r="L2686" i="3"/>
  <c r="L2685" i="3"/>
  <c r="L2684" i="3"/>
  <c r="L2683" i="3"/>
  <c r="L2682" i="3"/>
  <c r="L2681" i="3"/>
  <c r="L2680" i="3"/>
  <c r="L2679" i="3"/>
  <c r="L2678" i="3"/>
  <c r="L2677" i="3"/>
  <c r="L2676" i="3"/>
  <c r="L2675" i="3"/>
  <c r="L2674" i="3"/>
  <c r="L2673" i="3"/>
  <c r="L2672" i="3"/>
  <c r="L2671" i="3"/>
  <c r="L2670" i="3"/>
  <c r="L2669" i="3"/>
  <c r="L2668" i="3"/>
  <c r="L2667" i="3"/>
  <c r="L2666" i="3"/>
  <c r="L2665" i="3"/>
  <c r="L2664" i="3"/>
  <c r="L2663" i="3"/>
  <c r="L2662" i="3"/>
  <c r="L2661" i="3"/>
  <c r="L2660" i="3"/>
  <c r="L2659" i="3"/>
  <c r="L2658" i="3"/>
  <c r="L2657" i="3"/>
  <c r="L2656" i="3"/>
  <c r="L2655" i="3"/>
  <c r="L2654" i="3"/>
  <c r="L2653" i="3"/>
  <c r="L2652" i="3"/>
  <c r="L2651" i="3"/>
  <c r="L2650" i="3"/>
  <c r="L2649" i="3"/>
  <c r="L2648" i="3"/>
  <c r="L2647" i="3"/>
  <c r="L2646" i="3"/>
  <c r="L2645" i="3"/>
  <c r="L2644" i="3"/>
  <c r="L2643" i="3"/>
  <c r="L2642" i="3"/>
  <c r="L2641" i="3"/>
  <c r="L2640" i="3"/>
  <c r="L2639" i="3"/>
  <c r="L2638" i="3"/>
  <c r="L2637" i="3"/>
  <c r="L2636" i="3"/>
  <c r="L2635" i="3"/>
  <c r="L2634" i="3"/>
  <c r="L2633" i="3"/>
  <c r="L2632" i="3"/>
  <c r="L2631" i="3"/>
  <c r="L2630" i="3"/>
  <c r="L2629" i="3"/>
  <c r="L2628" i="3"/>
  <c r="L2627" i="3"/>
  <c r="L2626" i="3"/>
  <c r="L2625" i="3"/>
  <c r="L2624" i="3"/>
  <c r="L2623" i="3"/>
  <c r="L2622" i="3"/>
  <c r="L2621" i="3"/>
  <c r="L2620" i="3"/>
  <c r="L2619" i="3"/>
  <c r="L2618" i="3"/>
  <c r="L2617" i="3"/>
  <c r="L2616" i="3"/>
  <c r="L2615" i="3"/>
  <c r="L2614" i="3"/>
  <c r="L2613" i="3"/>
  <c r="L2612" i="3"/>
  <c r="L2611" i="3"/>
  <c r="L2610" i="3"/>
  <c r="L2609" i="3"/>
  <c r="L2608" i="3"/>
  <c r="L2607" i="3"/>
  <c r="L2606" i="3"/>
  <c r="L2605" i="3"/>
  <c r="L2604" i="3"/>
  <c r="L2603" i="3"/>
  <c r="L2602" i="3"/>
  <c r="L2601" i="3"/>
  <c r="L2600" i="3"/>
  <c r="L2599" i="3"/>
  <c r="L2598" i="3"/>
  <c r="L2597" i="3"/>
  <c r="L2596" i="3"/>
  <c r="L2595" i="3"/>
  <c r="L2594" i="3"/>
  <c r="L2593" i="3"/>
  <c r="L2592" i="3"/>
  <c r="L2591" i="3"/>
  <c r="L2590" i="3"/>
  <c r="L2589" i="3"/>
  <c r="L2588" i="3"/>
  <c r="L2587" i="3"/>
  <c r="L2586" i="3"/>
  <c r="L2585" i="3"/>
  <c r="L2584" i="3"/>
  <c r="L2583" i="3"/>
  <c r="L2582" i="3"/>
  <c r="L2581" i="3"/>
  <c r="L2580" i="3"/>
  <c r="L2579" i="3"/>
  <c r="L2578" i="3"/>
  <c r="L2577" i="3"/>
  <c r="L2576" i="3"/>
  <c r="L2575" i="3"/>
  <c r="L2574" i="3"/>
  <c r="L2573" i="3"/>
  <c r="L2572" i="3"/>
  <c r="L2571" i="3"/>
  <c r="L2570" i="3"/>
  <c r="L2569" i="3"/>
  <c r="L2568" i="3"/>
  <c r="L2567" i="3"/>
  <c r="L2566" i="3"/>
  <c r="L2565" i="3"/>
  <c r="L2564" i="3"/>
  <c r="L2563" i="3"/>
  <c r="L2562" i="3"/>
  <c r="L2561" i="3"/>
  <c r="L2560" i="3"/>
  <c r="L2559" i="3"/>
  <c r="L2558" i="3"/>
  <c r="L2557" i="3"/>
  <c r="L2556" i="3"/>
  <c r="L2555" i="3"/>
  <c r="L2554" i="3"/>
  <c r="L2553" i="3"/>
  <c r="L2552" i="3"/>
  <c r="L2551" i="3"/>
  <c r="L2550" i="3"/>
  <c r="L2549" i="3"/>
  <c r="L2548" i="3"/>
  <c r="L2547" i="3"/>
  <c r="L2546" i="3"/>
  <c r="L2545" i="3"/>
  <c r="L2544" i="3"/>
  <c r="L2543" i="3"/>
  <c r="L2542" i="3"/>
  <c r="L2541" i="3"/>
  <c r="L2540" i="3"/>
  <c r="L2539" i="3"/>
  <c r="L2538" i="3"/>
  <c r="L2537" i="3"/>
  <c r="L2536" i="3"/>
  <c r="L2535" i="3"/>
  <c r="L2534" i="3"/>
  <c r="L2533" i="3"/>
  <c r="L2532" i="3"/>
  <c r="L2531" i="3"/>
  <c r="L2530" i="3"/>
  <c r="L2529" i="3"/>
  <c r="L2528" i="3"/>
  <c r="L2527" i="3"/>
  <c r="L2526" i="3"/>
  <c r="L2525" i="3"/>
  <c r="L2524" i="3"/>
  <c r="L2523" i="3"/>
  <c r="L2522" i="3"/>
  <c r="L2521" i="3"/>
  <c r="L2520" i="3"/>
  <c r="L2519" i="3"/>
  <c r="L2518" i="3"/>
  <c r="L2517" i="3"/>
  <c r="L2516" i="3"/>
  <c r="L2515" i="3"/>
  <c r="L2514" i="3"/>
  <c r="L2513" i="3"/>
  <c r="L2512" i="3"/>
  <c r="L2511" i="3"/>
  <c r="L2510" i="3"/>
  <c r="L2509" i="3"/>
  <c r="L2508" i="3"/>
  <c r="L2507" i="3"/>
  <c r="L2506" i="3"/>
  <c r="L2505" i="3"/>
  <c r="L2504" i="3"/>
  <c r="L2503" i="3"/>
  <c r="L2502" i="3"/>
  <c r="L2501" i="3"/>
  <c r="L2500" i="3"/>
  <c r="L2499" i="3"/>
  <c r="L2498" i="3"/>
  <c r="L2497" i="3"/>
  <c r="L2496" i="3"/>
  <c r="L2495" i="3"/>
  <c r="L2494" i="3"/>
  <c r="L2493" i="3"/>
  <c r="L2492" i="3"/>
  <c r="L2491" i="3"/>
  <c r="L2490" i="3"/>
  <c r="L2489" i="3"/>
  <c r="L2488" i="3"/>
  <c r="L2487" i="3"/>
  <c r="L2486" i="3"/>
  <c r="L2485" i="3"/>
  <c r="L2484" i="3"/>
  <c r="L2483" i="3"/>
  <c r="L2482" i="3"/>
  <c r="L2481" i="3"/>
  <c r="L2480" i="3"/>
  <c r="L2479" i="3"/>
  <c r="L2478" i="3"/>
  <c r="L2477" i="3"/>
  <c r="L2476" i="3"/>
  <c r="L2475" i="3"/>
  <c r="L2474" i="3"/>
  <c r="L2473" i="3"/>
  <c r="L2472" i="3"/>
  <c r="L2471" i="3"/>
  <c r="L2470" i="3"/>
  <c r="L2469" i="3"/>
  <c r="L2468" i="3"/>
  <c r="L2467" i="3"/>
  <c r="L2466" i="3"/>
  <c r="L2465" i="3"/>
  <c r="L2464" i="3"/>
  <c r="L2463" i="3"/>
  <c r="L2462" i="3"/>
  <c r="L2461" i="3"/>
  <c r="L2460" i="3"/>
  <c r="L2459" i="3"/>
  <c r="L2458" i="3"/>
  <c r="L2457" i="3"/>
  <c r="L2456" i="3"/>
  <c r="L2455" i="3"/>
  <c r="L2454" i="3"/>
  <c r="L2453" i="3"/>
  <c r="L2452" i="3"/>
  <c r="L2451" i="3"/>
  <c r="L2450" i="3"/>
  <c r="L2449" i="3"/>
  <c r="L2448" i="3"/>
  <c r="L2447" i="3"/>
  <c r="L2446" i="3"/>
  <c r="L2445" i="3"/>
  <c r="L2444" i="3"/>
  <c r="L2443" i="3"/>
  <c r="L2442" i="3"/>
  <c r="L2441" i="3"/>
  <c r="L2440" i="3"/>
  <c r="L2439" i="3"/>
  <c r="L2438" i="3"/>
  <c r="L2437" i="3"/>
  <c r="L2436" i="3"/>
  <c r="L2435" i="3"/>
  <c r="L2434" i="3"/>
  <c r="L2433" i="3"/>
  <c r="L2432" i="3"/>
  <c r="L2431" i="3"/>
  <c r="L2430" i="3"/>
  <c r="L2429" i="3"/>
  <c r="L2428" i="3"/>
  <c r="L2427" i="3"/>
  <c r="L2426" i="3"/>
  <c r="L2425" i="3"/>
  <c r="L2424" i="3"/>
  <c r="L2423" i="3"/>
  <c r="L2422" i="3"/>
  <c r="L2421" i="3"/>
  <c r="L2420" i="3"/>
  <c r="L2419" i="3"/>
  <c r="L2418" i="3"/>
  <c r="L2417" i="3"/>
  <c r="L2416" i="3"/>
  <c r="L2415" i="3"/>
  <c r="L2414" i="3"/>
  <c r="L2413" i="3"/>
  <c r="L2412" i="3"/>
  <c r="L2411" i="3"/>
  <c r="L2410" i="3"/>
  <c r="L2409" i="3"/>
  <c r="L2408" i="3"/>
  <c r="L2407" i="3"/>
  <c r="L2406" i="3"/>
  <c r="L2405" i="3"/>
  <c r="L2404" i="3"/>
  <c r="L2403" i="3"/>
  <c r="L2402" i="3"/>
  <c r="L2401" i="3"/>
  <c r="L2400" i="3"/>
  <c r="L2399" i="3"/>
  <c r="L2398" i="3"/>
  <c r="L2397" i="3"/>
  <c r="L2396" i="3"/>
  <c r="L2395" i="3"/>
  <c r="L2394" i="3"/>
  <c r="L2393" i="3"/>
  <c r="L2392" i="3"/>
  <c r="L2391" i="3"/>
  <c r="L2390" i="3"/>
  <c r="L2389" i="3"/>
  <c r="L2388" i="3"/>
  <c r="L2387" i="3"/>
  <c r="L2386" i="3"/>
  <c r="L2385" i="3"/>
  <c r="L2384" i="3"/>
  <c r="L2383" i="3"/>
  <c r="L2382" i="3"/>
  <c r="L2381" i="3"/>
  <c r="L2380" i="3"/>
  <c r="L2379" i="3"/>
  <c r="L2378" i="3"/>
  <c r="L2377" i="3"/>
  <c r="L2376" i="3"/>
  <c r="L2375" i="3"/>
  <c r="L2374" i="3"/>
  <c r="L2373" i="3"/>
  <c r="L2372" i="3"/>
  <c r="L2371" i="3"/>
  <c r="L2370" i="3"/>
  <c r="L2369" i="3"/>
  <c r="L2368" i="3"/>
  <c r="L2367" i="3"/>
  <c r="L2366" i="3"/>
  <c r="L2365" i="3"/>
  <c r="L2364" i="3"/>
  <c r="L2363" i="3"/>
  <c r="L2362" i="3"/>
  <c r="L2361" i="3"/>
  <c r="L2360" i="3"/>
  <c r="L2359" i="3"/>
  <c r="L2358" i="3"/>
  <c r="L2357" i="3"/>
  <c r="L2356" i="3"/>
  <c r="L2355" i="3"/>
  <c r="L2354" i="3"/>
  <c r="L2353" i="3"/>
  <c r="L2352" i="3"/>
  <c r="L2351" i="3"/>
  <c r="L2350" i="3"/>
  <c r="L2349" i="3"/>
  <c r="L2348" i="3"/>
  <c r="L2347" i="3"/>
  <c r="L2346" i="3"/>
  <c r="L2345" i="3"/>
  <c r="L2344" i="3"/>
  <c r="L2343" i="3"/>
  <c r="L2342" i="3"/>
  <c r="L2341" i="3"/>
  <c r="L2340" i="3"/>
  <c r="L2339" i="3"/>
  <c r="L2338" i="3"/>
  <c r="L2337" i="3"/>
  <c r="L2336" i="3"/>
  <c r="L2335" i="3"/>
  <c r="L2334" i="3"/>
  <c r="L2333" i="3"/>
  <c r="L2332" i="3"/>
  <c r="L2331" i="3"/>
  <c r="L2330" i="3"/>
  <c r="L2329" i="3"/>
  <c r="L2328" i="3"/>
  <c r="L2327" i="3"/>
  <c r="L2326" i="3"/>
  <c r="L2325" i="3"/>
  <c r="L2324" i="3"/>
  <c r="L2323" i="3"/>
  <c r="L2322" i="3"/>
  <c r="L2321" i="3"/>
  <c r="L2320" i="3"/>
  <c r="L2319" i="3"/>
  <c r="L2318" i="3"/>
  <c r="L2317" i="3"/>
  <c r="L2316" i="3"/>
  <c r="L2315" i="3"/>
  <c r="L2314" i="3"/>
  <c r="L2313" i="3"/>
  <c r="L2312" i="3"/>
  <c r="L2311" i="3"/>
  <c r="L2310" i="3"/>
  <c r="L2309" i="3"/>
  <c r="L2308" i="3"/>
  <c r="L2307" i="3"/>
  <c r="L2306" i="3"/>
  <c r="L2305" i="3"/>
  <c r="L2304" i="3"/>
  <c r="L2303" i="3"/>
  <c r="L2302" i="3"/>
  <c r="L2301" i="3"/>
  <c r="L2300" i="3"/>
  <c r="L2299" i="3"/>
  <c r="L2298" i="3"/>
  <c r="L2297" i="3"/>
  <c r="L2296" i="3"/>
  <c r="L2295" i="3"/>
  <c r="L2294" i="3"/>
  <c r="L2293" i="3"/>
  <c r="L2292" i="3"/>
  <c r="L2291" i="3"/>
  <c r="L2290" i="3"/>
  <c r="L2289" i="3"/>
  <c r="L2288" i="3"/>
  <c r="L2287" i="3"/>
  <c r="L2286" i="3"/>
  <c r="L2285" i="3"/>
  <c r="L2284" i="3"/>
  <c r="L2283" i="3"/>
  <c r="L2282" i="3"/>
  <c r="L2281" i="3"/>
  <c r="L2280" i="3"/>
  <c r="L2279" i="3"/>
  <c r="L2278" i="3"/>
  <c r="L2277" i="3"/>
  <c r="L2276" i="3"/>
  <c r="L2275" i="3"/>
  <c r="L2274" i="3"/>
  <c r="L2273" i="3"/>
  <c r="L2272" i="3"/>
  <c r="L2271" i="3"/>
  <c r="L2270" i="3"/>
  <c r="L2269" i="3"/>
  <c r="L2268" i="3"/>
  <c r="L2267" i="3"/>
  <c r="L2266" i="3"/>
  <c r="L2265" i="3"/>
  <c r="L2264" i="3"/>
  <c r="L2263" i="3"/>
  <c r="L2262" i="3"/>
  <c r="L2261" i="3"/>
  <c r="L2260" i="3"/>
  <c r="L2259" i="3"/>
  <c r="L2258" i="3"/>
  <c r="L2257" i="3"/>
  <c r="L2256" i="3"/>
  <c r="L2255" i="3"/>
  <c r="L2254" i="3"/>
  <c r="L2253" i="3"/>
  <c r="L2252" i="3"/>
  <c r="L2251" i="3"/>
  <c r="L2250" i="3"/>
  <c r="L2249" i="3"/>
  <c r="L2248" i="3"/>
  <c r="L2247" i="3"/>
  <c r="L2246" i="3"/>
  <c r="L2245" i="3"/>
  <c r="L2244" i="3"/>
  <c r="L2243" i="3"/>
  <c r="L2242" i="3"/>
  <c r="L2241" i="3"/>
  <c r="L2240" i="3"/>
  <c r="L2239" i="3"/>
  <c r="L2238" i="3"/>
  <c r="L2237" i="3"/>
  <c r="L2236" i="3"/>
  <c r="L2235" i="3"/>
  <c r="L2234" i="3"/>
  <c r="L2233" i="3"/>
  <c r="L2232" i="3"/>
  <c r="L2231" i="3"/>
  <c r="L2230" i="3"/>
  <c r="L2229" i="3"/>
  <c r="L2228" i="3"/>
  <c r="L2227" i="3"/>
  <c r="L2226" i="3"/>
  <c r="L2225" i="3"/>
  <c r="L2224" i="3"/>
  <c r="L2223" i="3"/>
  <c r="L2222" i="3"/>
  <c r="L2221" i="3"/>
  <c r="L2220" i="3"/>
  <c r="L2219" i="3"/>
  <c r="L2218" i="3"/>
  <c r="L2217" i="3"/>
  <c r="L2216" i="3"/>
  <c r="L2215" i="3"/>
  <c r="L2214" i="3"/>
  <c r="L2213" i="3"/>
  <c r="L2212" i="3"/>
  <c r="L2211" i="3"/>
  <c r="L2210" i="3"/>
  <c r="L2209" i="3"/>
  <c r="L2208" i="3"/>
  <c r="L2207" i="3"/>
  <c r="L2206" i="3"/>
  <c r="L2205" i="3"/>
  <c r="L2204" i="3"/>
  <c r="L2203" i="3"/>
  <c r="L2202" i="3"/>
  <c r="L2201" i="3"/>
  <c r="L2200" i="3"/>
  <c r="L2199" i="3"/>
  <c r="L2198" i="3"/>
  <c r="L2197" i="3"/>
  <c r="L2196" i="3"/>
  <c r="L2195" i="3"/>
  <c r="L2194" i="3"/>
  <c r="L2193" i="3"/>
  <c r="L2192" i="3"/>
  <c r="L2191" i="3"/>
  <c r="L2190" i="3"/>
  <c r="L2189" i="3"/>
  <c r="L2188" i="3"/>
  <c r="L2187" i="3"/>
  <c r="L2186" i="3"/>
  <c r="L2185" i="3"/>
  <c r="L2184" i="3"/>
  <c r="L2183" i="3"/>
  <c r="L2182" i="3"/>
  <c r="L2181" i="3"/>
  <c r="L2180" i="3"/>
  <c r="L2179" i="3"/>
  <c r="L2178" i="3"/>
  <c r="L2177" i="3"/>
  <c r="L2176" i="3"/>
  <c r="L2175" i="3"/>
  <c r="L2174" i="3"/>
  <c r="L2173" i="3"/>
  <c r="L2172" i="3"/>
  <c r="L2171" i="3"/>
  <c r="L2170" i="3"/>
  <c r="L2169" i="3"/>
  <c r="L2168" i="3"/>
  <c r="L2167" i="3"/>
  <c r="L2166" i="3"/>
  <c r="L2165" i="3"/>
  <c r="L2164" i="3"/>
  <c r="L2163" i="3"/>
  <c r="L2162" i="3"/>
  <c r="L2161" i="3"/>
  <c r="L2160" i="3"/>
  <c r="L2159" i="3"/>
  <c r="L2158" i="3"/>
  <c r="L2157" i="3"/>
  <c r="L2156" i="3"/>
  <c r="L2155" i="3"/>
  <c r="L2154" i="3"/>
  <c r="L2153" i="3"/>
  <c r="L2152" i="3"/>
  <c r="L2151" i="3"/>
  <c r="L2150" i="3"/>
  <c r="L2149" i="3"/>
  <c r="L2148" i="3"/>
  <c r="L2147" i="3"/>
  <c r="L2146" i="3"/>
  <c r="L2145" i="3"/>
  <c r="L2144" i="3"/>
  <c r="L2143" i="3"/>
  <c r="L2142" i="3"/>
  <c r="L2141" i="3"/>
  <c r="L2140" i="3"/>
  <c r="L2139" i="3"/>
  <c r="L2138" i="3"/>
  <c r="L2137" i="3"/>
  <c r="L2136" i="3"/>
  <c r="L2135" i="3"/>
  <c r="L2134" i="3"/>
  <c r="L2133" i="3"/>
  <c r="L2132" i="3"/>
  <c r="L2131" i="3"/>
  <c r="L2130" i="3"/>
  <c r="L2129" i="3"/>
  <c r="L2128" i="3"/>
  <c r="L2127" i="3"/>
  <c r="L2126" i="3"/>
  <c r="L2125" i="3"/>
  <c r="L2124" i="3"/>
  <c r="L2123" i="3"/>
  <c r="L2122" i="3"/>
  <c r="L2121" i="3"/>
  <c r="L2120" i="3"/>
  <c r="L2119" i="3"/>
  <c r="L2118" i="3"/>
  <c r="L2117" i="3"/>
  <c r="L2116" i="3"/>
  <c r="L2115" i="3"/>
  <c r="L2114" i="3"/>
  <c r="L2113" i="3"/>
  <c r="L2112" i="3"/>
  <c r="L2111" i="3"/>
  <c r="L2110" i="3"/>
  <c r="L2109" i="3"/>
  <c r="L2108" i="3"/>
  <c r="L2107" i="3"/>
  <c r="L2106" i="3"/>
  <c r="L2105" i="3"/>
  <c r="L2104" i="3"/>
  <c r="L2103" i="3"/>
  <c r="L2102" i="3"/>
  <c r="L2101" i="3"/>
  <c r="L2100" i="3"/>
  <c r="L2099" i="3"/>
  <c r="L2098" i="3"/>
  <c r="L2097" i="3"/>
  <c r="L2096" i="3"/>
  <c r="L2095" i="3"/>
  <c r="L2094" i="3"/>
  <c r="L2093" i="3"/>
  <c r="L2092" i="3"/>
  <c r="L2091" i="3"/>
  <c r="L2090" i="3"/>
  <c r="L2089" i="3"/>
  <c r="L2088" i="3"/>
  <c r="L2087" i="3"/>
  <c r="L2086" i="3"/>
  <c r="L2085" i="3"/>
  <c r="L2084" i="3"/>
  <c r="L2083" i="3"/>
  <c r="L2082" i="3"/>
  <c r="L2081" i="3"/>
  <c r="L2080" i="3"/>
  <c r="L2079" i="3"/>
  <c r="L2078" i="3"/>
  <c r="L2077" i="3"/>
  <c r="L2076" i="3"/>
  <c r="L2075" i="3"/>
  <c r="L2074" i="3"/>
  <c r="L2073" i="3"/>
  <c r="L2072" i="3"/>
  <c r="L2071" i="3"/>
  <c r="L2070" i="3"/>
  <c r="L2069" i="3"/>
  <c r="L2068" i="3"/>
  <c r="L2067" i="3"/>
  <c r="L2066" i="3"/>
  <c r="L2065" i="3"/>
  <c r="L2064" i="3"/>
  <c r="L2063" i="3"/>
  <c r="L2062" i="3"/>
  <c r="L2061" i="3"/>
  <c r="L2060" i="3"/>
  <c r="L2059" i="3"/>
  <c r="L2058" i="3"/>
  <c r="L2057" i="3"/>
  <c r="L2056" i="3"/>
  <c r="L2055" i="3"/>
  <c r="L2054" i="3"/>
  <c r="L2053" i="3"/>
  <c r="L2052" i="3"/>
  <c r="L2051" i="3"/>
  <c r="L2050" i="3"/>
  <c r="L2049" i="3"/>
  <c r="L2048" i="3"/>
  <c r="L2047" i="3"/>
  <c r="L2046" i="3"/>
  <c r="L2045" i="3"/>
  <c r="L2044" i="3"/>
  <c r="L2043" i="3"/>
  <c r="L2042" i="3"/>
  <c r="L2041" i="3"/>
  <c r="L2040" i="3"/>
  <c r="L2039" i="3"/>
  <c r="L2038" i="3"/>
  <c r="L2037" i="3"/>
  <c r="L2036" i="3"/>
  <c r="L2035" i="3"/>
  <c r="L2034" i="3"/>
  <c r="L2033" i="3"/>
  <c r="L2032" i="3"/>
  <c r="L2031" i="3"/>
  <c r="L2030" i="3"/>
  <c r="L2029" i="3"/>
  <c r="L2028" i="3"/>
  <c r="L2027" i="3"/>
  <c r="L2026" i="3"/>
  <c r="L2025" i="3"/>
  <c r="L2024" i="3"/>
  <c r="L2023" i="3"/>
  <c r="L2022" i="3"/>
  <c r="L2021" i="3"/>
  <c r="L2020" i="3"/>
  <c r="L2019" i="3"/>
  <c r="L2018" i="3"/>
  <c r="L2017" i="3"/>
  <c r="L2016" i="3"/>
  <c r="L2015" i="3"/>
  <c r="L2014" i="3"/>
  <c r="L2013" i="3"/>
  <c r="L2012" i="3"/>
  <c r="L2011" i="3"/>
  <c r="L2010" i="3"/>
  <c r="L2009" i="3"/>
  <c r="L2008" i="3"/>
  <c r="L2007" i="3"/>
  <c r="L2006" i="3"/>
  <c r="L2005" i="3"/>
  <c r="L2004" i="3"/>
  <c r="L2003" i="3"/>
  <c r="L2002" i="3"/>
  <c r="L2001" i="3"/>
  <c r="L2000" i="3"/>
  <c r="L1999" i="3"/>
  <c r="L1998" i="3"/>
  <c r="L1997" i="3"/>
  <c r="L1996" i="3"/>
  <c r="L1995" i="3"/>
  <c r="L1994" i="3"/>
  <c r="L1993" i="3"/>
  <c r="L1992" i="3"/>
  <c r="L1991" i="3"/>
  <c r="L1990" i="3"/>
  <c r="L1989" i="3"/>
  <c r="L1988" i="3"/>
  <c r="L1987" i="3"/>
  <c r="L1986" i="3"/>
  <c r="L1985" i="3"/>
  <c r="L1984" i="3"/>
  <c r="L1983" i="3"/>
  <c r="L1982" i="3"/>
  <c r="L1981" i="3"/>
  <c r="L1980" i="3"/>
  <c r="L1979" i="3"/>
  <c r="L1978" i="3"/>
  <c r="L1977" i="3"/>
  <c r="L1976" i="3"/>
  <c r="L1975" i="3"/>
  <c r="L1974" i="3"/>
  <c r="L1973" i="3"/>
  <c r="L1972" i="3"/>
  <c r="L1971" i="3"/>
  <c r="L1970" i="3"/>
  <c r="L1969" i="3"/>
  <c r="L1968" i="3"/>
  <c r="L1967" i="3"/>
  <c r="L1966" i="3"/>
  <c r="L1965" i="3"/>
  <c r="L1964" i="3"/>
  <c r="L1963" i="3"/>
  <c r="L1962" i="3"/>
  <c r="L1961" i="3"/>
  <c r="L1960" i="3"/>
  <c r="L1959" i="3"/>
  <c r="L1958" i="3"/>
  <c r="L1957" i="3"/>
  <c r="L1956" i="3"/>
  <c r="L1955" i="3"/>
  <c r="L1954" i="3"/>
  <c r="L1953" i="3"/>
  <c r="L1952" i="3"/>
  <c r="L1951" i="3"/>
  <c r="L1950" i="3"/>
  <c r="L1949" i="3"/>
  <c r="L1948" i="3"/>
  <c r="L1947" i="3"/>
  <c r="L1946" i="3"/>
  <c r="L1945" i="3"/>
  <c r="L1944" i="3"/>
  <c r="L1943" i="3"/>
  <c r="L1942" i="3"/>
  <c r="L1941" i="3"/>
  <c r="L1940" i="3"/>
  <c r="L1939" i="3"/>
  <c r="L1938" i="3"/>
  <c r="L1937" i="3"/>
  <c r="L1936" i="3"/>
  <c r="L1935" i="3"/>
  <c r="L1934" i="3"/>
  <c r="L1933" i="3"/>
  <c r="L1932" i="3"/>
  <c r="L1931" i="3"/>
  <c r="L1930" i="3"/>
  <c r="L1929" i="3"/>
  <c r="L1928" i="3"/>
  <c r="L1927" i="3"/>
  <c r="L1926" i="3"/>
  <c r="L1925" i="3"/>
  <c r="L1924" i="3"/>
  <c r="L1923" i="3"/>
  <c r="L1922" i="3"/>
  <c r="L1921" i="3"/>
  <c r="L1920" i="3"/>
  <c r="L1919" i="3"/>
  <c r="L1918" i="3"/>
  <c r="L1917" i="3"/>
  <c r="L1916" i="3"/>
  <c r="L1915" i="3"/>
  <c r="L1914" i="3"/>
  <c r="L1913" i="3"/>
  <c r="L1912" i="3"/>
  <c r="L1911" i="3"/>
  <c r="L1910" i="3"/>
  <c r="L1909" i="3"/>
  <c r="L1908" i="3"/>
  <c r="L1907" i="3"/>
  <c r="L1906" i="3"/>
  <c r="L1905" i="3"/>
  <c r="L1904" i="3"/>
  <c r="L1903" i="3"/>
  <c r="L1902" i="3"/>
  <c r="L1901" i="3"/>
  <c r="L1900" i="3"/>
  <c r="L1899" i="3"/>
  <c r="L1898" i="3"/>
  <c r="L1897" i="3"/>
  <c r="L1896" i="3"/>
  <c r="L1895" i="3"/>
  <c r="L1894" i="3"/>
  <c r="L1893" i="3"/>
  <c r="L1892" i="3"/>
  <c r="L1891" i="3"/>
  <c r="L1890" i="3"/>
  <c r="L1889" i="3"/>
  <c r="L1888" i="3"/>
  <c r="L1887" i="3"/>
  <c r="L1886" i="3"/>
  <c r="L1885" i="3"/>
  <c r="L1884" i="3"/>
  <c r="L1883" i="3"/>
  <c r="L1882" i="3"/>
  <c r="L1881" i="3"/>
  <c r="L1880" i="3"/>
  <c r="L1879" i="3"/>
  <c r="L1878" i="3"/>
  <c r="L1877" i="3"/>
  <c r="L1876" i="3"/>
  <c r="L1875" i="3"/>
  <c r="L1874" i="3"/>
  <c r="L1873" i="3"/>
  <c r="L1872" i="3"/>
  <c r="L1871" i="3"/>
  <c r="L1870" i="3"/>
  <c r="L1869" i="3"/>
  <c r="L1868" i="3"/>
  <c r="L1867" i="3"/>
  <c r="L1866" i="3"/>
  <c r="L1865" i="3"/>
  <c r="L1864" i="3"/>
  <c r="L1863" i="3"/>
  <c r="L1862" i="3"/>
  <c r="L1861" i="3"/>
  <c r="L1860" i="3"/>
  <c r="L1859" i="3"/>
  <c r="L1858" i="3"/>
  <c r="L1857" i="3"/>
  <c r="L1856" i="3"/>
  <c r="L1855" i="3"/>
  <c r="L1854" i="3"/>
  <c r="L1853" i="3"/>
  <c r="L1852" i="3"/>
  <c r="L1851" i="3"/>
  <c r="L1850" i="3"/>
  <c r="L1849" i="3"/>
  <c r="L1848" i="3"/>
  <c r="L1847" i="3"/>
  <c r="L1846" i="3"/>
  <c r="L1845" i="3"/>
  <c r="L1844" i="3"/>
  <c r="L1843" i="3"/>
  <c r="L1842" i="3"/>
  <c r="L1841" i="3"/>
  <c r="L1840" i="3"/>
  <c r="L1839" i="3"/>
  <c r="L1838" i="3"/>
  <c r="L1837" i="3"/>
  <c r="L1836" i="3"/>
  <c r="L1835" i="3"/>
  <c r="L1834" i="3"/>
  <c r="L1833" i="3"/>
  <c r="L1832" i="3"/>
  <c r="L1831" i="3"/>
  <c r="L1830" i="3"/>
  <c r="L1829" i="3"/>
  <c r="L1828" i="3"/>
  <c r="L1827" i="3"/>
  <c r="L1826" i="3"/>
  <c r="L1825" i="3"/>
  <c r="L1824" i="3"/>
  <c r="L1823" i="3"/>
  <c r="L1822" i="3"/>
  <c r="L1821" i="3"/>
  <c r="L1820" i="3"/>
  <c r="L1819" i="3"/>
  <c r="L1818" i="3"/>
  <c r="L1817" i="3"/>
  <c r="L1816" i="3"/>
  <c r="L1815" i="3"/>
  <c r="L1814" i="3"/>
  <c r="L1813" i="3"/>
  <c r="L1812" i="3"/>
  <c r="L1811" i="3"/>
  <c r="L1810" i="3"/>
  <c r="L1809" i="3"/>
  <c r="L1808" i="3"/>
  <c r="L1807" i="3"/>
  <c r="L1806" i="3"/>
  <c r="L1805" i="3"/>
  <c r="L1804" i="3"/>
  <c r="L1803" i="3"/>
  <c r="L1802" i="3"/>
  <c r="L1801" i="3"/>
  <c r="L1800" i="3"/>
  <c r="L1799" i="3"/>
  <c r="L1798" i="3"/>
  <c r="L1797" i="3"/>
  <c r="L1796" i="3"/>
  <c r="L1795" i="3"/>
  <c r="L1794" i="3"/>
  <c r="L1793" i="3"/>
  <c r="L1792" i="3"/>
  <c r="L1791" i="3"/>
  <c r="L1790" i="3"/>
  <c r="L1789" i="3"/>
  <c r="L1788" i="3"/>
  <c r="L1787" i="3"/>
  <c r="L1786" i="3"/>
  <c r="L1785" i="3"/>
  <c r="L1784" i="3"/>
  <c r="L1783" i="3"/>
  <c r="L1782" i="3"/>
  <c r="L1781" i="3"/>
  <c r="L1780" i="3"/>
  <c r="L1779" i="3"/>
  <c r="L1778" i="3"/>
  <c r="L1777" i="3"/>
  <c r="L1776" i="3"/>
  <c r="L1775" i="3"/>
  <c r="L1774" i="3"/>
  <c r="L1773" i="3"/>
  <c r="L1772" i="3"/>
  <c r="L1771" i="3"/>
  <c r="L1770" i="3"/>
  <c r="L1769" i="3"/>
  <c r="L1768" i="3"/>
  <c r="L1767" i="3"/>
  <c r="L1766" i="3"/>
  <c r="L1765" i="3"/>
  <c r="L1764" i="3"/>
  <c r="L1763" i="3"/>
  <c r="L1762" i="3"/>
  <c r="L1761" i="3"/>
  <c r="L1760" i="3"/>
  <c r="L1759" i="3"/>
  <c r="L1758" i="3"/>
  <c r="L1757" i="3"/>
  <c r="L1756" i="3"/>
  <c r="L1755" i="3"/>
  <c r="L1754" i="3"/>
  <c r="L1753" i="3"/>
  <c r="L1752" i="3"/>
  <c r="L1751" i="3"/>
  <c r="L1750" i="3"/>
  <c r="L1749" i="3"/>
  <c r="L1748" i="3"/>
  <c r="L1747" i="3"/>
  <c r="L1746" i="3"/>
  <c r="L1745" i="3"/>
  <c r="L1744" i="3"/>
  <c r="L1743" i="3"/>
  <c r="L1742" i="3"/>
  <c r="L1741" i="3"/>
  <c r="L1740" i="3"/>
  <c r="L1739" i="3"/>
  <c r="L1738" i="3"/>
  <c r="L1737" i="3"/>
  <c r="L1736" i="3"/>
  <c r="L1735" i="3"/>
  <c r="L1734" i="3"/>
  <c r="L1733" i="3"/>
  <c r="L1732" i="3"/>
  <c r="L1731" i="3"/>
  <c r="L1730" i="3"/>
  <c r="L1729" i="3"/>
  <c r="L1728" i="3"/>
  <c r="L1727" i="3"/>
  <c r="L1726" i="3"/>
  <c r="L1725" i="3"/>
  <c r="L1724" i="3"/>
  <c r="L1723" i="3"/>
  <c r="L1722" i="3"/>
  <c r="L1721" i="3"/>
  <c r="L1720" i="3"/>
  <c r="L1719" i="3"/>
  <c r="L1718" i="3"/>
  <c r="L1717" i="3"/>
  <c r="L1716" i="3"/>
  <c r="L1715" i="3"/>
  <c r="L1714" i="3"/>
  <c r="L1713" i="3"/>
  <c r="L1712" i="3"/>
  <c r="L1711" i="3"/>
  <c r="L1710" i="3"/>
  <c r="L1709" i="3"/>
  <c r="L1708" i="3"/>
  <c r="L1707" i="3"/>
  <c r="L1706" i="3"/>
  <c r="L1705" i="3"/>
  <c r="L1704" i="3"/>
  <c r="L1703" i="3"/>
  <c r="L1702" i="3"/>
  <c r="L1701" i="3"/>
  <c r="L1700" i="3"/>
  <c r="L1699" i="3"/>
  <c r="L1698" i="3"/>
  <c r="L1697" i="3"/>
  <c r="L1696" i="3"/>
  <c r="L1695" i="3"/>
  <c r="L1694" i="3"/>
  <c r="L1693" i="3"/>
  <c r="L1692" i="3"/>
  <c r="L1691" i="3"/>
  <c r="L1690" i="3"/>
  <c r="L1689" i="3"/>
  <c r="L1688" i="3"/>
  <c r="L1687" i="3"/>
  <c r="L1686" i="3"/>
  <c r="L1685" i="3"/>
  <c r="L1684" i="3"/>
  <c r="L1683" i="3"/>
  <c r="L1682" i="3"/>
  <c r="L1681" i="3"/>
  <c r="L1680" i="3"/>
  <c r="L1679" i="3"/>
  <c r="L1678" i="3"/>
  <c r="L1677" i="3"/>
  <c r="L1676" i="3"/>
  <c r="L1675" i="3"/>
  <c r="L1674" i="3"/>
  <c r="L1673" i="3"/>
  <c r="L1672" i="3"/>
  <c r="L1671" i="3"/>
  <c r="L1670" i="3"/>
  <c r="L1669" i="3"/>
  <c r="L1668" i="3"/>
  <c r="L1667" i="3"/>
  <c r="L1666" i="3"/>
  <c r="L1665" i="3"/>
  <c r="L1664" i="3"/>
  <c r="L1663" i="3"/>
  <c r="L1662" i="3"/>
  <c r="L1661" i="3"/>
  <c r="L1660" i="3"/>
  <c r="L1659" i="3"/>
  <c r="L1658" i="3"/>
  <c r="L1657" i="3"/>
  <c r="L1656" i="3"/>
  <c r="L1655" i="3"/>
  <c r="L1654" i="3"/>
  <c r="L1653" i="3"/>
  <c r="L1652" i="3"/>
  <c r="L1651" i="3"/>
  <c r="L1650" i="3"/>
  <c r="L1649" i="3"/>
  <c r="L1648" i="3"/>
  <c r="L1647" i="3"/>
  <c r="L1646" i="3"/>
  <c r="L1645" i="3"/>
  <c r="L1644" i="3"/>
  <c r="L1643" i="3"/>
  <c r="L1642" i="3"/>
  <c r="L1641" i="3"/>
  <c r="L1640" i="3"/>
  <c r="L1639" i="3"/>
  <c r="L1638" i="3"/>
  <c r="L1637" i="3"/>
  <c r="L1636" i="3"/>
  <c r="L1635" i="3"/>
  <c r="L1634" i="3"/>
  <c r="L1633" i="3"/>
  <c r="L1632" i="3"/>
  <c r="L1631" i="3"/>
  <c r="L1630" i="3"/>
  <c r="L1629" i="3"/>
  <c r="L1628" i="3"/>
  <c r="L1627" i="3"/>
  <c r="L1626" i="3"/>
  <c r="L1625" i="3"/>
  <c r="L1624" i="3"/>
  <c r="L1623" i="3"/>
  <c r="L1622" i="3"/>
  <c r="L1621" i="3"/>
  <c r="L1620" i="3"/>
  <c r="L1619" i="3"/>
  <c r="L1618" i="3"/>
  <c r="L1617" i="3"/>
  <c r="L1616" i="3"/>
  <c r="L1615" i="3"/>
  <c r="L1614" i="3"/>
  <c r="L1613" i="3"/>
  <c r="L1612" i="3"/>
  <c r="L1611" i="3"/>
  <c r="L1610" i="3"/>
  <c r="L1609" i="3"/>
  <c r="L1608" i="3"/>
  <c r="L1607" i="3"/>
  <c r="L1606" i="3"/>
  <c r="L1605" i="3"/>
  <c r="L1604" i="3"/>
  <c r="L1603" i="3"/>
  <c r="L1602" i="3"/>
  <c r="L1601" i="3"/>
  <c r="L1600" i="3"/>
  <c r="L1599" i="3"/>
  <c r="L1598" i="3"/>
  <c r="L1597" i="3"/>
  <c r="L1596" i="3"/>
  <c r="L1595" i="3"/>
  <c r="L1594" i="3"/>
  <c r="L1593" i="3"/>
  <c r="L1592" i="3"/>
  <c r="L1591" i="3"/>
  <c r="L1590" i="3"/>
  <c r="L1589" i="3"/>
  <c r="L1588" i="3"/>
  <c r="L1587" i="3"/>
  <c r="L1586" i="3"/>
  <c r="L1585" i="3"/>
  <c r="L1584" i="3"/>
  <c r="L1583" i="3"/>
  <c r="L1582" i="3"/>
  <c r="L1581" i="3"/>
  <c r="L1580" i="3"/>
  <c r="L1579" i="3"/>
  <c r="L1578" i="3"/>
  <c r="L1577" i="3"/>
  <c r="L1576" i="3"/>
  <c r="L1575" i="3"/>
  <c r="L1574" i="3"/>
  <c r="L1573" i="3"/>
  <c r="L1572" i="3"/>
  <c r="L1571" i="3"/>
  <c r="L1570" i="3"/>
  <c r="L1569" i="3"/>
  <c r="L1568" i="3"/>
  <c r="L1567" i="3"/>
  <c r="L1566" i="3"/>
  <c r="L1565" i="3"/>
  <c r="L1564" i="3"/>
  <c r="L1563" i="3"/>
  <c r="L1562" i="3"/>
  <c r="L1561" i="3"/>
  <c r="L1560" i="3"/>
  <c r="L1559" i="3"/>
  <c r="L1558" i="3"/>
  <c r="L1557" i="3"/>
  <c r="L1556" i="3"/>
  <c r="L1555" i="3"/>
  <c r="L1554" i="3"/>
  <c r="L1553" i="3"/>
  <c r="L1552" i="3"/>
  <c r="L1551" i="3"/>
  <c r="L1550" i="3"/>
  <c r="L1549" i="3"/>
  <c r="L1548" i="3"/>
  <c r="L1547" i="3"/>
  <c r="L1546" i="3"/>
  <c r="L1545" i="3"/>
  <c r="L1544" i="3"/>
  <c r="L1543" i="3"/>
  <c r="L1542" i="3"/>
  <c r="L1541" i="3"/>
  <c r="L1540" i="3"/>
  <c r="L1539" i="3"/>
  <c r="L1538" i="3"/>
  <c r="L1537" i="3"/>
  <c r="L1536" i="3"/>
  <c r="L1535" i="3"/>
  <c r="L1534" i="3"/>
  <c r="L1533" i="3"/>
  <c r="L1532" i="3"/>
  <c r="L1531" i="3"/>
  <c r="L1530" i="3"/>
  <c r="L1529" i="3"/>
  <c r="L1528" i="3"/>
  <c r="L1527" i="3"/>
  <c r="L1526" i="3"/>
  <c r="L1525" i="3"/>
  <c r="L1524" i="3"/>
  <c r="L1523" i="3"/>
  <c r="L1522" i="3"/>
  <c r="L1521" i="3"/>
  <c r="L1520" i="3"/>
  <c r="L1519" i="3"/>
  <c r="L1518" i="3"/>
  <c r="L1517" i="3"/>
  <c r="L1516" i="3"/>
  <c r="L1515" i="3"/>
  <c r="L1514" i="3"/>
  <c r="L1513" i="3"/>
  <c r="L1512" i="3"/>
  <c r="L1511" i="3"/>
  <c r="L1510" i="3"/>
  <c r="L1509" i="3"/>
  <c r="L1508" i="3"/>
  <c r="L1507" i="3"/>
  <c r="L1506" i="3"/>
  <c r="L1505" i="3"/>
  <c r="L1504" i="3"/>
  <c r="L1503" i="3"/>
  <c r="L1502" i="3"/>
  <c r="L1501" i="3"/>
  <c r="L1500" i="3"/>
  <c r="L1499" i="3"/>
  <c r="L1498" i="3"/>
  <c r="L1497" i="3"/>
  <c r="L1496" i="3"/>
  <c r="L1495" i="3"/>
  <c r="L1494" i="3"/>
  <c r="L1493" i="3"/>
  <c r="L1492" i="3"/>
  <c r="L1491" i="3"/>
  <c r="L1490" i="3"/>
  <c r="L1489" i="3"/>
  <c r="L1488" i="3"/>
  <c r="L1487" i="3"/>
  <c r="L1486" i="3"/>
  <c r="L1485" i="3"/>
  <c r="L1484" i="3"/>
  <c r="L1483" i="3"/>
  <c r="L1482" i="3"/>
  <c r="L1481" i="3"/>
  <c r="L1480" i="3"/>
  <c r="L1479" i="3"/>
  <c r="L1478" i="3"/>
  <c r="L1477" i="3"/>
  <c r="L1476" i="3"/>
  <c r="L1475" i="3"/>
  <c r="L1474" i="3"/>
  <c r="L1473" i="3"/>
  <c r="L1472" i="3"/>
  <c r="L1471" i="3"/>
  <c r="L1470" i="3"/>
  <c r="L1469" i="3"/>
  <c r="L1468" i="3"/>
  <c r="L1467" i="3"/>
  <c r="L1466" i="3"/>
  <c r="L1465" i="3"/>
  <c r="L1464" i="3"/>
  <c r="L1463" i="3"/>
  <c r="L1462" i="3"/>
  <c r="L1461" i="3"/>
  <c r="L1460" i="3"/>
  <c r="L1459" i="3"/>
  <c r="L1458" i="3"/>
  <c r="L1457" i="3"/>
  <c r="L1456" i="3"/>
  <c r="L1455" i="3"/>
  <c r="L1454" i="3"/>
  <c r="L1453" i="3"/>
  <c r="L1452" i="3"/>
  <c r="L1451" i="3"/>
  <c r="L1450" i="3"/>
  <c r="L1449" i="3"/>
  <c r="L1448" i="3"/>
  <c r="L1447" i="3"/>
  <c r="L1446" i="3"/>
  <c r="L1445" i="3"/>
  <c r="L1444" i="3"/>
  <c r="L1443" i="3"/>
  <c r="L1442" i="3"/>
  <c r="L1441" i="3"/>
  <c r="L1440" i="3"/>
  <c r="L1439" i="3"/>
  <c r="L1438" i="3"/>
  <c r="L1437" i="3"/>
  <c r="L1436" i="3"/>
  <c r="L1435" i="3"/>
  <c r="L1434" i="3"/>
  <c r="L1433" i="3"/>
  <c r="L1432" i="3"/>
  <c r="L1431" i="3"/>
  <c r="L1430" i="3"/>
  <c r="L1429" i="3"/>
  <c r="L1428" i="3"/>
  <c r="L1427" i="3"/>
  <c r="L1426" i="3"/>
  <c r="L1425" i="3"/>
  <c r="L1424" i="3"/>
  <c r="L1423" i="3"/>
  <c r="L1422" i="3"/>
  <c r="L1421" i="3"/>
  <c r="L1420" i="3"/>
  <c r="L1419" i="3"/>
  <c r="L1418" i="3"/>
  <c r="L1417" i="3"/>
  <c r="L1416" i="3"/>
  <c r="L1415" i="3"/>
  <c r="L1414" i="3"/>
  <c r="L1413" i="3"/>
  <c r="L1412" i="3"/>
  <c r="L1411" i="3"/>
  <c r="L1410" i="3"/>
  <c r="L1409" i="3"/>
  <c r="L1408" i="3"/>
  <c r="L1407" i="3"/>
  <c r="L1406" i="3"/>
  <c r="L1405" i="3"/>
  <c r="L1404" i="3"/>
  <c r="L1403" i="3"/>
  <c r="L1402" i="3"/>
  <c r="L1401" i="3"/>
  <c r="L1400" i="3"/>
  <c r="L1399" i="3"/>
  <c r="L1398" i="3"/>
  <c r="L1397" i="3"/>
  <c r="L1396" i="3"/>
  <c r="L1395" i="3"/>
  <c r="L1394" i="3"/>
  <c r="L1393" i="3"/>
  <c r="L1392" i="3"/>
  <c r="L1391" i="3"/>
  <c r="L1390" i="3"/>
  <c r="L1389" i="3"/>
  <c r="L1388" i="3"/>
  <c r="L1387" i="3"/>
  <c r="L1386" i="3"/>
  <c r="L1385" i="3"/>
  <c r="L1384" i="3"/>
  <c r="L1383" i="3"/>
  <c r="L1382" i="3"/>
  <c r="L1381" i="3"/>
  <c r="L1380" i="3"/>
  <c r="L1379" i="3"/>
  <c r="L1378" i="3"/>
  <c r="L1377" i="3"/>
  <c r="L1376" i="3"/>
  <c r="L1375" i="3"/>
  <c r="L1374" i="3"/>
  <c r="L1373" i="3"/>
  <c r="L1372" i="3"/>
  <c r="L1371" i="3"/>
  <c r="L1370" i="3"/>
  <c r="L1369" i="3"/>
  <c r="L1368" i="3"/>
  <c r="L1367" i="3"/>
  <c r="L1366" i="3"/>
  <c r="L1365" i="3"/>
  <c r="L1364" i="3"/>
  <c r="L1363" i="3"/>
  <c r="L1362" i="3"/>
  <c r="L1361" i="3"/>
  <c r="L1360" i="3"/>
  <c r="L1359" i="3"/>
  <c r="L1358" i="3"/>
  <c r="L1357" i="3"/>
  <c r="L1356" i="3"/>
  <c r="L1355" i="3"/>
  <c r="L1354" i="3"/>
  <c r="L1353" i="3"/>
  <c r="L1352" i="3"/>
  <c r="L1351" i="3"/>
  <c r="L1350" i="3"/>
  <c r="L1349" i="3"/>
  <c r="L1348" i="3"/>
  <c r="L1347" i="3"/>
  <c r="L1346" i="3"/>
  <c r="L1345" i="3"/>
  <c r="L1344" i="3"/>
  <c r="L1343" i="3"/>
  <c r="L1342" i="3"/>
  <c r="L1341" i="3"/>
  <c r="L1340" i="3"/>
  <c r="L1339" i="3"/>
  <c r="L1338" i="3"/>
  <c r="L1337" i="3"/>
  <c r="L1336" i="3"/>
  <c r="L1335" i="3"/>
  <c r="L1334" i="3"/>
  <c r="L1333" i="3"/>
  <c r="L1332" i="3"/>
  <c r="L1331" i="3"/>
  <c r="L1330" i="3"/>
  <c r="L1329" i="3"/>
  <c r="L1328" i="3"/>
  <c r="L1327" i="3"/>
  <c r="L1326" i="3"/>
  <c r="L1325" i="3"/>
  <c r="L1324" i="3"/>
  <c r="L1323" i="3"/>
  <c r="L1322" i="3"/>
  <c r="L1321" i="3"/>
  <c r="L1320" i="3"/>
  <c r="L1319" i="3"/>
  <c r="L1318" i="3"/>
  <c r="L1317" i="3"/>
  <c r="L1316" i="3"/>
  <c r="L1315" i="3"/>
  <c r="L1314" i="3"/>
  <c r="L1313" i="3"/>
  <c r="L1312" i="3"/>
  <c r="L1311" i="3"/>
  <c r="L1310" i="3"/>
  <c r="L1309" i="3"/>
  <c r="L1308" i="3"/>
  <c r="L1307" i="3"/>
  <c r="L1306" i="3"/>
  <c r="L1305" i="3"/>
  <c r="L1304" i="3"/>
  <c r="L1303" i="3"/>
  <c r="L1302" i="3"/>
  <c r="L1301" i="3"/>
  <c r="L1300" i="3"/>
  <c r="L1299" i="3"/>
  <c r="L1298" i="3"/>
  <c r="L1297" i="3"/>
  <c r="L1296" i="3"/>
  <c r="L1295" i="3"/>
  <c r="L1294" i="3"/>
  <c r="L1293" i="3"/>
  <c r="L1292" i="3"/>
  <c r="L1291" i="3"/>
  <c r="L1290" i="3"/>
  <c r="L1289" i="3"/>
  <c r="L1288" i="3"/>
  <c r="L1287" i="3"/>
  <c r="L1286" i="3"/>
  <c r="L1285" i="3"/>
  <c r="L1284" i="3"/>
  <c r="L1283" i="3"/>
  <c r="L1282" i="3"/>
  <c r="L1281" i="3"/>
  <c r="L1280" i="3"/>
  <c r="L1279" i="3"/>
  <c r="L1278" i="3"/>
  <c r="L1277" i="3"/>
  <c r="L1276" i="3"/>
  <c r="L1275" i="3"/>
  <c r="L1274" i="3"/>
  <c r="L1273" i="3"/>
  <c r="L1272" i="3"/>
  <c r="L1271" i="3"/>
  <c r="L1270" i="3"/>
  <c r="L1269" i="3"/>
  <c r="L1268" i="3"/>
  <c r="L1267" i="3"/>
  <c r="L1266" i="3"/>
  <c r="L1265" i="3"/>
  <c r="L1264" i="3"/>
  <c r="L1263" i="3"/>
  <c r="L1262" i="3"/>
  <c r="L1261" i="3"/>
  <c r="L1260" i="3"/>
  <c r="L1259" i="3"/>
  <c r="L1258" i="3"/>
  <c r="L1257" i="3"/>
  <c r="L1256" i="3"/>
  <c r="L1255" i="3"/>
  <c r="L1254" i="3"/>
  <c r="L1253" i="3"/>
  <c r="L1252" i="3"/>
  <c r="L1251" i="3"/>
  <c r="L1250" i="3"/>
  <c r="L1249" i="3"/>
  <c r="L1248" i="3"/>
  <c r="L1247" i="3"/>
  <c r="L1246" i="3"/>
  <c r="L1245" i="3"/>
  <c r="L1244" i="3"/>
  <c r="L1243" i="3"/>
  <c r="L1242" i="3"/>
  <c r="L1241" i="3"/>
  <c r="L1240" i="3"/>
  <c r="L1239" i="3"/>
  <c r="L1238" i="3"/>
  <c r="L1237" i="3"/>
  <c r="L1236" i="3"/>
  <c r="L1235" i="3"/>
  <c r="L1234" i="3"/>
  <c r="L1233" i="3"/>
  <c r="L1232" i="3"/>
  <c r="L1231" i="3"/>
  <c r="L1230" i="3"/>
  <c r="L1229" i="3"/>
  <c r="L1228" i="3"/>
  <c r="L1227" i="3"/>
  <c r="L1226" i="3"/>
  <c r="L1225" i="3"/>
  <c r="L1224" i="3"/>
  <c r="L1223" i="3"/>
  <c r="L1222" i="3"/>
  <c r="L1221" i="3"/>
  <c r="L1220" i="3"/>
  <c r="L1219" i="3"/>
  <c r="L1218" i="3"/>
  <c r="L1217" i="3"/>
  <c r="L1216" i="3"/>
  <c r="L1215" i="3"/>
  <c r="L1214" i="3"/>
  <c r="L1213" i="3"/>
  <c r="L1212" i="3"/>
  <c r="L1211" i="3"/>
  <c r="L1210" i="3"/>
  <c r="L1209" i="3"/>
  <c r="L1208" i="3"/>
  <c r="L1207" i="3"/>
  <c r="L1206" i="3"/>
  <c r="L1205" i="3"/>
  <c r="L1204" i="3"/>
  <c r="L1203" i="3"/>
  <c r="L1202" i="3"/>
  <c r="L1201" i="3"/>
  <c r="L1200" i="3"/>
  <c r="L1199" i="3"/>
  <c r="L1198" i="3"/>
  <c r="L1197" i="3"/>
  <c r="L1196" i="3"/>
  <c r="L1195" i="3"/>
  <c r="L1194" i="3"/>
  <c r="L1193" i="3"/>
  <c r="L1192" i="3"/>
  <c r="L1191" i="3"/>
  <c r="L1190" i="3"/>
  <c r="L1189" i="3"/>
  <c r="L1188" i="3"/>
  <c r="L1187" i="3"/>
  <c r="L1186" i="3"/>
  <c r="L1185" i="3"/>
  <c r="L1184" i="3"/>
  <c r="L1183" i="3"/>
  <c r="L1182" i="3"/>
  <c r="L1181" i="3"/>
  <c r="L1180" i="3"/>
  <c r="L1179" i="3"/>
  <c r="L1178" i="3"/>
  <c r="L1177" i="3"/>
  <c r="L1176" i="3"/>
  <c r="L1175" i="3"/>
  <c r="L1174" i="3"/>
  <c r="L1173" i="3"/>
  <c r="L1172" i="3"/>
  <c r="L1171" i="3"/>
  <c r="L1170" i="3"/>
  <c r="L1169" i="3"/>
  <c r="L1168" i="3"/>
  <c r="L1167" i="3"/>
  <c r="L1166" i="3"/>
  <c r="L1165" i="3"/>
  <c r="L1164" i="3"/>
  <c r="L1163" i="3"/>
  <c r="L1162" i="3"/>
  <c r="L1161" i="3"/>
  <c r="L1160" i="3"/>
  <c r="L1159" i="3"/>
  <c r="L1158" i="3"/>
  <c r="L1157" i="3"/>
  <c r="L1156" i="3"/>
  <c r="L1155" i="3"/>
  <c r="L1154" i="3"/>
  <c r="L1153" i="3"/>
  <c r="L1152" i="3"/>
  <c r="L1151" i="3"/>
  <c r="L1150" i="3"/>
  <c r="L1149" i="3"/>
  <c r="L1148" i="3"/>
  <c r="L1147" i="3"/>
  <c r="L1146" i="3"/>
  <c r="L1145" i="3"/>
  <c r="L1144" i="3"/>
  <c r="L1143" i="3"/>
  <c r="L1142" i="3"/>
  <c r="L1141" i="3"/>
  <c r="L1140" i="3"/>
  <c r="L1139" i="3"/>
  <c r="L1138" i="3"/>
  <c r="L1137" i="3"/>
  <c r="L1136" i="3"/>
  <c r="L1135" i="3"/>
  <c r="L1134" i="3"/>
  <c r="L1133" i="3"/>
  <c r="L1132" i="3"/>
  <c r="L1131" i="3"/>
  <c r="L1130" i="3"/>
  <c r="L1129" i="3"/>
  <c r="L1128" i="3"/>
  <c r="L1127" i="3"/>
  <c r="L1126" i="3"/>
  <c r="L1125" i="3"/>
  <c r="L1124" i="3"/>
  <c r="L1123" i="3"/>
  <c r="L1122" i="3"/>
  <c r="L1121" i="3"/>
  <c r="L1120" i="3"/>
  <c r="L1119" i="3"/>
  <c r="L1118" i="3"/>
  <c r="L1117" i="3"/>
  <c r="L1116" i="3"/>
  <c r="L1115" i="3"/>
  <c r="L1114" i="3"/>
  <c r="L1113" i="3"/>
  <c r="L1112" i="3"/>
  <c r="L1111" i="3"/>
  <c r="L1110" i="3"/>
  <c r="L1109" i="3"/>
  <c r="L1108" i="3"/>
  <c r="L1107" i="3"/>
  <c r="L1106" i="3"/>
  <c r="L1105" i="3"/>
  <c r="L1104" i="3"/>
  <c r="L1103" i="3"/>
  <c r="L1102" i="3"/>
  <c r="L1101" i="3"/>
  <c r="L1100" i="3"/>
  <c r="L1099" i="3"/>
  <c r="L1098" i="3"/>
  <c r="L1097" i="3"/>
  <c r="L1096" i="3"/>
  <c r="L1095" i="3"/>
  <c r="L1094" i="3"/>
  <c r="L1093" i="3"/>
  <c r="L1092" i="3"/>
  <c r="L1091" i="3"/>
  <c r="L1090" i="3"/>
  <c r="L1089" i="3"/>
  <c r="L1088" i="3"/>
  <c r="L1087" i="3"/>
  <c r="L1086" i="3"/>
  <c r="L1085" i="3"/>
  <c r="L1084" i="3"/>
  <c r="L1083" i="3"/>
  <c r="L1082" i="3"/>
  <c r="L1081" i="3"/>
  <c r="L1080" i="3"/>
  <c r="L1079" i="3"/>
  <c r="L1078" i="3"/>
  <c r="L1077" i="3"/>
  <c r="L1076" i="3"/>
  <c r="L1075" i="3"/>
  <c r="L1074" i="3"/>
  <c r="L1073" i="3"/>
  <c r="L1072" i="3"/>
  <c r="L1071" i="3"/>
  <c r="L1070" i="3"/>
  <c r="L1069" i="3"/>
  <c r="L1068" i="3"/>
  <c r="L1067" i="3"/>
  <c r="L1066" i="3"/>
  <c r="L1065" i="3"/>
  <c r="L1064" i="3"/>
  <c r="L1063" i="3"/>
  <c r="L1062" i="3"/>
  <c r="L1061" i="3"/>
  <c r="L1060" i="3"/>
  <c r="L1059" i="3"/>
  <c r="L1058" i="3"/>
  <c r="L1057" i="3"/>
  <c r="L1056" i="3"/>
  <c r="L1055" i="3"/>
  <c r="L1054" i="3"/>
  <c r="L1053" i="3"/>
  <c r="L1052" i="3"/>
  <c r="L1051" i="3"/>
  <c r="L1050" i="3"/>
  <c r="L1049" i="3"/>
  <c r="L1048" i="3"/>
  <c r="L1047" i="3"/>
  <c r="L1046" i="3"/>
  <c r="L1045" i="3"/>
  <c r="L1044" i="3"/>
  <c r="L1043" i="3"/>
  <c r="L1042" i="3"/>
  <c r="L1041" i="3"/>
  <c r="L1040" i="3"/>
  <c r="L1039" i="3"/>
  <c r="L1038" i="3"/>
  <c r="L1037" i="3"/>
  <c r="L1036" i="3"/>
  <c r="L1035" i="3"/>
  <c r="L1034" i="3"/>
  <c r="L1033" i="3"/>
  <c r="L1032" i="3"/>
  <c r="L1031" i="3"/>
  <c r="L1030" i="3"/>
  <c r="L1029" i="3"/>
  <c r="L1028" i="3"/>
  <c r="L1027" i="3"/>
  <c r="L1026" i="3"/>
  <c r="L1025" i="3"/>
  <c r="L1024" i="3"/>
  <c r="L1023" i="3"/>
  <c r="L1022" i="3"/>
  <c r="L1021" i="3"/>
  <c r="L1020" i="3"/>
  <c r="L1019" i="3"/>
  <c r="L1018" i="3"/>
  <c r="L1017" i="3"/>
  <c r="L1016" i="3"/>
  <c r="L1015" i="3"/>
  <c r="L1014" i="3"/>
  <c r="L1013" i="3"/>
  <c r="L1012" i="3"/>
  <c r="L1011" i="3"/>
  <c r="L1010" i="3"/>
  <c r="L1009" i="3"/>
  <c r="L1008" i="3"/>
  <c r="L1007" i="3"/>
  <c r="L1006" i="3"/>
  <c r="L1005" i="3"/>
  <c r="L1004" i="3"/>
  <c r="L1003" i="3"/>
  <c r="L1002" i="3"/>
  <c r="L1001" i="3"/>
  <c r="L1000" i="3"/>
  <c r="L999" i="3"/>
  <c r="L998" i="3"/>
  <c r="L997" i="3"/>
  <c r="L996" i="3"/>
  <c r="L995" i="3"/>
  <c r="L994" i="3"/>
  <c r="L993" i="3"/>
  <c r="L992" i="3"/>
  <c r="L991" i="3"/>
  <c r="L990" i="3"/>
  <c r="L989" i="3"/>
  <c r="L988" i="3"/>
  <c r="L987" i="3"/>
  <c r="L986" i="3"/>
  <c r="L985" i="3"/>
  <c r="L984" i="3"/>
  <c r="L983" i="3"/>
  <c r="L982" i="3"/>
  <c r="L981" i="3"/>
  <c r="L980" i="3"/>
  <c r="L979" i="3"/>
  <c r="L978" i="3"/>
  <c r="L977" i="3"/>
  <c r="L976" i="3"/>
  <c r="L975" i="3"/>
  <c r="L974" i="3"/>
  <c r="L973" i="3"/>
  <c r="L972" i="3"/>
  <c r="L971" i="3"/>
  <c r="L970" i="3"/>
  <c r="L969" i="3"/>
  <c r="L968" i="3"/>
  <c r="L967" i="3"/>
  <c r="L966" i="3"/>
  <c r="L965" i="3"/>
  <c r="L964" i="3"/>
  <c r="L963" i="3"/>
  <c r="L962" i="3"/>
  <c r="L961" i="3"/>
  <c r="L960" i="3"/>
  <c r="L959" i="3"/>
  <c r="L958" i="3"/>
  <c r="L957" i="3"/>
  <c r="L956" i="3"/>
  <c r="L955" i="3"/>
  <c r="L954" i="3"/>
  <c r="L953" i="3"/>
  <c r="L952" i="3"/>
  <c r="L951" i="3"/>
  <c r="L950" i="3"/>
  <c r="L949" i="3"/>
  <c r="L948" i="3"/>
  <c r="L947" i="3"/>
  <c r="L946" i="3"/>
  <c r="L945" i="3"/>
  <c r="L944" i="3"/>
  <c r="L943" i="3"/>
  <c r="L942" i="3"/>
  <c r="L941" i="3"/>
  <c r="L940" i="3"/>
  <c r="L939" i="3"/>
  <c r="L938" i="3"/>
  <c r="L937" i="3"/>
  <c r="L936" i="3"/>
  <c r="L935" i="3"/>
  <c r="L934" i="3"/>
  <c r="L933" i="3"/>
  <c r="L932" i="3"/>
  <c r="L931" i="3"/>
  <c r="L930" i="3"/>
  <c r="L929" i="3"/>
  <c r="L928" i="3"/>
  <c r="L927" i="3"/>
  <c r="L926" i="3"/>
  <c r="L925" i="3"/>
  <c r="L924" i="3"/>
  <c r="L923" i="3"/>
  <c r="L922" i="3"/>
  <c r="L921" i="3"/>
  <c r="L920" i="3"/>
  <c r="L919" i="3"/>
  <c r="L918" i="3"/>
  <c r="L917" i="3"/>
  <c r="L916" i="3"/>
  <c r="L915" i="3"/>
  <c r="L914" i="3"/>
  <c r="L913" i="3"/>
  <c r="L912" i="3"/>
  <c r="L911" i="3"/>
  <c r="L910" i="3"/>
  <c r="L909" i="3"/>
  <c r="L908" i="3"/>
  <c r="L907" i="3"/>
  <c r="L906" i="3"/>
  <c r="L905" i="3"/>
  <c r="L904" i="3"/>
  <c r="L903" i="3"/>
  <c r="L902" i="3"/>
  <c r="L901" i="3"/>
  <c r="L900" i="3"/>
  <c r="L899" i="3"/>
  <c r="L898" i="3"/>
  <c r="L897" i="3"/>
  <c r="L896" i="3"/>
  <c r="L895" i="3"/>
  <c r="L894" i="3"/>
  <c r="L893" i="3"/>
  <c r="L892" i="3"/>
  <c r="L891" i="3"/>
  <c r="L890" i="3"/>
  <c r="L889" i="3"/>
  <c r="L888" i="3"/>
  <c r="L887" i="3"/>
  <c r="L886" i="3"/>
  <c r="L885" i="3"/>
  <c r="L884" i="3"/>
  <c r="L883" i="3"/>
  <c r="L882" i="3"/>
  <c r="L881" i="3"/>
  <c r="L880" i="3"/>
  <c r="L879" i="3"/>
  <c r="L878" i="3"/>
  <c r="L877" i="3"/>
  <c r="L876" i="3"/>
  <c r="L875" i="3"/>
  <c r="L874" i="3"/>
  <c r="L873" i="3"/>
  <c r="L872" i="3"/>
  <c r="L871" i="3"/>
  <c r="L870" i="3"/>
  <c r="L869" i="3"/>
  <c r="L868" i="3"/>
  <c r="L867" i="3"/>
  <c r="L866" i="3"/>
  <c r="L865" i="3"/>
  <c r="L864" i="3"/>
  <c r="L863" i="3"/>
  <c r="L862" i="3"/>
  <c r="L861" i="3"/>
  <c r="L860" i="3"/>
  <c r="L859" i="3"/>
  <c r="L858" i="3"/>
  <c r="L857" i="3"/>
  <c r="L856" i="3"/>
  <c r="L855" i="3"/>
  <c r="L854" i="3"/>
  <c r="L853" i="3"/>
  <c r="L852" i="3"/>
  <c r="L851" i="3"/>
  <c r="L850" i="3"/>
  <c r="L849" i="3"/>
  <c r="L848" i="3"/>
  <c r="L847" i="3"/>
  <c r="L846" i="3"/>
  <c r="L845" i="3"/>
  <c r="L844" i="3"/>
  <c r="L843" i="3"/>
  <c r="L842" i="3"/>
  <c r="L841" i="3"/>
  <c r="L840" i="3"/>
  <c r="L839" i="3"/>
  <c r="L838" i="3"/>
  <c r="L837" i="3"/>
  <c r="L836" i="3"/>
  <c r="L835" i="3"/>
  <c r="L834" i="3"/>
  <c r="L833" i="3"/>
  <c r="L832" i="3"/>
  <c r="L831" i="3"/>
  <c r="L830" i="3"/>
  <c r="L829" i="3"/>
  <c r="L828" i="3"/>
  <c r="L827" i="3"/>
  <c r="L826" i="3"/>
  <c r="L825" i="3"/>
  <c r="L824" i="3"/>
  <c r="L823" i="3"/>
  <c r="L822" i="3"/>
  <c r="L821" i="3"/>
  <c r="L820" i="3"/>
  <c r="L819" i="3"/>
  <c r="L818" i="3"/>
  <c r="L817" i="3"/>
  <c r="L816" i="3"/>
  <c r="L815" i="3"/>
  <c r="L814" i="3"/>
  <c r="L813" i="3"/>
  <c r="L812" i="3"/>
  <c r="L811" i="3"/>
  <c r="L810" i="3"/>
  <c r="L809" i="3"/>
  <c r="L808" i="3"/>
  <c r="L807" i="3"/>
  <c r="L806" i="3"/>
  <c r="L805" i="3"/>
  <c r="L804" i="3"/>
  <c r="L803" i="3"/>
  <c r="L802" i="3"/>
  <c r="L801" i="3"/>
  <c r="L800" i="3"/>
  <c r="L799" i="3"/>
  <c r="L798" i="3"/>
  <c r="L797" i="3"/>
  <c r="L796" i="3"/>
  <c r="L795" i="3"/>
  <c r="L794" i="3"/>
  <c r="L793" i="3"/>
  <c r="L792" i="3"/>
  <c r="L791" i="3"/>
  <c r="L790" i="3"/>
  <c r="L789" i="3"/>
  <c r="L788" i="3"/>
  <c r="L787" i="3"/>
  <c r="L786" i="3"/>
  <c r="L785" i="3"/>
  <c r="L784" i="3"/>
  <c r="L783" i="3"/>
  <c r="L782" i="3"/>
  <c r="L781" i="3"/>
  <c r="L780" i="3"/>
  <c r="L779" i="3"/>
  <c r="L778" i="3"/>
  <c r="L777" i="3"/>
  <c r="L776" i="3"/>
  <c r="L775" i="3"/>
  <c r="L774" i="3"/>
  <c r="L773" i="3"/>
  <c r="L772" i="3"/>
  <c r="L771" i="3"/>
  <c r="L770" i="3"/>
  <c r="L769" i="3"/>
  <c r="L768" i="3"/>
  <c r="L767" i="3"/>
  <c r="L766" i="3"/>
  <c r="L765" i="3"/>
  <c r="L764" i="3"/>
  <c r="L763" i="3"/>
  <c r="L762" i="3"/>
  <c r="L761" i="3"/>
  <c r="L760" i="3"/>
  <c r="L759" i="3"/>
  <c r="L758" i="3"/>
  <c r="L757" i="3"/>
  <c r="L756" i="3"/>
  <c r="L755" i="3"/>
  <c r="L754" i="3"/>
  <c r="L753" i="3"/>
  <c r="L752" i="3"/>
  <c r="L751" i="3"/>
  <c r="L750" i="3"/>
  <c r="L749" i="3"/>
  <c r="L748" i="3"/>
  <c r="L747" i="3"/>
  <c r="L746" i="3"/>
  <c r="L745" i="3"/>
  <c r="L744" i="3"/>
  <c r="L743" i="3"/>
  <c r="L742" i="3"/>
  <c r="L741" i="3"/>
  <c r="L740" i="3"/>
  <c r="L739" i="3"/>
  <c r="L738" i="3"/>
  <c r="L737" i="3"/>
  <c r="L736" i="3"/>
  <c r="L735" i="3"/>
  <c r="L734" i="3"/>
  <c r="L733" i="3"/>
  <c r="L732" i="3"/>
  <c r="L731" i="3"/>
  <c r="L730" i="3"/>
  <c r="L729" i="3"/>
  <c r="L728" i="3"/>
  <c r="L727" i="3"/>
  <c r="L726" i="3"/>
  <c r="L725" i="3"/>
  <c r="L724" i="3"/>
  <c r="L723" i="3"/>
  <c r="L722" i="3"/>
  <c r="L721" i="3"/>
  <c r="L720" i="3"/>
  <c r="L719" i="3"/>
  <c r="L718" i="3"/>
  <c r="L717" i="3"/>
  <c r="L716" i="3"/>
  <c r="L715" i="3"/>
  <c r="L714" i="3"/>
  <c r="L713" i="3"/>
  <c r="L712" i="3"/>
  <c r="L711" i="3"/>
  <c r="L710" i="3"/>
  <c r="L709" i="3"/>
  <c r="L708" i="3"/>
  <c r="L707" i="3"/>
  <c r="L706" i="3"/>
  <c r="L705" i="3"/>
  <c r="L704" i="3"/>
  <c r="L703" i="3"/>
  <c r="L702" i="3"/>
  <c r="L701" i="3"/>
  <c r="L700" i="3"/>
  <c r="L699" i="3"/>
  <c r="L698" i="3"/>
  <c r="L697" i="3"/>
  <c r="L696" i="3"/>
  <c r="L695" i="3"/>
  <c r="L694" i="3"/>
  <c r="L693" i="3"/>
  <c r="L692" i="3"/>
  <c r="L691" i="3"/>
  <c r="L690" i="3"/>
  <c r="L689" i="3"/>
  <c r="L688" i="3"/>
  <c r="L687" i="3"/>
  <c r="L686" i="3"/>
  <c r="L685" i="3"/>
  <c r="L684" i="3"/>
  <c r="L683" i="3"/>
  <c r="L682" i="3"/>
  <c r="L681" i="3"/>
  <c r="L680" i="3"/>
  <c r="L679" i="3"/>
  <c r="L678" i="3"/>
  <c r="L677" i="3"/>
  <c r="L676" i="3"/>
  <c r="L675" i="3"/>
  <c r="L674" i="3"/>
  <c r="L673" i="3"/>
  <c r="L672" i="3"/>
  <c r="L671" i="3"/>
  <c r="L670" i="3"/>
  <c r="L669" i="3"/>
  <c r="L668" i="3"/>
  <c r="L667" i="3"/>
  <c r="L666" i="3"/>
  <c r="L665" i="3"/>
  <c r="L664" i="3"/>
  <c r="L663" i="3"/>
  <c r="L662" i="3"/>
  <c r="L661" i="3"/>
  <c r="L660" i="3"/>
  <c r="L659" i="3"/>
  <c r="L658" i="3"/>
  <c r="L657" i="3"/>
  <c r="L656" i="3"/>
  <c r="L655" i="3"/>
  <c r="L654" i="3"/>
  <c r="L653" i="3"/>
  <c r="L652" i="3"/>
  <c r="L651" i="3"/>
  <c r="L650" i="3"/>
  <c r="L649" i="3"/>
  <c r="L648" i="3"/>
  <c r="L647" i="3"/>
  <c r="L646" i="3"/>
  <c r="L645" i="3"/>
  <c r="L644" i="3"/>
  <c r="L643" i="3"/>
  <c r="L642" i="3"/>
  <c r="L641" i="3"/>
  <c r="L640" i="3"/>
  <c r="L639" i="3"/>
  <c r="L638" i="3"/>
  <c r="L637" i="3"/>
  <c r="L636" i="3"/>
  <c r="L635" i="3"/>
  <c r="L634" i="3"/>
  <c r="L633" i="3"/>
  <c r="L632" i="3"/>
  <c r="L631" i="3"/>
  <c r="L630" i="3"/>
  <c r="L629" i="3"/>
  <c r="L628" i="3"/>
  <c r="L627" i="3"/>
  <c r="L626" i="3"/>
  <c r="L625" i="3"/>
  <c r="L624" i="3"/>
  <c r="L623" i="3"/>
  <c r="L622" i="3"/>
  <c r="L621" i="3"/>
  <c r="L620" i="3"/>
  <c r="L619" i="3"/>
  <c r="L618" i="3"/>
  <c r="L617" i="3"/>
  <c r="L616" i="3"/>
  <c r="L615" i="3"/>
  <c r="L614" i="3"/>
  <c r="L613" i="3"/>
  <c r="L612" i="3"/>
  <c r="L611" i="3"/>
  <c r="L610" i="3"/>
  <c r="L609" i="3"/>
  <c r="L608" i="3"/>
  <c r="L607" i="3"/>
  <c r="L606" i="3"/>
  <c r="L605" i="3"/>
  <c r="L604" i="3"/>
  <c r="L603" i="3"/>
  <c r="L602" i="3"/>
  <c r="L601" i="3"/>
  <c r="L600" i="3"/>
  <c r="L599" i="3"/>
  <c r="L598" i="3"/>
  <c r="L597" i="3"/>
  <c r="L596" i="3"/>
  <c r="L595" i="3"/>
  <c r="L594" i="3"/>
  <c r="L593" i="3"/>
  <c r="L592" i="3"/>
  <c r="L591" i="3"/>
  <c r="L590" i="3"/>
  <c r="L589" i="3"/>
  <c r="L588" i="3"/>
  <c r="L587" i="3"/>
  <c r="L586" i="3"/>
  <c r="L585" i="3"/>
  <c r="L584" i="3"/>
  <c r="L583" i="3"/>
  <c r="L582" i="3"/>
  <c r="L581" i="3"/>
  <c r="L580" i="3"/>
  <c r="L579" i="3"/>
  <c r="L578" i="3"/>
  <c r="L577" i="3"/>
  <c r="L576" i="3"/>
  <c r="L575" i="3"/>
  <c r="L574" i="3"/>
  <c r="L573" i="3"/>
  <c r="L572" i="3"/>
  <c r="L571" i="3"/>
  <c r="L570" i="3"/>
  <c r="L569" i="3"/>
  <c r="L568" i="3"/>
  <c r="L567" i="3"/>
  <c r="L566" i="3"/>
  <c r="L565" i="3"/>
  <c r="L564" i="3"/>
  <c r="L563" i="3"/>
  <c r="L562" i="3"/>
  <c r="L561" i="3"/>
  <c r="L560" i="3"/>
  <c r="L559" i="3"/>
  <c r="L558" i="3"/>
  <c r="L557" i="3"/>
  <c r="L556" i="3"/>
  <c r="L555" i="3"/>
  <c r="L554" i="3"/>
  <c r="L553" i="3"/>
  <c r="L552" i="3"/>
  <c r="L551" i="3"/>
  <c r="L550" i="3"/>
  <c r="L549" i="3"/>
  <c r="L548" i="3"/>
  <c r="L547" i="3"/>
  <c r="L546" i="3"/>
  <c r="L545" i="3"/>
  <c r="L544" i="3"/>
  <c r="L543" i="3"/>
  <c r="L542" i="3"/>
  <c r="L541" i="3"/>
  <c r="L540" i="3"/>
  <c r="L539" i="3"/>
  <c r="L538" i="3"/>
  <c r="L537" i="3"/>
  <c r="L536" i="3"/>
  <c r="L535" i="3"/>
  <c r="L534" i="3"/>
  <c r="L533" i="3"/>
  <c r="L532" i="3"/>
  <c r="L531" i="3"/>
  <c r="L530" i="3"/>
  <c r="L529" i="3"/>
  <c r="L528" i="3"/>
  <c r="L527" i="3"/>
  <c r="L526" i="3"/>
  <c r="L525" i="3"/>
  <c r="L524" i="3"/>
  <c r="L523" i="3"/>
  <c r="L522" i="3"/>
  <c r="L521" i="3"/>
  <c r="L520" i="3"/>
  <c r="L519" i="3"/>
  <c r="L518" i="3"/>
  <c r="L517" i="3"/>
  <c r="L516" i="3"/>
  <c r="L515" i="3"/>
  <c r="L514" i="3"/>
  <c r="L513" i="3"/>
  <c r="L512" i="3"/>
  <c r="L511" i="3"/>
  <c r="L510" i="3"/>
  <c r="L509" i="3"/>
  <c r="L508" i="3"/>
  <c r="L507" i="3"/>
  <c r="L506" i="3"/>
  <c r="L505" i="3"/>
  <c r="L504" i="3"/>
  <c r="L503" i="3"/>
  <c r="L502" i="3"/>
  <c r="L501" i="3"/>
  <c r="L500" i="3"/>
  <c r="L499" i="3"/>
  <c r="L498" i="3"/>
  <c r="L497" i="3"/>
  <c r="L496" i="3"/>
  <c r="L495" i="3"/>
  <c r="L494" i="3"/>
  <c r="L493" i="3"/>
  <c r="L492" i="3"/>
  <c r="L491" i="3"/>
  <c r="L490" i="3"/>
  <c r="L489" i="3"/>
  <c r="L488" i="3"/>
  <c r="L487" i="3"/>
  <c r="L486" i="3"/>
  <c r="L485" i="3"/>
  <c r="L484" i="3"/>
  <c r="L483" i="3"/>
  <c r="L482" i="3"/>
  <c r="L481" i="3"/>
  <c r="L480" i="3"/>
  <c r="L479" i="3"/>
  <c r="L478" i="3"/>
  <c r="L477" i="3"/>
  <c r="L476" i="3"/>
  <c r="L475" i="3"/>
  <c r="L474" i="3"/>
  <c r="L473" i="3"/>
  <c r="L472" i="3"/>
  <c r="L471" i="3"/>
  <c r="L470" i="3"/>
  <c r="L469" i="3"/>
  <c r="L468" i="3"/>
  <c r="L467" i="3"/>
  <c r="L466" i="3"/>
  <c r="L465" i="3"/>
  <c r="L464" i="3"/>
  <c r="L463" i="3"/>
  <c r="L462" i="3"/>
  <c r="L461" i="3"/>
  <c r="L460" i="3"/>
  <c r="L459" i="3"/>
  <c r="L458" i="3"/>
  <c r="L457" i="3"/>
  <c r="L456" i="3"/>
  <c r="L455" i="3"/>
  <c r="L454" i="3"/>
  <c r="L453" i="3"/>
  <c r="L452" i="3"/>
  <c r="L451" i="3"/>
  <c r="L450" i="3"/>
  <c r="L449" i="3"/>
  <c r="L448" i="3"/>
  <c r="L447" i="3"/>
  <c r="L446" i="3"/>
  <c r="L445" i="3"/>
  <c r="L444" i="3"/>
  <c r="L443" i="3"/>
  <c r="L442" i="3"/>
  <c r="L441" i="3"/>
  <c r="L440" i="3"/>
  <c r="L439" i="3"/>
  <c r="L438" i="3"/>
  <c r="L437" i="3"/>
  <c r="L436" i="3"/>
  <c r="L435" i="3"/>
  <c r="L434" i="3"/>
  <c r="L433" i="3"/>
  <c r="L432" i="3"/>
  <c r="L431" i="3"/>
  <c r="L430" i="3"/>
  <c r="L429" i="3"/>
  <c r="L428" i="3"/>
  <c r="L427" i="3"/>
  <c r="L426" i="3"/>
  <c r="L425" i="3"/>
  <c r="L424" i="3"/>
  <c r="L423" i="3"/>
  <c r="L422" i="3"/>
  <c r="L421" i="3"/>
  <c r="L420" i="3"/>
  <c r="L419" i="3"/>
  <c r="L418" i="3"/>
  <c r="L417" i="3"/>
  <c r="L416" i="3"/>
  <c r="L415" i="3"/>
  <c r="L414" i="3"/>
  <c r="L413" i="3"/>
  <c r="L412" i="3"/>
  <c r="L411" i="3"/>
  <c r="L410" i="3"/>
  <c r="L409" i="3"/>
  <c r="L408" i="3"/>
  <c r="L407" i="3"/>
  <c r="L406" i="3"/>
  <c r="L405" i="3"/>
  <c r="L404" i="3"/>
  <c r="L403" i="3"/>
  <c r="L402" i="3"/>
  <c r="L401" i="3"/>
  <c r="L400" i="3"/>
  <c r="L399" i="3"/>
  <c r="L398" i="3"/>
  <c r="L397" i="3"/>
  <c r="L396" i="3"/>
  <c r="L395" i="3"/>
  <c r="L394" i="3"/>
  <c r="L393" i="3"/>
  <c r="L392" i="3"/>
  <c r="L391" i="3"/>
  <c r="L390" i="3"/>
  <c r="L389" i="3"/>
  <c r="L388" i="3"/>
  <c r="L387" i="3"/>
  <c r="L386" i="3"/>
  <c r="L385" i="3"/>
  <c r="L384" i="3"/>
  <c r="L383" i="3"/>
  <c r="L382" i="3"/>
  <c r="L381" i="3"/>
  <c r="L380" i="3"/>
  <c r="L379" i="3"/>
  <c r="L378" i="3"/>
  <c r="L377" i="3"/>
  <c r="L376" i="3"/>
  <c r="L375" i="3"/>
  <c r="L374" i="3"/>
  <c r="L373" i="3"/>
  <c r="L372" i="3"/>
  <c r="L371" i="3"/>
  <c r="L370" i="3"/>
  <c r="L369" i="3"/>
  <c r="L368" i="3"/>
  <c r="L367" i="3"/>
  <c r="L366" i="3"/>
  <c r="L365" i="3"/>
  <c r="L364" i="3"/>
  <c r="L363" i="3"/>
  <c r="L362" i="3"/>
  <c r="L361" i="3"/>
  <c r="L360" i="3"/>
  <c r="L359" i="3"/>
  <c r="L358" i="3"/>
  <c r="L357" i="3"/>
  <c r="L356" i="3"/>
  <c r="L355" i="3"/>
  <c r="L354" i="3"/>
  <c r="L353" i="3"/>
  <c r="L352" i="3"/>
  <c r="L351" i="3"/>
  <c r="L350" i="3"/>
  <c r="L349" i="3"/>
  <c r="L348" i="3"/>
  <c r="L347" i="3"/>
  <c r="L346" i="3"/>
  <c r="L345" i="3"/>
  <c r="L344" i="3"/>
  <c r="L343" i="3"/>
  <c r="L342" i="3"/>
  <c r="L341" i="3"/>
  <c r="L340" i="3"/>
  <c r="L339" i="3"/>
  <c r="L338" i="3"/>
  <c r="L337" i="3"/>
  <c r="L336" i="3"/>
  <c r="L335" i="3"/>
  <c r="L334" i="3"/>
  <c r="L333" i="3"/>
  <c r="L332" i="3"/>
  <c r="L331" i="3"/>
  <c r="L330" i="3"/>
  <c r="L329" i="3"/>
  <c r="L328" i="3"/>
  <c r="L327" i="3"/>
  <c r="L326" i="3"/>
  <c r="L325" i="3"/>
  <c r="L324" i="3"/>
  <c r="L323" i="3"/>
  <c r="L322" i="3"/>
  <c r="L321" i="3"/>
  <c r="L320" i="3"/>
  <c r="L319" i="3"/>
  <c r="L318" i="3"/>
  <c r="L317" i="3"/>
  <c r="L316" i="3"/>
  <c r="L315" i="3"/>
  <c r="L314" i="3"/>
  <c r="L313" i="3"/>
  <c r="L312" i="3"/>
  <c r="L311" i="3"/>
  <c r="L310" i="3"/>
  <c r="L309" i="3"/>
  <c r="L308" i="3"/>
  <c r="L307" i="3"/>
  <c r="L306" i="3"/>
  <c r="L305" i="3"/>
  <c r="L304" i="3"/>
  <c r="L303" i="3"/>
  <c r="L302" i="3"/>
  <c r="L301" i="3"/>
  <c r="L300" i="3"/>
  <c r="L299" i="3"/>
  <c r="L298" i="3"/>
  <c r="L297" i="3"/>
  <c r="L296" i="3"/>
  <c r="L295" i="3"/>
  <c r="L294" i="3"/>
  <c r="L293" i="3"/>
  <c r="L292" i="3"/>
  <c r="L291" i="3"/>
  <c r="L290" i="3"/>
  <c r="L289" i="3"/>
  <c r="L288" i="3"/>
  <c r="L287" i="3"/>
  <c r="L286" i="3"/>
  <c r="L285" i="3"/>
  <c r="L284" i="3"/>
  <c r="L283" i="3"/>
  <c r="L282" i="3"/>
  <c r="L281" i="3"/>
  <c r="L280" i="3"/>
  <c r="L279" i="3"/>
  <c r="L278" i="3"/>
  <c r="L277" i="3"/>
  <c r="L276" i="3"/>
  <c r="L275" i="3"/>
  <c r="L274" i="3"/>
  <c r="L273" i="3"/>
  <c r="L272" i="3"/>
  <c r="L271" i="3"/>
  <c r="L270" i="3"/>
  <c r="L269" i="3"/>
  <c r="L268" i="3"/>
  <c r="L267" i="3"/>
  <c r="L266" i="3"/>
  <c r="L265" i="3"/>
  <c r="L264" i="3"/>
  <c r="L263" i="3"/>
  <c r="L262" i="3"/>
  <c r="L261" i="3"/>
  <c r="L260" i="3"/>
  <c r="L259" i="3"/>
  <c r="L258" i="3"/>
  <c r="L257" i="3"/>
  <c r="L256" i="3"/>
  <c r="L255" i="3"/>
  <c r="L254" i="3"/>
  <c r="L253" i="3"/>
  <c r="L252" i="3"/>
  <c r="L251" i="3"/>
  <c r="L250" i="3"/>
  <c r="L249" i="3"/>
  <c r="L248" i="3"/>
  <c r="L247" i="3"/>
  <c r="L246" i="3"/>
  <c r="L245" i="3"/>
  <c r="L244" i="3"/>
  <c r="L243" i="3"/>
  <c r="L242" i="3"/>
  <c r="L241" i="3"/>
  <c r="L240" i="3"/>
  <c r="L239" i="3"/>
  <c r="L238" i="3"/>
  <c r="L237" i="3"/>
  <c r="L236" i="3"/>
  <c r="L235" i="3"/>
  <c r="L234" i="3"/>
  <c r="L233" i="3"/>
  <c r="L232" i="3"/>
  <c r="L231" i="3"/>
  <c r="L230" i="3"/>
  <c r="L229" i="3"/>
  <c r="L228" i="3"/>
  <c r="L227" i="3"/>
  <c r="L226" i="3"/>
  <c r="L225" i="3"/>
  <c r="L224" i="3"/>
  <c r="L223" i="3"/>
  <c r="L222" i="3"/>
  <c r="L221" i="3"/>
  <c r="L220" i="3"/>
  <c r="L219" i="3"/>
  <c r="L218" i="3"/>
  <c r="L217" i="3"/>
  <c r="L216" i="3"/>
  <c r="L215" i="3"/>
  <c r="L214" i="3"/>
  <c r="L213" i="3"/>
  <c r="L212" i="3"/>
  <c r="L211" i="3"/>
  <c r="L210" i="3"/>
  <c r="L209" i="3"/>
  <c r="L208" i="3"/>
  <c r="L207" i="3"/>
  <c r="L206" i="3"/>
  <c r="L205" i="3"/>
  <c r="L204" i="3"/>
  <c r="L203" i="3"/>
  <c r="L202" i="3"/>
  <c r="L201" i="3"/>
  <c r="L200" i="3"/>
  <c r="L199" i="3"/>
  <c r="L198" i="3"/>
  <c r="L197" i="3"/>
  <c r="L196" i="3"/>
  <c r="L195" i="3"/>
  <c r="L194" i="3"/>
  <c r="L193" i="3"/>
  <c r="L192" i="3"/>
  <c r="L191" i="3"/>
  <c r="L190" i="3"/>
  <c r="L189" i="3"/>
  <c r="L188" i="3"/>
  <c r="L187" i="3"/>
  <c r="L186" i="3"/>
  <c r="L185" i="3"/>
  <c r="L184" i="3"/>
  <c r="L183" i="3"/>
  <c r="L182" i="3"/>
  <c r="L181" i="3"/>
  <c r="L180" i="3"/>
  <c r="L179" i="3"/>
  <c r="L178" i="3"/>
  <c r="L177" i="3"/>
  <c r="L176" i="3"/>
  <c r="L175" i="3"/>
  <c r="L174" i="3"/>
  <c r="L173" i="3"/>
  <c r="L172" i="3"/>
  <c r="L171" i="3"/>
  <c r="L170" i="3"/>
  <c r="L169" i="3"/>
  <c r="L168" i="3"/>
  <c r="L167" i="3"/>
  <c r="L166" i="3"/>
  <c r="L165" i="3"/>
  <c r="L164" i="3"/>
  <c r="L163" i="3"/>
  <c r="L162" i="3"/>
  <c r="L161" i="3"/>
  <c r="L160" i="3"/>
  <c r="L159" i="3"/>
  <c r="L158" i="3"/>
  <c r="L157" i="3"/>
  <c r="L156" i="3"/>
  <c r="L155" i="3"/>
  <c r="L154" i="3"/>
  <c r="L153" i="3"/>
  <c r="L152" i="3"/>
  <c r="L151" i="3"/>
  <c r="L150" i="3"/>
  <c r="L149" i="3"/>
  <c r="L148" i="3"/>
  <c r="L147" i="3"/>
  <c r="L146" i="3"/>
  <c r="L145" i="3"/>
  <c r="L144" i="3"/>
  <c r="L143" i="3"/>
  <c r="L142" i="3"/>
  <c r="L141" i="3"/>
  <c r="L140"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L6" i="3"/>
  <c r="L5" i="3"/>
  <c r="C86"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L47" i="2"/>
  <c r="A47" i="2"/>
  <c r="L46" i="2"/>
  <c r="A46" i="2"/>
  <c r="L45" i="2"/>
  <c r="A45" i="2"/>
  <c r="L44" i="2"/>
  <c r="A44" i="2"/>
  <c r="L43" i="2"/>
  <c r="A43" i="2"/>
  <c r="L42" i="2"/>
  <c r="A42" i="2"/>
  <c r="L41" i="2"/>
  <c r="A41" i="2"/>
  <c r="L40" i="2"/>
  <c r="A40" i="2"/>
  <c r="L39" i="2"/>
  <c r="A39" i="2"/>
  <c r="L38" i="2"/>
  <c r="A38" i="2"/>
  <c r="L37" i="2"/>
  <c r="A37" i="2"/>
  <c r="L36" i="2"/>
  <c r="A36" i="2"/>
  <c r="L35" i="2"/>
  <c r="A35" i="2"/>
  <c r="L34" i="2"/>
  <c r="A34" i="2"/>
  <c r="L33" i="2"/>
  <c r="A33" i="2"/>
  <c r="L32" i="2"/>
  <c r="A32" i="2"/>
  <c r="L31" i="2"/>
  <c r="A31" i="2"/>
  <c r="L30" i="2"/>
  <c r="A30" i="2"/>
  <c r="L29" i="2"/>
  <c r="A29" i="2"/>
  <c r="L28" i="2"/>
  <c r="A28" i="2"/>
  <c r="L27" i="2"/>
  <c r="E27" i="2"/>
  <c r="D27" i="2"/>
  <c r="C27" i="2"/>
  <c r="B27" i="2"/>
  <c r="A27" i="2"/>
  <c r="L26" i="2"/>
  <c r="A26" i="2"/>
  <c r="L25" i="2"/>
  <c r="A25" i="2"/>
  <c r="L24" i="2"/>
  <c r="A24" i="2"/>
  <c r="L23" i="2"/>
  <c r="A23" i="2"/>
  <c r="L22" i="2"/>
  <c r="A22" i="2"/>
  <c r="L21" i="2"/>
  <c r="E21" i="2"/>
  <c r="D21" i="2"/>
  <c r="C21" i="2"/>
  <c r="B21" i="2"/>
  <c r="A21" i="2"/>
  <c r="L20" i="2"/>
  <c r="E20" i="2"/>
  <c r="D20" i="2"/>
  <c r="C20" i="2"/>
  <c r="B20" i="2"/>
  <c r="A20" i="2"/>
  <c r="L19" i="2"/>
  <c r="E19" i="2"/>
  <c r="D19" i="2"/>
  <c r="C19" i="2"/>
  <c r="B19" i="2"/>
  <c r="A19" i="2"/>
  <c r="L18" i="2"/>
  <c r="A18" i="2"/>
  <c r="L17" i="2"/>
  <c r="A17" i="2"/>
  <c r="L16" i="2"/>
  <c r="A16" i="2"/>
  <c r="L15" i="2"/>
  <c r="A15" i="2"/>
  <c r="L14" i="2"/>
  <c r="E14" i="2"/>
  <c r="D14" i="2"/>
  <c r="C14" i="2"/>
  <c r="B14" i="2"/>
  <c r="A14" i="2"/>
  <c r="L13" i="2"/>
  <c r="E13" i="2"/>
  <c r="D13" i="2"/>
  <c r="C13" i="2"/>
  <c r="B13" i="2"/>
  <c r="A13" i="2"/>
  <c r="L12" i="2"/>
  <c r="A12" i="2"/>
  <c r="L11" i="2"/>
  <c r="E11" i="2"/>
  <c r="D11" i="2"/>
  <c r="C11" i="2"/>
  <c r="B11" i="2"/>
  <c r="A11" i="2"/>
  <c r="L10" i="2"/>
  <c r="E10" i="2"/>
  <c r="D10" i="2"/>
  <c r="C10" i="2"/>
  <c r="B10" i="2"/>
  <c r="A10" i="2"/>
  <c r="F5" i="2"/>
  <c r="C5" i="2"/>
  <c r="C21" i="1"/>
  <c r="C17" i="1"/>
  <c r="C16" i="1"/>
  <c r="C15" i="1"/>
  <c r="C13" i="1"/>
  <c r="C12" i="1"/>
  <c r="C11" i="1"/>
  <c r="C10" i="1"/>
  <c r="D32" i="11" l="1"/>
  <c r="E47" i="2"/>
  <c r="D47" i="2"/>
  <c r="C47" i="2"/>
  <c r="B47" i="2"/>
  <c r="E46" i="2"/>
  <c r="B46" i="2"/>
  <c r="C46" i="2"/>
  <c r="D46" i="2"/>
  <c r="B45" i="2"/>
  <c r="C45" i="2"/>
  <c r="D45" i="2"/>
  <c r="E45" i="2"/>
  <c r="E44" i="2"/>
  <c r="D44" i="2"/>
  <c r="C44" i="2"/>
  <c r="B44" i="2"/>
  <c r="B43" i="2"/>
  <c r="C43" i="2"/>
  <c r="D43" i="2"/>
  <c r="E43" i="2"/>
  <c r="E42" i="2"/>
  <c r="D42" i="2"/>
  <c r="C42" i="2"/>
  <c r="B42" i="2"/>
  <c r="B41" i="2"/>
  <c r="C41" i="2"/>
  <c r="D41" i="2"/>
  <c r="E41" i="2"/>
  <c r="E40" i="2"/>
  <c r="D40" i="2"/>
  <c r="C40" i="2"/>
  <c r="B40" i="2"/>
  <c r="C39" i="2"/>
  <c r="D39" i="2"/>
  <c r="E39" i="2"/>
  <c r="B39" i="2"/>
  <c r="E38" i="2"/>
  <c r="D38" i="2"/>
  <c r="C38" i="2"/>
  <c r="B38" i="2"/>
  <c r="E37" i="2"/>
  <c r="D37" i="2"/>
  <c r="C37" i="2"/>
  <c r="B37" i="2"/>
  <c r="E36" i="2"/>
  <c r="D36" i="2"/>
  <c r="C36" i="2"/>
  <c r="B36" i="2"/>
  <c r="E35" i="2"/>
  <c r="C35" i="2"/>
  <c r="B35" i="2"/>
  <c r="D35" i="2"/>
  <c r="E34" i="2"/>
  <c r="D34" i="2"/>
  <c r="C34" i="2"/>
  <c r="B34" i="2"/>
  <c r="E33" i="2"/>
  <c r="D33" i="2"/>
  <c r="C33" i="2"/>
  <c r="B33" i="2"/>
  <c r="E32" i="2"/>
  <c r="D32" i="2"/>
  <c r="C32" i="2"/>
  <c r="B32" i="2"/>
  <c r="B31" i="2"/>
  <c r="C31" i="2"/>
  <c r="D31" i="2"/>
  <c r="E31" i="2"/>
  <c r="E30" i="2"/>
  <c r="D30" i="2"/>
  <c r="C30" i="2"/>
  <c r="B30" i="2"/>
  <c r="D29" i="2"/>
  <c r="E29" i="2"/>
  <c r="C29" i="2"/>
  <c r="B29" i="2"/>
  <c r="B28" i="2"/>
  <c r="E28" i="2"/>
  <c r="D28" i="2"/>
  <c r="C28" i="2"/>
  <c r="B26" i="2"/>
  <c r="C26" i="2"/>
  <c r="E26" i="2"/>
  <c r="D26" i="2"/>
  <c r="E25" i="2"/>
  <c r="C25" i="2"/>
  <c r="B25" i="2"/>
  <c r="D25" i="2"/>
  <c r="E24" i="2"/>
  <c r="B24" i="2"/>
  <c r="C24" i="2"/>
  <c r="D24" i="2"/>
  <c r="D23" i="2"/>
  <c r="C23" i="2"/>
  <c r="B23" i="2"/>
  <c r="E23" i="2"/>
  <c r="C22" i="2"/>
  <c r="D22" i="2"/>
  <c r="E22" i="2"/>
  <c r="B22" i="2"/>
  <c r="C18" i="2"/>
  <c r="B18" i="2"/>
  <c r="E18" i="2"/>
  <c r="D18" i="2"/>
  <c r="B17" i="2"/>
  <c r="C17" i="2"/>
  <c r="E17" i="2"/>
  <c r="D17" i="2"/>
  <c r="D16" i="2"/>
  <c r="B16" i="2"/>
  <c r="C16" i="2"/>
  <c r="E16" i="2"/>
  <c r="C15" i="2"/>
  <c r="D15" i="2"/>
  <c r="E15" i="2"/>
  <c r="B15" i="2"/>
  <c r="C12" i="2"/>
  <c r="E12" i="2"/>
  <c r="B12" i="2"/>
  <c r="D12" i="2"/>
  <c r="N6" i="7"/>
  <c r="K88" i="7"/>
  <c r="L65" i="2"/>
  <c r="L60" i="2"/>
  <c r="L64" i="2"/>
  <c r="L66" i="2"/>
  <c r="L63" i="2"/>
  <c r="L62" i="2"/>
  <c r="L61" i="2"/>
  <c r="L59" i="2"/>
  <c r="L78" i="2"/>
  <c r="L77" i="2"/>
  <c r="L76" i="2"/>
  <c r="L75" i="2"/>
  <c r="L74" i="2"/>
  <c r="L73" i="2"/>
  <c r="L72" i="2"/>
  <c r="L71" i="2"/>
  <c r="L70" i="2"/>
  <c r="L69" i="2"/>
  <c r="L68" i="2"/>
  <c r="L67" i="2"/>
  <c r="L83" i="2"/>
  <c r="L80" i="2"/>
  <c r="L82" i="2"/>
  <c r="L81" i="2"/>
  <c r="L84" i="2"/>
  <c r="L79" i="2"/>
  <c r="L55" i="2"/>
  <c r="L54" i="2"/>
  <c r="L53" i="2"/>
  <c r="L52" i="2"/>
  <c r="L51" i="2"/>
  <c r="L50" i="2"/>
  <c r="L49" i="2"/>
  <c r="L48" i="2"/>
  <c r="L56" i="2"/>
  <c r="L58" i="2"/>
  <c r="L57" i="2"/>
  <c r="K89" i="7" l="1"/>
  <c r="K90" i="7"/>
  <c r="B65" i="2"/>
  <c r="C65" i="2"/>
  <c r="D65" i="2"/>
  <c r="E65" i="2"/>
  <c r="B60" i="2"/>
  <c r="C60" i="2"/>
  <c r="D60" i="2"/>
  <c r="E60" i="2"/>
  <c r="B64" i="2"/>
  <c r="C64" i="2"/>
  <c r="D64" i="2"/>
  <c r="E64" i="2"/>
  <c r="B66" i="2"/>
  <c r="C66" i="2"/>
  <c r="D66" i="2"/>
  <c r="E66" i="2"/>
  <c r="B63" i="2"/>
  <c r="C63" i="2"/>
  <c r="D63" i="2"/>
  <c r="E63" i="2"/>
  <c r="B62" i="2"/>
  <c r="C62" i="2"/>
  <c r="D62" i="2"/>
  <c r="E62" i="2"/>
  <c r="B61" i="2"/>
  <c r="C61" i="2"/>
  <c r="D61" i="2"/>
  <c r="E61" i="2"/>
  <c r="D59" i="2"/>
  <c r="E59" i="2"/>
  <c r="B59" i="2"/>
  <c r="C59" i="2"/>
  <c r="B78" i="2"/>
  <c r="C78" i="2"/>
  <c r="D78" i="2"/>
  <c r="E78" i="2"/>
  <c r="B77" i="2"/>
  <c r="C77" i="2"/>
  <c r="D77" i="2"/>
  <c r="E77" i="2"/>
  <c r="B76" i="2"/>
  <c r="C76" i="2"/>
  <c r="D76" i="2"/>
  <c r="E76" i="2"/>
  <c r="B75" i="2"/>
  <c r="C75" i="2"/>
  <c r="D75" i="2"/>
  <c r="E75" i="2"/>
  <c r="B74" i="2"/>
  <c r="C74" i="2"/>
  <c r="D74" i="2"/>
  <c r="E74" i="2"/>
  <c r="B73" i="2"/>
  <c r="C73" i="2"/>
  <c r="D73" i="2"/>
  <c r="E73" i="2"/>
  <c r="B72" i="2"/>
  <c r="C72" i="2"/>
  <c r="D72" i="2"/>
  <c r="E72" i="2"/>
  <c r="B71" i="2"/>
  <c r="C71" i="2"/>
  <c r="D71" i="2"/>
  <c r="E71" i="2"/>
  <c r="B70" i="2"/>
  <c r="C70" i="2"/>
  <c r="D70" i="2"/>
  <c r="E70" i="2"/>
  <c r="B69" i="2"/>
  <c r="C69" i="2"/>
  <c r="D69" i="2"/>
  <c r="E69" i="2"/>
  <c r="B68" i="2"/>
  <c r="C68" i="2"/>
  <c r="D68" i="2"/>
  <c r="E68" i="2"/>
  <c r="B67" i="2"/>
  <c r="C67" i="2"/>
  <c r="D67" i="2"/>
  <c r="E67" i="2"/>
  <c r="B83" i="2"/>
  <c r="C83" i="2"/>
  <c r="D83" i="2"/>
  <c r="E83" i="2"/>
  <c r="B80" i="2"/>
  <c r="C80" i="2"/>
  <c r="D80" i="2"/>
  <c r="E80" i="2"/>
  <c r="B82" i="2"/>
  <c r="C82" i="2"/>
  <c r="D82" i="2"/>
  <c r="E82" i="2"/>
  <c r="B81" i="2"/>
  <c r="C81" i="2"/>
  <c r="D81" i="2"/>
  <c r="E81" i="2"/>
  <c r="B84" i="2"/>
  <c r="C84" i="2"/>
  <c r="D84" i="2"/>
  <c r="E84" i="2"/>
  <c r="B79" i="2"/>
  <c r="C79" i="2"/>
  <c r="D79" i="2"/>
  <c r="E79" i="2"/>
  <c r="B55" i="2"/>
  <c r="C55" i="2"/>
  <c r="D55" i="2"/>
  <c r="E55" i="2"/>
  <c r="B54" i="2"/>
  <c r="C54" i="2"/>
  <c r="D54" i="2"/>
  <c r="E54" i="2"/>
  <c r="B53" i="2"/>
  <c r="C53" i="2"/>
  <c r="D53" i="2"/>
  <c r="E53" i="2"/>
  <c r="B52" i="2"/>
  <c r="C52" i="2"/>
  <c r="D52" i="2"/>
  <c r="E52" i="2"/>
  <c r="B51" i="2"/>
  <c r="C51" i="2"/>
  <c r="D51" i="2"/>
  <c r="E51" i="2"/>
  <c r="B50" i="2"/>
  <c r="C50" i="2"/>
  <c r="D50" i="2"/>
  <c r="E50" i="2"/>
  <c r="B49" i="2"/>
  <c r="C49" i="2"/>
  <c r="D49" i="2"/>
  <c r="E49" i="2"/>
  <c r="B48" i="2"/>
  <c r="C48" i="2"/>
  <c r="D48" i="2"/>
  <c r="E48" i="2"/>
  <c r="B56" i="2"/>
  <c r="C56" i="2"/>
  <c r="D56" i="2"/>
  <c r="E56" i="2"/>
  <c r="B58" i="2"/>
  <c r="C58" i="2"/>
  <c r="D58" i="2"/>
  <c r="E58" i="2"/>
  <c r="B57" i="2"/>
  <c r="C57" i="2"/>
  <c r="D57" i="2"/>
  <c r="E57" i="2"/>
</calcChain>
</file>

<file path=xl/sharedStrings.xml><?xml version="1.0" encoding="utf-8"?>
<sst xmlns="http://schemas.openxmlformats.org/spreadsheetml/2006/main" count="50185" uniqueCount="13158">
  <si>
    <t>دليل الجودة والإشراف والاستلام للمباني</t>
  </si>
  <si>
    <t>مستخلص منظم من كتاب الإشراف الهندسي وأصول التنفيذ لمشروعات المباني (م. يسري أحمد عبد الرحيم، ط4 2018)، 486 صفحة مقروءة بالكامل</t>
  </si>
  <si>
    <t>الشركة</t>
  </si>
  <si>
    <t>Arab Creators for Engineering Consultancy (ACE)</t>
  </si>
  <si>
    <t>المشروع</t>
  </si>
  <si>
    <t>اسم المشروع</t>
  </si>
  <si>
    <t>إعداد</t>
  </si>
  <si>
    <t>م/ أحمد فتحي، مدير المشاريع</t>
  </si>
  <si>
    <t>التاريخ</t>
  </si>
  <si>
    <t>2026-10-05</t>
  </si>
  <si>
    <t>الورقة</t>
  </si>
  <si>
    <t>المحتوى</t>
  </si>
  <si>
    <t>عدد الصفوف</t>
  </si>
  <si>
    <t>ITP_Checklists</t>
  </si>
  <si>
    <t>بنود الفحص والاستلام لكل بند أعمال (قبل، أثناء، بعد) مع نقاط التوقف H/W/R وعمود حالة</t>
  </si>
  <si>
    <t>Tolerances</t>
  </si>
  <si>
    <t>الأرقام والتفاوتات المسموحة والاشتراطات الرقمية</t>
  </si>
  <si>
    <t>Tests</t>
  </si>
  <si>
    <t>الاختبارات والمعدلات ومعايير القبول (ITP)</t>
  </si>
  <si>
    <t>Measurement</t>
  </si>
  <si>
    <t>طرق القياس والحصر ووصف بنود المقايسة</t>
  </si>
  <si>
    <t>BOQ_Template</t>
  </si>
  <si>
    <t>مقايسة حية: مواد + عمالة + معدات، مباشر، غير مباشر، ربح، سعر بيع</t>
  </si>
  <si>
    <t>Contract_Clauses</t>
  </si>
  <si>
    <t>التزامات الأطراف بصياغة جاهزة لبنود العقود</t>
  </si>
  <si>
    <t>Common_Mistakes</t>
  </si>
  <si>
    <t>الأخطاء الشائعة في التنفيذ والتصميم والتصحيح</t>
  </si>
  <si>
    <t>Forms_Index</t>
  </si>
  <si>
    <t>النماذج والمحاضر الواردة بالكتاب وحقولها</t>
  </si>
  <si>
    <t>Trade_Summary</t>
  </si>
  <si>
    <t>ملخص عدد البنود لكل تخصص (معادلات حية)</t>
  </si>
  <si>
    <t>Logs</t>
  </si>
  <si>
    <t>سجلات طلبات الاستلام IR واعتماد المواد MIR وعدم المطابقة NCR</t>
  </si>
  <si>
    <t>Print_Form</t>
  </si>
  <si>
    <t>محضر استلام قابل للطباعة يمتلئ تلقائيا باختيار البند</t>
  </si>
  <si>
    <t>Book_TOC</t>
  </si>
  <si>
    <t>فهرس أبواب الكتاب</t>
  </si>
  <si>
    <t>دلالة الألوان: أزرق على خلفية صفراء = مدخلات، أسود = معادلات وبيانات، أخضر = معادلات مرتبطة بأوراق أخرى.</t>
  </si>
  <si>
    <t>H = نقطة توقف لا يستمر العمل قبل استلام المهندس، W = نقطة شهود، R = مراجعة سجلات ومستندات.</t>
  </si>
  <si>
    <t>عمود (يراجع) في التفاوتات يعني قيمة غير واضحة في المسح أو خطأ طباعي محتمل في الكتاب، تراجع على الكود المعتمد بالمشروع قبل إدراجها في عقد.</t>
  </si>
  <si>
    <t>قيم الكتاب مرجعية من الكود المصري وACI وASTM وSBC، والمرجع الملزم دائما هو مواصفات العقد والكود السعودي SBC المعتمد.</t>
  </si>
  <si>
    <t>بنود القياس بمصدر (ممارسة) استنتاج تحريري وليست نصا من الكتاب.</t>
  </si>
  <si>
    <t>محضر استلام قابل للطباعة</t>
  </si>
  <si>
    <t>اختر البند من الخلية C4 فتمتلئ بنود الفحص تلقائيا من ورقة ITP_Checklists.</t>
  </si>
  <si>
    <t>البند / المحضر</t>
  </si>
  <si>
    <t>تجهيز الموقع Mobilization</t>
  </si>
  <si>
    <t>المقاول</t>
  </si>
  <si>
    <t>رقم IR</t>
  </si>
  <si>
    <t>الموقع / المنسوب</t>
  </si>
  <si>
    <t>م</t>
  </si>
  <si>
    <t>المرحلة</t>
  </si>
  <si>
    <t>بند الفحص</t>
  </si>
  <si>
    <t>معيار القبول</t>
  </si>
  <si>
    <t>نقطة</t>
  </si>
  <si>
    <t>مطابق</t>
  </si>
  <si>
    <t>غير مطابق</t>
  </si>
  <si>
    <t>ملاحظات</t>
  </si>
  <si>
    <t>عدد البنود</t>
  </si>
  <si>
    <t>نتيجة الاستلام:  ☐ مقبول   ☐ مقبول بملاحظات   ☐ مرفوض ويعاد التقديم</t>
  </si>
  <si>
    <t>مهندس المقاول</t>
  </si>
  <si>
    <t>مهندس الإشراف (الاستشاري)</t>
  </si>
  <si>
    <t>مدير المشروع</t>
  </si>
  <si>
    <t>الاسم والتوقيع والتاريخ:</t>
  </si>
  <si>
    <t>بنود الفحص والاستلام (ITP Checklists)</t>
  </si>
  <si>
    <t>المصدر: كتاب الإشراف الهندسي وأصول التنفيذ لمشروعات المباني، م. يسري أحمد عبد الرحيم، ط4 2018. صياغة ملخصة، المرجع برقم صفحة الكتاب.</t>
  </si>
  <si>
    <t>الكود</t>
  </si>
  <si>
    <t>التخصص</t>
  </si>
  <si>
    <t>المرجع</t>
  </si>
  <si>
    <t>الحالة</t>
  </si>
  <si>
    <t>مفتاح</t>
  </si>
  <si>
    <t>GEN</t>
  </si>
  <si>
    <t>إجراءات عامة ومستندات</t>
  </si>
  <si>
    <t>قبل التنفيذ</t>
  </si>
  <si>
    <t>مراجعة جهد التربة بتقرير المقاول مع تقرير المالك السابق، وعند الاختلاف يعاد تصميم الأساسات ويعتمد من المالك</t>
  </si>
  <si>
    <t>H</t>
  </si>
  <si>
    <t>ص 8</t>
  </si>
  <si>
    <t>مستندات</t>
  </si>
  <si>
    <t>التأكد من تقديم خطاب الضمان الابتدائي (Bid Bond) للمشروع</t>
  </si>
  <si>
    <t>R</t>
  </si>
  <si>
    <t>التأكد من وثائق التأمين ضد جميع أخطار المقاولات حتى الاستلام الابتدائي</t>
  </si>
  <si>
    <t>عمل ميزانية شبكية للموقع واعتمادها من المهندس المشرف</t>
  </si>
  <si>
    <t>تحديد منسوب قاع الحفر من أوطى نقطة أو المتوسط حسب تقرير التربة واعتماده</t>
  </si>
  <si>
    <t>اعتماد كروكي موقع عام يحدد أماكن تشوين الحديد والأسمنت وخزانات مياه التشغيل ومكاتب المهندسين ومسارات المناورة</t>
  </si>
  <si>
    <t>تنفيذ سور مؤقت Temporary Fencing حول حدود الملكية ورفرفة كافية بعد الحفر واحتياطات الأمن والسلامة</t>
  </si>
  <si>
    <t>W</t>
  </si>
  <si>
    <t>تركيب لوحة تعريفية للمشروع حسب متطلبات المالك في مكان مضاء ظاهر</t>
  </si>
  <si>
    <t>توفير مواقف سيارات ومكاتب مهندسين وفنيين وورش صيانة وتصنيع حديد ومخازن مواد وتمهيد الطرق الداخلية</t>
  </si>
  <si>
    <t>تجهيز غرفة عينات بالموقع لحفظ العينات المعتمدة في أكياس شفافة مغلفة حتى الاستلام الابتدائي</t>
  </si>
  <si>
    <t>تحديد أماكن المعدات الأساسية Tower Cranes لتغطية أغلب المنشآت دون تعارض مع المجاورين</t>
  </si>
  <si>
    <t>توفير مكان لطعام العمالة بمياه شرب ومناضد ومقاعد وأكياس نفايات وحاوية معدنية</t>
  </si>
  <si>
    <t>توصيل خدمات الموقع (مياه وكهرباء) على حساب المقاول ما لم ينص العقد على خلاف ذلك</t>
  </si>
  <si>
    <t>تنظيم حركة المعدات باتجاه واحد One Way Traffic ومدخل ومخرج منفصلين</t>
  </si>
  <si>
    <t>عقد اجتماع أمن وسلامة في البداية واستلام خطة السلامة Safety Plan من المقاول</t>
  </si>
  <si>
    <t>ص 9</t>
  </si>
  <si>
    <t>وضع نظام ثابت لضبط المستندات وتبادلها يوميا وتوفير الأجهزة (فاكس، كمبيوتر، إنترنت)</t>
  </si>
  <si>
    <t>تحديد قنوات الاتصال بين المستويات والاتفاق على طريقة إصدار المراسلات وتوزيعها</t>
  </si>
  <si>
    <t>توفير اللوحات الإرشادية Temporary Signboard ونظام التخلص من المخلفات وفق الاشتراطات البيئية</t>
  </si>
  <si>
    <t>وضع نظام ثابت لتصاريح دخول وخروج المعدات والمواد</t>
  </si>
  <si>
    <t>توفير هواتف وعناوين الشرطة والمستشفيات والإسعاف والإطفاء القريبة</t>
  </si>
  <si>
    <t>تقديم برنامج زمني ومالي بطريقة CPM محمل بالتكاليف للمشاريع الهامة أو Bar Chart للمشاريع البسيطة</t>
  </si>
  <si>
    <t>تقديم جدول توريدات Procurement Schedule يشمل تقديم واعتماد العينات وأوامر التوريد والوصول وجدول التقديمات</t>
  </si>
  <si>
    <t>استكشاف مسارات كابلات الكهرباء والاتصالات المحتملة في نطاق الحفر</t>
  </si>
  <si>
    <t>اعتماد العينات والمواد والموردين والمصانع قبل تنفيذ البنود بمدة كافية</t>
  </si>
  <si>
    <t>اعتماد مخطط الموقع العام (أماكن المباني، خزانات المياه، بيارات الصرف، المناسيب والصفر المعماري)</t>
  </si>
  <si>
    <t>ضبط مناسيب الموقع العام أعلى من الأسفلت الخارجي حسب التنظيم ورفع مناسيب مطابق الصرف وأماكن الخدمات وتقديم المخطط للاعتماد</t>
  </si>
  <si>
    <t>مراجعة كراسة الشروط العامة والخاصة وجدول الكميات</t>
  </si>
  <si>
    <t>مراجعة مديرية الكهرباء وتحديد غرفة الكهرباء والمحولات بأقرب مكان لمصدر التيار قبل اعتماد مخطط الموقع</t>
  </si>
  <si>
    <t>مراجعة مصلحة المياه والصرف لتحديد مخرج الصرف والمطبق المستقبل ومصدر التغذية</t>
  </si>
  <si>
    <t>ص 10</t>
  </si>
  <si>
    <t>معايرة جميع الأجهزة المساحية خاصة ميزان القائمة قبل البدء وإحضار شهادة مطابقة أو توريد أجهزة حديثة معايرة</t>
  </si>
  <si>
    <t>شهادة معايرة حديثة</t>
  </si>
  <si>
    <t>تقديم جدول مقاولي الباطن والموردين والمنتجات والعلامات التجارية والمصانع والأنظمة المقترحة للاعتماد قبل أي تعاقد</t>
  </si>
  <si>
    <t>تقديم واعتماد الأسمنت وحديد التسليح (النوع، المصدر، شهادة معتمدة) مع الاختبارات اللازمة</t>
  </si>
  <si>
    <t>دراسة المخططات بكل التخصصات ومطابقتها ومعرفة الكود المستخدم في التصميم (ACI، BS، المصري) وتفاصيل الوصلات طبقه</t>
  </si>
  <si>
    <t>حصر جميع الأعمال ومطابقتها مع الجداول وإعداد جداول زيادات ووفورات حسب المخططات التنفيذية واعتمادها من المالك</t>
  </si>
  <si>
    <t>تصميم خلطات جميع أنواع الخرسانة من مكتب مواد متخصص مع الاختبارات، والخلط بالأوزان</t>
  </si>
  <si>
    <t>3 خلطات تصميمية لكل رتبة</t>
  </si>
  <si>
    <t>تقديم تقارير يومية تشمل التاريخ والأعمال الجارية والعمالة والمعدات والتشوينات والطقس والزيارات</t>
  </si>
  <si>
    <t>أثناء التنفيذ</t>
  </si>
  <si>
    <t>عقد اجتماعات أسبوعية في يوم ثابت بين الاستشاري والمقاول</t>
  </si>
  <si>
    <t>أسبوعيا</t>
  </si>
  <si>
    <t>ص 11</t>
  </si>
  <si>
    <t>عقد محضر تنسيق Preparing Meeting قبل أي بند جديد للاشتراطات والمواصفات ومراحل التسليم</t>
  </si>
  <si>
    <t>مراجعة المخططات المعمارية</t>
  </si>
  <si>
    <t>وجود كل الأبعاد والمناسيب واتجاه الشمال على كل المخططات</t>
  </si>
  <si>
    <t>ص 17</t>
  </si>
  <si>
    <t>الموقع العام يبين حدود الأرض وموقع البناء ونسبته والمجاورين والمواقف والمداخل وعروض الشوارع والارتدادات ومناسيب الأرضيات والتشطيب واتجاهات صرف الأمطار</t>
  </si>
  <si>
    <t>المساقط الأفقية بالأبعاد والمناسيب ومقياس الرسم وجداول التشطيبات ونماذج الأبواب والشبابيك</t>
  </si>
  <si>
    <t>الواجهات كاملة بالارتفاعات ونوع النهو</t>
  </si>
  <si>
    <t>القطاعات (أحدها مار بالدرج) توضح مواد التشطيب والأبعاد والمناسيب</t>
  </si>
  <si>
    <t>التفاصيل المعمارية ومتطلبات المباني الخاصة (مناظير ومجسمات)</t>
  </si>
  <si>
    <t>مطابقة التصميم لأنظمة البناء (الارتفاعات، الاستخدام، الارتدادات، نسبة البناء، المواقف، خط التنظيم)</t>
  </si>
  <si>
    <t>مراجعة الفواصل الزلزالية مع الإنشائي عند عدم انتظام المسقط شكلا أو تحميلا أو اختلاف الارتفاعات أو تباين طبقة التأسيس أو اختلاف الجساءة أو زيادة الطول</t>
  </si>
  <si>
    <t>فرق ارتفاع أكثر من 6 م أو طول أكثر من 50 م</t>
  </si>
  <si>
    <t>تنفيذ الفاصل الزلزالي بحائطين متجاورين وتقسيم الأشكال غير المنتظمة (T, L, U, H) لكتل منتظمة</t>
  </si>
  <si>
    <t>فواصل حرارية عند تعدي الأبعاد المذكورة في الكود</t>
  </si>
  <si>
    <t>دراسة اتجاه الشمس ووضع المباني والإضاءة الطبيعية والصناعية والتهوية</t>
  </si>
  <si>
    <t>ص 18</t>
  </si>
  <si>
    <t>تدقيق مساحات وعروض الفراغات والممرات والسلالم والأبواب والنوافذ</t>
  </si>
  <si>
    <t>ملاءمة المداخل والمخارج لحركة السير</t>
  </si>
  <si>
    <t>ترك مسافة فاصلة بين الباب وبداية السلم</t>
  </si>
  <si>
    <t>90 سم على الأقل</t>
  </si>
  <si>
    <t>إخراج المخططات: القطاعات وسماكات الخطوط والملاحظات وترقيم اللوحات وكروكي الموقع والشمال والعناوين والإملاء وخط موحد وعنوان اللوحة واسم المشروع ورقمها</t>
  </si>
  <si>
    <t>مطابقة المعماري مع الإنشائي في المحاور والأبعاد ومواقع واتجاهات الأعمدة وتوفير الخصوصية للمجاورين</t>
  </si>
  <si>
    <t>ص 20</t>
  </si>
  <si>
    <t>مراجعة الواجهات (الإسقاط، المواد، الألوان) بما يلائم الطابع المعماري للمنطقة</t>
  </si>
  <si>
    <t>ص 21</t>
  </si>
  <si>
    <t>أحد القطاعات يمر بالسلم مع عدد وقياس الدرجات وبئر المصعد</t>
  </si>
  <si>
    <t>ص 22</t>
  </si>
  <si>
    <t>المشاريع المهمة (مستشفيات، فنادق، قصور، معامل): تدقيق المخططات مع مخطط فرش الأثاث والمعدات</t>
  </si>
  <si>
    <t>تدقيق المعماري مع الكهروميكانيكي: المناور shafts وارتفاع الأسقف المستعارة</t>
  </si>
  <si>
    <t>تدقيق المساقط مع القطاعات والتفاصيل وجداول الكميات BOQ وشروط العطاء</t>
  </si>
  <si>
    <t>مطابقة أبعاد الفراغات للحدود الدنيا في اللوائح واشتراطات الجهات الخاصة (سجون، مستشفيات، مدارس)</t>
  </si>
  <si>
    <t>مخطط الموقع العام مساحيا: إحداثيات الزوايا منسوبة لنقاط B.M ونقاط التثليث مربوطة بنقاط مرجع واتجاه الشمال</t>
  </si>
  <si>
    <t>مخطط الموقع العام: كنتور وأبعاد القطعة وأقطارها وزواياها وحدود الشوارع وعروضها وحالتها وخطوط الخدمات</t>
  </si>
  <si>
    <t>فترة الكنتور 1.0 م أو أقل</t>
  </si>
  <si>
    <t>مخطط الموقع العام معماريا: الحدود والأرصفة والشوارع ومناسيبها والمداخل والارتدادات وشكل البناء ومناسيبه مربوطة بمنسوب الشارع ومسافات التوقيع</t>
  </si>
  <si>
    <t>ص 23</t>
  </si>
  <si>
    <t>مخطط المواقف: الممرات والأبعاد والعدد والترقيم</t>
  </si>
  <si>
    <t>اشتراطات المباني التعليمية</t>
  </si>
  <si>
    <t>الإضاءة من يسار الطلاب وتوجيه الفصول شمالا أو غربا ولا نوافذ في مؤخرة الفصل</t>
  </si>
  <si>
    <t>باب الفصل من الأمام بجوار المدرس والمراحيض والمباول في الاتجاه الشرقي أو الجنوبي لتجنب الروائح</t>
  </si>
  <si>
    <t>مراجعة المخططات الإنشائية</t>
  </si>
  <si>
    <t>وجود مخططات الأساسات والميد والجدران الاستنادية والأعمدة بالمحاور والأبعاد</t>
  </si>
  <si>
    <t>تسليح الأسقف والسلالم مع جداول التسليح وتفاصيل القطاعات</t>
  </si>
  <si>
    <t>الخزان الأرضي وخزانات التجميع والعلوية بالتسليح وطبقات العزل الداخلية والخارجية، والبيارة بالتسليح والعزل، والأسوار بالتسليح</t>
  </si>
  <si>
    <t>التفاصيل العامة والخاصة وتقرير التربة والمذكرة الحسابية</t>
  </si>
  <si>
    <t>مخطط ملاحظات إنشائية: إجهاد الخرسانة ونوع الحديد والأحمال الحية والميتة وعدد الأدوار والاستعمالات وأوزان القواطع</t>
  </si>
  <si>
    <t>رسومات الأساسات تبين منسوب التأسيس والإجهاد المسموح للتربة ونوع وسمك الإحلال ونوع الخوازيق وحملها وأماكن ومواصفات العزل وعدد الأدوار (كود مصري 2007 فقرة 7-2-2-3)</t>
  </si>
  <si>
    <t>بيان موقع المشروع على الخريطة الزلزالية والخصائص الزلزالية للتربة ومعامل أهمية المنشأ</t>
  </si>
  <si>
    <t>الأحمال الحية والميتة حسب نوع المبنى وأحمال الرياح والزلازل</t>
  </si>
  <si>
    <t>ص 24</t>
  </si>
  <si>
    <t>تدقيق الإنشائي مع الكهروميكانيكي: تقاطع الدكت مع Drop Beams وفتحات البلاطات ومسارات Cable Tray وخطوط مياه الحريق</t>
  </si>
  <si>
    <t>مراجعة أبعاد القطاعات في الجداول مقابل المسقط (قواعد، أعمدة، ميدات، كمرات، بلاطات)</t>
  </si>
  <si>
    <t>مراجعة تصميم الأساسات حسب الجسات التأكيدية (الإجهاد الفعلي، نوع وعمق التأسيس، العزل عند ارتفاع المياه الجوفية)</t>
  </si>
  <si>
    <t>مطابقة الإنشائي مع المعماري (المحاور، المناسيب، الواجهات، التهبيط)</t>
  </si>
  <si>
    <t>الملاحظات الإنشائية: إجهاد التربة وخضوع الحديد وطريقة عزل القواعد والغطاء والمسافات بين القضبان وتقسيط الكانات</t>
  </si>
  <si>
    <t>مراجعة النوتة التصميمية: الاتزان تحت الأحمال الرأسية والجانبية وكفاية القطاعات وحالات التشغيل (شروخ، انحناءات، اهتزاز)</t>
  </si>
  <si>
    <t>مراجعة اختيار الخرسانة (كثيفة، غطاء كاف للصدأ والعزل والحريق) وعزل الرطوبة</t>
  </si>
  <si>
    <t>مراجعة البلاطات والأعصاب والسلالم والقشريات والكمرات والميدات العميقة والشدادات والأعمدة وجدران القص وجدران الأدراج والمصاعد</t>
  </si>
  <si>
    <t>مراجعة القواعد المنفصلة والمستمرة واللبشة والجدران الاستنادية والخوازيق وهاماتها والخزانات والبيارة، وأن القيم المحسوبة مدونة بدقة</t>
  </si>
  <si>
    <t>ص 25</t>
  </si>
  <si>
    <t>مخطط المحاور والأعمدة: مقياس الرسم والأبعاد ومطابقتها للمعماري وأبعاد الأعمدة من المحاور ومواقع الجدران الخرسانية والتسميات وفواصل التمدد وجداول الأعمدة</t>
  </si>
  <si>
    <t>1:100 على الأقل، تفاصيل الأعمدة 1:10</t>
  </si>
  <si>
    <t>مخططات الأساسات: أبعاد القواعد من المحاور في اتجاهين وتسمياتها وجدول التسليح (عادية ومسلحة، طولي وعرضي، صندوقي) والتفاصيل بمسقط وقطاعين</t>
  </si>
  <si>
    <t>مخططات الأساسات: القواعد المشتركة والمستمرة وتفريد الحديد والشدادات والميدات عند أخذ الزلازل وجدول الميدات العميقة</t>
  </si>
  <si>
    <t>التأكد من بادئ السلم ومراجعته مع المعماري في اتجاه الصعود</t>
  </si>
  <si>
    <t>ملاحظات الأساسات: إجهاد الخرسانة العادية والمسلحة وخضوع الحديد وإجهاد التربة ومنسوب التأسيس وعدد الأدوار</t>
  </si>
  <si>
    <t>سمك القاعدة المسلحة المنفصلة أو المتصلة (كود مصري 2007)</t>
  </si>
  <si>
    <t>30 سم على الأقل ولا يقل عن البعد الأصغر للعمود</t>
  </si>
  <si>
    <t>سمك هامات الخوازيق</t>
  </si>
  <si>
    <t>40 سم على الأقل</t>
  </si>
  <si>
    <t>المخططات التنفيذية للخوازيق: النوع والقطر والطول وحمولة التشغيل الآمنة والتسليح والكانات والمقاومة المميزة والغطاء ورتبة الحديد ونوع وكمية الأسمنت</t>
  </si>
  <si>
    <t>مخطط توزيع الخوازيق والمسافات بين المحاور مع ترقيم الخوازيق</t>
  </si>
  <si>
    <t>ص 26</t>
  </si>
  <si>
    <t>البلاطات المصمتة: السمك واختلاف المناسيب والامتداد واتجاه وقيمة التسليح الرئيسي والثانوي والسفلي والعلوي</t>
  </si>
  <si>
    <t>في حالة كمرة تحمل أخرى ترسم الحاملة كاملة والمحمولة تقف على وجهها</t>
  </si>
  <si>
    <t>تخفيض منسوب بلاطات الحمامات والمطابخ</t>
  </si>
  <si>
    <t>15 سم على الأقل أو حسب الحاجة</t>
  </si>
  <si>
    <t>قطاعات للبلاطات الخاصة (الكابولية)</t>
  </si>
  <si>
    <t>الأعصاب الهوردي: التسمية والقطاعات والتسليح ونوع وأوزان البلوك والعدد والسمك والمستمرة وعرض المصمت واتجاه الأعصاب وجدول التسليح والتفاصيل</t>
  </si>
  <si>
    <t>الكمرات: التسمية (الساقطة تختلف عن المدفونة) وجدول التسليح وتفريد الحديد والغطاء وأماكن التكسيح والركوب وأقطار الثني وتغير مسافات الكانات وتفاصيل الكمرات الخاصة</t>
  </si>
  <si>
    <t>الفتحات في البلاطات: المكان والشكل والأبعاد وكفايتها للخدمات وتسليح محيطها</t>
  </si>
  <si>
    <t>السلالم: الموقع بين المحاور واتجاه الصعود طبقا للمعماري (يفضل عكس عقارب الساعة) والسماكة والتسليح والقطاعات ومناسيب البسطة</t>
  </si>
  <si>
    <t>القشريات وجدران القص والكمرات العميقة: السماكة والأبعاد والتسليح والتفاصيل والشناكل والغطاء وملاحظات التنفيذ</t>
  </si>
  <si>
    <t>ص 27</t>
  </si>
  <si>
    <t>القطاعات التفصيلية لاستكمال وصف السقف والمناسيب (السقف، بسطات السلالم، الخزانات، الدروة، أشكال الواجهات)</t>
  </si>
  <si>
    <t>التنسيق بين مخططات المشروع</t>
  </si>
  <si>
    <t>مطابقة التخصصات في لوحة واحدة بمقياس مكبر وخطوط ملونة وBlocks لكل خدمة لرصد التعارض</t>
  </si>
  <si>
    <t>ص 32</t>
  </si>
  <si>
    <t>الإنشائي مع الكهروميكانيكي: الدكت مقابل Drop Beams والفتحات وCable Tray وخطوط مياه الحريق</t>
  </si>
  <si>
    <t>ص 33</t>
  </si>
  <si>
    <t>المعماري مع الكهروميكانيكي: المناور وارتفاع الأسقف المستعارة</t>
  </si>
  <si>
    <t>الإنشائي (أبعاد الأعمدة والأساسات، الكمرات الساقطة، سماكة البلاطة والميدة الأرضية) مع جدول التسليح والمقاطع المعمارية</t>
  </si>
  <si>
    <t>البحث عن أي تعارض Clash (عمود مع فتحة شباك، كمرة تمنع مرور الأشخاص، مواسير أرضية بلا ميل)</t>
  </si>
  <si>
    <t>مطابقة أماكن وأبعاد الفتحات والمناور بالأدوار المتكررة بين المعماري والإنشائي</t>
  </si>
  <si>
    <t>مطابقة المساقط مع القطاعات والتفاصيل وBOQ وشروط العطاء</t>
  </si>
  <si>
    <t>المواقع الكبيرة: دمج مناسيب الأرض الطبيعية مع مخطط تشطيب الموقع لدراسة الحفر والردم وتصريف الأمطار</t>
  </si>
  <si>
    <t>العمل في الموقع على النسخ المطبوعة المعتمدة وقراءة الملاحظات وتنفيذها وتحديث المخططات طبقا لها</t>
  </si>
  <si>
    <t>مراجعة واعتماد البرنامج الزمني</t>
  </si>
  <si>
    <t>البرنامج يحقق أهداف المالك المرحلية وسهولة المتابعة ومطابقة التسلسل لأسلوب التنفيذ ورصد المعوقات ودرجة تفصيل مناسبة</t>
  </si>
  <si>
    <t>ص 34</t>
  </si>
  <si>
    <t>بيان المعوقات المطلوب من المهندس أو المالك حلها والمعلومات المطلوبة</t>
  </si>
  <si>
    <t>بيان المهام الهامة: تجهيز الموقع، اعتماد وتوريد وفحص المواد، المخططات التنفيذية والعينات، التداخلات، الاختبارات، التشغيل التجريبي، التسليم الابتدائي، النظافة والإخلاء</t>
  </si>
  <si>
    <t>برنامج زمني ومالي بطريقة CPM محمل بالتكاليف والموارد للمشاريع الهامة</t>
  </si>
  <si>
    <t>تحميل كل نشاط بموارده (ساعات العمالة والإشراف والمعدات الرئيسية والمواد)</t>
  </si>
  <si>
    <t>ربط مواعيد توريد المواد بالبرنامج خاصة لبنود المسار الحرج</t>
  </si>
  <si>
    <t>ورقة Method Statement لكل بند تحدد المعدات وأسلوب التنفيذ وأنواع وأعداد أطقم العمل</t>
  </si>
  <si>
    <t>WBS تشمل Preliminaries وMaterial Submittal وShop Drawings وSubcontractors Approval وكل نطاق العمل، ويفضل موافقتها لتقسيمات BOQ</t>
  </si>
  <si>
    <t>ص 35</t>
  </si>
  <si>
    <t>وجود Activity Codes حتى مع WBS تفصيلية للفلاتر والتقارير</t>
  </si>
  <si>
    <t>النشاط لا يضم أعمالا غير مترابطة (مثل الحفر مع الخرسانة العادية) والمدد متوافقة مع الموارد</t>
  </si>
  <si>
    <t>مدة أي نشاط</t>
  </si>
  <si>
    <t>أسبوعان أو أقل عموما</t>
  </si>
  <si>
    <t>مراجعة العلاقات ومنطق المسار الحرج ونسبة الأنشطة الحرجة</t>
  </si>
  <si>
    <t>60% أو أقل يفضل</t>
  </si>
  <si>
    <t>التحقق من الوصف المعتمد ونوع النشاط Task Dependent عدا Milestone وLevel of Effort</t>
  </si>
  <si>
    <t>التقويم: الإجازات الأسبوعية والسنوية والمناسبات والتقويم الافتراضي صحيح</t>
  </si>
  <si>
    <t>تاريخ البداية حسب محضر تسليم الموقع وتاريخ النهاية يستوفي المدة التعاقدية</t>
  </si>
  <si>
    <t>إسناد الموارد (Manpower, Machines, Materials) ومراجعة Resource Loading وHistograms وAllocation وLeveling</t>
  </si>
  <si>
    <t>ص 35 إلى 36</t>
  </si>
  <si>
    <t>منحنى S-Curve للتقدم الافتراضي وأوزان الأنشطة Weighting لمراقبة التقدم</t>
  </si>
  <si>
    <t>ص 36</t>
  </si>
  <si>
    <t>التدفق النقدي Cash Flow مطابق لقدرة المالك التمويلية خاصة في مشاريع Lump Sum</t>
  </si>
  <si>
    <t>Milestones مطابقة للعقد</t>
  </si>
  <si>
    <t>طباعة عمود Total Float وربط الأنشطة ذات الفلوت العالي جدا بلاحق أو Constraint</t>
  </si>
  <si>
    <t>لا أنشطة بدون لاحقة</t>
  </si>
  <si>
    <t>فحص Negative Total Float كمؤشر لقيود غير صحيحة</t>
  </si>
  <si>
    <t>تقليل Constraints لتجنب مشاكل التحديث والعوم السالب</t>
  </si>
  <si>
    <t>Lags لها معنى تنفيذي (مثل انتظار المعالجة بعد الصب) ولا يسمح بها بلا سبب</t>
  </si>
  <si>
    <t>تحديث دوري ببيانات فعلية من مصادر موثوقة يشمل الموارد والتكلفة</t>
  </si>
  <si>
    <t>أسبوعيا مثلا</t>
  </si>
  <si>
    <t>سرد المخاطر الرئيسية المحتملة لكل مرحلة ووسائل الوقاية وأوقاتها والمسؤول عنها</t>
  </si>
  <si>
    <t>برامج تفصيلية مستخرجة من العام لمقاولي الباطن (Bar Chart مبسط) ولأقسام المشتريات والتعاقدات</t>
  </si>
  <si>
    <t>ص 37</t>
  </si>
  <si>
    <t>خطة الأمن والسلامة للمشروع</t>
  </si>
  <si>
    <t>برنامج سلامة يشمل كل الخطوات والاحتياطات مع مرونة للطوارئ ونسخة للمهندس المشرف</t>
  </si>
  <si>
    <t>سور مؤقت يحمي العاملين والمارة والطرق والسيارات والجيران وتأمين طرق الوصول</t>
  </si>
  <si>
    <t>توفير أجهزة الحماية الشخصية حسب الأخطار: خوذ، أحذية، نظارات، قفازات، أقنعة، كمامات، حماية السمع، الوقاية من الغاز</t>
  </si>
  <si>
    <t>عيادة أو صندوق إسعافات أولية وطريقة نقل المصابين</t>
  </si>
  <si>
    <t>تفويض مهندس أو مشرف سلامة من مدير المشروع حسب حجم المشروع</t>
  </si>
  <si>
    <t>نسخة دائمة من برنامج السلامة بالموقع وأدوات تمكن المفتشين الرسميين من الكشف</t>
  </si>
  <si>
    <t>بيئة العمل: المرافق الصحية وتخزين المواد والوقاية من الحرائق وأماكن الطعام</t>
  </si>
  <si>
    <t>اجتماع عند البدء وبداية كل مرحلة لتحليل المخاطر واستلام تحليل كامل للمخاطر قبل أي مرحلة</t>
  </si>
  <si>
    <t>ص 38</t>
  </si>
  <si>
    <t>تقرير فوري للجهات الرسمية عند أي حادث وفاة وتحقيق بلجنة تضم المقاول ومنع العبث بمسرح الحادث</t>
  </si>
  <si>
    <t>تنبيه وتدريب العمال على المخاطر في الأماكن المحصورة واستخدام الأقنعة وأجهزة التنفس</t>
  </si>
  <si>
    <t>عدم تشغيل المعدات الثقيلة إلا بعامل مؤهل أو تحت إشراف شخص مؤهل</t>
  </si>
  <si>
    <t>سجلات تقارير وإشعارات إصابات العمل والأمراض المهنية حسب النماذج الرسمية</t>
  </si>
  <si>
    <t>التأكد من وثائق التأمين ضد جميع أخطار المقاولات طبقا للعقد</t>
  </si>
  <si>
    <t>السقالات على أرضية صلبة مستوية وألواح خالية من المعوقات وفحص يومي</t>
  </si>
  <si>
    <t>معدنية إذا زاد المبنى عن دورين</t>
  </si>
  <si>
    <t>حظر استخدام أقفاص الآلات والمعدات لرفع الأشخاص</t>
  </si>
  <si>
    <t>تخزين السوائل سريعة الاشتعال بعيدا عن العمالة ومصادر الحريق في مخازن بلافتات تحذيرية</t>
  </si>
  <si>
    <t>واقيات على آلات القطع والدوارة (منشار، صاروخ)</t>
  </si>
  <si>
    <t>تشغيل الروافع بمحترفين بشهادة مهنية وفي حدود حمولتها التصميمية</t>
  </si>
  <si>
    <t>الكابلات الكهربائية المؤقتة مدفونة ومعزولة وبمقطع كاف للأحمال</t>
  </si>
  <si>
    <t>استلام الشدة الخشبية للسقف من أعلى</t>
  </si>
  <si>
    <t>حواجز حماية على أطراف السقوف وحول المناور والفتحات وتقفيل فراغات المناور وبئر المصاعد</t>
  </si>
  <si>
    <t>ارتفاع الحاجز 0.85 م على الأقل</t>
  </si>
  <si>
    <t>ص 119</t>
  </si>
  <si>
    <t>أحزمة أمان للعاملين على السقف مربوطة بأجزاء ثابتة</t>
  </si>
  <si>
    <t>استلام بلاطات Hollow Core سابقة الصنع</t>
  </si>
  <si>
    <t>السلامة أثناء التركيب: منع الحركة أسفل المنطقة، درابزين، أحزمة، حمولة الرافعة وأسلاكها، Trailasafe، Air Mat، Hole Covers</t>
  </si>
  <si>
    <t>ص 142</t>
  </si>
  <si>
    <t>استلام المنشآت المعدنية</t>
  </si>
  <si>
    <t>قدرة الأوناش ومناسبتها لأوزان العناصر</t>
  </si>
  <si>
    <t>ص 148</t>
  </si>
  <si>
    <t>دراسة المخاطر المحتملة والطرق الفنية المقترحة لإنجاز كل مرحلة من مراحل المشروع في اجتماع الأمن والسلامة الافتتاحي</t>
  </si>
  <si>
    <t>اشتراطات بلدية دبي</t>
  </si>
  <si>
    <t>عمل الارتدادات حسب الجهات المنظمة</t>
  </si>
  <si>
    <t>ص 19</t>
  </si>
  <si>
    <t>SITE</t>
  </si>
  <si>
    <t>استلام الموقع والجسات</t>
  </si>
  <si>
    <t>استلام الموقع وفحصه</t>
  </si>
  <si>
    <t>معاينة مشتركة للموقع بين المقاول ومهندس المالك والتأكد من خلوه من العوائق التي تمنع البدء</t>
  </si>
  <si>
    <t>ص 7</t>
  </si>
  <si>
    <t>تحديد موقع كل منشأ على رسم الموقع العام بأبعاده ومحاوره وعلاقته بالمنشآت الأخرى</t>
  </si>
  <si>
    <t>إظهار العوائق والمخلفات (مبان، أشجار، أساسات قديمة) وحصر كمياتها ونوعها تمهيدا لإزالتها</t>
  </si>
  <si>
    <t>تحديد ومعاينة النقاط المساحية الأساسية Benchmarks و Control Points</t>
  </si>
  <si>
    <t>التحقق من اتجاه الشمال واتجاه القبلة</t>
  </si>
  <si>
    <t>دراسة احتمال السيول الدائمة أو الموسمية ووجود أودية طبيعية أو صناعية لصرفها ومراجعة معالجتها في التصميم</t>
  </si>
  <si>
    <t>تثبيت منسوب الصفر المعماري (روبير Bench Mark) في مكان ثابت آمن بالاتفاق مع مهندس المالك ونقله لأماكن متفرقة ظاهرة</t>
  </si>
  <si>
    <t>التأكد من وجود كافة التراخيص والموافقات قبل البدء ومن صلاحية الموقع جيولوجيا</t>
  </si>
  <si>
    <t>مراجعة أبعاد الموقع مع صك الملكية وتحديد الأركان وتوقيع نقاط وحدود المباني</t>
  </si>
  <si>
    <t>ربط المشروع بمناسيب الشوارع المحيطة وبالمرافق العامة (مياه، صرف، كهرباء، غاز)</t>
  </si>
  <si>
    <t>التأكد من استكمال جميع المتطلبات القانونية والموافقات الحكومية لبدء المشروع</t>
  </si>
  <si>
    <t>دراسة موقع المشروع على الخريطة الزلزالية واتخاذ احتياطات المناطق الزلزالية</t>
  </si>
  <si>
    <t>التعرف على الظروف المناخية (اتجاه الشمس، الأمطار، الرياح)</t>
  </si>
  <si>
    <t>الاستفادة من تجارب المنشآت المجاورة للتنبؤ بالمشاكل ومناسيب المياه الجوفية</t>
  </si>
  <si>
    <t>دراسة علاقة المنشأ الجديد بالمباني المجاورة وطريقة حمايتها من تأثير الحفر</t>
  </si>
  <si>
    <t>التأكد أن الخدمات أو التوصيلات الإجبارية المارة بأرض المشروع تمر فوق منسوب الأساسات وفي خنادق لسهولة الصيانة</t>
  </si>
  <si>
    <t>محضر تسليم الموقع</t>
  </si>
  <si>
    <t>تحرير محضر تسليم الموقع مرفقا به صك الملكية ورخصة البناء وما يجب الحفاظ عليه وتسليمه في نهاية المشروع وتاريخ التسليم</t>
  </si>
  <si>
    <t>3 نسخ</t>
  </si>
  <si>
    <t>عند وجود عوائق تمنع التسليم يحرر محضر بالعوائق ويحدد موعد آخر للتسليم</t>
  </si>
  <si>
    <t>عدم تغيير أو نقل نقاط التحكم Benchmarks إلا بموافقة كتابية مسبقة من المالك أو من ينوب عنه</t>
  </si>
  <si>
    <t>تقديم تقرير تربة من مكتب متخصص بواسطة المقاول يحدد جهد التربة وعمق الحفر وصلاحية ناتج الحفر للردم ومنسوب المياه الجوفية وطريقة النزح والشدادات والإحلال والغطاء الخرساني ونوع الأسمنت</t>
  </si>
  <si>
    <t>مناسيب الموقع العام</t>
  </si>
  <si>
    <t>توحيد مناسيب المباني وتبليطات الموقع لأقل حفر وردم والاستغناء عن الحوائط الساندة ما أمكن</t>
  </si>
  <si>
    <t>دراسة المقاول للمناسيب ومواقع الخدمات التي سيربط بها المشروع وتقديم اقتراحاته للاستشاري</t>
  </si>
  <si>
    <t>الإشراف على عمل الجسات</t>
  </si>
  <si>
    <t>التواجد والإشراف المباشر أثناء عمل الجسات</t>
  </si>
  <si>
    <t>تحديد الصفر المعماري ونسب أعماق الجسات إليه</t>
  </si>
  <si>
    <t>تحديد أماكن وعدد الجسات على كروكي الموقع أو المخطط العام داخل حدود المباني وتوقيعها بالإحداثيات بجهاز Total Station</t>
  </si>
  <si>
    <t>داخل حدود المباني</t>
  </si>
  <si>
    <t>عمل الجسات داخل مسطحات المباني وليس بالموقع العام</t>
  </si>
  <si>
    <t>ص 12</t>
  </si>
  <si>
    <t>رصد أي تكهفات Caves خاصة في المشاريع الكبيرة</t>
  </si>
  <si>
    <t>ذكر النطاق الزلزالي وتصنيف التربة زلزاليا</t>
  </si>
  <si>
    <t>معاينة الموقع وملاحظة المباني القائمة أو الردميات والإلمام بتاريخ استعمالات الموقع</t>
  </si>
  <si>
    <t>تصوير المعدات والعمالة أثناء الجسات وربط الصور بمعالم محددة بالموقع</t>
  </si>
  <si>
    <t>معاينة العينات المستخرجة بالكور</t>
  </si>
  <si>
    <t>معاينة واستلام عدد وأماكن الجسات ومطابقتها للمخطط</t>
  </si>
  <si>
    <t>استلام عمق الجسات بعد المواسير وأطوالها داخل الجسة</t>
  </si>
  <si>
    <t>حسب الأعماق المطلوبة</t>
  </si>
  <si>
    <t>عمل اختبار الاختراق القياسي SPT</t>
  </si>
  <si>
    <t>عند وجود مياه جوفية تغطي منسوب الأساسات يتضمن التقرير توصيات النزح أثناء الحفر وطريقة العزل</t>
  </si>
  <si>
    <t>مراجعة واعتماد تقرير التربة</t>
  </si>
  <si>
    <t>القسم الإداري: تعريف الجهة الطالبة والمالكة وخطاب التكليف أو بيانات العقد والاستشاري العام والمقاول</t>
  </si>
  <si>
    <t>القسم التمهيدي: الغرض والمجال وحدود الصلاحية ونوع الاستكشاف (أولي أو تفصيلي)</t>
  </si>
  <si>
    <t>ص 13</t>
  </si>
  <si>
    <t>القسم التمهيدي: وصف المنشآت على مخطط موقع بمساحة كل منشأ وعدد طوابقه واستخدامه والتوصية بنوع الأساسات لكل وحدة</t>
  </si>
  <si>
    <t>القسم الفني العام: جغرافية الموقع والمنشآت المجاورة والهيدرولوجيا والجيولوجيا</t>
  </si>
  <si>
    <t>القسم الفني العام: الحالة الديناميكية (نشاط زلزالي، حركة نقل ثقيلة) ومناطق عدم الاتزان وخبرات المشاريع السابقة والمعلومات المساحية</t>
  </si>
  <si>
    <t>القسم الجيوتقني: أسلوب التنفيذ ونوع الجسات ومواصفات الماكينات وطريقة الحفر وأخذ العينات</t>
  </si>
  <si>
    <t>القسم الجيوتقني: التحليل الكيميائي للمياه الجوفية والتربة</t>
  </si>
  <si>
    <t>القسم الجيوتقني: أسلوب سند جوانب الحفر وخفض المياه ومنسوب المياه الجوفية ومعدل تغيره الزمني</t>
  </si>
  <si>
    <t>القسم الجيوتقني: وصف وتتابع الطبقات ونتائج SPT أو الضغط المحوري لكل طبقة ومعامل RQD عند وجود صخر وقطاع طولي للجسات</t>
  </si>
  <si>
    <t>القسم الاستشاري: توصيات نوع الأساسات وإجراءات التنفيذ وخفض المياه وتحسين التربة وتربة الإحلال وسلامة المنشآت المجاورة</t>
  </si>
  <si>
    <t>اشتراطات عامة: اسم معد التقرير والمنشأة والمشاركين والتاريخ وقطاعات الجسات ولغة سليمة بمصطلحات الكود</t>
  </si>
  <si>
    <t>النتائج: قطاعات التربة للجسات بسماكات الطبقات</t>
  </si>
  <si>
    <t>النتائج: منسوب المياه الجوفية وأثره على تصميم وتنفيذ الأساسات</t>
  </si>
  <si>
    <t>النتائج: نوع التأسيس الاقتصادي المناسب والأعماق الصالحة للتأسيس</t>
  </si>
  <si>
    <t>النتائج: جهد التربة الآمن المسموح عند كل منسوب تأسيس مقترح</t>
  </si>
  <si>
    <t>النتائج: الهبوط الكلي والهبوط المتفاوت المسموح</t>
  </si>
  <si>
    <t>النتائج: توصيات حماية خرسانة الأساسات والعناصر تحت الأرض من الأملاح والكبريتات</t>
  </si>
  <si>
    <t>النتائج: توصيات الحفر والردم والمواد المستخدمة ومصادرها وطرق نزح المياه ومعالجة مشاكل التربة</t>
  </si>
  <si>
    <t>الملاحق: سجلات الجسات boring logs ونتائج الاختبارات الحقلية والمعملية والمذكرات الحسابية والخرائط والصور</t>
  </si>
  <si>
    <t>ص 14</t>
  </si>
  <si>
    <t>الملاحق: مخطط موقع عام عليه الجسات بالإحداثيات داخل حدود المباني ومخطط حدود الملكية والمباني المجاورة</t>
  </si>
  <si>
    <t>إضافة مسارات قنوات التصريف المفتوحة التي قد تتأثر بأعمال الموقع (كود سعودي 300 فقرة 3-2/2/4)</t>
  </si>
  <si>
    <t>مراجعة عمق التأسيس بالتقرير ليكون تحت الأرض الطبيعية بقدر كاف للاستقرار وفق الحدود الدنيا بالكود</t>
  </si>
  <si>
    <t>استلام الخنزيرة (Batter Boards)</t>
  </si>
  <si>
    <t>أبعاد الخنزيرة أكبر من الحفر بمسافة تمنع تأثرها، تقاس بشريط صلب</t>
  </si>
  <si>
    <t>رفرفة ≥ 2 م من كل جانب</t>
  </si>
  <si>
    <t>ص 61 إلى 62</t>
  </si>
  <si>
    <t>شد خيط على الأضلاع للتأكد من استقامتها</t>
  </si>
  <si>
    <t>تقوية الأضلاع بالخوابير أو الشكالات عند ارتفاعها والتثبيت خلف خلاف</t>
  </si>
  <si>
    <t>التثبيت خلف خلاف على مسافة 50 سم تقريبا</t>
  </si>
  <si>
    <t>ص 61</t>
  </si>
  <si>
    <t>مراجعة أفقية كل ضلع بميزان القامة وأفقية الأضلاع عند أماكن الالتقاء</t>
  </si>
  <si>
    <t>ضبط الزوايا القائمة بنظرية فيثاغورث</t>
  </si>
  <si>
    <t>مثلث 3-4-5</t>
  </si>
  <si>
    <t>عدم وجود حركة في زوايا الالتقاء</t>
  </si>
  <si>
    <t>عمل لوحة استلام على الأوتوكاد بكل الأبعاد بمقاسات محاور تراكمية أفقيا ورأسيا قبل الاستلام</t>
  </si>
  <si>
    <t>قياس المسافات بين المحاور تراكميا بشريط صلب، وترقيم المحاور وتثبيت 3 مسامير الأوسط هو المحور مع رمزه</t>
  </si>
  <si>
    <t>مراجعة حدود المبنى مع صك الملكية والموقع العام ووجود مسافة لقواعد الأسوار</t>
  </si>
  <si>
    <t>التأكد من تطابق مركز العمود والقاعدة (C.G)</t>
  </si>
  <si>
    <t>عدم فك الخنزيرة إلا بعد صب أعمدة الدور الأرضي</t>
  </si>
  <si>
    <t>المشاريع الكبرى: توقيع أركان القواعد بـ Total Station مباشرة، ثم رفع الأركان بعد التنفيذ وإسقاطها على مخطط الإحداثيات للتأكد من عدم الزحزحة أو الدوران</t>
  </si>
  <si>
    <t>استلام أعمال الأسوار</t>
  </si>
  <si>
    <t>السور على حدود الملكية بمراجعة صك الملكية ورخصة البناء</t>
  </si>
  <si>
    <t>ص 147</t>
  </si>
  <si>
    <t>الارتدادات حسب خط التنظيم واعتماد الجهة المختصة</t>
  </si>
  <si>
    <t>تحديد أركان السور بمحطة الرصد بالإحداثيات أو التحشية في المشاريع الصغيرة</t>
  </si>
  <si>
    <t>ميزانية شبكية على محور السور لمناسيب الأرض الطبيعية</t>
  </si>
  <si>
    <t>تقسيط الباكيات بالتساوي ورسومات تفصيلية للمناسيب والقطاعات عند عدم توفر مخططات الواجهات</t>
  </si>
  <si>
    <t>دراسة فروق المناسيب الداخلية والخارجية والحاجة لجدار ساند</t>
  </si>
  <si>
    <t>فواصل رأسية بالسور</t>
  </si>
  <si>
    <t>كل 12 م بحد أقصى للطوب الطفلي و9 م للأسمنتي أو الجيري</t>
  </si>
  <si>
    <t>أعمدة وطبان خرسانة مسلحة للأسوار المستمرة أو العالية</t>
  </si>
  <si>
    <t>كل 4 م أو حسب المخططات</t>
  </si>
  <si>
    <t>طبان علوي مائل للخارج مع Drip Mould</t>
  </si>
  <si>
    <t>بروز 5 سم</t>
  </si>
  <si>
    <t>المناسيب المعتمدة نهائية للتشطيب الداخلي وأسفلت الطرق</t>
  </si>
  <si>
    <t>الجار المباشر: قواعد جار لا تتعدى على ملكية الغير</t>
  </si>
  <si>
    <t>الحائط الساند للجار بلا ردم من جهة الجار مع افتراض تشطيب الجار عند عادية القاعدة</t>
  </si>
  <si>
    <t>واجهات السور تتشكل مع المناسيب ولا تقل في أوطى نقطة عن الارتفاع التصميمي</t>
  </si>
  <si>
    <t>الطريق المستقبلي: خط وهمي لتشطيب الطريق المقترح حتى لا يردم السور</t>
  </si>
  <si>
    <t>فتحات وأماكن البوابات ونوعها (مشاة وسيارات)</t>
  </si>
  <si>
    <t>عمود زاوية (أوتوليفون) عند تقابل الأضلاع</t>
  </si>
  <si>
    <t>التداخل في الأساسات الشريطية المتدرجة</t>
  </si>
  <si>
    <t>ضعف سمك القاعدة أو 30 سم أيهما أكبر</t>
  </si>
  <si>
    <t>بعد التنفيذ</t>
  </si>
  <si>
    <t>فواصل السور: تنظيف وملء بقضيب Back Rod وSealant وتغطية بشرائح ألومنيوم</t>
  </si>
  <si>
    <t>شعار المالك على المشغولات الحديدية أو اللياسة إن طلب</t>
  </si>
  <si>
    <t>ارتفاع السور السكني حسب لائحة بلدية دبي</t>
  </si>
  <si>
    <t>10 أقدام بحد أقصى</t>
  </si>
  <si>
    <t>SOIL</t>
  </si>
  <si>
    <t>حفر وإحلال وردم</t>
  </si>
  <si>
    <t>التربة الانتفاخية Expansive Soils</t>
  </si>
  <si>
    <t>إحلال التربة الانتفاخية حسب درجة الانتفاش</t>
  </si>
  <si>
    <t>50 إلى 200 سم</t>
  </si>
  <si>
    <t>منع وصول المياه السطحية وتسرب مياه المرافق لقاع الحفر</t>
  </si>
  <si>
    <t>إبعاد الزراعة عن المبنى</t>
  </si>
  <si>
    <t>3 م على الأقل</t>
  </si>
  <si>
    <t>بديل: أساسات تسمح بتمدد التربة Waffle Slab أو ما يوصي به التقرير</t>
  </si>
  <si>
    <t>التربة الانهيارية Collapsing Soils</t>
  </si>
  <si>
    <t>إزالة الطبقة الانهيارية أو الوصول لطبقات غير انهيارية بالخوازيق</t>
  </si>
  <si>
    <t>تقليل وصول الماء بشبكة تصريف جيدة وطرق ري حديثة</t>
  </si>
  <si>
    <t>تحسين كيميائي أو غمر التربة بالماء قبل البناء أو الدمك لزيادة الكثافة</t>
  </si>
  <si>
    <t>التربة السبخة Sabkha</t>
  </si>
  <si>
    <t>تحميل مسبق بأحمال مساوية أو أكبر من الأحمال المفترضة حتى أعلى هبوط ثم إزالتها ودمك التربة، أو تحسين كيميائي</t>
  </si>
  <si>
    <t>مراعاة مقاومة الزلازل في المناطق النشطة</t>
  </si>
  <si>
    <t>قبول نتائج تصنيف ودمك الردم والإحلال</t>
  </si>
  <si>
    <t>مراجعة حقول تقرير تصنيف التربة ومصدر العينة ورقم الطبقة</t>
  </si>
  <si>
    <t>ص 49</t>
  </si>
  <si>
    <t>مراجعة التحليل المنخلي وتصنيف التربة حسب ASTM D3282 (AASHTO)</t>
  </si>
  <si>
    <t>ص 50</t>
  </si>
  <si>
    <t>اعتماد مادة الردم من المواد الملائمة ورفض غير الملائمة</t>
  </si>
  <si>
    <t>GW, GP, GM, SM, SW, SP أو A-1, A-2, A-3</t>
  </si>
  <si>
    <t>عمل Standard وModified Proctor لعينة من تربة الموقع وتحديد γd max و OMC</t>
  </si>
  <si>
    <t>إدخال نتائج بروكتور المعملية لنفس العينة في جهاز الكثافة النووي أو اختبار Sand Cone</t>
  </si>
  <si>
    <t>اختبار دمك كل طبقة بالعدد المطلوب</t>
  </si>
  <si>
    <t>3 عينات لمبنى أقل من 300 م2، وعينة لكل 100 م2 للأكبر</t>
  </si>
  <si>
    <t>مراجعة بيانات التقرير مع رقم الطبقة ومكان أخذ العينات</t>
  </si>
  <si>
    <t>التحقق من نسبة الدمك المحققة</t>
  </si>
  <si>
    <t>95% إلى 100%</t>
  </si>
  <si>
    <t>استلام أعمال الحفر</t>
  </si>
  <si>
    <t>التأكد من خلو مكان الحفر من كابلات الكهرباء والتليفونات والصرف وخطوط الغاز واستخراج إفادة الجهات المختصة</t>
  </si>
  <si>
    <t>ص 55</t>
  </si>
  <si>
    <t>اعتماد أسلوب سند جوانب الحفر بعد تقديم المقاول تصميماته للاستشاري بالرجوع لتقرير التربة</t>
  </si>
  <si>
    <t>قراءة تقرير التربة كاملا وتطبيق توصياته (عمق الحفر، سند الجوانب، نزح المياه، سمك ونوع الإحلال، الشدادات)</t>
  </si>
  <si>
    <t>إعداد قطاع رأسي بالمناسيب (قاع الحفر، سطح الإحلال، أكبر قاعدة مع الميدة، الميدات، الدور الأرضي) وتحديد أطوال الأشاير والوصلات</t>
  </si>
  <si>
    <t>التأكد أن المسافة بين قاع الحفر وتشطيب الدور الأرضي كافية لقطاعات الأساسات والميدات</t>
  </si>
  <si>
    <t>مراجعة إحداثيات أركان الحفر بإحداثيات النقاط الثابتة (الروبيرات)</t>
  </si>
  <si>
    <t>عمل رفرفة أفقية في الحفر عند وجود طبقة إحلال (كود مصري تربة 1997 فقرة 5-2-2-4-2-ج)</t>
  </si>
  <si>
    <t>لا تقل عن سمك طبقة الإحلال</t>
  </si>
  <si>
    <t>تخطيط المبنى بدقة بمعرفة مهندس المقاول واعتماده من المهندس المباشر قبل البدء</t>
  </si>
  <si>
    <t>المشاريع الكبرى: توقيع أركان الحفر بإحداثيات من مخطط الأساسات والمحاور بجهاز Total Station</t>
  </si>
  <si>
    <t>المساجد: تحديد القبلة قبل الحفر بالاشتراك مع مندوب وزارة الأوقاف إن لم تراع في التصميم</t>
  </si>
  <si>
    <t>حواجز وأسيجة وإشارات تحذيرية وفوانيس مضاءة من الغروب للشروق عند الحفريات المجاورة للممرات والشوارع</t>
  </si>
  <si>
    <t>تغطية أو تسييج كل الآبار وحفر الاستكشاف وردمها فور انتهاء الغرض منها</t>
  </si>
  <si>
    <t>عدم الحفر تحت منسوب قواعد وأساسات المباني المجاورة إلا بعد التدعيم</t>
  </si>
  <si>
    <t>استلام أعمال الحفر والتأسيس</t>
  </si>
  <si>
    <t>حصر أساسات المباني المجاورة واتخاذ احتياطات تثبيتها قبل الحفر</t>
  </si>
  <si>
    <t>ص 56</t>
  </si>
  <si>
    <t>مراجعة منسوب التأسيس مقابل اللوحات وأقرب روبير (Bench Mark)</t>
  </si>
  <si>
    <t>عند ظهور صخر أو طبقة شديدة التماسك يُخطر المهندس المشرف لتحديد حجمها</t>
  </si>
  <si>
    <t>الصخر المحتاج لتفجير: استخراج تراخيص الجهات الحكومية والتنفيذ بمقاول متخصص</t>
  </si>
  <si>
    <t>حظر المتفجرات في نطاق 20 م من أي منشأ أو خط مياه أو كابل كهرباء</t>
  </si>
  <si>
    <t>عدم وضع نواتج الحفر على مسافة أقل من عمق الحفر من حافته، ونقل التربة غير الصالحة للمقالب العمومية</t>
  </si>
  <si>
    <t>مسافة التشوين ≥ عمق الحفر</t>
  </si>
  <si>
    <t>دعم جوانب الحفر الخطرة أو عمل ميول حسب زاوية الاستقرار (Angle of Repose)</t>
  </si>
  <si>
    <t>حسب جدول الميول الاسترشادية</t>
  </si>
  <si>
    <t>تطهير قاع وجوانب الحفر ومراجعة الميول واستلام منسوب القاع أفقيا تماما</t>
  </si>
  <si>
    <t>في المشاريع الكبيرة: إعادة توقيع إحداثيات محيط القواعد عند منسوب القاع والتأكد من الرفرفة الكافية، أو رفع نقاط محيط الحفر وإسقاطها على مخطط إحداثيات القواعد</t>
  </si>
  <si>
    <t>مطابقة نوع التربة وتسلسل الطبقات مع تقرير التربة، ومخاطبة معد التقرير عند الاختلاف</t>
  </si>
  <si>
    <t>ترك 15 سم فوق منسوب التأسيس تُحفر قبل صب القواعد بـ 24 ساعة، وإلا تُحفر 15 سم إضافية وتعوض بخرسانة عادية</t>
  </si>
  <si>
    <t>15 سم / 24 ساعة</t>
  </si>
  <si>
    <t>ص 56 إلى 57</t>
  </si>
  <si>
    <t>غمر القاع الرملي الجاف بالماء 24 ساعة ما لم يذكر تقرير التربة خلاف ذلك</t>
  </si>
  <si>
    <t>24 ساعة</t>
  </si>
  <si>
    <t>ص 57</t>
  </si>
  <si>
    <t>التربة الانهيارية (Collapsing Soils): غمر بالماء قبل البناء مع الدمك لتقليل الهبوط</t>
  </si>
  <si>
    <t>في البدروم والحوائط الاستنادية على المحيط: إضافة سمك البلوك ولفائف العزل الخارجي ومسافة عمل كافية خلف الحائط لأبعاد الحفر</t>
  </si>
  <si>
    <t>عند انخفاض كثافة التربة الطبيعية: حرث السطح وتفتيته ورشه بالماء حتى المحتوى الأمثل ثم الدمك</t>
  </si>
  <si>
    <t>القاع المختلط (جزء ردم وجزء طبيعي): كشط 300 مم وإعادة دمكه كأعمال الردم المجاورة</t>
  </si>
  <si>
    <t>300 مم</t>
  </si>
  <si>
    <t>ظهور طبقة صخرية: كشف بالتخريم على كامل مسطح المبنى، وإزالتها كليا إن قل سمكها عن 40 سم حسب استشاري التربة</t>
  </si>
  <si>
    <t>سمك &lt; 40 سم يزال</t>
  </si>
  <si>
    <t>اختبار بروكتر لتربة القاع ثم اختبار الدمك</t>
  </si>
  <si>
    <t>≥ 95%، عينة لكل 100 م2</t>
  </si>
  <si>
    <t>الدمك بهراسات هزازة طوليا وعرضيا حتى اختفاء أثر العجلات</t>
  </si>
  <si>
    <t>8-10 طن أدنى، المعتاد 25 طن</t>
  </si>
  <si>
    <t>اختبار تحميل لوح (Plate Loading Test) في المنشآت الهامة عند طلبه</t>
  </si>
  <si>
    <t>التأكد من أفقية القاع بميزان القامة وتجانس تربة التأسيس</t>
  </si>
  <si>
    <t>الحفر الزائد أكثر من 30 سم يُردم بتربة إنشائية مصنفة مع الاختبارات أو بخرسانة عادية على حساب المقاول</t>
  </si>
  <si>
    <t>&gt; 30 سم</t>
  </si>
  <si>
    <t>مبنى مجاور مؤسس على إحلال: عمل قصة مباني بكامل ارتفاع الإحلال لتجنب هروب إحلال الجار</t>
  </si>
  <si>
    <t>غرفة المصعد: التحقق من العمق الصافي من ظهر القاعدة حتى تشطيب الأرضي حسب المصنع، وتهبيط القاع عند عدم الكفاية</t>
  </si>
  <si>
    <t>غالبا 1.2-1.7 م</t>
  </si>
  <si>
    <t>ص 57 إلى 58</t>
  </si>
  <si>
    <t>عند عدم وجود إحلال: دمك الأرض المتماسكة</t>
  </si>
  <si>
    <t>95% لسمك 30 سم على الأقل، 90% للطبقات السفلية</t>
  </si>
  <si>
    <t>ص 58</t>
  </si>
  <si>
    <t>لا يبدأ تنفيذ الأساسات إلا بعد نجاح الدمك، ويعاد الاختبار عند التأخير</t>
  </si>
  <si>
    <t>الحوائط الساندة: الحفر حتى الراسم العلوي لظفر الحائط فقط وعدم حفر التربة المجاورة لظفر القاعدة</t>
  </si>
  <si>
    <t>حماية الحفر من الأمطار والسيول وطفح الصرف بساتر ترابي على كامل المحيط</t>
  </si>
  <si>
    <t>المياه الجوفية: well points ومضخات وأحواض تجميع، نزح 24 ساعة يوميا أثناء الحفر والردم مع مولدات احتياطية</t>
  </si>
  <si>
    <t>24 ساعة يوميا</t>
  </si>
  <si>
    <t>المياه الجوفية المرتفعة: استمرار الخفض حتى تتغلب أوزان الأعمال المنفذة على الدفع العلوي</t>
  </si>
  <si>
    <t>1.5 × الدفع، أو وزن المنشأ يزيد 20% عن الدفع</t>
  </si>
  <si>
    <t>استخراج تصاريح صرف المياه الجوفية على شبكة الصرف العمومية</t>
  </si>
  <si>
    <t>التربة الانتفاشية: منع وصول المياه السطحية وتسريب المواسير، عزل أفقي ورأسي أو خندق زلط على المحيط، وإبعاد الزراعة والصرف والمياه عن المبنى مع عزلها واختبار الشبكات</t>
  </si>
  <si>
    <t>≥ 3 م</t>
  </si>
  <si>
    <t>ميل أسفل القواعد في الأراضي الصخرية، وإلا تنفذ أساسات متدرجة</t>
  </si>
  <si>
    <t>≤ 10%</t>
  </si>
  <si>
    <t>التأسيس على صخر بمناسيب مختلفة: فرق المنسوب بين قاعدتين متجاورتين</t>
  </si>
  <si>
    <t>≤ نصف المسافة الأفقية بينهما</t>
  </si>
  <si>
    <t>استلام الإحلال بالتربة الإنشائية أسفل الأساسات</t>
  </si>
  <si>
    <t>تنفيذ كامل ارتفاع طبقة الإحلال كما في تقرير التربة والمخططات</t>
  </si>
  <si>
    <t>ص 59</t>
  </si>
  <si>
    <t>عدم توريد مواد الردم قبل موافقة كتابية من المهندس على المصدر والاختبارات</t>
  </si>
  <si>
    <t>الردم من محجر معتمد أو كسارات مرخصة أو محجر يفتحه المقاول</t>
  </si>
  <si>
    <t>ص 60</t>
  </si>
  <si>
    <t>اختبار العينات بمختبر معتمد وحفظ العينة المعتمدة بالموقع في كيس شفاف مختوم من المختبر لمطابقة التوريدات</t>
  </si>
  <si>
    <t>تشوين الردم خارج منطقة الإحلال وغمره بالماء حتى O.M.C أو أعلى قليلا تحسبا للبخر</t>
  </si>
  <si>
    <t>عدم بدء الفرد قبل وصول الرطوبة المناسبة واعتمادها من المهندس</t>
  </si>
  <si>
    <t>إضافة الماء بكميات قليلة بعد الفرد لمنع نزف الماء على السطح</t>
  </si>
  <si>
    <t>وضع علامات بأسياخ حديد على جوانب الحفر بمنسوب كل طبقة ورقمها، واستلام كل طبقة وسمكها ومنسوبها وتسجيله</t>
  </si>
  <si>
    <t>سمك الطبقة 20-25 سم</t>
  </si>
  <si>
    <t>الدمك بهراسات هزازة مع تشغيل الهزاز</t>
  </si>
  <si>
    <t>≥ 8-10 طن، المعتاد 25 طن</t>
  </si>
  <si>
    <t>رفرفة الإحلال أفقيا خارج القاعدة</t>
  </si>
  <si>
    <t>≥ سمك طبقة الإحلال</t>
  </si>
  <si>
    <t>تركيب Geogrid بين طبقات الإحلال عند نص المواصفات عليه</t>
  </si>
  <si>
    <t>ركوب 50 سم</t>
  </si>
  <si>
    <t>Plate Loading Test بعد الانتهاء لحساب الهبوط وقدرة التحمل، وعند عدم تحقق الإجهاد يرجع للاستشاري أو يعاد التصميم على الإجهاد الفعلي</t>
  </si>
  <si>
    <t>عند تعطل العمل: إعادة اختبار آخر طبقة ورشها ودمكها إن لزم</t>
  </si>
  <si>
    <t>التحكم في الرطوبة حول المبنى بالحواجز والصرف في التربة الانتفاشية</t>
  </si>
  <si>
    <t>استلام الردم حول الأساسات</t>
  </si>
  <si>
    <t>اعتماد تربة الردم وفق تقرير التربة، وإلا توريد تربة نظيفة بعد اعتمادها من مكتب تربة متخصص بتحليل منخلي وكيميائي</t>
  </si>
  <si>
    <t>ص 93</t>
  </si>
  <si>
    <t>موافقة كتابية من الاستشاري قبل البدء</t>
  </si>
  <si>
    <t>تنظيف قاع الردم من الكتل الخرسانية وبقايا الأخشاب</t>
  </si>
  <si>
    <t>تقرير تربة الردم: النوع والتصنيف والصلاحية والكثافة القصوى والمحتوى الأمثل ومنحنى الرطوبة والكثافة وتقارير Field density</t>
  </si>
  <si>
    <t>المواد المقبولة: ASTM D2487 (GW, GP, GM, SM, SW, SP) أو AASHTO M145 (A-1, A-2, A-3)، والجير والرماد المتطاير كمواد تثبيت</t>
  </si>
  <si>
    <t>المواد غير المقبولة: CH, CL, MH, PT, OH, OL وأي مادة غير معرفة كمقبولة</t>
  </si>
  <si>
    <t>تشوين الردم خارج المنطقة وغمره بالماء حتى O.M.C أو أعلى قليلا</t>
  </si>
  <si>
    <t>استبعاد التربة ذات حد سيولة أو مجال لدونة مرتفع</t>
  </si>
  <si>
    <t>LL ≤ 40%، PI ≤ 10%</t>
  </si>
  <si>
    <t>ص 94</t>
  </si>
  <si>
    <t>عدم البدء قبل الرطوبة المناسبة واعتماد المهندس</t>
  </si>
  <si>
    <t>استبعاد المواد الناعمة جدا وذات الاحتواء المائي المفرط أو قابلية الانتفاخ</t>
  </si>
  <si>
    <t>المار من منخل 200 &gt; 50% غير صالح</t>
  </si>
  <si>
    <t>بعض المواصفات تقصر الردم على A-1-a و A-1-b، وغالبا رمل نظيف متدرج</t>
  </si>
  <si>
    <t>خلو الردم من الصخور والحصى الكبير والمخلفات والمواد العضوية، ونسبة الناعم محدودة</t>
  </si>
  <si>
    <t>حصى ≤ 80 مم، المار من منخل 200 (75 ميكرون) أقل من 15% بالوزن</t>
  </si>
  <si>
    <t>تحديد سمك الطبقات وعددها ومنسوبها بعلامات على رقاب الأعمدة وترقيمها</t>
  </si>
  <si>
    <t>عينة مطابقة من التربة الموردة للعينة المعتمدة، والعدد والأماكن يحددها المهندس</t>
  </si>
  <si>
    <t>كل 500 م3 على الأقل</t>
  </si>
  <si>
    <t>السلامة: معدات الردم ذات الإطارات بضوءين أمامي وخلفي وضوء للرجوع وصفارة تحذير تلقائية</t>
  </si>
  <si>
    <t>منشآت بردم في الاتجاهين: الردم بارتفاعات متساوية دون أن يسبق اتجاه الآخر</t>
  </si>
  <si>
    <t>ص 95</t>
  </si>
  <si>
    <t>البدء من الأماكن الأعمق حتى يتوازى مع منسوب الطبقة المجاورة</t>
  </si>
  <si>
    <t>استلام كل طبقة على حدة مع اختبار الدمك وتسجيل منسوبها ودليل على جانب الحفر</t>
  </si>
  <si>
    <t>طبقات 25 سم، دمك ≥ 95%</t>
  </si>
  <si>
    <t>سمك الطبقة حسب معدات الدمك</t>
  </si>
  <si>
    <t>≤ 250 مم معدات ثقيلة، ≤ 100 مم دكاكات يدوية</t>
  </si>
  <si>
    <t>عدم الردم حول الحائط الاستنادي للبدروم قبل صب سقف البدروم</t>
  </si>
  <si>
    <t>الحوائط الساندة: عدم الردم قبل بلوغ الخرسانة الجهد التصميمي</t>
  </si>
  <si>
    <t>الحوائط الساندة: منع المعدات الثقيلة على مسافة أقل من ارتفاع الردم فوق الأساس، والدمك بدكاكة يدوية بمحرك</t>
  </si>
  <si>
    <t>طبقات ≤ 150 مم</t>
  </si>
  <si>
    <t>التربة الانتفاشية مع إحلال وبدروم: الردم حول حوائط البدروم بتربة غير منتفخة كالمستخدمة بالإحلال</t>
  </si>
  <si>
    <t>مراجعة رقاب الأعمدة والقواعد لاحتمال كسر الزوايا وترميم الحواف المكسورة وعزلها</t>
  </si>
  <si>
    <t>الحوائط الساندة: استخدام معدات دمك يدوية</t>
  </si>
  <si>
    <t>خلو الردم من كسر الخرسانة والبلوك والمخلفات العضوية والنباتية</t>
  </si>
  <si>
    <t>رفض الأتربة الغريبة والأحجار الكبيرة</t>
  </si>
  <si>
    <t>أحجار &gt; 15 سم مرفوضة</t>
  </si>
  <si>
    <t>ص 95 إلى 96</t>
  </si>
  <si>
    <t>منع إغراق طبقات الردم بالماء، وعند حدوثه يصرف المقاول الماء، ولا رص إلا بعد تأكد المهندس من بلوغ المحتوى المائي المحدد معمليا (Modified Proctor)</t>
  </si>
  <si>
    <t>ص 96</t>
  </si>
  <si>
    <t>مراجعة مخططات الكهرباء والصرف: غرف ومواسير داخل الردم أسفل الميدات العلوية</t>
  </si>
  <si>
    <t>الردم حول الميدات: وجود طبقة ردم نظيفة (بلوكاج) بالزلط والحصى قبل منسوب بلاطة الأرضيات (SOG)</t>
  </si>
  <si>
    <t>تنفيذ كل المسارات والمواسير أسفل أرضية المبنى (كابلات، صرف صحي، أمطار، تكييف) قبل الردم</t>
  </si>
  <si>
    <t>الردم حول الميدات العلوية: مراعاة سمك دكة العادية وتسليحها ومحتوى الأسمنت ومشمع بولي إيثيلين تحتها</t>
  </si>
  <si>
    <t>عدم ردم الطبقة الثانية إلا بعد نجاح نتائج الأولى</t>
  </si>
  <si>
    <t>استلام أعمال مكافحة النمل الأبيض</t>
  </si>
  <si>
    <t>اعتماد شركة متخصصة ذات خبرة في مكافحة النمل الأبيض تقدم ضمانا واعتماد المواد الكيميائية</t>
  </si>
  <si>
    <t>ضمان غالبا 5-10 سنوات</t>
  </si>
  <si>
    <t>ص 102</t>
  </si>
  <si>
    <t>الرش أسفل خرسانة الأرضيات (Slab-on-Grade) والميدات العلوية وحول المبنى</t>
  </si>
  <si>
    <t>المادة الفعالة غالبا البرميثرين أو الكلوربيريفوس أو ما يقابلهما</t>
  </si>
  <si>
    <t>نسبة تخفيف المادة المركزة بالماء حسب توصيات الصانع</t>
  </si>
  <si>
    <t>التربة غير مبللة ونظيفة من الأخشاب والورق وأي مواد سيليلوزية</t>
  </si>
  <si>
    <t>الرش بالدفع برشاش يعمل بالضغط</t>
  </si>
  <si>
    <t>معدل الرش حسب الصانع</t>
  </si>
  <si>
    <t>غالبا 5-6 لتر محلول/م2</t>
  </si>
  <si>
    <t>التغطية والصب مباشرة بعد الرش لعدم تطاير المواد</t>
  </si>
  <si>
    <t>خلال 24 ساعة</t>
  </si>
  <si>
    <t>تجنب الرش في الطقس الحار وأثناء الرياح أو توقع الأمطار</t>
  </si>
  <si>
    <t>الرش عند فواصل التمدد والتحكم وحول مواسير الصحي والكهرباء المخترقة للأرضيات</t>
  </si>
  <si>
    <t>ترانش على محيط المبنى يردم بتربة معالجة</t>
  </si>
  <si>
    <t>20 سم عرض × 30 سم عمق</t>
  </si>
  <si>
    <t>منع حفر أو تقليب التربة المعالجة بعد الرش</t>
  </si>
  <si>
    <t>تغطية المناطق المرشوشة بمشمع بولي إيثيلين مباشرة ويفضل صب الأرضيات مباشرة</t>
  </si>
  <si>
    <t>ص 103</t>
  </si>
  <si>
    <t>منع اقتراب العمالة من المناطق المعالجة واستخدام معدات السلامة (كمامات)</t>
  </si>
  <si>
    <t>المناطق المصابة: معالجة الأخشاب المستخدمة في الأثاث والأبواب والشبابيك</t>
  </si>
  <si>
    <t>عزل واختبار الخزان الأرضي</t>
  </si>
  <si>
    <t>عدم الردم حول الخزان قبل مرور المدة من صب آخر جزء</t>
  </si>
  <si>
    <t>28 يوما</t>
  </si>
  <si>
    <t>ص 146</t>
  </si>
  <si>
    <t>الردم على طبقات مع الدك بالرمال النظيفة</t>
  </si>
  <si>
    <t>25 سم بحد أقصى</t>
  </si>
  <si>
    <t>طبقات أعمال الأساسات</t>
  </si>
  <si>
    <t>دمك الـ Subbase تحت بلاطة الأرضي</t>
  </si>
  <si>
    <t>95% Proctor</t>
  </si>
  <si>
    <t>ص 362</t>
  </si>
  <si>
    <t>فرد طبقة Hardcore بسمك 150 مم كحاجز للخاصية الشعرية</t>
  </si>
  <si>
    <t>150 مم</t>
  </si>
  <si>
    <t>رش مضاد النمل الأبيض قبل صب البلاطة الأرضية</t>
  </si>
  <si>
    <t>وصلات الصب في القواعد والميدات</t>
  </si>
  <si>
    <t>القواعد المتدرجة: مراجعة ميل الانتقال وعدم تجاوز الزاوية المعتمدة</t>
  </si>
  <si>
    <t>حوالي 60°</t>
  </si>
  <si>
    <t>ص 364</t>
  </si>
  <si>
    <t>ردم مواسير الصرف</t>
  </si>
  <si>
    <t>نظام سند جانبي للخندق عند الحاجة ثم الردم</t>
  </si>
  <si>
    <t>ص 401</t>
  </si>
  <si>
    <t>الصرف الخارجي والمطابق</t>
  </si>
  <si>
    <t>فرشة رمل مدموكة أسفل الماسورة</t>
  </si>
  <si>
    <t>200 مم</t>
  </si>
  <si>
    <t>ردم رمل فوق الماسورة قبل الردم العادي مع مراعاة الغطاء الكلي</t>
  </si>
  <si>
    <t>300 مم / ≥ 900 مم</t>
  </si>
  <si>
    <t>نزح المياه وسند الحفر</t>
  </si>
  <si>
    <t>نزح المياه الجوفية بنظام نقاط الآبار (Well Points)</t>
  </si>
  <si>
    <t>ملحق مصور ص 6</t>
  </si>
  <si>
    <t>تخطيط الخوازيق الساندة لجانب الحفر قبل التنفيذ</t>
  </si>
  <si>
    <t>في قواعد الكباري بمجرى مائي غرز ألواح Sheet pile محكمة وتفريغ المياه من داخلها</t>
  </si>
  <si>
    <t>اختبار لوح التحميل عند منسوب التأسيس خاصة مع الإحلال مع توفير معدة ثقيلة كثقل رد فعل</t>
  </si>
  <si>
    <t>الردم حول الأساسات</t>
  </si>
  <si>
    <t>فرد الردم على طبقات</t>
  </si>
  <si>
    <t>20 إلى 25 سم</t>
  </si>
  <si>
    <t>ملحق مصور ص 14</t>
  </si>
  <si>
    <t>تحقيق الرطوبة المثلى بغمر الردم في أكوام حسب اختبار العينة</t>
  </si>
  <si>
    <t>O.M.C</t>
  </si>
  <si>
    <t>تعليم أرقام الطبقات على رقاب الأعمدة لمراقبة السمك والعدد</t>
  </si>
  <si>
    <t>توزيع منتظم للمياه على كامل سمك الطبقة</t>
  </si>
  <si>
    <t>معاينة سطح الطبقة وعدم وجود آثار سير المعدة</t>
  </si>
  <si>
    <t>اختبار دمك لكل طبقة وعدم فرد التالية قبل ظهور النتيجة</t>
  </si>
  <si>
    <t>تقرير التربة</t>
  </si>
  <si>
    <t>تقرير التربة يحدد مدى الحاجة لشدادات وسند جوانب الحفر مع منسوب القواعد أو وجود إحلال وسمك الغطاء الخرساني للأجزاء الملاصقة للتربة ونوع الأسمنت</t>
  </si>
  <si>
    <t>اعتماد التقرير من المهندس المشرف</t>
  </si>
  <si>
    <t>المواد غير الصالحة للردم: CL، OL، CH، OH والمواد الناعمة جدا</t>
  </si>
  <si>
    <t>المار من منخل 200 أكبر من 50% غير صالح</t>
  </si>
  <si>
    <t>ترتيب الطبقات أسفل القاعدة من أسفل: تربة مدموكة ثم تربة إحلال ثم خرسانة نظافة 100 مم ثم القاعدة المسلحة</t>
  </si>
  <si>
    <t>حسب شكل أ-92</t>
  </si>
  <si>
    <t>PILE</t>
  </si>
  <si>
    <t>خوازيق</t>
  </si>
  <si>
    <t>استلام الخوازيق المصبوبة في الموقع</t>
  </si>
  <si>
    <t>مراجعة تقرير التربة وتوصيات الخوازيق (القطر والطول)، وعمق الطبقة الصلبة للخوازيق الارتكازية، ونوع حديد التسليح (إيبوكسي أو عادي)</t>
  </si>
  <si>
    <t>ص 68</t>
  </si>
  <si>
    <t>اختبار قدرة تحمل الطبقة السطحية لحركة المعدات وتدعيمها أو استبدالها (مثل الدقشوم) لمنع ميلان الماكينات</t>
  </si>
  <si>
    <t>طلب إعادة التصميم والمخطط التنفيذي من مقاول الخوازيق ومراجعة نص التعاقد بذلك</t>
  </si>
  <si>
    <t>ص 69</t>
  </si>
  <si>
    <t>مراجعة بيانات المخطط التنفيذي: النوع والقطر والطول، حمولة التشغيل الآمنة، قطاع الحديد الرأسي والكانات، المقاومة المميزة، الغطاء ورتبة الحديد، نوع وكمية الأسمنت، مخطط التوزيع والمسافات والترقيم</t>
  </si>
  <si>
    <t>اعتماد الخلطة التصميمية (Trial Mix) للخوازيق مع إمكانية مؤخرات الشك</t>
  </si>
  <si>
    <t>هبوط 150-200 مم، SRC، مقاومة 28 يوما +25%، أسمنت ≥ 350 كجم/م3 (غالبا ≥ 400)</t>
  </si>
  <si>
    <t>ترقيم الخوازيق في اتجاه واحد لكامل المبنى على Pile Layout</t>
  </si>
  <si>
    <t>مراجعة المسافة بين مراكز الخوازيق</t>
  </si>
  <si>
    <t>≥ 3D احتكاك، ≥ 2.5D ارتكاز، 2D في حالات خاصة مع دقة التنفيذ</t>
  </si>
  <si>
    <t>اختراق الخازوق للهامة</t>
  </si>
  <si>
    <t>≥ 7.5 سم</t>
  </si>
  <si>
    <t>وصلة الحديد بين الخازوق والهامة وصلة شد من سطح الاتصال</t>
  </si>
  <si>
    <t>غالبا ≥ 65Ø أو 1 م، أو Class B splice (ACI)</t>
  </si>
  <si>
    <t>تحديد الطول الفعال من تقرير التربة، والطول الكلي = الفعال + مسافة الرباط مع الهامة</t>
  </si>
  <si>
    <t>ص 70</t>
  </si>
  <si>
    <t>تحديد مناسيب: حفر المرحلة الأولى = سطح الطول الكلي، التكسير (Cut-off) = أسفل مسافة الرباط، حفر المرحلة الثانية = أسفل فرشة النظافة تحت الهامات</t>
  </si>
  <si>
    <t>تحديد الخوازيق ذات المناسيب المختلفة (غالبا أسفل المصاعد) وتلوين الأقطار المختلفة</t>
  </si>
  <si>
    <t>تكعيب خرسانة كل خازوق وتسجيله بجواره</t>
  </si>
  <si>
    <t>الكمية الفعلية أكبر من النظرية بنحو 10 إلى 15%</t>
  </si>
  <si>
    <t>تلافي العيوب: فراغات تمتلئ بالتربة، اختناق المقطع (Necking)، الانفصال الكامل، الميل أو الترحيل</t>
  </si>
  <si>
    <t>استلام منسوب قاع المرحلة الأولى</t>
  </si>
  <si>
    <t>خازوق تجريبي (Preliminary Pile) لكل قطر يحمل حتى الانهيار لتحديد معامل الأمان والهبوط، وأكثر من تجربة عند عدم الدقة، ولا ينفذ مكان خازوق أساسي</t>
  </si>
  <si>
    <t>الخوازيق الارتكازية: معاينة تربة القاع ومطابقتها للتقرير والتغلغل في الطبقة الصلبة</t>
  </si>
  <si>
    <t>≥ 4D</t>
  </si>
  <si>
    <t>التوقيع بـ Total Station ودق أسياخ عند المراكز وترقيمها مع شرائط تحذيرية حولها</t>
  </si>
  <si>
    <t>تصريح البدء بعد تسامت محور البريمة مع سيخ مركز الخازوق ومراجعة رأسية عمود البريمة بعد التسامت من جميع الاتجاهات</t>
  </si>
  <si>
    <t>التربة غير المتماسكة أو الرملية مع مياه جوفية وفشل البنتونيت: Temporary Casing أو CFA</t>
  </si>
  <si>
    <t>ص 71</t>
  </si>
  <si>
    <t>استلام العمق بالكاليبر أو بقياس أجزاء الماكينة المغمورة أو بالشاشة الإلكترونية مع طباعة النتائج</t>
  </si>
  <si>
    <t>Steel Casing: مراجعة رأسية الماسورة مرتين على الأقل، وإلا إعادة تصميم الهامات والشدادات</t>
  </si>
  <si>
    <t>ميل ≤ 1.5:100، إزاحة الكعب عن الرأس ≤ D/2</t>
  </si>
  <si>
    <t>الترحيل عن المكان التصميمي، وإلا إعادة التصميم</t>
  </si>
  <si>
    <t>≤ 5 سم أو D/10</t>
  </si>
  <si>
    <t>تثبيت ماسورة الغلاف بلحامها بكمرة حديدية أطول من القطر لمنع سقوطها</t>
  </si>
  <si>
    <t>استلام التسليح: عدد وقطر الرأسي، قطر وشكل ومسافات الكانات، الغطاء، اللحام، البسكوت</t>
  </si>
  <si>
    <t>الكانات الحلزونية ملحومة بالرأسي</t>
  </si>
  <si>
    <t>خطوة Pitch لا تقل عن 15 سم حسب المرجع، وقطر 8 إلى 10 مم، وتراجع الخطوة مع الكود المعتمد للمشروع [يراجع] [يراجع]</t>
  </si>
  <si>
    <t>تكثيف الكانات أسفل الهامة وفي مناطق ضعف التربة</t>
  </si>
  <si>
    <t>5D وبحد أدنى 2 م</t>
  </si>
  <si>
    <t>تقوية القفص بأطواق ملحومة</t>
  </si>
  <si>
    <t>Ø16 كل 1-1.5 م</t>
  </si>
  <si>
    <t>تسليح الجزء العلوي من الخازوق</t>
  </si>
  <si>
    <t>≥ 6 م أو 3D أيهما أكبر، ونسبة ≥ 0.6%</t>
  </si>
  <si>
    <t>خوازيق أطول من 12 م: وصل الحديد الرأسي باللحام مع اختبار شد لسيخين ملحومين</t>
  </si>
  <si>
    <t>لحام مستمر 20 سم، أو وصلة 20Ø بلحام 10 سم لكل 20 سم وإجمالي ≥ 20 سم</t>
  </si>
  <si>
    <t>ص 72</t>
  </si>
  <si>
    <t>خلو فراغ الخازوق من المواد الغريبة قبل الصب</t>
  </si>
  <si>
    <t>Bored Piles مع مياه جوفية مرتفعة: صب الخرسانة أولا ثم إنزال القفص فورا بالهزاز</t>
  </si>
  <si>
    <t>الصب بـ Tremie Pipe منتهية بقمع وقاعها مغمور في الخرسانة</t>
  </si>
  <si>
    <t>2 م</t>
  </si>
  <si>
    <t>CFA: عدم إخراج محور البريمة إلا بعد انتهاء الصب، رفعها 20-30 سم لطرد السدادة، غمر الراسم السفلي ≥ 2 م، ومنع إسقاط الخرسانة من ارتفاع</t>
  </si>
  <si>
    <t>Slump 175 ±25 مم</t>
  </si>
  <si>
    <t>عند توقف الصب يثبت عمود الماكينة مكانه حتى الانتهاء</t>
  </si>
  <si>
    <t>مقارنة الخرسانة المستهلكة بالنظرية، وعند فرق كبير تزال الخرسانة ويعاد الحفر للتحقق من القطر والعمق (تكهف)</t>
  </si>
  <si>
    <t>المستهلكة أكبر بـ 10-15%</t>
  </si>
  <si>
    <t>قياس الخرسانة المضخوخة بأجهزة إلكترونية أعلى البريمة أو بمعايرة الماكينة (م3/ضخة)</t>
  </si>
  <si>
    <t>منع صب خوازيق متجاورة بالتتابع قبل تصلب السابق</t>
  </si>
  <si>
    <t>المسافة &lt; 5D</t>
  </si>
  <si>
    <t>إنزال القفص رأسيا دون طعن الجوانب بالهزاز المركب على الماكينة لا بالعمالة</t>
  </si>
  <si>
    <t>أخذ العينات من المضخة مع تسجيل رقم الخازوق</t>
  </si>
  <si>
    <t>6 لكل 100 م3 أو 6 لكل 15 خازوق أو 6 لكل يوم أيهم أكثر</t>
  </si>
  <si>
    <t>ص 73</t>
  </si>
  <si>
    <t>رفع Casing سند الجوانب قبل شك الخرسانة</t>
  </si>
  <si>
    <t>عدم إجراء أي اختبار تحميل (ولا التجريبي) قبل بلوغ مقاومة 28 يوما</t>
  </si>
  <si>
    <t>استلام قاع المرحلة الثانية (أسفل العادية للهامات) ومنسوب التكسير بعلامة مميزة قبل التكسير</t>
  </si>
  <si>
    <t>متابعة نتائج عينات خرسانة الخوازيق</t>
  </si>
  <si>
    <t>اختبارات الخوازيق العاملة (Contract Piles Test)</t>
  </si>
  <si>
    <t>حمل أعلى من التصميمي بـ 50-100%</t>
  </si>
  <si>
    <t>المشاريع العملاقة: اختبار O-Cell (Osterberg)</t>
  </si>
  <si>
    <t>اختبار Ultrasonic للاستمرارية وعدم وجود تربة</t>
  </si>
  <si>
    <t>25% من الخوازيق</t>
  </si>
  <si>
    <t>المشاريع الكبرى: Integrity Test (Sonic أو Coring)</t>
  </si>
  <si>
    <t>هامة على خازوق واحد: ميدات في اتجاهين على الأقل، وعلى خازوقين أو أكثر على خط: ميدات عمودية أو مائلة على الخط</t>
  </si>
  <si>
    <t>ص 73 إلى 74</t>
  </si>
  <si>
    <t>ارتكاز الحديد السفلي للهامة مباشرة على السطح العلوي للخازوق</t>
  </si>
  <si>
    <t>ص 74</t>
  </si>
  <si>
    <t>أشاير الأعمدة بالهامة برجل بزاوية قائمة</t>
  </si>
  <si>
    <t>≥ 45 سم</t>
  </si>
  <si>
    <t>الحديد الإيبوكسي: طلاء الأطراف المقطوعة بمادة الترقيع، كراسي وسلك مدهون إيبوكسي، معدات ثني مبطنة بلباد أو نايلون أو مطاط، وأعمدة بلاستيكية</t>
  </si>
  <si>
    <t>شبكة تسليح علوية للهامات (شد الزلازل)</t>
  </si>
  <si>
    <t>حديد جانبي على محيط الهامة</t>
  </si>
  <si>
    <t>≥ Ø12 كل 25 سم</t>
  </si>
  <si>
    <t>تنفيذ الخوازيق المحفورة (Bored Piles)</t>
  </si>
  <si>
    <t>توقيع مراكز الخوازيق بجهاز Total Station ودق أسياخ وترقيمها طبقا لمخطط الترقيم</t>
  </si>
  <si>
    <t>ملحق مصور ص 1 إلى 3</t>
  </si>
  <si>
    <t>تعليم دائرة بقطر الخازوق بالدهان ووضع مرجعين على بعد معلوم من المركز</t>
  </si>
  <si>
    <t>ضبط رأسية عمود الماكينة على العلامة</t>
  </si>
  <si>
    <t>تنزيل الماسورة المؤقتة بدليل لوح مفرغ بقطر الخازوق (طبلية)</t>
  </si>
  <si>
    <t>فحص رأسية الماسورة المؤقتة في اتجاهين بميزان أثناء التنزيل</t>
  </si>
  <si>
    <t>ضخ معلق البنتونيت باستمرار لسند جوانب الحفر عند الحاجة</t>
  </si>
  <si>
    <t>اختبار لزوجة البنتونيت بقمع مارش قبل الصب</t>
  </si>
  <si>
    <t>32 إلى 35 ثانية/لتر</t>
  </si>
  <si>
    <t>قياس كثافة معلق البنتونيت قبل الصب</t>
  </si>
  <si>
    <t>1.02 إلى 1.06 طن/م3</t>
  </si>
  <si>
    <t>مراجعة مركز الخازوق بعد تنزيل المواسير وانتهاء الحفر</t>
  </si>
  <si>
    <t>قياس عمق الخازوق بحبل معقود كل 1 م أو بعقدة عند العمق المطلوب</t>
  </si>
  <si>
    <t>العمق التصميمي</t>
  </si>
  <si>
    <t>الصب بماسورة Tremie بقمع مع بقاء الفوهة مغمورة في الخرسانة</t>
  </si>
  <si>
    <t>2 م باستمرار</t>
  </si>
  <si>
    <t>فك وصلات مواسير التريمي تدريجيا مع ارتفاع منسوب الخرسانة</t>
  </si>
  <si>
    <t>مع الحفاظ على الغمر 2 م</t>
  </si>
  <si>
    <t>تنزيل قفص الحديد حسب النظام وسحب الماسورة المؤقتة مباشرة بعد الصب</t>
  </si>
  <si>
    <t>تنفيذ خوازيق CFA</t>
  </si>
  <si>
    <t>تنزيل محور الخازوق بجهاز Total Station وضبط التسامت بتوجيه سائق البريمة</t>
  </si>
  <si>
    <t>ملحق مصور ص 4</t>
  </si>
  <si>
    <t>إزالة ناتج الحفر حول البريمة وضخ الخرسانة عبر ماسورة قلب البريمة بعد الوصول للمنسوب</t>
  </si>
  <si>
    <t>تنزيل التسليح بعد الصب بهزاز معلق بالماكينة</t>
  </si>
  <si>
    <t>الحفر حول الخوازيق بعد تصلب الخرسانة</t>
  </si>
  <si>
    <t>تكسير رؤوس الخوازيق والهامات</t>
  </si>
  <si>
    <t>تكسير رؤوس الخوازيق وإظهار أشاير الحديد لربطها مع الهامات</t>
  </si>
  <si>
    <t>ملحق مصور ص 5 إلى 6</t>
  </si>
  <si>
    <t>التحقق من دخول الخازوق في الهامة</t>
  </si>
  <si>
    <t>لا يقل عن 7.5 سم</t>
  </si>
  <si>
    <t>استلام تسليح هامة الخوازيق</t>
  </si>
  <si>
    <t>حسب المخططات</t>
  </si>
  <si>
    <t>تحديد الأقطار المختلفة للخوازيق على المخططات بالألوان، وتحديد الخوازيق مختلفة المنسوب (غالبا أسفل قاعدة المصاعد)</t>
  </si>
  <si>
    <t>عدم استخدام أي قطعة حديد غير مطلية مع الحديد الإيبوكسي، وكراسي التثبيت وسلك الرباط مدهونة إيبوكسي</t>
  </si>
  <si>
    <t>CONC</t>
  </si>
  <si>
    <t>خرسانة ومواد واختبارات</t>
  </si>
  <si>
    <t>اعتماد محطة الخرسانة الجاهزة</t>
  </si>
  <si>
    <t>وجود مختبر ضبط جودة بالمصنع ومهندسين وفنيين</t>
  </si>
  <si>
    <t>ص 15</t>
  </si>
  <si>
    <t>صومعة أسمنت مستقلة لكل نوع مع بيانات وعلامات توضح النوع</t>
  </si>
  <si>
    <t>إحكام غلق الصوامع مع سهولة فتح التفريغ وطلاؤها بالأبيض أو الفاتح في الأجواء الحارة</t>
  </si>
  <si>
    <t>تخزين الركام بما يمنع الانفصال الحبيبي والتكسير مع حوائط فاصلة بين الأنواع والمقاسات</t>
  </si>
  <si>
    <t>أرضيات تخزين الركام مصبوبة أو مسفلتة ومظلات ضد المطر والشمس ورشاشات ماء في المناطق الحارة</t>
  </si>
  <si>
    <t>الركام من محاجر معتمدة Approved Quarry</t>
  </si>
  <si>
    <t>تحليل مياه الخلط وتوفير مبردات في الأجواء الحارة وخزانات تمنع التلوث</t>
  </si>
  <si>
    <t>خزان مستقل معزول للماء البارد وأنابيب الماء المبرد معزولة أو مدفونة وأداة قياس دقيقة لكمية الماء</t>
  </si>
  <si>
    <t>إضافة الإضافات أوتوماتيكيا بحساسات وعدم السماح بالإضافة العشوائية داخل سيارة الخلط</t>
  </si>
  <si>
    <t>تخزين الإضافات ضد التلوث والشمس ومراقبة الصلاحية بأسبقية الأقدم</t>
  </si>
  <si>
    <t>تحديد طريقة الخلط: بالخلاطة في المحطة أو في الشاحنة</t>
  </si>
  <si>
    <t>نظام تحكم آلي للأوزان أو الحجوم وأجهزة تسجيل تحفظ سجلا دائما لكميات المواد لكل دفعة</t>
  </si>
  <si>
    <t>دقة الموازين وتوفر أوزان معيارية للفحص وعدادات واضحة كبيرة محمية من الغبار</t>
  </si>
  <si>
    <t>±0.2% من سعة الميزان</t>
  </si>
  <si>
    <t>ص 16</t>
  </si>
  <si>
    <t>شاحنات الخلط: رقم تسلسلي واسم وشعار المصنع وعداد دوران البرميل وعداد مياه بحالة سليمة</t>
  </si>
  <si>
    <t>طلاء حلة الشاحنة بالأبيض أو الفاتح وتغطيتها بالخيش في الأماكن الحارة</t>
  </si>
  <si>
    <t>تقديم شهادة معايرة Calibration Report من مكتب متخصص لموازين الركام والأسمنت والماء والكيماويات</t>
  </si>
  <si>
    <t>تجدد كل 6 أشهر</t>
  </si>
  <si>
    <t>قبول الخلطة التصميمية للخرسانة</t>
  </si>
  <si>
    <t>مراجعة الخلطة التصميمية المعملية والمقاومة المستهدفة ومكونات الخلطة ونسبها</t>
  </si>
  <si>
    <t>fm أكبر من المميزة بهامش 12 أو 13 ن/مم2</t>
  </si>
  <si>
    <t>ص 41</t>
  </si>
  <si>
    <t>عمل ثلاث خلطات تجريبية تأكيدية لكل رتبة في المصنع أو الموقع بالمواد المزمع استخدامها</t>
  </si>
  <si>
    <t>3 خلطات لكل رتبة</t>
  </si>
  <si>
    <t>ص 42</t>
  </si>
  <si>
    <t>الالتزام بنوعية المواد المعتمدة في الخلطة طوال المشروع</t>
  </si>
  <si>
    <t>رفض الأسمنت البورتلاندي الحجري CEM II 32.5N واستخدام CEM I أو المقاوم للكبريتات CEM I 42.5N</t>
  </si>
  <si>
    <t>التحقق من هبوط الخرسانة المضخوخة وتحقيقه بالإضافات الكيميائية</t>
  </si>
  <si>
    <t>125 إلى 200 مم</t>
  </si>
  <si>
    <t>تحديد نسبة W/C حسب تركيز الكبريتات SO3 في التربة والمياه الجوفية</t>
  </si>
  <si>
    <t>0.40 إلى 0.52 حسب التركيز</t>
  </si>
  <si>
    <t>ص 42 إلى 43</t>
  </si>
  <si>
    <t>استخدام ملدنات ASTM C494 Type G في الأجواء الحارة وطول مدة الصب</t>
  </si>
  <si>
    <t>ص 43</t>
  </si>
  <si>
    <t>استخدام كسر حجر قوي (دولوميت أو جرانيت) للمقاومات العالية</t>
  </si>
  <si>
    <t>الزلط مقبول حتى 750 إلى 800 كجم/سم2</t>
  </si>
  <si>
    <t>التعبير عن مكونات الخلطة بالأوزان (كجم) وليس بالحجوم</t>
  </si>
  <si>
    <t>التحقق من أقصى مقاس اعتباري للركام</t>
  </si>
  <si>
    <t>1/5 أصغر بعد للمقطع، 3/4 المسافة بين الأسياخ، 1/3 سمك البلاطة</t>
  </si>
  <si>
    <t>التحقق من نسبة الإضافات من وزن الأسمنت</t>
  </si>
  <si>
    <t>1 إلى 1.5% للمقاومات 400 إلى 500 كجم/سم2</t>
  </si>
  <si>
    <t>التحقق من أقصى محتوى أسمنت</t>
  </si>
  <si>
    <t>450 كجم/م3 (مصري)، 550 كجم/م3 (بريطاني)</t>
  </si>
  <si>
    <t>اختبار الهواء المحبوس والكثافة عند اختبار الخلطات التأكيدية</t>
  </si>
  <si>
    <t>هواء 2% بدون إضافات، 3% مع الإضافات</t>
  </si>
  <si>
    <t>خلطة الخوازيق: زيادة المقاومة ومحتوى الأسمنت</t>
  </si>
  <si>
    <t>مقاومة أكبر بـ 25% على الأقل، أسمنت 350 كجم/م3 على الأقل (غالبا 400)</t>
  </si>
  <si>
    <t>طبقة Screed قليلة الانكماش بإضافات خاصة Topping Screed لبلاطات الهولوكور</t>
  </si>
  <si>
    <t>أكبر مقاس ركام 10 مم</t>
  </si>
  <si>
    <t>رفض ركام بنسبة تآكل عالية لخرسانة سابقة الصب (الكود الأردني)</t>
  </si>
  <si>
    <t>28% أو أقل (ASTM C131)</t>
  </si>
  <si>
    <t>رفض الإضافات المحتوية على كلوريد الكالسيوم أو أيونات ضارة للخرسانة المسلحة، وبعض المواصفات ترفض معجلات الشك Type C و E</t>
  </si>
  <si>
    <t>ص 44</t>
  </si>
  <si>
    <t>المنشآت المائية والخرسانة تحت الأرض: إضافات تقليل النفاذية، والصب في المياه الجوفية: Antiwashout Admixtures</t>
  </si>
  <si>
    <t>نسبة W/C للخرسانة المعرضة لظروف ضارة</t>
  </si>
  <si>
    <t>0.40 للمعرضة لماء البحر ودورات البلل والجفاف، 0.45 للمغمورة باستمرار</t>
  </si>
  <si>
    <t>عمل خلطة تحكم بدون إضافات للمقارنة مع الخلطة بالإضافات (جدول 2-3 كود مصري 2007)</t>
  </si>
  <si>
    <t>تحليل كيميائي لمياه الخلط</t>
  </si>
  <si>
    <t>pH لا يقل عن 7</t>
  </si>
  <si>
    <t>أقصى مقاس اعتباري للركام حسب نوع الخرسانة</t>
  </si>
  <si>
    <t>40 مم للمسلحة، 25 مم لسابقة الإجهاد</t>
  </si>
  <si>
    <t>قبول الركام حسب جدول 2-1 بالكود المصري 2007 واختباراته</t>
  </si>
  <si>
    <t>مراجعة تقارير اختبار الضغط لعينات الخرسانة</t>
  </si>
  <si>
    <t>مراجعة حقول تقرير اختبار الضغط ومطابقة المقاومة المطلوبة ونوع العينة للمخططات والمواصفات وBOQ</t>
  </si>
  <si>
    <t>ص 45</t>
  </si>
  <si>
    <t>مراجعة نتائج 7 أيام، وعند عدم تحقيقها انتظار نتيجة 28 يوما وإخطار المقاول بعدم الصب على العنصر</t>
  </si>
  <si>
    <t>70% إلى 75% من مقاومة 28 يوما</t>
  </si>
  <si>
    <t>تقييم نتائج 28 يوما حسب الكود المعتمد في التصميم (مصري أو ACI أو BS)</t>
  </si>
  <si>
    <t>ص 46</t>
  </si>
  <si>
    <t>قبول نتائج اختبار القلب الخرساني</t>
  </si>
  <si>
    <t>عمل القلوب عند عدم وفاء نتائج المكعبات أو الشك في مقاومة عنصر بدون نتائج (كود مصري 2007 فقرة 8-9-5)</t>
  </si>
  <si>
    <t>ص 47</t>
  </si>
  <si>
    <t>أخذ عدد كاف من القلوب للخرسانة المختبرة</t>
  </si>
  <si>
    <t>3 قلوب على الأقل</t>
  </si>
  <si>
    <t>تحديد مواقع الحديد بجهاز Cover-Meter وتجنب الحديد داخل العينة، وإلا تصحح القراءة بمعامل</t>
  </si>
  <si>
    <t>ص 48</t>
  </si>
  <si>
    <t>قطر العينة بالنسبة لأكبر مقاس ركام</t>
  </si>
  <si>
    <t>3 أمثال أكبر مقاس، ولا يقل عن 100 مم</t>
  </si>
  <si>
    <t>بطاقة أو علامة لكل قلب على سطح العنصر مع كروكي وتصوير العينة فور استخراجها</t>
  </si>
  <si>
    <t>أخذ القلوب من مناطق الدمك الضعيف أو التنفيذ السيئ المؤثرة على الأمان</t>
  </si>
  <si>
    <t>مواقع القلوب في منتصف الكمرات والأعمدة والحوائط ورأسيا في البلاطات مع إزالة القشرة السطحية</t>
  </si>
  <si>
    <t>إزالة 50 مم</t>
  </si>
  <si>
    <t>التحقق من معايرة ماكينة الاختبار</t>
  </si>
  <si>
    <t>كل 12 إلى 18 شهرا</t>
  </si>
  <si>
    <t>التحقق من معدل التحميل أثناء الاختبار</t>
  </si>
  <si>
    <t>0.15 إلى 0.35 MPa/ثانية (ASTM C39: 0.25±0.05)، أي نحو 1.5 إلى 3.5 كجم/سم2/ثانية</t>
  </si>
  <si>
    <t>اعتبار الاختبار مشكوكا فيه عند انفصال كاب العينة</t>
  </si>
  <si>
    <t>تطبيق تصحيحات L/D واتجاه الأخذ والتحويل لمكعب</t>
  </si>
  <si>
    <t>معالجة أماكن القلوب بخرسانة قليلة الانكماش أو أسطوانات أصغر قليلا مع حشو الخلوص بالإيبوكسي</t>
  </si>
  <si>
    <t>عند فشل القلوب: اختبار تحميل للبلاطات والأسقف بعد مرور المدة المحددة من الصب (كود مصري 8-9-6)</t>
  </si>
  <si>
    <t>6 أسابيع على الأقل</t>
  </si>
  <si>
    <t>عدم الاعتماد على مطرقة شميدت أو الموجات فوق الصوتية كبديل عن القلب</t>
  </si>
  <si>
    <t>استلام الخرسانة الجاهزة</t>
  </si>
  <si>
    <t>حساب المسافة بين محطة الخلط والموقع وعدد سيارات النقل وطول ذراع المضخة لمنع التوقف أثناء الصب</t>
  </si>
  <si>
    <t>ص 62</t>
  </si>
  <si>
    <t>تسجيل وقت وصول كل Truck Mixer ومقارنته بالزمن المتوقع من مغادرة المحطة، والتأخر غير الطبيعي يشير لعطل أو قدومها من موقع آخر</t>
  </si>
  <si>
    <t>مراجعة إذن التوريد (Delivery Ticket): الكمية، زمن الخلط، القوام، الرتبة، نسب المكونات، رقم السيارة، وقت المغادرة، مكان التفريغ، وتسجيل زمن الوصول والصب</t>
  </si>
  <si>
    <t>التأكد من نوع الإضافات المسجلة بالوصل ونوع الأسمنت (OPC أو SRC أو مضاف إليه سيليكا)</t>
  </si>
  <si>
    <t>ص 63</t>
  </si>
  <si>
    <t>تسجيل رقم إذن التسليم لكل رسالة تمثلها عينة الضغط وتحديد مكان صبها</t>
  </si>
  <si>
    <t>عدم الصب مع رياح محملة بالرمال أو تقلبات حرارة شديدة أو أثناء الأمطار أو البرد القارس دون احتياطات</t>
  </si>
  <si>
    <t>تفريغ الخرسانة اللينة الأولى من المضخة خارج العنصر لتسليك الخط</t>
  </si>
  <si>
    <t>حضور الاستشاري عند أخذ العينات ووضع ملصق موقع برقم تسلسلي على سطح العينة لمنع التلاعب</t>
  </si>
  <si>
    <t>أخذ العينات بعد تفريغ 10% من الحمولة وقبل تفريغ 90% (م.ق.م 5130-1/2006)</t>
  </si>
  <si>
    <t>بين 10% و90% من الحمولة</t>
  </si>
  <si>
    <t>أخذ العينات بعد إضافة كامل ماء الخلط والإضافات</t>
  </si>
  <si>
    <t>اختبار الهبوط عند كل أخذ عينات ومطابقته للخلطة التصميمية</t>
  </si>
  <si>
    <t>±20 مم للهبوط ≤ 80 مم، ±30 مم للهبوط &gt; 80 مم</t>
  </si>
  <si>
    <t>أخذ العينات بعد إضافة الثلج، مع حساب الثلج ضمن المحتوى المائي بالوزن</t>
  </si>
  <si>
    <t>وضع العينات على قاعدة مستوية أفقية بعيدة عن الاهتزاز</t>
  </si>
  <si>
    <t>ص 64</t>
  </si>
  <si>
    <t>صب العينة في القوالب خلال زمن محدد من أخذها</t>
  </si>
  <si>
    <t>≤ 15 دقيقة</t>
  </si>
  <si>
    <t>قياس حرارة الخرسانة بترمومتر معاير قبل الصب مباشرة</t>
  </si>
  <si>
    <t>≤ 35 °م ما لم تنص المواصفات خلافه</t>
  </si>
  <si>
    <t>اتخاذ احتياطات الطقس الحار عند تجاوز حرارة الجو 36 °م في الظل</t>
  </si>
  <si>
    <t>تبريد الشدة وأسياخ التسليح بالماء قبل الصب مباشرة</t>
  </si>
  <si>
    <t>يُنصح بعدم الصب إذا تجاوزت حرارة الجو المحيط 38 °م، وأفضل النتائج بين 24 و38 °م (ACI 305R)</t>
  </si>
  <si>
    <t>ACI 305: معدل بخر أكبر من 0.2 lb/ft2/h يعد طقسا حارا، والاحتياطات: الصب ليلا، تبريد الخرسانة، Fog Spray، مواد تقليل البخر، تبريد الحديد والشدة</t>
  </si>
  <si>
    <t>الطقس البارد: التحقق من أقل حرارة للخرسانة حسب مقاس القطاع</t>
  </si>
  <si>
    <t>حسب جدول م.ق.م 5130-1 و ACI 306</t>
  </si>
  <si>
    <t>ص 65</t>
  </si>
  <si>
    <t>الشتاء: حرارة الخرسانة قبل السماح بالصب</t>
  </si>
  <si>
    <t>&gt; 10 °م</t>
  </si>
  <si>
    <t>منع الخلط والصب عند انخفاض حرارة الجو</t>
  </si>
  <si>
    <t>&lt; 4 °م ممنوع</t>
  </si>
  <si>
    <t>مراقبة السائقين وطاقم المضخة لمنع إضافة الماء</t>
  </si>
  <si>
    <t>منع انتظار السيارات وتجاوز الوقت المحدد لشك الخرسانة</t>
  </si>
  <si>
    <t>تتابع التوريد لمنع الفاصل البارد (Cold Joint)</t>
  </si>
  <si>
    <t>فحص زمن الشك الابتدائي في الصبات الكبيرة وإضافة مؤخرات شك (Retarder) لمنع Cold Joint بين الطبقات</t>
  </si>
  <si>
    <t>ص 66</t>
  </si>
  <si>
    <t>ملاحظة عدم انفصال المونة عن الركام أو وجود خرسانة متكتلة غير متجانسة (من خرسانة متصلبة بزعانف الخلط أو عدم تقليب الحلة)</t>
  </si>
  <si>
    <t>متابعة عينات الضغط والهبوط كل 50 م3</t>
  </si>
  <si>
    <t>التحقق من الحرارة المشترطة عند الوصول إن وجدت</t>
  </si>
  <si>
    <t>حفظ العينات أول 24 ساعة في حجرة معالجة رطبة أو تحت حصيرة مبللة</t>
  </si>
  <si>
    <t>فك العينات من القوالب بعد 24 ساعة من الصب دون تأخير</t>
  </si>
  <si>
    <t>ترقيم العينات بقلم لا يزول بالماء أو بلاصقات وتوقيع استشاري المشروع عليها</t>
  </si>
  <si>
    <t>حفظ العينات في حوض ماء</t>
  </si>
  <si>
    <t>25 ±2 °م (المواصفات العامة لتنفيذ المباني السعودية)</t>
  </si>
  <si>
    <t>كسر المكعبات على عمر 7 و28 يوما للخرسانة التقليدية، و3 أيام لخرسانة Post-Tension</t>
  </si>
  <si>
    <t>اختبار العينة مباشرة بعد إخراجها من الحوض مع حفظها رطبة (ASTM C39)</t>
  </si>
  <si>
    <t>سماحية عمر الكسر حسب ASTM C39: ±6 ساعات لعينات 7 أيام و±20 ساعة لعينات 28 يوما</t>
  </si>
  <si>
    <t>أسطح العينة أفقية تماما ومتعامدة مع محورها</t>
  </si>
  <si>
    <t>معدل التحميل بالماكينة الهيدروليكية ثابت بدون صدم</t>
  </si>
  <si>
    <t>0.15-0.35 ميجاباسكال/ثانية</t>
  </si>
  <si>
    <t>شهادة معايرة ماكينة الكسر</t>
  </si>
  <si>
    <t>خلال أقل من 18 شهرا، ويفضل سنويا</t>
  </si>
  <si>
    <t>عند الشك في المعالجة: عينات حقلية بجوار العنصر تعالج بنفس طريقته (ACI 311M)</t>
  </si>
  <si>
    <t>≥ 85% من المعالجة معمليا، وإلا تحسين المعالجة فورا</t>
  </si>
  <si>
    <t>الإشراف على الخرسانة المخلوطة بالموقع</t>
  </si>
  <si>
    <t>التحقق من كفاية كميات الركام والأسمنت والماء والإضافات للصبة قبل البدء</t>
  </si>
  <si>
    <t>ص 67 إلى 68</t>
  </si>
  <si>
    <t>كشف بصري على التشوينات واستبعاد غير المطابق</t>
  </si>
  <si>
    <t>منع الأسمنت المتحجر أو الذي مضى على تشوينه شهر في الخرسانة المسلحة إلا بعد اختبارات الصلاحية</t>
  </si>
  <si>
    <t>شهر</t>
  </si>
  <si>
    <t>استخدام أسمنت SRC لكل العناصر تحت الأرض و OPC فوق الأرض</t>
  </si>
  <si>
    <t>بطاقات تاريخ وكمية لكل توريد أسمنت لسحب القديم أولا (FIFO)</t>
  </si>
  <si>
    <t>خلو الركام من المواد العضوية والحشائش والكتل الطفلية وعدم تغليف حبيباته بالطفلة</t>
  </si>
  <si>
    <t>تشوين الركام الكبير والصغير كل على حدة على أرضية صلبة جيدة الصرف</t>
  </si>
  <si>
    <t>الإضافات في عبواتها الأصلية بكامل بياناتها وحسب شروط التخزين والحرارة القصوى بنشرة المنتج</t>
  </si>
  <si>
    <t>ماء الخلط صالح للشرب</t>
  </si>
  <si>
    <t>pH لا يقل عن 7 (ECP 203)</t>
  </si>
  <si>
    <t>الالتزام بنسب الخلطة التصميمية المعدة للمشروع</t>
  </si>
  <si>
    <t>استخدام صندوق كيل (Gauge Box) لمكونات المتر المكعب موزعا حسب حجم الخلاطة</t>
  </si>
  <si>
    <t>مقاس الخلطة يتناسب مع معيار شكارة الأسمنت: الخمس للخرسانة العادية والسبع للمسلحة</t>
  </si>
  <si>
    <t>عربات يدوية بحجم ثابت أو بصندوق ثابت وعدم الاعتماد على الغلقان</t>
  </si>
  <si>
    <t>ترتيب التعبئة: الرمل ثم الزلط ثم الأسمنت، تقليب جاف دقيقتين، ثم الماء والإضافات وتقليب دقيقة ونصف</t>
  </si>
  <si>
    <t>احتياطات صب الأساسات</t>
  </si>
  <si>
    <t>الرجوع لقوائم استلام الخرسانة الجاهزة أو المخلوطة</t>
  </si>
  <si>
    <t>ص 84</t>
  </si>
  <si>
    <t>الصب أسفل المياه الجوفية: نزح قبل الصب أو خلطة غنية بالأسمنت بقادوس صب تحت الماء، والماسورة غاطسة في الخرسانة ولا ترفع بمعدل يخرجها من الخلطة</t>
  </si>
  <si>
    <t>ماسورة Ø20 سم</t>
  </si>
  <si>
    <t>تغطية أشاير الأعمدة أثناء الصب ببولي إيثيلين أو مواسير بلاستيك أكبر قطرا</t>
  </si>
  <si>
    <t>احتياطات منع انهيار التربة داخل القواعد أثناء الصب</t>
  </si>
  <si>
    <t>إصدار أمر الصب عند مطابقة الأعمال للرسومات والمواصفات</t>
  </si>
  <si>
    <t>الهزاز الميكانيكي: التحقق من قوته وصلاحيته ووقوده، وهزاز احتياطي لكل 3 هزازات</t>
  </si>
  <si>
    <t>حد أدنى 2 هزاز بالموقع</t>
  </si>
  <si>
    <t>أسمنت مقاوم للكبريتات Type V (SRC)</t>
  </si>
  <si>
    <t>نسبة الماء للأسمنت للأساسات المعرضة للأملاح حسب الخلطة التصميمية وتقرير التربة</t>
  </si>
  <si>
    <t>w/c ≤ 0.45</t>
  </si>
  <si>
    <t>ص 84 إلى 85</t>
  </si>
  <si>
    <t>رش خشب القواعد بالماء وخلو الفرم من بقايا الأخشاب والأتربة</t>
  </si>
  <si>
    <t>ص 85</t>
  </si>
  <si>
    <t>مراجعة اعتماد تصميم الخلطة والالتزام بالنسب</t>
  </si>
  <si>
    <t>المياه الجوفية: استخدام Antiwashout Admixtures</t>
  </si>
  <si>
    <t>غمس رأس الهزاز عموديا واختراق الطبقة السفلية لدمج الطبقتين، ومنع إمالته أو سحب الخرسانة به، ويحظر الاختراق إن شكت السفلية</t>
  </si>
  <si>
    <t>تغطية القواعد المصبوبة حديثا بمشمع بلاستيك عند الأمطار</t>
  </si>
  <si>
    <t>الصب على طبقات مع الهزاز</t>
  </si>
  <si>
    <t>30-50 سم، فاصل ≤ 20 دقيقة حار و30 دقيقة بارد</t>
  </si>
  <si>
    <t>اللبشة: صب متواصل بكامل السمك لتجنب Cold Joint</t>
  </si>
  <si>
    <t>الإسقاط الرأسي الأقصى للخرسانة</t>
  </si>
  <si>
    <t>≤ 1.5 م</t>
  </si>
  <si>
    <t>تنظيف الأشاير من الخرسانة المتناثرة بإسفنجة مبلولة أو فرشة سلك قبل تماسكها</t>
  </si>
  <si>
    <t>اللبشة السميكة (Mass Concrete): أسمنت منخفض الحرارة، استبدال جزء من الأسمنت بمواد كالسيليكا بتصميم معملي، Pre-cooling بالثلج المجروش، Post-cooling بمواسير ماء بارد، طبقات ≤ 1 م، وعزل سطحي بالبوليستيرين أو البوليوريثان لتنظيم هبوط الحرارة</t>
  </si>
  <si>
    <t>استبدال 10-20%، طبقات ≤ 1 م</t>
  </si>
  <si>
    <t>منع تشققات الانكماش اللدن (Plastic Shrinkage Cracking) بخيش مبلل أو رذاذ أو Liquid Curing Compound</t>
  </si>
  <si>
    <t>فك الشدات بعد الأزمنة المحددة</t>
  </si>
  <si>
    <t>≥ 24 ساعة صيفا، 48 ساعة شتاء</t>
  </si>
  <si>
    <t>ص 86</t>
  </si>
  <si>
    <t>فحص بصري بعد الفك: تعشيش، هبوط أو تكريش، اختلاف لون، تذهير</t>
  </si>
  <si>
    <t>معالجة التعشيش: تكسير الهش وتوسيع الشرخ وطرطشة بمواد إيبوكسية ثم ملء بالجراوت لا المونة العادية، والتعشيش الكبير الخطر بشركة ترميم متخصصة مع تقرير وضمان</t>
  </si>
  <si>
    <t>المعالجة بالماء صباحا ومساء لكل عناصر الخرسانة</t>
  </si>
  <si>
    <t>7 أيام</t>
  </si>
  <si>
    <t>تقصير المقاول في المعالجة: عينات Field Specimen بجوار العنصر</t>
  </si>
  <si>
    <t>≥ 85% من التصميمية عند 28 يوما ما لم تحدد المواصفات خلافه</t>
  </si>
  <si>
    <t>استلام بلاطات الأرضيات (Slab-on-Grade)</t>
  </si>
  <si>
    <t>مراجعة القطاع المعماري وجداول الكميات لطبقات أسفل الدكة: بلوكاج، Capillary Water Barrier، رش مبيدات، Vapor Barrier بولي إيثيلين، دكة مسلحة، تشطيب</t>
  </si>
  <si>
    <t>الردم حتى أسفل طبقة البحص مع مراعاة سمك الدكة من ظهر الميدات</t>
  </si>
  <si>
    <t>غالبا 25-30 سم</t>
  </si>
  <si>
    <t>طبقة العزل إن وجدت (Screed ثم لفائف ثم البلاطة ببعض المشاريع)</t>
  </si>
  <si>
    <t>القواطيع المحملة على الدكة: عمل سقوط (Wall Footing on Slab)</t>
  </si>
  <si>
    <t>خاصة للمباني ≥ 20 سم، شكل أ-97، أ-98</t>
  </si>
  <si>
    <t>عدم صب أرضية بئر المصعد إلا بعد اعتماد كتالوج المصاعد</t>
  </si>
  <si>
    <t>عمق البئر غالبا 100-170 سم</t>
  </si>
  <si>
    <t>التنسيق مع كل التخصصات وتنفيذ كل المسارات تحت الأرضية</t>
  </si>
  <si>
    <t>اختبار التمديدات المدفونة وتركيب السدادات قبل الصب والردم</t>
  </si>
  <si>
    <t>الفصل بين البلاطات والميد بألواح فواصل (Filler Board)</t>
  </si>
  <si>
    <t>شكل أ-99</t>
  </si>
  <si>
    <t>شبك حديد ملحوم (Wire Mesh) بتراكب بين الشبكتين وسيخ بادي على محيط الباكية</t>
  </si>
  <si>
    <t>تراكب ≥ 30 سم</t>
  </si>
  <si>
    <t>ص 103 إلى 104</t>
  </si>
  <si>
    <t>الشبك الملحوم مطابق ASTM A185 أو BS 4483 ما لم تنص المواصفات</t>
  </si>
  <si>
    <t>fy = 500 MPa</t>
  </si>
  <si>
    <t>ص 104</t>
  </si>
  <si>
    <t>موضع التسليح في منتصف الرقة أو D/2 + 2.5 سم لطبقة واحدة</t>
  </si>
  <si>
    <t>منسوب الميدات أسفل تشطيب الأرضي بـ 10 سم: منع تحميل البلاطة على الميدات وبناء مدماك طوب أسمنتي بسمك العادية مع فواصل رأسية</t>
  </si>
  <si>
    <t>المسطحات الكبيرة: شرائح طولية والصب شطرنج بفاصل أسبوع مع أسياخ داخل مواسير بين الشرائح مملوءة بمادة بيتومينية قابلة للانضغاط</t>
  </si>
  <si>
    <t>طول ≤ 25 م، عرض ≤ 30 مرة السمك (≤ 5 م)، شكل أ-96</t>
  </si>
  <si>
    <t>فاصل كامل عند التقاء الأرضيات بالحوائط أو الأعمدة أو القواعد إذا كان سطحها بمنسوب البلاطة</t>
  </si>
  <si>
    <t>فواصل انكماش ثانوية بالقطع بالمنشار بعد الشك وملؤها بمواد بيتومينية</t>
  </si>
  <si>
    <t>تباعد ≤ 1.25 × العرض (37t)، خلال ≤ 3 أيام، عرض 5-6 مم، عمق ربع السمك</t>
  </si>
  <si>
    <t>إمكانية صب الأرضيات الكبيرة مرة واحدة مع فواصل مرنة بالقطع بعد الشك</t>
  </si>
  <si>
    <t>5-6 مم، ربع السمك</t>
  </si>
  <si>
    <t>التسليح حسب المخططات</t>
  </si>
  <si>
    <t>حد أدنى 5 أسياخ في المتر</t>
  </si>
  <si>
    <t>خفض منسوب صب الحمامات لتأسيس الصحي أو حسب المخططات</t>
  </si>
  <si>
    <t>غالبا 15 سم</t>
  </si>
  <si>
    <t>ص 104 إلى 105</t>
  </si>
  <si>
    <t>مراجعة الخلطة الخرسانية لدكة الأرضيات حسب المخططات والمواصفات</t>
  </si>
  <si>
    <t>ص 105</t>
  </si>
  <si>
    <t>عدم دخول خرسانة الأرضيات أو مشمع البولي إيثيلين داخل قطاع الأعمدة</t>
  </si>
  <si>
    <t>التسوية والتنعيم الجيد ومنع صب الخرسانة أكواما ثم تسويتها</t>
  </si>
  <si>
    <t>فواصل الصب والتمدد والتحكم ما لم تحدد المخططات</t>
  </si>
  <si>
    <t>تمدد كل 4.8 م داخلي و3.6 م للموقع العام، شكل أ-96، أ-100</t>
  </si>
  <si>
    <t>فواصل التحكم بالمنشار (Saw-cut) وتحديد المسار بـ Check Line</t>
  </si>
  <si>
    <t>بعد 18 ساعة من الصب</t>
  </si>
  <si>
    <t>ملء الفواصل بـ Mastic Sealant أو أسفلتويد حسب الموصف</t>
  </si>
  <si>
    <t>المعالجة صباحا ومساء ومتابعة نتائج عينات الضغط 28 يوما</t>
  </si>
  <si>
    <t>احتياطات صب الأعمدة</t>
  </si>
  <si>
    <t>العمود الأعلى من 3 م يصب على مرحلتين عبر فتحة في الشدة تقفل بعد صب الجزء الأول</t>
  </si>
  <si>
    <t>باب على ارتفاع 2.5 م</t>
  </si>
  <si>
    <t>ص 110</t>
  </si>
  <si>
    <t>بديل الفتحة: خرطوم Drop hose موصل بالمضخة لتجنب الانفصال الحبيبي</t>
  </si>
  <si>
    <t>توفر هزاز ميكانيكي وهزاز احتياطي قبل الصب</t>
  </si>
  <si>
    <t>رش خشب الأعمدة بالماء من الداخل قبل الصب</t>
  </si>
  <si>
    <t>مراجعة رأسية العمود (Plumb) أولا بأول أثناء الصب</t>
  </si>
  <si>
    <t>عدم فك أي تقويات (قمط) أثناء الصب أو بعده مباشرة</t>
  </si>
  <si>
    <t>مدة الهز في النقطة الواحدة ثم نقل الهزاز، ومنع ملامسة الهزاز لحديد التسليح</t>
  </si>
  <si>
    <t>لا تزيد عن 30 ثانية</t>
  </si>
  <si>
    <t>نوع الأسمنت المستخدم للأعمدة</t>
  </si>
  <si>
    <t>بورتلاندي عادي Type I</t>
  </si>
  <si>
    <t>تغطية الأشاير بمادة مانعة للصدأ عند الطقس السيء أو الرطوبة العالية أو التوقف الطويل</t>
  </si>
  <si>
    <t>صب Drop panels وHaunches وCapitals مع السقف في نفس اليوم وليس مع الأعمدة</t>
  </si>
  <si>
    <t>SBC 304 فقرة 6.4.6</t>
  </si>
  <si>
    <t>ص 110 إلى 111</t>
  </si>
  <si>
    <t>منع هز أسياخ الحديد أثناء الصب</t>
  </si>
  <si>
    <t>ص 111</t>
  </si>
  <si>
    <t>صب الأعمدة بشكل متصل حتى منسوب أعمق كمرة محملة عليها دون فواصل صب باردة ودون تحميل شدات الأعمدة</t>
  </si>
  <si>
    <t>Cold joints غير مقبولة</t>
  </si>
  <si>
    <t>إزالة ساقط الخرسانة من الأرضيات والأسقف قبل تصلده</t>
  </si>
  <si>
    <t>ضبط الجودة بعد صب الأعمدة</t>
  </si>
  <si>
    <t>فك جوانب شدة الأعمدة</t>
  </si>
  <si>
    <t>بعد 24 إلى 48 ساعة من الصب ولا يفك قبل ذلك</t>
  </si>
  <si>
    <t>معاينة بصرية لكل الأعمدة بعد الفك للميلان والانبعاج (التكريش)</t>
  </si>
  <si>
    <t>قياس ميل العمود وإعادة حساب المقاومة للعزوم الإضافية عند التجاوز</t>
  </si>
  <si>
    <t>5 مم لكل 6 م ارتفاع</t>
  </si>
  <si>
    <t>معالجة التعشيش بتنظيف الخرسانة الهشة والملء بمركبات ترميم أو جراوت وليس مونة أسمنتية عادية مع متابعة خطوة بخطوة</t>
  </si>
  <si>
    <t>التعشيش الخطر على السلامة: استدعاء شركة ترميم متخصصة مع تقرير بطريقة المعالجة وضمان</t>
  </si>
  <si>
    <t>معالجة الأعمدة بلف الخيش وتغطيته بمشمع بولي إيثيلين مثبت بأحزمة مع ترك أعلى العمود لإضافة الماء</t>
  </si>
  <si>
    <t>كثافة الخيش غالبا 290 جم/م2</t>
  </si>
  <si>
    <t>استلام حدادة السلالم الخرسانية</t>
  </si>
  <si>
    <t>صب السلالم من أسفل لأعلى بخرسانة ذات هبوط قليل</t>
  </si>
  <si>
    <t>ص 115</t>
  </si>
  <si>
    <t>صب Drop panels وHaunches وCapitals مع السقف في نفس اليوم</t>
  </si>
  <si>
    <t>ص 118</t>
  </si>
  <si>
    <t>صب الأسقف الخرسانية</t>
  </si>
  <si>
    <t>استلام الأعمال الكهربائية والميكانيكية من المختصين قبل إذن الصب</t>
  </si>
  <si>
    <t>ص 132</t>
  </si>
  <si>
    <t>نظافة الفرم ورشها بالماء دون مياه فائضة</t>
  </si>
  <si>
    <t>مسافة الغطاء بين جوانب الكمرات وداير البلاطات الخارجية</t>
  </si>
  <si>
    <t>الهزاز يغمس عموديا دون إمالة ويخترق الطبقة السفلية ما لم تكن قد شكت</t>
  </si>
  <si>
    <t>صب البلاطة النحيفة مرة واحدة لتجانسها</t>
  </si>
  <si>
    <t>تتابع الصب وإنهاء الجزء المصبوب أولا بأول</t>
  </si>
  <si>
    <t>فاصل الصب عند التوقف في الثلث الأوسط للبلاطات والكمرات بعد وصلة الحديد العلوي</t>
  </si>
  <si>
    <t>ACI 318-08 بند 6.4.4</t>
  </si>
  <si>
    <t>فواصل الصب حسب الكود المصري عند نقاط انقلاب العزوم أو مواقع القص الدنيا</t>
  </si>
  <si>
    <t>فواصل الصب في منتصف البحور إلا الكمرات الرئيسية الحاملة لثانوية بالمنتصف فينقل الفاصل</t>
  </si>
  <si>
    <t>ضعف عرض الكمرة الثانوية</t>
  </si>
  <si>
    <t>تحديد فواصل الصب مسبقا وعلى الرسومات</t>
  </si>
  <si>
    <t>الطقس الحار ACI 305: حساب معدل التبخر واتخاذ الإجراءات: صب ليلي، تبريد الخرسانة والحديد والشدة، Fog Spray، مواد تقليل التبخر</t>
  </si>
  <si>
    <t>إذا تجاوز 0.2 رطل/قدم2/ساعة</t>
  </si>
  <si>
    <t>ممرات خشبية للعربات اليدوية مع الحفاظ على أماكن الحديد</t>
  </si>
  <si>
    <t>ص 133</t>
  </si>
  <si>
    <t>الصب اليدوي من أبعد نقطة في الاتجاه المقابل للرافعة حتى أسفلها</t>
  </si>
  <si>
    <t>الكمرة المقلوبة: يصب أسفلها منخفضا عن البلاطات ويترك خشنا مبحصا</t>
  </si>
  <si>
    <t>5 سم</t>
  </si>
  <si>
    <t>الكمرات المحيطة تصب على طبقات وتدمك ثم البلاطة بكامل سمكها مرة واحدة دون فاصل أفقي</t>
  </si>
  <si>
    <t>طبقات 30 سم بحد أقصى</t>
  </si>
  <si>
    <t>صب الأسقف مع الأعمدة والجدران: الانتظار حتى تصلد الخرسانة السابقة</t>
  </si>
  <si>
    <t>ساعتان على الأقل</t>
  </si>
  <si>
    <t>عدد كافٍ من النجارين أثناء الصب لمعالجة أي فتح في الشدة</t>
  </si>
  <si>
    <t>منع الصب أثناء الأمطار الغزيرة وتغطية الخرسانة بعد الصب بمشمع</t>
  </si>
  <si>
    <t>منع وضع الخرسانة أكواما ثم تسويتها أو تحريكها أفقيا</t>
  </si>
  <si>
    <t>تسوية السطح ودمكه بالهزاز</t>
  </si>
  <si>
    <t>منع إضافة الماء للخرسانة الجاهزة واستخدام ملدنات Super Plasticizer حسب الصانع</t>
  </si>
  <si>
    <t>صب منطقة تلاقي الأعمدة مع الكمرات أولا بخرسانة الأعمدة الأعلى مقاومة</t>
  </si>
  <si>
    <t>لمسافة 60 سم من أوجه الأعمدة (الكود المصري 2007 ص 6-63، ويتفق مع ACI 318 بند 10.12 عند زيادة مقاومة العمود عن 1.4 مرة مقاومة البلاطة)</t>
  </si>
  <si>
    <t>معالجة سطح الأسقف بالغمر بحواجز رمال أو بالخيش المندى الخالي من المواد الغروية</t>
  </si>
  <si>
    <t>ماء بعمق 3 سم على الأقل</t>
  </si>
  <si>
    <t>ترميم تعشيش الكمرات والأعمدة بعد الفك بمونة جراوت لا المونة العادية، والخطر منه بشركة متخصصة بتقرير وضمان</t>
  </si>
  <si>
    <t>أخذ عينات الخرسانة الطازجة والمكعبات من سيارة الخرسانة</t>
  </si>
  <si>
    <t>بعد ضخ 10% وقبل نفاذ 90%</t>
  </si>
  <si>
    <t>ص 134</t>
  </si>
  <si>
    <t>منع استخدام الهزاز لنقل الخرسانة المتكومة</t>
  </si>
  <si>
    <t>الكمرات الساقطة العميقة: الصب على طبقات تدمك واستكمال الطبقة التالية قبل زمن الشك</t>
  </si>
  <si>
    <t>30 إلى 50 سم، قبل 40 دقيقة</t>
  </si>
  <si>
    <t>التحقق من سمك البلاطة أثناء الصب بميزان القامة أو سيخ معلم</t>
  </si>
  <si>
    <t>الهز الجيد عند التقاء الكمرات بالأعمدة</t>
  </si>
  <si>
    <t>تشققات جفاف ماء الخلطة بعد يومين: عمل لباني أسمنت وسقية للتنميلات لحماية الحديد، والوقاية بفرش مشمع بولي إيثيلين بعد الصب مباشرة أو رش إضافات كيماوية</t>
  </si>
  <si>
    <t>معالجة الخرسانة بالرش صباحا ومساء</t>
  </si>
  <si>
    <t>7 أيام للعادي و3 أيام لسريع الشك، أو حتى 70% من fc لعينات بجوار المنشأ</t>
  </si>
  <si>
    <t>الوقاية من التنميلات (Plastic Shrinkage Cracking) الناتجة عن التبخر السريع ونحافة البلاطة بالخيش المبلل أو رذاذ ماء بمجرد جفاف الماء الحر أو مواد كيميائية تمنع التبخر</t>
  </si>
  <si>
    <t>مراجعة مدة فك الفرم والشدات</t>
  </si>
  <si>
    <t>الفحص البصري بعد الفك: التعشيش خاصة عند اتصال الأعمدة بالكمرات، المعالجة، الهبوط، التكريش، اختلاف اللون، التذهير</t>
  </si>
  <si>
    <t>ص 135</t>
  </si>
  <si>
    <t>لون الخرسانة بعد الفك متماثل، والبقع الباهتة قد تدل على محتوى أسمنت أقل</t>
  </si>
  <si>
    <t>استلام بلاطات الشد اللاحق PT</t>
  </si>
  <si>
    <t>صب السقف وأخذ عينات ضغط معالجة بجوار العنصر</t>
  </si>
  <si>
    <t>ص 137</t>
  </si>
  <si>
    <t>مراحل تنفيذ الخزان الأرضي</t>
  </si>
  <si>
    <t>خلطة الخزان مقاومة للكبريتات مع إضافات لعدم النفاذية</t>
  </si>
  <si>
    <t>محتوى أسمنت 400 كجم/م3</t>
  </si>
  <si>
    <t>ص 144</t>
  </si>
  <si>
    <t>الفحص البصري لتصدع المنشآت: خارجي</t>
  </si>
  <si>
    <t>ميول المنشأ الرأسية والأفقية وتقدير قيمتها واتجاهها</t>
  </si>
  <si>
    <t>ص 153</t>
  </si>
  <si>
    <t>ترخيم البلاطات الكابولية</t>
  </si>
  <si>
    <t>تسرب مياه التغذية والصرف في الأدوار</t>
  </si>
  <si>
    <t>نشع المياه الأرضية أسفل الحوائط الخارجية</t>
  </si>
  <si>
    <t>حالة شبكة المجاري المحيطة</t>
  </si>
  <si>
    <t>شروخ الحوائط الخارجية وأماكنها واتجاهها واتساعها خاصة عند أركان الفتحات والأعتاب</t>
  </si>
  <si>
    <t>شروخ وتنميلات الأعمدة والكمرات الخارجية</t>
  </si>
  <si>
    <t>تصوير المنظر العام وصور قريبة للأجزاء المعيبة</t>
  </si>
  <si>
    <t>الفحص البصري لتصدع المنشآت: داخلي</t>
  </si>
  <si>
    <t>شروخ الحوائط والأسقف والكمرات مع الاتساع والاستمرارية والنفاذية</t>
  </si>
  <si>
    <t>ص 154</t>
  </si>
  <si>
    <t>سهولة فتح الأبواب والشبابيك، والحشرجة تدل على هبوط أو ترخيم</t>
  </si>
  <si>
    <t>نشع المياه في دورات المياه بالأدوار</t>
  </si>
  <si>
    <t>تطبيل البلاطات والأعمدة والكمرات دليل سقوط الغطاء وصدأ التسليح</t>
  </si>
  <si>
    <t>صدأ الحديد ومقدار تآكله وامتداده</t>
  </si>
  <si>
    <t>هبوط أرضيات الأرضي والبدروم ومقداره</t>
  </si>
  <si>
    <t>فحص شامل لدورات المياه والتركيبات والأسقف والكمرات بها</t>
  </si>
  <si>
    <t>إزالة البياض للتأكد أن الشرخ في العنصر الخرساني لا في اللياسة</t>
  </si>
  <si>
    <t>تفسير شروخ الأعمدة: رأسية موازية للتسليح صدأ، انبعاج عدم كفاية للأحمال الرأسية، كسر أفقي عند الكمرات عدم كفاية للأحمال الأفقية والكانات</t>
  </si>
  <si>
    <t>تفسير شروخ الكمرات: أفقية بالبطنية صدأ، مائلة قرب الركائز قص، رأسية بالمنتصف انحناء</t>
  </si>
  <si>
    <t>خرسانة نظافة 100 مم ببروز 0.10 م من كل جانب للقاعدة</t>
  </si>
  <si>
    <t>100 مم / 0.10 م</t>
  </si>
  <si>
    <t>فصل العمودين المتجاورين عند فاصل التمدد بلوح بوليسترين وسيط</t>
  </si>
  <si>
    <t>نظافة خرسانة النظافة (Mud slab) قبل تركيب الحديد والصب</t>
  </si>
  <si>
    <t>وصلة الصب عند ظهر القاعدة: تخشين السطح وتنظيفه وترطيبه قبل الصب الجديد</t>
  </si>
  <si>
    <t>فاصل عزل البلاطة الأرضية والميدة</t>
  </si>
  <si>
    <t>تركيب Premolded insert وsealant بعمق لا يزيد عن T/3 مع شبك WWF بالبلاطة</t>
  </si>
  <si>
    <t>≤ T/3</t>
  </si>
  <si>
    <t>ص 366</t>
  </si>
  <si>
    <t>فواصل البلاطة الأرضية S.O.G</t>
  </si>
  <si>
    <t>اعتماد خطة الفواصل وترتيب صب الألواح (نظام شطرنج)</t>
  </si>
  <si>
    <t>تمدد كل ≤ 40 م، لوح ≤ 25×25 م، تحكم وصب كل ≤ 4 م</t>
  </si>
  <si>
    <t>ص 365</t>
  </si>
  <si>
    <t>الـ dowels أفقية وعمودية على الفاصل والنصف المشحم في جهة واحدة</t>
  </si>
  <si>
    <t>الـ joint filler بكامل عمق الفاصل</t>
  </si>
  <si>
    <t>25 مم</t>
  </si>
  <si>
    <t>مرور 7 أيام على الأقل قبل صب الألواح المجاورة</t>
  </si>
  <si>
    <t>≥ 7 أيام</t>
  </si>
  <si>
    <t>تفاصيل فواصل البلاطة الأرضية</t>
  </si>
  <si>
    <t>قطع فواصل التحكم في التوقيت المناسب قبل التشرخ العشوائي بعرض 6 مم وعمق T/4</t>
  </si>
  <si>
    <t>6 مم، T/4</t>
  </si>
  <si>
    <t>ص 367</t>
  </si>
  <si>
    <t>استقامة dowels فاصل التمدد وتشحيم نصفها داخل PVC مع cap يسمح بالحركة</t>
  </si>
  <si>
    <t>Ø20 @ 150</t>
  </si>
  <si>
    <t>استبدال الـ dowels بقطعة جاهزة مجلفنة مسموح فقط في البلاطات الداخلية، والجراجات المغطاة ومناطق القيادة لا تعتبر داخلية</t>
  </si>
  <si>
    <t>فحص صب الخرسانة</t>
  </si>
  <si>
    <t>تحديد ارتفاع السقوط الحر واستخدام خرطوم أو مزراب إسقاط داخل الفرم العميقة</t>
  </si>
  <si>
    <t>سقوط حر قليل</t>
  </si>
  <si>
    <t>ص 428 إلى 432</t>
  </si>
  <si>
    <t>بدء الصب على الميول من أسفل مع وجود Baffle عند نهاية المزراب</t>
  </si>
  <si>
    <t>التفريغ في وجه الخرسانة السابقة وعدم التفريغ على جوانب القادوس</t>
  </si>
  <si>
    <t>سمك الطبقة نحو 30 سم والهزاز رأسي ويخترق الطبقة السابقة على مسافات منتظمة</t>
  </si>
  <si>
    <t>اختراق الطبقة السابقة غير المتصلبة بضع بوصات (ACI 309R نحو 150 مم)</t>
  </si>
  <si>
    <t>تقليل الهبوط تدريجيا مع الارتفاع في الحوائط والأعمدة العميقة</t>
  </si>
  <si>
    <t>نظافة الحديد والشدة قبل وصول الخرسانة إليها</t>
  </si>
  <si>
    <t>في الحوائط العميقة أو المنحنية إسقاط الخرسانة رأسيا في جيب خارجي تحت فتحات الشدة</t>
  </si>
  <si>
    <t>تفريغ الخرسانة رأسيا داخل الفرم دون ارتطام بجانب الشدة أو الحديد</t>
  </si>
  <si>
    <t>التحقق من كانات مقفلة ذات رجل متداخلة وأسياخ أركان في الكمرات المعرضة لعزم التواء</t>
  </si>
  <si>
    <t>معاينة محطة الخرسانة الجاهزة</t>
  </si>
  <si>
    <t>معاينة محطة خلط مركزي (Central mix) قبل التعاقد</t>
  </si>
  <si>
    <t>ملحق مصور ص 9</t>
  </si>
  <si>
    <t>فصل أنواع الركام بحواجز خرسانية ورشاشات تبريد وتظليل وأرضية تشوين مصبوبة</t>
  </si>
  <si>
    <t>وجود جهاز قياس سرعة الرياح أثناء الصب</t>
  </si>
  <si>
    <t>وجود مبرد (Chiller) لمياه الخلط وخزانات مياه معزولة</t>
  </si>
  <si>
    <t>شهادات معايرة سارية لموازين الركام والأسمنت والماء والإضافات</t>
  </si>
  <si>
    <t>سارية</t>
  </si>
  <si>
    <t>أخذ عينات من مكونات الخلطة من المصنع لتصميم الخلطة بنفس المواد</t>
  </si>
  <si>
    <t>استلام الخرسانة الجاهزة وأخذ العينات</t>
  </si>
  <si>
    <t>أخذ العينة بعد تفريغ 10% وقبل 90% من حمولة الشاحنة</t>
  </si>
  <si>
    <t>ملحق مصور ص 10 إلى 12</t>
  </si>
  <si>
    <t>في المشاريع عالية الجودة أخذ العينة عند نقطة الصب أمام فوهة المضخة</t>
  </si>
  <si>
    <t>اختبار الهبوط مع كل أخذ عينات مقاومة ومطابقته للخلطة التصميمية</t>
  </si>
  <si>
    <t>+/- 30 مم أو +/- 20 مم</t>
  </si>
  <si>
    <t>اختبار كثافة الخرسانة الطازجة للتحقق من الكميات الموردة</t>
  </si>
  <si>
    <t>مطابقة كثافة الخلطة</t>
  </si>
  <si>
    <t>قياس حرارة الخرسانة بترمومتر معاير مغطى بخرسانة 75 مم</t>
  </si>
  <si>
    <t>لا تزيد عن 32 م</t>
  </si>
  <si>
    <t>أخذ مكعبات الضغط حسب الحجم والرتبة والعنصر ويوم الصب</t>
  </si>
  <si>
    <t>6 لأول 50 م3 ثم 6 لكل 100 م3</t>
  </si>
  <si>
    <t>بطاقة تعريف لكل عينة برقم تسلسلي وكود</t>
  </si>
  <si>
    <t>متابعة حرارة حوض المعالجة يوميا بترمومتر طافي وترمومتر للغرفة</t>
  </si>
  <si>
    <t>23 +/- 2 م</t>
  </si>
  <si>
    <t>التحقق من شهادة معايرة ماكينة الضغط</t>
  </si>
  <si>
    <t>تغطية العينات بأكياس بلاستيك أول 24 ساعة وفكها بعد 24 ساعة</t>
  </si>
  <si>
    <t>توقيع الاستشاري والمقاول على العينات بعد الفك والتحقق من التوقيع عند الاختبار</t>
  </si>
  <si>
    <t>استغلال هالك العينات لعمل بسكوت خرساني بنفس مقاومة العنصر</t>
  </si>
  <si>
    <t>الفواصل ومانع التسرب</t>
  </si>
  <si>
    <t>تثبيت ألواح Filler Board بين بلاطات الأرضيات والميدات وقصة الردم</t>
  </si>
  <si>
    <t>ملحق مصور ص 15</t>
  </si>
  <si>
    <t>فتح فواصل حركة (Control joints) في خرسانة الأرضيات</t>
  </si>
  <si>
    <t>صب ومعالجة الأعمدة</t>
  </si>
  <si>
    <t>صب الأعمدة الطويلة بوصلة مرنة في ليندة المضخة</t>
  </si>
  <si>
    <t>ملحق مصور ص 16</t>
  </si>
  <si>
    <t>معالجة الأعمدة بلفها بالخيش وتغطيته بمشمع أبيض مثبت بأحزمة</t>
  </si>
  <si>
    <t>وضع عينات حقل بجوار العنصر ومعالجتها بنفس ظروفه</t>
  </si>
  <si>
    <t>لا تقل عن 85% من عينات المعمل</t>
  </si>
  <si>
    <t>تغطية الخرسانة بمشمع فور الصب في الرياح الشديدة والبرد القارس</t>
  </si>
  <si>
    <t>مراجعة رأسية الأعمدة بعد الفك ووزن أي عمود مشكوك فيه</t>
  </si>
  <si>
    <t>5 مم لكل 6 م</t>
  </si>
  <si>
    <t>فحص الأعمدة ومعالجة التعشيشات</t>
  </si>
  <si>
    <t>ما بعد فك السقف</t>
  </si>
  <si>
    <t>ملاحظة أي تعشيشات بعد فك السقف ومعالجتها فورا</t>
  </si>
  <si>
    <t>ملحق مصور ص 22</t>
  </si>
  <si>
    <t>اختبار القلب الخرساني ومعالجة أماكنه</t>
  </si>
  <si>
    <t>تحديد مواضع الحديد بجهاز Cover-Meter قبل أخذ القلب</t>
  </si>
  <si>
    <t>ملحق مصور ص 25</t>
  </si>
  <si>
    <t>تسجيل مكان كل عينة بقلم لا يزول وترقيمها والتوقيع عليها</t>
  </si>
  <si>
    <t>مراجعة بيانات الماكينة وإدخال قطر وارتفاع العينة والتحقق من معايرتها</t>
  </si>
  <si>
    <t>معالجة الفتحة بالهواء المضغوط ومادة رابطة وجراوت قليل الانكماش بالحقن بمكبس</t>
  </si>
  <si>
    <t>الهز والمعالجة</t>
  </si>
  <si>
    <t>استخدام الهزاز المناسب: Poker، هزاز شدة للحوائط، أو هزاز سطحي للبلاطات الأقل من 15 سم</t>
  </si>
  <si>
    <t>ملحق مصور ص 26</t>
  </si>
  <si>
    <t>معالجة البلاطات بالغمر بحواجز رمل ومربعات مملوءة بالماء</t>
  </si>
  <si>
    <t>7 أيام على الأقل</t>
  </si>
  <si>
    <t>أو المعالجة بالخيش الرطب باستمرار أو Liquid Curing Compound</t>
  </si>
  <si>
    <t>بطاقة معالجة الخرسانة</t>
  </si>
  <si>
    <t>وضع بطاقة Curing Tag بجوار العنصر وتوقيع المقاول والاستشاري يوميا</t>
  </si>
  <si>
    <t>ملحق مصور ص 20</t>
  </si>
  <si>
    <t>تسليح القاعدة المنفصلة</t>
  </si>
  <si>
    <t>ذكر منسوب التأسيس ومنسوب ظهر القاعدة المسلحة على القطاع ومراجعتهما بالموقع</t>
  </si>
  <si>
    <t>ص 361</t>
  </si>
  <si>
    <t>الكوابيل والسلالم والكمرات المكسرة</t>
  </si>
  <si>
    <t>معالجة فروق المناسيب بميول وتشكيل مجرى للأمطار</t>
  </si>
  <si>
    <t>ملحق مصور ص 24</t>
  </si>
  <si>
    <t>الصب في شرائح متبادلة مع أشاير ثابتة من جهة وداخل ماسورة من الأخرى (Dowels with sleeve)</t>
  </si>
  <si>
    <t>عدادات ومؤشرات الأجهزة واضحة يقرؤها مشغل الخلاطة بسهولة من موقعه المعتاد</t>
  </si>
  <si>
    <t>التأكد من نفاذ الخرسانة إلى داخل العمود عند التقاء الكمرات بالأعمدة أثناء الهز</t>
  </si>
  <si>
    <t>أبعاد وتسليح القاعدة من جدول القواعد، ومنسوب الأرض الخارجية من مخطط تسوية الموقع</t>
  </si>
  <si>
    <t>طرف البلاطة الأرضية يرتكز على الميدة بتخانة (نزلة) مع 3Ø10 إضافية حسب الرسم</t>
  </si>
  <si>
    <t>ترك تسليح إضافي حول كل عمود داخلي وطرفي وركني بالبلاطة الأرضية مع عزل العمود عن البلاطة بفاصل</t>
  </si>
  <si>
    <t>2×2T16 علوي وسفلي بطول 600 مم</t>
  </si>
  <si>
    <t>فاصل التمدد يملأ بلوح filler سمك 10 مم مع mastic sealant والـ dowels Ø20 كل 150 مم بطول 300 مم كل جانب</t>
  </si>
  <si>
    <t>FORM</t>
  </si>
  <si>
    <t>شدات ونجارة مسلحة</t>
  </si>
  <si>
    <t>استلام نجارة القواعد الخرسانية العادية</t>
  </si>
  <si>
    <t>مطابقة توجيه المبنى واتجاه المداخل الرئيسية مع الموقع العام المعتمد</t>
  </si>
  <si>
    <t>نظرة عامة على عدد القواعد واتجاهاتها وسمكها</t>
  </si>
  <si>
    <t>مطابقة أبعاد القطاعات بالجداول مع المسقط الأفقي</t>
  </si>
  <si>
    <t>لوحة استلام على الأوتوكاد بالأبعاد التراكمية لكل محور ومسافة الربط من المحاور</t>
  </si>
  <si>
    <t>المشاريع الكبرى: إسقاط مخططات الأساسات والمحاور والأعمدة والميد والأسقف والمعماري كطبقات واستخراج إحداثيات أركان القواعد ورقاب الأعمدة لكل مرحلة</t>
  </si>
  <si>
    <t>ص 74 إلى 75</t>
  </si>
  <si>
    <t>رفع إحداثيات الأركان (نقطتين على قطر القاعدة على الأقل) ومقارنتها بالمخطط للتأكد من عدم الزحزحة أو الدوران</t>
  </si>
  <si>
    <t>ص 75</t>
  </si>
  <si>
    <t>رفرفة كافية بين العادية وجوانب الحفر لتقوية المسلحة والعزل وانتقال الحمل</t>
  </si>
  <si>
    <t>زاوية 1:2</t>
  </si>
  <si>
    <t>مطابقة المحاور الإنشائية والمعمارية والمساحية وصحة الزوايا</t>
  </si>
  <si>
    <t>أبعاد وارتفاعات القواعد والتقفيل الجيد وتسديد الفتحات بين الألواح</t>
  </si>
  <si>
    <t>رفرفة العادية عن المسلحة</t>
  </si>
  <si>
    <t>= سمك القاعدة العادية</t>
  </si>
  <si>
    <t>متانة التقويات والمسافات البينية وأفقية منسوب الصب بميزان القامة</t>
  </si>
  <si>
    <t>معالجة فروق المناسيب بين التشطيب الداخلي والخارجي (جدار ساند أو قصة مباني أو زيادة ارتفاع الميدة العلوية)</t>
  </si>
  <si>
    <t>رش التربة بالماء قبل الصب مباشرة أو فرش بولي إيثيلين إن نص عليه</t>
  </si>
  <si>
    <t>استخدام أسمنت مقاوم للكبريتات Type V (SRC)</t>
  </si>
  <si>
    <t>عدم الصب بدون إذن خطي معتمد وموقع من المهندس</t>
  </si>
  <si>
    <t>الصب أسفل المياه الجوفية: نزح أو قادوس صب تحت الماء مع إضافات Antiwashout</t>
  </si>
  <si>
    <t>ضبط الجودة بالرجوع لقوائم الخرسانة الجاهزة أو المخلوطة</t>
  </si>
  <si>
    <t>ميل المزالق (Chutes)</t>
  </si>
  <si>
    <t>بين 1 رأسي:2 أفقي و1 رأسي:3 أفقي (ACI 304R)</t>
  </si>
  <si>
    <t>عدم استخدام أسمنت مشون 30 يوما في المسلحة بدون اختبارات أو عند ظهور كتل متحجرة</t>
  </si>
  <si>
    <t>30 يوما</t>
  </si>
  <si>
    <t>الصب على طبقات مع الهزاز الميكانيكي</t>
  </si>
  <si>
    <t>طبقات 30 سم، فاصل ≤ 20 دقيقة (حار)، ≤ 30 دقيقة (بارد)</t>
  </si>
  <si>
    <t>ص 76</t>
  </si>
  <si>
    <t>عدم السماح بتدفق الخرسانة جانبيا من نقطة الصب</t>
  </si>
  <si>
    <t>منع اختلاط التربة بالخرسانة العادية أثناء الصب</t>
  </si>
  <si>
    <t>صب خرسانة عادية أسفل الميدات الواقعة بين القواعد بنفس منسوب المسلحة</t>
  </si>
  <si>
    <t>مراجعة كمية الخرسانة المطلوبة قبل الصب لمنع التوقف والشك الابتدائي</t>
  </si>
  <si>
    <t>ملء القوالب تماما حسب منسوب الصب وتسوية السطح</t>
  </si>
  <si>
    <t>عزل أفقي (لفائف أو بيتومين) فوق العادية قبل المسلحة إن نصت المواصفات</t>
  </si>
  <si>
    <t>منع تشققات الانكماش اللدن (Plastic Shrinkage Cracking) بالخيش المبلل أو رش الرذاذ بمجرد جفاف الماء الحر أو Liquid Curing Compound</t>
  </si>
  <si>
    <t>معالجة التسويس والتنميلات بسطح الخرسانة</t>
  </si>
  <si>
    <t>المعالجة صباحا ومساء</t>
  </si>
  <si>
    <t>متابعة مواعيد ونتائج تكسير العينات</t>
  </si>
  <si>
    <t>استلام النجارة المسلحة للأساسات</t>
  </si>
  <si>
    <t>اسكتش قطاع رأسي بالمناسيب (قاع الحفر، سطح الإحلال، سمك أكبر قاعدة مع الميدة، منسوب الأرضي، ارتفاع الميدات، طول الأشاير والوصلات) للتأكد من كفاية المسافة حتى تشطيب الأرضي</t>
  </si>
  <si>
    <t>شكل أ-92</t>
  </si>
  <si>
    <t>المشاريع الكبيرة: توقيع أركان القواعد والأعمدة بـ Total Station وتحديدها بـ Check Line على ظهر العادية</t>
  </si>
  <si>
    <t>ص 77</t>
  </si>
  <si>
    <t>بعد الصب: رفع أركان القواعد ورقاب الأعمدة مساحيا ومقارنتها بالإحداثيات (لا ترحيل أو اختلاف ضرب أو أبعاد) قبل المرحلة التالية</t>
  </si>
  <si>
    <t>بدون Total Station: استخدام الخنزيرة والتوشيح على ظهر العادية</t>
  </si>
  <si>
    <t>اللبشة والقواعد المشتركة الكبيرة: أوتار خرسانية عمودية على حديد الفرش لرفعه، ويمنع استخدام أوتار من حديد التسليح أو الطوب الفخاري</t>
  </si>
  <si>
    <t>مراجعة توصية تقرير التربة بشأن الشدادات ومنسوبها</t>
  </si>
  <si>
    <t>استخدام Plywood أملس لسطح Fair Face يسهل العزل بالبيتومين</t>
  </si>
  <si>
    <t>دهان القوالب بزيت شدات أو زيت بذرة الكتان مخفف بالكيروسين ومنع زيوت المحركات</t>
  </si>
  <si>
    <t>بعد الشد: مطابقة التوشيح واستقامة الاتجاهات</t>
  </si>
  <si>
    <t>بدون فرشة عادية أسفل السملات: توفير غطاء مناسب تحتها عند الردم بين القواعد</t>
  </si>
  <si>
    <t>إسقاط المحاور بمسامير على ظهر القواعد المسلحة بميزان البلبل</t>
  </si>
  <si>
    <t>اتجاه الأعمدة واتجاه القاعدة: البعد الكبير للقاعدة مع البعد الكبير للعمود في القواعد المستطيلة</t>
  </si>
  <si>
    <t>تقوية الجوانب بنهايز مثبتة بأثقال أو أوتاد ولوح لتزانة لجمع الجوانب</t>
  </si>
  <si>
    <t>عدم وجود فراغات بين ألواح التجليد لمنع تسرب اللباني خاصة مع الأسياخ العرضية</t>
  </si>
  <si>
    <t>حبس جانب القاعدة من أسفل بلوح رتزانة مثبت بالعادية بمسامير صلب مع عرقين من كل جانب مشدودين بأسياخ (زراجين)</t>
  </si>
  <si>
    <t>تقوية الأركان حتى لا تتفتح الزاوية</t>
  </si>
  <si>
    <t>رأسية جوانب الشدة بميزان الألومنيوم ومطابقة نماذج القواعد وسمكها وأبعادها</t>
  </si>
  <si>
    <t>غطاء خرساني بين الحديد والتجليد بالبسكوت (Spacers)</t>
  </si>
  <si>
    <t>أماكن الجوايط والبالتات والسليفات لمواسير الكهرباء والصرف في اللبشة</t>
  </si>
  <si>
    <t>ص 78</t>
  </si>
  <si>
    <t>تساوي قطري القاعدة</t>
  </si>
  <si>
    <t>الحبس بمدادات من أسفل على كامل المحيط وآخر عند نهاية الجانب مقواة بشكالات مثبتة بمداد أفقي محبوس بخوابير</t>
  </si>
  <si>
    <t>زراجين وعصافير لتقوية القواعد من أسفل</t>
  </si>
  <si>
    <t>أسياخ Ø8 أو Ø10</t>
  </si>
  <si>
    <t>نهايز مائلة مثبتة جيدا بالأرض بأوتاد لا أثقال</t>
  </si>
  <si>
    <t>مبنى مجاور قائم: مراجعة رأسية (وزن) عمود الجار من أعلى لمعرفة ميله، وزيادة عرض أعمدة الجار بمقدار الميل داخل المبنى الجديد</t>
  </si>
  <si>
    <t>تطابق الفرم مع الأبعاد والأشكال والمناسيب وعدم تسرب المونة</t>
  </si>
  <si>
    <t>شدادات فوق سطح القواعد مباشرة: ربطها بالقاعدة بكانة توضع قبل الصب</t>
  </si>
  <si>
    <t>أسمنت مقاوم للكبريتات SRC Type V</t>
  </si>
  <si>
    <t>عينات الخرسانة الطازجة بعد ضخ 10% وقبل 90% من الحمولة</t>
  </si>
  <si>
    <t>عينات حقلية بجوار العنصر عند الشك بطلب المهندس (ACI 318-5.6.4.4)</t>
  </si>
  <si>
    <t>≥ 85% من المعالجة معمليا</t>
  </si>
  <si>
    <t>المياه الجوفية المرتفعة: خفض مستمر حتى يزيد وزن الأعمال عن الدفع العلوي ما لم تذكر المخططات خلافه</t>
  </si>
  <si>
    <t>1.5 مرة</t>
  </si>
  <si>
    <t>مواقف البدروم: ميل المنحدرات والارتفاع الصافي</t>
  </si>
  <si>
    <t>ميل ≤ 1:10 ويمكن 1:8، ارتفاع صافي ≥ 8 أقدام عموديا على المنحدر</t>
  </si>
  <si>
    <t>استلام نجارة وحدادة رقاب الأعمدة</t>
  </si>
  <si>
    <t>اتجاهات الأعمدة ولمحها على نفس المحور بشد خيط على كل محور</t>
  </si>
  <si>
    <t>ص 88</t>
  </si>
  <si>
    <t>لوحة أوتوكاد بالمقاسات التراكمية والمسافات البينية بين الرقاب</t>
  </si>
  <si>
    <t>الوزنات الرأسية وزوايا العمود بزاوية قائمة معدنية</t>
  </si>
  <si>
    <t>زراجين ونهايز رأسية للعمود</t>
  </si>
  <si>
    <t>ضلع &gt; 50 سم</t>
  </si>
  <si>
    <t>التقفيل الجيد وتسديد الفتحات والتقويات والتخشيب</t>
  </si>
  <si>
    <t>منسوب نهاية الصب وارتفاع باب العمود</t>
  </si>
  <si>
    <t>Core المصعد مغلق حتى منسوب الميدات العلوية بدون فتحة الباب عند عدم وجود بدروم</t>
  </si>
  <si>
    <t>زيادة ارتفاع الرقاب عن التصميم: مراجعة الانبعاج (Buckling) مع المصمم</t>
  </si>
  <si>
    <t>خاصة &gt; 3 م</t>
  </si>
  <si>
    <t>مراجعة سمك الميدات وأخذ فرق السمك من ارتفاع الرقبة ليكون ظهر الميدات على منسوب واحد</t>
  </si>
  <si>
    <t>أسطح الرقاب ملساء (Fair Face) لقبول البيتومين</t>
  </si>
  <si>
    <t>الغطاء الخرساني مثل غطاء القواعد</t>
  </si>
  <si>
    <t>≥ أكبر قطر، ≥ 5 سم للأجزاء المدفونة</t>
  </si>
  <si>
    <t>ص 88، 89</t>
  </si>
  <si>
    <t>فاصل التمدد: صب رقاب أعمدة الفاصل على مرحلتين كل جهة على حدة</t>
  </si>
  <si>
    <t>البدروم والحوائط الاستنادية: Water Stop رأسي عند فواصل الحركة نصفه في كل جدار مع مانع خلفي من جهة الردم (Wide Water Stop with Bulb)</t>
  </si>
  <si>
    <t>شكل أ-75</t>
  </si>
  <si>
    <t>ص 88 إلى 89</t>
  </si>
  <si>
    <t>تربيط كل تقاطعات الحديد بسلك الرباط بالاتجاهين</t>
  </si>
  <si>
    <t>ص 89</t>
  </si>
  <si>
    <t>بسكوت عند نهاية منسوب الصب قبل الهزاز وتحديد منسوب الصب واستلامه قبل البدء</t>
  </si>
  <si>
    <t>إزالة الخرسانة الساقطة على ظهر القواعد قبل الشك لسهولة العزل</t>
  </si>
  <si>
    <t>بدروم الجراج: علامات Car Stopper وزوايا مرنة لحماية الأعمدة في التشطيبات</t>
  </si>
  <si>
    <t>أسمنت مقاوم للكبريتات Type V</t>
  </si>
  <si>
    <t>رش الفرم الخشبية قبل الصب</t>
  </si>
  <si>
    <t>مراجعة رأسية الرقاب أثناء الصب باستمرار وبعد كل عمود</t>
  </si>
  <si>
    <t>معاينة بعد الفك ومعالجة التعشيش بمواد معتمدة</t>
  </si>
  <si>
    <t>مراجعة رأسية الرقاب وحوائط القص بعد الصب لاحتمال تحرك الشدة</t>
  </si>
  <si>
    <t>المعالجة بلفائف الخيش من الجوت أو الكناف أو مواد معالجة كيميائية معتمدة</t>
  </si>
  <si>
    <t>كثافة غالبا 290 جم/م2</t>
  </si>
  <si>
    <t>استلام نجارة الميدات العلوية للأساسات</t>
  </si>
  <si>
    <t>مخطط ملون يميز نماذج الميدات المسلحة مع كتابة النماذج ومناسيب ظهرها</t>
  </si>
  <si>
    <t>مراجعة أماكن الميدات مع الحوائط بحيث تكون الميدة أسفل الحائط بنفس السمك أو أكثر</t>
  </si>
  <si>
    <t>ربط الأعمدة في اتجاهين على الأقل بميدات ويفضل بمركز العمود</t>
  </si>
  <si>
    <t>مسقط أفقي للميدات العادية بعرضها ومسافة ربطها من المحاور وأوجه الأعمدة، كل منسوب بلون</t>
  </si>
  <si>
    <t>رفرفة العادية على جانبي الميدة المسلحة</t>
  </si>
  <si>
    <t>≥ سمك العادية</t>
  </si>
  <si>
    <t>مراجعة مسافة ربط الميدات من أوجه ومحاور الأعمدة</t>
  </si>
  <si>
    <t>استلام ظهر العادية أفقيا بميزان القامة ويحقق ارتفاع المسلحة المطلوب</t>
  </si>
  <si>
    <t>مشمع بولي إيثيلين أسفل فرشة النظافة ببعض المشاريع</t>
  </si>
  <si>
    <t>ص 97</t>
  </si>
  <si>
    <t>منع استبدال فرشة النظافة ببلوك أسمنتي أسفل الميدات</t>
  </si>
  <si>
    <t>المشاريع الكبرى: توقيع أركان الميدات بمحطة الرصد على فرشة النظافة</t>
  </si>
  <si>
    <t>دقة مسافة ربط الميدات بالمحاور المعمارية لتجنب ترحيل المباني</t>
  </si>
  <si>
    <t>مطابقة نماذج الميدات على الطبيعة (ارتفاع وعرض) والتقفيل وتسديد الفتحات</t>
  </si>
  <si>
    <t>مطابقة أبعاد الجداول مع المسقط الأفقي</t>
  </si>
  <si>
    <t>مناسيب ميدات المداخل والطرقات والسلم والحمامات لاحتمال اختلافها</t>
  </si>
  <si>
    <t>ظهر الميدات بميزان القامة على منسوب واحد أفقي أو حسب المعماري</t>
  </si>
  <si>
    <t>أقل من تشطيب الأرضي بـ 10 سم</t>
  </si>
  <si>
    <t>التفرقة بين T.O.G.S و FGL في مناسيب الميدة</t>
  </si>
  <si>
    <t>التقويات والتخشيب والوزنات الرأسية للجوانب</t>
  </si>
  <si>
    <t>قطع ألواح خشبية من أعلى الميدة لحفظ العرض أثناء الصب</t>
  </si>
  <si>
    <t>فواصل التمدد: وضع فاصل على طول الفاصل بعد عزل الجانب المصبوب، وصب الجانب الحالي ثم المجاور</t>
  </si>
  <si>
    <t>تقوية الميدة من أسفل بزرجينة بلدي أو بشمبر بعدد وسمك كاف أو قمط جيد</t>
  </si>
  <si>
    <t>لوحة أوتوكاد بالمقاسات التراكمية والمسافات البينية بين الميدات واستلامها على الطبيعة</t>
  </si>
  <si>
    <t>تثبيت التقويات بشكالات جانبية وأوتاد (خابور)</t>
  </si>
  <si>
    <t>أماكن صرف حمامات الأرضي وسليفات الميدة وسليفات أعمدة صرف المطر</t>
  </si>
  <si>
    <t>التأسيس داخل الميدات للأعمال الصحية والكهربائية</t>
  </si>
  <si>
    <t>جراب الصرف داخل الميدات: فرق بين قاع ماسورة الصرف الخفيف وقاع غرفة التفتيش الخارجية لتركيب الجاليتراب</t>
  </si>
  <si>
    <t>≥ 25 سم</t>
  </si>
  <si>
    <t>خفض منسوب ميدات الحمامات المجمعة لتمرير المواسير بدون تكسير ما لم يذكر خلافه</t>
  </si>
  <si>
    <t>15-20 سم</t>
  </si>
  <si>
    <t>ص 97 إلى 98</t>
  </si>
  <si>
    <t>رش الفرم بالماء قبل الصب وخلوها من بقايا الخشب والأتربة</t>
  </si>
  <si>
    <t>ص 98</t>
  </si>
  <si>
    <t>شد خيطان على جوانب الميدات للتأكد من الاستقامة</t>
  </si>
  <si>
    <t>استلام تربيع الباكيات بين الميدات لسهولة تربيع المباني</t>
  </si>
  <si>
    <t>رأسية جوانب الكمرات بالشاغول</t>
  </si>
  <si>
    <t>حبس الجوانب بعوارض أفقية مزدوجة (Double Wales)</t>
  </si>
  <si>
    <t>تجميع الجانبين بعوارض علوية (قبقاب) وقمط مع دكم بعرض الميدة لثبات العرض الداخلي</t>
  </si>
  <si>
    <t>مراجعة أعمال التأريض الكهربائي للمبنى</t>
  </si>
  <si>
    <t>الميدة الظاهر جزء منها فوق التشطيب: لا يعزل الجزء الظاهر، وتقليل الغطاء إذا كانت أعرض من الحائط</t>
  </si>
  <si>
    <t>وجود أشاير بادئ السلم وبادئ سلالم المداخل الرئيسية حسب المعماري</t>
  </si>
  <si>
    <t>منع تفريغ الردم من أسفل الميدات وبلاطة الأرضيات بعد صبها عند حفر مجاور</t>
  </si>
  <si>
    <t>جراب رأسية بالكمرات للتمديدات: القطر ≤ 1/3 عرض الكمرة، خارج مناطق القص (بعد L/4 من وجه العمود أو 2d) وبعيدة عن الكمرة الثانوية بعمق الكمرة، مع تكثيف كانات وبرندات حولها</t>
  </si>
  <si>
    <t>تباعد الجرابات ≥ 3 أضعاف القطر، أكمام حديد مجلفن (جدول 40)</t>
  </si>
  <si>
    <t>تصريف أمطار المناطق المنخفضة المكشوفة بالأرضي لخارج المبنى ومنسوب الماسورة أعلى من الرصيف الخارجي</t>
  </si>
  <si>
    <t>فك جوانب شدة الميدات بعد نهاية الصب</t>
  </si>
  <si>
    <t>≥ 24 ساعة، 48 ساعة بالجو البارد</t>
  </si>
  <si>
    <t>استلام نجارة أعمدة الدور الأرضي</t>
  </si>
  <si>
    <t>نظرة شاملة على الأعمدة على محور واحد للتأكد من عدم تغير الاتجاه (ضرب العمود) أو الزحزحة</t>
  </si>
  <si>
    <t>لوحة أوتوكاد بالمقاسات التراكمية والمسافات البينية بين الأعمدة</t>
  </si>
  <si>
    <t>المشاريع الكبرى: توقيع الأعمدة بالإحداثيات بمحطة الرصد وتعليمها بقلم حبر على البلاطة قبل الحدادة</t>
  </si>
  <si>
    <t>الاستلام بنقاط على مسافة ثابتة من كل محور وشد خيط بالاتجاهين لاستلام الحطط مع تربيع الخيطان وتعامدها</t>
  </si>
  <si>
    <t>شد خيط على حطط أعمدة الواجهة والأعمدة المشتركة في محور واحد واعتبارها الحطط الرئيسية</t>
  </si>
  <si>
    <t>ص 106</t>
  </si>
  <si>
    <t>الزوايا القائمة بين المحاور بمثلث</t>
  </si>
  <si>
    <t>3 م-4 م-5 م</t>
  </si>
  <si>
    <t>قياس حطط الأعمدة الداخلية من أقرب حطة رئيسية أو مراجعة</t>
  </si>
  <si>
    <t>مراجعة مقاسات الحطط بين الأعمدة بالاستعانة بخيطان أعمدة النواصي</t>
  </si>
  <si>
    <t>مراعاة مقدار واتجاه قص الأعمدة عند مراجعة المقاسات</t>
  </si>
  <si>
    <t>رأسية الأعمدة بميزان الخيط حتى 2.5 م وما زاد بالشواغيل</t>
  </si>
  <si>
    <t>أعمدة ضلعها أكبر من 50 سم: تقوية في المنتصف بزراجين مع 2 عرق رأسي</t>
  </si>
  <si>
    <t>زوايا العمود بزاوية قائمة معدنية</t>
  </si>
  <si>
    <t>مثلثات خشبية (Chamfer) في زوايا الأعمدة والكمرات إن نصت المواصفات</t>
  </si>
  <si>
    <t>2.5 × 2.5 سم</t>
  </si>
  <si>
    <t>فاصل التمدد: صب أعمدة كل جهة على حدة</t>
  </si>
  <si>
    <t>القص في قطاعات الأعمدة من جانب واحد ومن الجهة المقابلة لتحميل الكمرات</t>
  </si>
  <si>
    <t>نظافة أسفل العمود ورش الفرم بالماء قبل الصب</t>
  </si>
  <si>
    <t>التقفيل الجيد وتسديد الفتحات</t>
  </si>
  <si>
    <t>الأعمدة الأعلى من 3 م: الصب على مرحلتين بباب على ارتفاع 2.5 م يقفل بعد صب الجزء الأول، ومنع الصب بكامل الارتفاع مرة واحدة</t>
  </si>
  <si>
    <t>تحديد منسوب صب كل عمود بناء على أوطى كمرة محملة عليه مع مخطط ملون لكل منسوب</t>
  </si>
  <si>
    <t>استلام الأعمدة قبل وأثناء وبعد الصب</t>
  </si>
  <si>
    <t>نظافة قاع العمود قبل تقفيل النجارة وإزالة أي ساقط خرسانة أو خرسانة هشة من القاع</t>
  </si>
  <si>
    <t>استلام نجارة الأعمدة للأدوار المتكررة</t>
  </si>
  <si>
    <t>مخطط أفقي تنفيذي للمحاور والأعمدة والقطاعات المتغيرة بكل دور به قص للأعمدة، واتجاه القص عكس اتجاه تحميل الكمرات</t>
  </si>
  <si>
    <t>لوحة استلام أوتوكاد بالقياسات التراكمية للمحاور وصافي بحور الأعمدة ونماذج وقطاعات الأعمدة لكل المحاور والاتجاهات</t>
  </si>
  <si>
    <t>المشاريع الكبرى: توقيع أركان الأعمدة بمحطة الرصد Total Station في كل دور قبل التنفيذ</t>
  </si>
  <si>
    <t>ص 112</t>
  </si>
  <si>
    <t>صب كعب للعمود (Kicker) لتثبيت الشدات عليه عند اشتراطه</t>
  </si>
  <si>
    <t>ارتفاع 75 مم</t>
  </si>
  <si>
    <t>اسكتش أوتوكاد للمسافات البينية بين الأعمدة شاملا سمك التجليد ومطابقتها على الطبيعة بالمحاور</t>
  </si>
  <si>
    <t>معاينة عامة للأعمدة واتجاهاتها ومحاورها مقارنة باللوحة قبل القياسات</t>
  </si>
  <si>
    <t>إنزال ميزان من حطة كعوب أعمدة النواصي على كعب أعمدة الدور السابق للتأكد من الوزنات والاستقامة مع مراعاة فرق سمك التجليد</t>
  </si>
  <si>
    <t>شد خيط على حطط أعمدة الواجهة أو الأعمدة المشتركة في محور كخطوط رئيسية</t>
  </si>
  <si>
    <t>أخذ مقاسات الأعمدة الداخلية من أقرب خط رئيسي والباقي من أقرب حطة تمت مراجعتها</t>
  </si>
  <si>
    <t>مراجعة مقاسات الحطط بين الأعمدة بالخيطان وضمان استقامة أعمدة الواجهة بمقاس واحد من الخيط</t>
  </si>
  <si>
    <t>مراعاة اتجاه قص الأعمدة عند مراجعة المقاسات بين الحطط</t>
  </si>
  <si>
    <t>مراجعة وزنات الأعمدة رأسيا</t>
  </si>
  <si>
    <t>ميزان الخيط حتى 2.5 م وما زاد بالشواغيل</t>
  </si>
  <si>
    <t>مراجعة منسوب الصب من منسوب معلوم أو بميزان القامة</t>
  </si>
  <si>
    <t>التقويات كما في أعمدة الدور الأرضي</t>
  </si>
  <si>
    <t>مطابقة قطاعات الأعمدة وتسليحها بالمخططات المعتمدة لكل دور والتحقق من تغير القطاع</t>
  </si>
  <si>
    <t>حوائط المصعد: وزن رأسي من الداخل بحطة تراكمية واحدة من حفرة المصعد حتى السطح والتحقق من الأبعاد الداخلية وفتحة الباب بكل دور</t>
  </si>
  <si>
    <t>مراجعة تصميم السلالم الخرسانية</t>
  </si>
  <si>
    <t>عرض السلم</t>
  </si>
  <si>
    <t>110 سم على الأقل إذا الوحدات 4 أو أقل، و130 سم إذا زادت</t>
  </si>
  <si>
    <t>ص 113</t>
  </si>
  <si>
    <t>عرض النائمة وارتفاع القائمة وعدد الدرجات بالقلبة</t>
  </si>
  <si>
    <t>النائمة 27 سم على الأقل، القائمة 17 سم بحد أقصى، 14 درجة بحد أقصى (لائحة 119/2008 مادة 96)</t>
  </si>
  <si>
    <t>مراجعة مناسيب الصدفات وترقيم الدرجات واتجاه الصعود</t>
  </si>
  <si>
    <t>الارتفاع الصافي الرأسي بين أنف الدرجة أو البسطة وأي سقف أو كمرة فوقها</t>
  </si>
  <si>
    <t>2 م على الأقل</t>
  </si>
  <si>
    <t>سلالم الهروب: المسافة بين الكمرة الساقطة ومنسوب التشطيب</t>
  </si>
  <si>
    <t>2.05 م على الأقل (كود الحماية من الحريق المصري)</t>
  </si>
  <si>
    <t>اتجاه الصعود يفضل عكس عقارب الساعة</t>
  </si>
  <si>
    <t>عمل درج سابق ولاحق في القلبتين لتحقيق سمك البلاطة وترابيع الرخام للبسطات</t>
  </si>
  <si>
    <t>السلم بعد باب مباشرة: مسافة فاصلة</t>
  </si>
  <si>
    <t>باب أسفل صدفة السلم: التحقق من كفاية الارتفاع الصافي بعد التشطيب لتركيب الباب، والحل كمرة نصف دور مقلوبة</t>
  </si>
  <si>
    <t>قطاع رأسي أوتوكاد يبين عرض نجارة البسطة والبادي وسمك البلاطة والقائمة والنائمة وعدد الدرجات والمناسيب</t>
  </si>
  <si>
    <t>دراسة النظام الإنشائي للسلم (Statical System) قبل التنفيذ والاستلام</t>
  </si>
  <si>
    <t>منحدرات المعاقين عند المداخل</t>
  </si>
  <si>
    <t>ميل 1:12 بحد أقصى لمسافة أفقية 9 م، أو 1:20 لمسافة 15 م، وبسطة لكل فرق أكبر من 75 سم</t>
  </si>
  <si>
    <t>استلام نجارة السلالم الخرسانية</t>
  </si>
  <si>
    <t>المكان الصحيح لبادي السلم وارتفاع أول درجة</t>
  </si>
  <si>
    <t>ارتفاع الدرجة ناقص 5 سم زائد 10 سم تشطيب (غالبا 20 سم من ظهر الميدة لدرجة 15 سم)</t>
  </si>
  <si>
    <t>ص 114</t>
  </si>
  <si>
    <t>اتجاه الصعود طبقا للمعماري المعتمد</t>
  </si>
  <si>
    <t>استلام منسوب الصدفات وبادي السلم بميزان القامة</t>
  </si>
  <si>
    <t>قياس سمك بلاطة السلم عموديا على الشريحة وليس رأسيا</t>
  </si>
  <si>
    <t>عرض النائمة وارتفاع القائمة وعرض السلم من المعماري مضافا إليه سمك الدرابزين</t>
  </si>
  <si>
    <t>شد خيط على أنوف الدرجات للتأكد أنها على خط واحد</t>
  </si>
  <si>
    <t>قياس بعد أول درجة في كل قلبة وتحقيق عرض البسطة</t>
  </si>
  <si>
    <t>تثبيت ألواح تزانة على أنوف الدرجات لتقويتها</t>
  </si>
  <si>
    <t>لوحان على الأقل في ثلثي عرض القلبة</t>
  </si>
  <si>
    <t>المسافة بين الطوارح الحاملة لبلاطة السلم</t>
  </si>
  <si>
    <t>60 سم بحد أقصى</t>
  </si>
  <si>
    <t>التأكد من العدد الكلي للدرجات بكل قلبة وبالسلم</t>
  </si>
  <si>
    <t>تساوي عرض القلبة من أسفل ومن أعلى</t>
  </si>
  <si>
    <t>وزن خشب الدرجات أفقيا بميزان المياه</t>
  </si>
  <si>
    <t>ترك فتحة تنظيف أسفل الدرج لبقايا الأسلاك والنشارة وغلقها قبل الصب</t>
  </si>
  <si>
    <t>استلام نجارة الأسقف: الأعمال التمهيدية</t>
  </si>
  <si>
    <t>المشاريع الكبرى والأسقف الثقيلة: تقديم تصميم إنشائي للشدة الخشبية أو المعدنية واعتماده قبل البدء</t>
  </si>
  <si>
    <t>مسؤولية المقاول واعتماد الاستشاري</t>
  </si>
  <si>
    <t>مراعاة الفرق بين منسوب ظهر الخرسانة T.O.S.S ومنسوب تشطيب الدور FFL في حساب ارتفاع الشدة</t>
  </si>
  <si>
    <t>دراسة السقف ومطابقة الإنشائي مع المعماري: البروزات، كمرة أو فاتورة أسفل كل جدار، سقوط الكمرات مع الشبابيك والأبواب، فتحات المناور مع الكهروميكانيك</t>
  </si>
  <si>
    <t>قطاعات طولية وعرضية لتسليح البلاطات بكل الباكيات وكروكي العزوم واسكتشات تفريد الحديد لأماكن الوصلات وأبعادها من الركائز</t>
  </si>
  <si>
    <t>دراسة سمك البلاطات والكمرات ومقاومتها للترخيم (Deflection)</t>
  </si>
  <si>
    <t>إسقاط Polyline لمحيط المسقط المعماري للدور الأعلى على السقف الإنشائي للتحقق من التطابق التام</t>
  </si>
  <si>
    <t>مطابقة الفرم الخشبية للأبعاد والأشكال والمناسيب وعدم تسرب المونة</t>
  </si>
  <si>
    <t>التنسيق بين التخصصات للفتحات والجلب (Sleeves) وسقوط الكمرات المتعارض مع مجاري التكييف</t>
  </si>
  <si>
    <t>ص 116</t>
  </si>
  <si>
    <t>حالة الأخشاب: مستقيمة دون التواء أو ترخيم ومتلاصقة لا تسرب لباني الخرسانة</t>
  </si>
  <si>
    <t>مراجعة أبعاد القطاعات بجداول نماذج الكمرات والبلاطات مع المسقط الأفقي لاكتشاف التضارب</t>
  </si>
  <si>
    <t>إعداد مخطط ملون لسمكات البلاطات وارتفاعات الكمرات قبل الخروج للاستلام</t>
  </si>
  <si>
    <t>لوحة أوتوكاد بالمقاسات التراكمية بين الكمرات أفقيا ورأسيا والمسافات البينية</t>
  </si>
  <si>
    <t>البروزات المستمرة على كامل ارتفاع الواجهة: يفضل عمل بروز في سقف الخرسانة لحملها</t>
  </si>
  <si>
    <t>شدة الدور الأرضي ترتكز بعد صب خرسانة الأرضيات، وعند الصعوبة دمك التربة واستعمال نعلات Mudsill خشبية</t>
  </si>
  <si>
    <t>استلام الشدة الخشبية للسقف من أسفل</t>
  </si>
  <si>
    <t>المسافة بين القوائم (العروق Shore) حسب التصميم</t>
  </si>
  <si>
    <t>غالبا 70 إلى 80 سم</t>
  </si>
  <si>
    <t>منع استخدام البلوك المفرغ أسفل الشدات</t>
  </si>
  <si>
    <t>تقوية وصلات الأعمدة أسفل البلاطة وسلامة التسديد ومنع التسديد بشكائر الأسمنت أو الأبلاكاش</t>
  </si>
  <si>
    <t>أماكن وصل العروق في الارتفاعات العالية ومتانة التقوية عند الوصلات</t>
  </si>
  <si>
    <t>تقوية قاع الكمرات بعروق حبس بالقمط (Kicker) وفي منتصف الارتفاع (Ledger)</t>
  </si>
  <si>
    <t>قوائم ذات مرافيع (Jacks) في الأماكن المحتمل هبوطها لإصلاح الهبوط أثناء الصب</t>
  </si>
  <si>
    <t>خاصة البحور الأكبر من 6 م</t>
  </si>
  <si>
    <t>جودة تثبيت عرقات الكمرات وبلاطة السقف</t>
  </si>
  <si>
    <t>تقويات بعروق مائلة (نهايز) في الاتجاهين مثبتة بالقمط مع العروق والأعمدة أو الحوائط المصبوبة</t>
  </si>
  <si>
    <t>التحقق من ارتفاع الشدة من متوسط قراءات الدور ومنسوب التشطيب للدور الأسفل وشيرب على 1 م ثم صافي ارتفاع السقف خاصة الدور الأخير</t>
  </si>
  <si>
    <t>الأسقف المرتفعة: العروق المتتالية قورة فوق قورة وربطها بمربوع وقمط مع لوح حبس (ضفدعة) عند الوصل المتجاور</t>
  </si>
  <si>
    <t>مربوع 1 م على الأقل من الجانبين و3 قمطات على الأقل</t>
  </si>
  <si>
    <t>ص 117</t>
  </si>
  <si>
    <t>برندات أفقية لربط الشدة ونهايز لتثبيتها</t>
  </si>
  <si>
    <t>على ارتفاع 1.8 م</t>
  </si>
  <si>
    <t>برندات مائلة (Bracing) لربط القوائم وتحمل الأحمال الجانبية</t>
  </si>
  <si>
    <t>قوائم مباشرة أسفل الكمرات أسفل العراقات وتكثيفها في الكمرات الكبيرة</t>
  </si>
  <si>
    <t>تسليم السقف كشدة خشبية قبل وضع حديد التسليح للتأكد من الأبعاد والمناسيب</t>
  </si>
  <si>
    <t>المواصفات المصرية 3/1/3</t>
  </si>
  <si>
    <t>التقفيل الجيد بين ألواح التطبيق أفقيا ورأسيا لمنع تسرب روبة الأسمنت</t>
  </si>
  <si>
    <t>خشب البليود: شريط لاصق Masking tape بين فواصل الألواح</t>
  </si>
  <si>
    <t>سقوط بلاطات دورات المياه حسب المخططات يقاس من السطح العلوي</t>
  </si>
  <si>
    <t>غالبا 10 إلى 20 سم</t>
  </si>
  <si>
    <t>أفقية التطبيق بميزان القامة من شيرب الأعمدة الخارجية مع مخطط مناسيب قيعان الكمرات والبلاطات</t>
  </si>
  <si>
    <t>التفاوت 6 مم لكل 3 م</t>
  </si>
  <si>
    <t>التحدب (Camber) للكمرات والبلاطات الطويلة، أعلى نقطة بالمنتصف أو بالطرف الحر للكابولي</t>
  </si>
  <si>
    <t>للكمرات والبلاطات بطول 8 م أو أكثر: 1/300 إلى 1/500 من الطول و1/150 للكابولي، أو 1.5 و2 و5 مم/م.ط للمستمرة والبسيطة والكابولي (الكود المصري 2001 فقرة 9-4-1-7)</t>
  </si>
  <si>
    <t>سمك البلاطة من الجوانب (الداير) وكراسي حديد أو لقطات بالمنتصف، ويفضل الصب بوجود ميزان قامة</t>
  </si>
  <si>
    <t>أماكن الكمرات وعلاقتها بالمحاور ووجود كمرة أو فاتورة أسفل كل جدار</t>
  </si>
  <si>
    <t>عمق وعرض جميع نماذج الكمرات</t>
  </si>
  <si>
    <t>رأسية جوانب الكمرات الساقطة بميزان الألومنيوم أو الشاقول</t>
  </si>
  <si>
    <t>شد خيط على استقامة جوانب الكمرات</t>
  </si>
  <si>
    <t>مثاليث خشبية Chamfer في زوايا الكمرات عند اشتراطها</t>
  </si>
  <si>
    <t>رأسية محيط الدور مع محيط الدور السابق أو الميدات</t>
  </si>
  <si>
    <t>تشكيلات الواجهات مطابقة للمخططات وموزونة رأسيا من السقف السابق</t>
  </si>
  <si>
    <t>أماكن ومقاسات الفتحات والمناور</t>
  </si>
  <si>
    <t>الحوائط الستائرية Curtain Wall: تجويف للداخل في الكمرات والبلاطات الخارجية</t>
  </si>
  <si>
    <t>منع تصنيع قوالب المساحة الواحدة من مواد متنوعة أو خلط جديد بقديم إلا من نفس النوع والعمر</t>
  </si>
  <si>
    <t>تنظيف التطبيق بكمبروسر هواء والمغناطيس لبقايا السلك ثم الغسيل خاصة وصلة العمود بالكمرة مع تصريف الماء من منافذ مخصصة</t>
  </si>
  <si>
    <t>منع طلاء الشدات بزيت المحركات المستعمل واستخدام زيوت خشبية أو زيت بذرة الكتان المخفف بالكيروسين</t>
  </si>
  <si>
    <t>طلاء القوالب قبل تركيب التسليح بفترة تسمح بالجفاف وعدم تلوث القضبان</t>
  </si>
  <si>
    <t>مراجعة مناسيب كمرات السلالم (غالبا بمنسوب الصدفة لا الدور)</t>
  </si>
  <si>
    <t>الفجوة الرأسية بين قاع كمرات السقف وأعتاب الأبواب والشبابيك: يفضل تسقيط الكمرة لمستوى العتب</t>
  </si>
  <si>
    <t>إذا كانت أقل من 20 سم</t>
  </si>
  <si>
    <t>عدم تشوين الحديد بشكل مركز على الشدة</t>
  </si>
  <si>
    <t>وزن جوانب الكمرات مع الدور السابق ورأسيتها بعد التقوية وقبل الصب وشد خيطان على محيط المبنى</t>
  </si>
  <si>
    <t>تقوية الجانب الخارجي لكمرات الداير بعروق مائلة للخارج (إسكندراني) مربوطة بشدة السقف</t>
  </si>
  <si>
    <t>أماكن وأبعاد فتحات الكهرباء والصحي والتكييف</t>
  </si>
  <si>
    <t>أماكن تثبيت الجوايط أو البالتات</t>
  </si>
  <si>
    <t>الشدة المعرضة للشمس طويلا قبل الصب: التأكد من عدم الالتواء أو تغير الأبعاد</t>
  </si>
  <si>
    <t>الشدات المعدنية الخاصة تنفذ حسب رسوماتها ويفتشها المهندس قبل رص الحديد</t>
  </si>
  <si>
    <t>تقوية الداير بشمبر من الداخل ونهايز من الخارج بقوائم إسكندراني</t>
  </si>
  <si>
    <t>عدم التكسير في الخرسانة بعد الصب لعمل فجوات أو فتحات</t>
  </si>
  <si>
    <t>سقف البدروم مع مواقف: الارتفاع الصافي بين أرضية المنحدر وكمرات السقف</t>
  </si>
  <si>
    <t>2.45 م على الأقل عموديا على المنحدر وبعرض 3 م</t>
  </si>
  <si>
    <t>الأسطح المائلة بزاوية أكبر من 35 درجة: شدات وفرم علوية</t>
  </si>
  <si>
    <t>المواصفات المصرية 3/1/4/2</t>
  </si>
  <si>
    <t>فك الشدات</t>
  </si>
  <si>
    <t>فك جوانب الكمرات والأعمدة بأسمنت بورتلاندي عادي</t>
  </si>
  <si>
    <t>بعد 24 إلى 72 ساعة</t>
  </si>
  <si>
    <t>ص 120</t>
  </si>
  <si>
    <t>فك بطنيات الأسقف والكمرات</t>
  </si>
  <si>
    <t>ضعف البحر الصغير بالأمتار أياما زائد يومين، والكابولي أربعة أضعاف طوله زائد يومين، ولا يقل عن أسبوع</t>
  </si>
  <si>
    <t>لا يفك السقف إذا صب الدور التالي عليه</t>
  </si>
  <si>
    <t>بعد 28 يوما</t>
  </si>
  <si>
    <t>الأسمنت سريع الشك: نصف المدد مع تحقق تحمل الخرسانة ويفضل اختبار ضغط قبل الفك</t>
  </si>
  <si>
    <t>3 أيام على الأقل</t>
  </si>
  <si>
    <t>الفك المبكر بنتائج عينات معالجة بجوار العنصر</t>
  </si>
  <si>
    <t>75% من الرتبة بشرط نسبة المقاومة الفعلية للتصميمية لا تقل عن نسبة الحمل الميت وأحمال الإنشاء للحمل التصميمي</t>
  </si>
  <si>
    <t>أدنى عمر للفك بمقاومة الكسر وعدد عينات الفحص</t>
  </si>
  <si>
    <t>70% من مقاومة 28 يوم، 3 عينات على الأقل لكل 100 م3 أو أقل يوميا</t>
  </si>
  <si>
    <t>تقديم طلب لاستشاري المشروع لفك الشدات وأخذ الموافقة قبل الفك</t>
  </si>
  <si>
    <t>الأسقف المحملة بشدة السقف المتكرر: لا يفك السقف السفلي مع الاسترشاد بكسر عينات 7 أيام</t>
  </si>
  <si>
    <t>قبل 28 يوما</t>
  </si>
  <si>
    <t>الكمرات المقلوبة أو الأسقف المعلقة: تحسب مدة الفك من تاريخ صب الكمرات المقلوبة</t>
  </si>
  <si>
    <t>فحص العناصر المصبوبة بعد الفك وترميم التعشيش إن وجد</t>
  </si>
  <si>
    <t>الغطاء الخرساني والإكسسوارات</t>
  </si>
  <si>
    <t>استخدام Wheel spacers للتسليح الرأسي وClip/Chair spacers للأفقي بالمقاس المطلوب</t>
  </si>
  <si>
    <t>حسب الغطاء</t>
  </si>
  <si>
    <t>ملحق مصور ص 13</t>
  </si>
  <si>
    <t>تركيب PVC Cone/Plug لنهايات الأسياخ الأفقية بجوار الجانب</t>
  </si>
  <si>
    <t>تركيب شطف (Chamfer) للزوايا الظاهرة للأعمدة والكمرات</t>
  </si>
  <si>
    <t>20x20 أو 25x25 مم</t>
  </si>
  <si>
    <t>تركيب مواسير PVC (سليف) للزراجين</t>
  </si>
  <si>
    <t>الشدات والسلامة ومحاور الأعمدة</t>
  </si>
  <si>
    <t>تركيب حواجز مانعة للسقوط حول الأعمدة ومحيط الشدة والمناور والسلالم وآبار المصاعد وبعد الفك</t>
  </si>
  <si>
    <t>ملحق مصور ص 17</t>
  </si>
  <si>
    <t>استلام الأعمدة الخارجية بوزن أول وآخر عمود وشد خيط والقياس منه</t>
  </si>
  <si>
    <t>قياس انحراف الأعمدة عن المحاور</t>
  </si>
  <si>
    <t>5 مم لكل باكية أو 6 م و 25 مم للمبنى</t>
  </si>
  <si>
    <t>استلام شدة السقف</t>
  </si>
  <si>
    <t>تطبيق السقف بالبليود الأملس بحالة جيدة</t>
  </si>
  <si>
    <t>ملحق مصور ص 18 إلى 20</t>
  </si>
  <si>
    <t>تنظيف الشدة بالهواء المضغوط ودهانها بزيوت الشدات قبل التسليح بفترة تسمح بالجفاف</t>
  </si>
  <si>
    <t>قياس أماكن الكمرات وعرض السقف تراكميا من نقطتين معلومتين</t>
  </si>
  <si>
    <t>+/- 5 مم لكل باكية و +/- 25 مم كلي</t>
  </si>
  <si>
    <t>التأكد من ارتفاع وعرض الكمرات قبل التسليح</t>
  </si>
  <si>
    <t>ارتفاع +15/-10 مم، عرض +10/-5 مم</t>
  </si>
  <si>
    <t>استلام أفقية الشدة بالميزان قبل التسليح</t>
  </si>
  <si>
    <t>بلاطات +/- 5 مم/3 م، كمرات +/- 10 مم/6 م، المبنى +/- 20 مم</t>
  </si>
  <si>
    <t>عمل صناديق للفتحات والمناور وتقفيل فتحات التطبيق</t>
  </si>
  <si>
    <t>غسيل الشدات الخشبية</t>
  </si>
  <si>
    <t>قبل الصب بـ 24 ساعة</t>
  </si>
  <si>
    <t>مراجعة تثبيت التقويات (الأحزمة) وعددها</t>
  </si>
  <si>
    <t>≥ 3 أحزمة في المتر</t>
  </si>
  <si>
    <t>تطبيق نفس بنود استلام نجارة أعمدة الدور الأرضي على الأدوار المتكررة بالإضافة للبنود الخاصة بالقص</t>
  </si>
  <si>
    <t>REBAR</t>
  </si>
  <si>
    <t>حديد تسليح</t>
  </si>
  <si>
    <t>قبول نتائج اختبارات حديد التسليح</t>
  </si>
  <si>
    <t>تعيين مكتب اختبارات محايد معتمد لاختبارات المواد ودمك التربة ويفضل مقيما بالموقع في المشاريع الكبرى</t>
  </si>
  <si>
    <t>ص 39</t>
  </si>
  <si>
    <t>تقديم أوراق المكتب وسابقة الخبرة واعتماده من صاحب الصلاحية</t>
  </si>
  <si>
    <t>أخذ عدد العينات لكل قطر حسب الكمية الموردة</t>
  </si>
  <si>
    <t>عينتان إذا أقل من 50 طن، 3 عينات من نفس الصبة إذا أكثر</t>
  </si>
  <si>
    <t>طول العينة كاف للقياس ولتحديد وزن المتر الطولي</t>
  </si>
  <si>
    <t>5 أو 10 أضعاف القطر، وأكثر من نصف متر للوزن</t>
  </si>
  <si>
    <t>الحضور الشخصي أثناء اختبار الشد والتأكد من معايرة الماكينة والتحميل بمعدل ثابت بدون صدم</t>
  </si>
  <si>
    <t>مراجعة حقول تقرير الاختبار والختم الحي وتوقيع مدير المكتب</t>
  </si>
  <si>
    <t>استلام حديد تسليح الأساسات</t>
  </si>
  <si>
    <t>القواعد المشتركة: الرقة السفلية فرش في الاتجاه الطويل وغطاء في القصير والعكس في العلوية (ساندويتش)</t>
  </si>
  <si>
    <t>شكل أ-89</t>
  </si>
  <si>
    <t>ص 79</t>
  </si>
  <si>
    <t>تراكب زاوية الرقة العلوية مع السفلية بكامل سمك القاعدة ما لم يحدد خلافه</t>
  </si>
  <si>
    <t>كامل الارتفاع ≥ 30 سم</t>
  </si>
  <si>
    <t>تكثيف الحديد السفلي القصير أسفل الأعمدة في شريحة تركيز حسب جداول التسليح</t>
  </si>
  <si>
    <t>عرض الشريحة = بعد العمود في الاتجاه الطويل + ضعف سمك القاعدة</t>
  </si>
  <si>
    <t>استمرار الكانات الخارجية للعمود داخل القاعدة</t>
  </si>
  <si>
    <t>≥ 3 كانات</t>
  </si>
  <si>
    <t>كراسي (Chairs) لتثبيت الحديد العلوي</t>
  </si>
  <si>
    <t>غالبا Ø16 لكل 1 م2</t>
  </si>
  <si>
    <t>قياس السمك بعد الرقتين والارتفاع الكلي</t>
  </si>
  <si>
    <t>مطابقة اتجاه وأبعاد وتسليح الأعمدة مع مخطط رقاب الأعمدة</t>
  </si>
  <si>
    <t>أشاير الأعمدة داخل القاعدة: وصلة شد من السطح العلوي + زاوية</t>
  </si>
  <si>
    <t>غالبا زاوية 30 سم، وصلة ≥ 1 م أو 65Ø أو dp 50 (ACI)</t>
  </si>
  <si>
    <t>ارتفاع الأشاير (Starter Bars) فوق ظهر القاعدة</t>
  </si>
  <si>
    <t>≥ الوصلة المطلوبة (غالبا وصلة شد)</t>
  </si>
  <si>
    <t>الأساسات الشريطية: الحديد القصير فرش (شكل U أو كانة مغلقة) والطويل غطاء من رقتين</t>
  </si>
  <si>
    <t>القواعد المنفصلة المستطيلة: الطويل فرش منتظم والقصير غطاء يركز داخل عرض القاعدة</t>
  </si>
  <si>
    <t>شكل أ-90</t>
  </si>
  <si>
    <t>ص 79 إلى 80</t>
  </si>
  <si>
    <t>تركيز الحديد القصير (الكود المصري): Asm/As = 2B'/(A+B') في مسافة = البعد القصير، أو طول العمود في اتجاه A + سمك القاعدة أيهما أكبر</t>
  </si>
  <si>
    <t>شكل أ-91</t>
  </si>
  <si>
    <t>ص 80</t>
  </si>
  <si>
    <t>تركيز الحديد القصير (ACI): Ys = 2/(B+1) حيث B = الطول/العرض، والباقي (1-Ys)×As يوزع على الطرفين</t>
  </si>
  <si>
    <t>تحزيم القاعدة بسيخ على كامل المحيط من أعلى</t>
  </si>
  <si>
    <t>Ø12 يتكرر كل 25 سم ارتفاعا</t>
  </si>
  <si>
    <t>القواعد المربعة: توزيع منتظم بالاتجاهين ويفضل الفرش عموديا على البعد الأكبر للعمود</t>
  </si>
  <si>
    <t>بعض المشاريع: أسياخ علوية بالاتجاهين لتثبيت أشاير الأعمدة</t>
  </si>
  <si>
    <t>3Ø14، نصف عدد التسليح تحت العمود بحيث ≥ سيخين</t>
  </si>
  <si>
    <t>السملات الرابطة لمقاومة الهبوط المتفاوت: الوصل في منتصف المسافة بالتبادل وامتداد طول الرباط بعد محور القاعدة</t>
  </si>
  <si>
    <t>قواعد الجار والكمرة الرابطة (Strap Beam): العلوي هو الرئيسي بكامل الطول وبعد محور العمود بـ 60Ø، زاوية تحقق وصلة شد من وجه العمود الداخلي، ونهاية بزاوية L</t>
  </si>
  <si>
    <t>شكل أ-93، 60Ø</t>
  </si>
  <si>
    <t>كانات الكمرة الرابطة تكثف في مناطق القص وتستمر داخل القاعدة</t>
  </si>
  <si>
    <t>≥ Ø10، 4 فروع إذا العرض &gt; 40 سم، برندات كل 30 سم ارتفاع</t>
  </si>
  <si>
    <t>ص 80 إلى 81</t>
  </si>
  <si>
    <t>الحديد المكسح بالكمرة الرابطة مماس لمنحنى العزم (عكس كمرات السقف)</t>
  </si>
  <si>
    <t>ص 81</t>
  </si>
  <si>
    <t>فرش حديد قاعدة الجار والقاعدة الداخلية المرتبطة عموديا على محور الشداد والغطاء باتجاهه</t>
  </si>
  <si>
    <t>اللبشة: وصل السفلي في شريحة الوسط والعلوي عند شريحة العمود بالتبادل، والإضافي السفلي أسفل الأعمدة والعلوي في المنتصف (بلاطة مقلوبة)</t>
  </si>
  <si>
    <t>أماكن وعدد وطول الحديد الإضافي باللبشة حسب المخطط وتراكب زوايا الرقتين بكامل السمك</t>
  </si>
  <si>
    <t>الوصلات بعيدا عن مناطق الإجهاد القصوى وبالتبادل</t>
  </si>
  <si>
    <t>مساحة الموصول ≤ 25% في المقطع، تباعد المحاور ≥ 1.3Ld وإلا زيادة طول التماسك</t>
  </si>
  <si>
    <t>الوصلات الميكانيكية أو الملحومة للأقطار ≥ 28 تختبر شد أو ضغط</t>
  </si>
  <si>
    <t>125% من إجهاد الخضوع</t>
  </si>
  <si>
    <t>وصلات الشد Class B (ACI) عند وصل كامل الحديد ولوصلة الأشاير مع القواعد</t>
  </si>
  <si>
    <t>الأقطار المختلفة: الوصلة على أساس القطر الأكبر</t>
  </si>
  <si>
    <t>حديد إيبوكسي: زيادة طول الوصلة بمعامل التكبير حسب الكود إن لم تذكر المخططات</t>
  </si>
  <si>
    <t>Ribbed Raft يعامل كسقف Solid Slab مقلوب</t>
  </si>
  <si>
    <t>سلامة الحديد بصريا من الزيوت والشحوم والمواد العضوية والصدأ</t>
  </si>
  <si>
    <t>ص 82</t>
  </si>
  <si>
    <t>مطابقة نوع وأقطار وعدد وأطوال وتشكيل الحديد للرسومات</t>
  </si>
  <si>
    <t>ظهور نتائج اختبار الحديد المستخدم وتحقيقها المطلوب</t>
  </si>
  <si>
    <t>أماكن وعدد أشاير الأعمدة وربطها بكانات</t>
  </si>
  <si>
    <t>الوصلة بين القاعدة والعمود (Fixed): وصلة شد داخل القاعدة من سطحها ووصلة شد في الأشاير خارجها</t>
  </si>
  <si>
    <t>ارتفاع الأشاير بعد صب القاعدة، وإن امتدت حتى أعلى الميدات تحسب من ظهر الميدات + وصلة شد</t>
  </si>
  <si>
    <t>≥ 65Ø (≥ 1 م ببعض المشاريع)، ACI Class B = 1.3Ld</t>
  </si>
  <si>
    <t>التربيط بسلك رباط (Annealed Wire) دون ظهور أطرافه على سطح الخرسانة</t>
  </si>
  <si>
    <t>الحديد الإيبوكسي: طلاء جميع الأطراف المقطوعة بنفس مادة الترقيع، كراسي وسلك رباط مدهونة إيبوكسي ومنع أي حديد غير مطلي، ومعدات ثني مبطنة</t>
  </si>
  <si>
    <t>منع لحام الحديد المعالج على البارد إلا لحديد قابل للحام أو بحساب نقص المقاومة، مع استقامة المحاور وأخذ عينات من الموصول</t>
  </si>
  <si>
    <t>عدد الملحوم ≤ نصف أسياخ المقطع</t>
  </si>
  <si>
    <t>طول زاوية الحديد الرئيسي للقواعد المنفصلة مع تحقيق وصلة الشد داخل القاعدة</t>
  </si>
  <si>
    <t>≥ 30 سم أو نصف ارتفاع القاعدة أو عرض العمود (الأكبر)</t>
  </si>
  <si>
    <t>ص 83</t>
  </si>
  <si>
    <t>تربيط كل تقاطعات الحديد بالاتجاهين (سد)</t>
  </si>
  <si>
    <t>رباط حديد الأعمدة داخل القواعد: وصلة شد من السطح العلوي + رجل بزاوية قائمة</t>
  </si>
  <si>
    <t>رجل ≥ 45 سم (BS)، كانات ≥ 3</t>
  </si>
  <si>
    <t>أشاير الأعمدة الدائرية وسيخ في كل زاوية لباقي الأعمدة</t>
  </si>
  <si>
    <t>≥ 6 أسياخ للدائرية</t>
  </si>
  <si>
    <t>كانة بعيون لحفظ مسافات الأشاير وإسنادها بشدة خشبية عند امتدادها لظهر الميدة العلوية</t>
  </si>
  <si>
    <t>اللبشة: أوتار خرسانية عمودية على الفرش لرفع الرقة السفلية وكراسي حديد للعلوية</t>
  </si>
  <si>
    <t>أوتار كل 2 م، كراسي Ø16 لكل 1 م2</t>
  </si>
  <si>
    <t>بسكوت وتخانات أسفل الحديد بقيمة الغطاء في تقرير التربة، ويمنع فضل الحديد</t>
  </si>
  <si>
    <t>≥ 5 سم</t>
  </si>
  <si>
    <t>القواعد الشريطية للحوائط والأسوار متدرجة المناسيب: تراكب بين المنسوبين</t>
  </si>
  <si>
    <t>≥ 1 م أو ضعف فرق المنسوب</t>
  </si>
  <si>
    <t>SBC: عدم عمل حزم (Bundles) بالكمرات للأسياخ الأكبر من 32 مم</t>
  </si>
  <si>
    <t>غطاء الحزم عدا الأساسات</t>
  </si>
  <si>
    <t>≥ القطر المكافئ للحزمة ولا يلزم أن يتجاوز 50 مم (ACI/SBC)</t>
  </si>
  <si>
    <t>طول وصلة الحزم = امتداد السيخ المفرد × معامل (شد وضغط)</t>
  </si>
  <si>
    <t>1.2 لحزمة 3 أسياخ، 1.33 لحزمة 4 أسياخ</t>
  </si>
  <si>
    <t>منع ثني الحديد ثم إعادة عدله</t>
  </si>
  <si>
    <t>كانات شتش للسملات أو التربيط الجيد للسفلي</t>
  </si>
  <si>
    <t>≥ 2 بالسمل</t>
  </si>
  <si>
    <t>المسافات بين أسياخ أشاير الأعمدة</t>
  </si>
  <si>
    <t>ضلع ≤ 30 سم يكفي الأركان، وإلا ≤ 25 سم، وربط بكانة إذا &gt; 15 سم</t>
  </si>
  <si>
    <t>ص 83 إلى 84</t>
  </si>
  <si>
    <t>يفضل عدم استخدام أكثر من نوع حديد داخل العنصر الواحد</t>
  </si>
  <si>
    <t>عينات عشوائية من كل طلبية واختبار الشد عند غياب شهادة المطابقة أو التوريد من مصنع آخر</t>
  </si>
  <si>
    <t>Core المصعد في المباني بدون بدروم (خاصة مع المياه الجوفية): صب مغلق حتى منسوب الميدات العلوية بدون فتحة الباب، وعزله باللفائف وحماية العزل بالطوب الأسمنتي</t>
  </si>
  <si>
    <t>Water Stop بكل الجدران الخرسانية أسفل الأرض (خزانات، بدرومات) خاصة مع مياه جوفية عالية</t>
  </si>
  <si>
    <t>البدروم والحوائط الاستنادية: Water Stop بين القاعدة والجدار مع Kicker، نصفه في الكيكر ونصفه خارجه، ولحام الطرفين بالمكوى الحراري أو لاصق مخصص</t>
  </si>
  <si>
    <t>أشاير الحوائط الخرسانية بالقاعدة متماثلة مع التسليح الرأسي للحائط بنفس الأقطار والرتبة</t>
  </si>
  <si>
    <t>مطابقة أبعاد قطاعات الأعمدة بالجداول مع المسقط الأفقي</t>
  </si>
  <si>
    <t>قطاع رأسي حتى منسوب الميدات العلوية أو تشطيب الأرضي بمناسيب التأسيس وسمك العادية والمسلحة وارتفاع الرقبة</t>
  </si>
  <si>
    <t>المشاريع الكبرى: توقيع أركان الرقاب بمحطة الرصد على ظهر القواعد قبل الحدادة</t>
  </si>
  <si>
    <t>قطاع العمود وأبعاده واتجاهه</t>
  </si>
  <si>
    <t>نظافة الأشاير من الخرسانة الملتصقة وقاع العمود من ساقط الخرسانة والسلك</t>
  </si>
  <si>
    <t>طول الوصلة بين أشاير القاعدة والرقبة</t>
  </si>
  <si>
    <t>غالبا 65Ø ولا تقل عن 1 م، أو Class B (ACI)، dP 50</t>
  </si>
  <si>
    <t>حديد الوصلات متلاصق (القديم من الداخل والجديد من الخارج) دون مسافات بينية</t>
  </si>
  <si>
    <t>ص 86 إلى 87</t>
  </si>
  <si>
    <t>تكثيف الكانات من ظهر القاعدة</t>
  </si>
  <si>
    <t>≥ الأكبر من (Hn/6، البعد الأكبر للعمود، 50 سم)، غالبا 1 م</t>
  </si>
  <si>
    <t>ص 87</t>
  </si>
  <si>
    <t>تقسيط الكانات في منتصف الرقبة</t>
  </si>
  <si>
    <t>≤ الأصغر من (15 × أصغر قطر طولي، الضلع الأصغر، 20 سم)</t>
  </si>
  <si>
    <t>وجود كانات حتى منسوب الصب أو أعلى، وتحديد منسوب الصب على الأشاير، وكانة على نهاية الأشاير لحفظ التقسيط</t>
  </si>
  <si>
    <t>أقل قطر لكانات الأعمدة (ACI)</t>
  </si>
  <si>
    <t>10 مم</t>
  </si>
  <si>
    <t>المسافات بين أسياخ الأعمدة</t>
  </si>
  <si>
    <t>ضلع ≤ 30 سم يكفي الأركان، وإلا كل ≤ 25 سم، وكانة إذا المسافة &gt; 15 سم</t>
  </si>
  <si>
    <t>حوائط القص: كليبسات لربط شبكتي التسليح ما لم تذكر المخططات أكثر</t>
  </si>
  <si>
    <t>≥ 4 كليبسات Ø6 لكل م2</t>
  </si>
  <si>
    <t>حوائط القص: البرندات الأفقية من الخارج تحتوي الحديد الرأسي</t>
  </si>
  <si>
    <t>الحوائط ذات التركيز عند الأركان والأطراف: ربط الرأسي بكانة مغلقة</t>
  </si>
  <si>
    <t>فتحة باب Core المصعد: حديد مشاطيف بزاوية 45 عند الأركان</t>
  </si>
  <si>
    <t>عادة 2Ø16</t>
  </si>
  <si>
    <t>اتصال البرندات عند أركان الـ Core متصل ويحقق طول التماسك بالاتجاهين</t>
  </si>
  <si>
    <t>شكل أ-35</t>
  </si>
  <si>
    <t>عتب باب المصعد عند نسبة البحر الخالص للارتفاع ≤ 2: مجموعتان متقاطعتان من التسليح القطري مربوطة بكانات وممتدة بطول وصلة شد</t>
  </si>
  <si>
    <t>≥ 4 أسياخ لكل مجموعة</t>
  </si>
  <si>
    <t>ص 87 إلى 88</t>
  </si>
  <si>
    <t>استلام تسليح الميدات العلوية</t>
  </si>
  <si>
    <t>معاملة الميدات العلوية ككمرات السقف تسليحا وعزوما وتحديد الرئيسية والفرعية (Statical System)</t>
  </si>
  <si>
    <t>ص 99</t>
  </si>
  <si>
    <t>مخططات تفريد حديد الميدات (Shop Drawings) مطابقة للتفصيلة النموذجية: تفصيلة لكل ميدة على محور بالمحاور الرأسية والنماذج في كل بحر</t>
  </si>
  <si>
    <t>Shop Drawings: أماكن تكثيف الكانات وطولها وعدد الكانات والقطر وعدد الأفرع</t>
  </si>
  <si>
    <t>Shop Drawings: أماكن الوصلات وطولها ومسافة ربط العلوي الإضافي</t>
  </si>
  <si>
    <t>Shop Drawings: طول وعدد وقطر السيخ وتنسيبه للركائز</t>
  </si>
  <si>
    <t>Shop Drawings: طول وعدد العلوي الإضافي ومسافة ربطه مع الأعمدة، وطول وعدد السفلي الإضافي ومسافة تنسيبه</t>
  </si>
  <si>
    <t>Shop Drawings: بداية ونهاية التكسيح إن وجد</t>
  </si>
  <si>
    <t>Shop Drawings: قطاعات عرضية لتوزيع الحديد والعرض والعمق وعدد فروع الكانات</t>
  </si>
  <si>
    <t>Shop Drawings: قطاعات طولية وعرضية لتسليح البلاطات بكل الباكيات وكروكي العزوم لمراجعة أماكن الوصلات</t>
  </si>
  <si>
    <t>اعتماد التفاصيل من المهندس المشرف قبل التصنيع والاستلام على أساسها</t>
  </si>
  <si>
    <t>شكل أ-1 إلى أ-32</t>
  </si>
  <si>
    <t>الحديد المكسح: التكسيح في الطرفية على 1/7 البحر الصافي والداخلية على 1/5، مع امتداد لربع البحر المجاور أو نفسه أيهما أكبر</t>
  </si>
  <si>
    <t>شكل أ-1</t>
  </si>
  <si>
    <t>بدون تكسيح: العلوي الإضافي لمسافة ثلث البحر الأكبر مع حديد البادي بزاوية للطرفية</t>
  </si>
  <si>
    <t>أشاير الأعمدة تستوفي مسافة الرباط المطلوبة فوق ظهر الميدات</t>
  </si>
  <si>
    <t>تكثيف الكانات (كود مصري): منطقة ≥ ضعف عمق الكمرة من وجه العمود، أول كانة على 5 سم أو نصف المسافة</t>
  </si>
  <si>
    <t>التباعد ≤ min(d/4، 24Ø كانة، 8Ø طولي، 20 سم)، المنتصف ≤ min(d/2، 20 سم) زلزاليا</t>
  </si>
  <si>
    <t>ص 100</t>
  </si>
  <si>
    <t>ACI: تركيز الكانات لمسافة 2d من وجه العمود، أول كانة 5 سم أو نصف المسافة (الأقل)</t>
  </si>
  <si>
    <t>التباعد ≤ min(d/4، 24Ø كانة، 8Ø طولي، 30 سم)، المنتصف ≤ d/2</t>
  </si>
  <si>
    <t>التسليح الكثيف: طبقات بمسافة بينية بقطع Ø25 كل 1 م، الأكبر قطرا بالطبقة الأولى، توزيع متماثل والأسياخ على خط واحد بين الطبقات</t>
  </si>
  <si>
    <t>≥ مقاس الركام الأكبر، غالبا 2.5 سم، ≥ سيخين بالطبقة</t>
  </si>
  <si>
    <t>ميدات عرضها &gt; 40 سم: كانة 4 فروع على الأقل</t>
  </si>
  <si>
    <t>تباعد الفروع ≤ 250 مم</t>
  </si>
  <si>
    <t>سيخ طولي سفلي وعلوي في كل زاوية (زنون) للكانة متعددة الفروع</t>
  </si>
  <si>
    <t>تكثيف كانات الكمرة الرئيسية عند التقاء ثانوية</t>
  </si>
  <si>
    <t>شكل أ-21</t>
  </si>
  <si>
    <t>الكانات رأسية غير مائلة ومربوطة من أسفل وأعلى</t>
  </si>
  <si>
    <t>امتداد السفلي للوجه المقابل للركيزة ما لم تذكر المخططات خلافه</t>
  </si>
  <si>
    <t>≥ 15 سم بعد محور العمود من الجهة المقابلة</t>
  </si>
  <si>
    <t>نموذجان مختلفان لميدتين متجاورتين: يستمر العلوي للكمرة الأكبر تسليحا في بحر الأقل</t>
  </si>
  <si>
    <t>ص 101</t>
  </si>
  <si>
    <t>كمرة قصيرة (&lt; ثلث أطول البحرين) بين كبيرتين: يمتد العلوي الأكبر داخل القصير بدون وصلات وينتهي عند ثلث المجاورتين</t>
  </si>
  <si>
    <t>شكل أ-8، أ-14</t>
  </si>
  <si>
    <t>كمرة كبيرة بين قصيرتين (&lt; ثلث الكبيرة): يمتد علوي الكبيرة لما بعد القصيرتين</t>
  </si>
  <si>
    <t>شكل أ-9، أ-15</t>
  </si>
  <si>
    <t>كمرة قصيرة بعد كابولي: يمتد حديد الكابولي لما بعد الكمرة المجاورة حتى ثلث البحر الثالث</t>
  </si>
  <si>
    <t>شكل أ-10</t>
  </si>
  <si>
    <t>مراجعة عدد الأسياخ والوصلات وطول الرباط وتربيط السفلي وكانات الشتش وتكثيف الكانات قبل وبعد الأعمدة واستمرار كانات الأعمدة داخل الميدات</t>
  </si>
  <si>
    <t>أشاير بادئ السلم: القطر والعدد والطول والأماكن، وغالبا يكون اتجاه الصعود حول الجانب اليسار للصاعد في سلالم الخدمة، ومطابقة البادي لأول درجة بالمعماري</t>
  </si>
  <si>
    <t>البسكوت الجانبي على كل جانب أسفل وأعلى الميدة وأسفل الحديد السفلي</t>
  </si>
  <si>
    <t>≥ 2 بسكوتة لكل جانب، غطاء غالبا ≥ 4 سم</t>
  </si>
  <si>
    <t>الميدات العالية: الصب بطبقات ودمك ثم صب التالية قبل انتهاء زمن الشك</t>
  </si>
  <si>
    <t>30-50 سم، قبل 40 دقيقة</t>
  </si>
  <si>
    <t>أشاير السلالم والمنحدرات والبلاطات المتصلة بالميدات</t>
  </si>
  <si>
    <t>جرابات مواسير الصرف أكبر من الأصلية وبعيدة عن مناطق القص القصوى</t>
  </si>
  <si>
    <t>أكبر بـ 13 مم على الأقل، شكل أ-20</t>
  </si>
  <si>
    <t>اختبار كل التمديدات الأرضية المدفونة أسفل الميدات (صرف، تغذية، حريق)</t>
  </si>
  <si>
    <t>تركيب سدادات (Plugs) لكل المواسير بعد اختبارها قبل الصب والردم</t>
  </si>
  <si>
    <t>التنسيق مع التخصصات (كهرباء، تأريض، جرابات صواعق، صحي، ميكانيكا) واستلام كل تخصص قبل الصب</t>
  </si>
  <si>
    <t>عدم صب الأعضاء الحاملة قبل تصلد خرسانة الأعمدة والجدران المصبوبة سابقا</t>
  </si>
  <si>
    <t>≥ ساعتين</t>
  </si>
  <si>
    <t>المناطق الزلزالية المصرية (الدرجات 3 إلى 5ب): أشاير للحوائط المستخدمة كستائر خارجية بسيخ رأسي في الميدات والكمرات</t>
  </si>
  <si>
    <t>Ø12 كل 1 م، يبدأ على 40 سم من طرفي الحائط</t>
  </si>
  <si>
    <t>استلام تسليح الأعمدة وحوائط القص</t>
  </si>
  <si>
    <t>قطاعات رأسية لنماذج الأعمدة بكل الأدوار: تغير القطاع، الوصلات، طول الرباط، تركيز الكانات</t>
  </si>
  <si>
    <t>ص 107</t>
  </si>
  <si>
    <t>مراجعة تفاصيل التسليح بالمخططات التنفيذية (الرباط، تركيز الكانات، الغطاء)</t>
  </si>
  <si>
    <t>تكثيف الكانات أسفل وأعلى العمود بالمناطق الزلزالية</t>
  </si>
  <si>
    <t>≥ max(Hn/6، البعد الأكبر، 50 سم)، غالبا 1 م</t>
  </si>
  <si>
    <t>أول كانة على So/2</t>
  </si>
  <si>
    <t>غالبا 5 سم</t>
  </si>
  <si>
    <t>تباعد So بالمنطقة الحرجة (مصري)</t>
  </si>
  <si>
    <t>≤ min(8Ø طولي، 24Ø كانة، نصف أصغر بعد، 15 سم)</t>
  </si>
  <si>
    <t>تباعد So عند النهايتين (ACI)</t>
  </si>
  <si>
    <t>≤ min(8Ø طولي، 24Ø كانة، نصف أصغر بعد، 30 سم)</t>
  </si>
  <si>
    <t>تقسيط الكانات بمنتصف الارتفاع</t>
  </si>
  <si>
    <t>≤ min(15Ø طولي، الضلع الأصغر، 20 سم)</t>
  </si>
  <si>
    <t>نظافة الحديد من الصدأ ومطابقة النوع والأقطار والعدد</t>
  </si>
  <si>
    <t>ارتفاع أسياخ العمود يحقق الوصلة فوق منسوب سقف الدور</t>
  </si>
  <si>
    <t>غالبا 1 م أو 65Ø</t>
  </si>
  <si>
    <t>استلام نوع الحديد وبلد المنشأ</t>
  </si>
  <si>
    <t>المباني الصناعية بأوناش على كابولي قصير من العمود: تنفيذ الكابولي مع مرحلة الأعمدة</t>
  </si>
  <si>
    <t>عدد الكانات وتقسيطها وتربيطها بالأسياخ تربيط سد بالكلابة</t>
  </si>
  <si>
    <t>أقفال الكانات بالتبادل على جانبي العمود</t>
  </si>
  <si>
    <t>ص 108</t>
  </si>
  <si>
    <t>الكانات مستمرة أعلى منسوب الصب</t>
  </si>
  <si>
    <t>إشارة العمود وصلة شد Class B (ACI)، وطولها يختلف بإجهاد الخرسانة والحديد</t>
  </si>
  <si>
    <t>المعتاد 50 dp، وبمصر 65Ø ≥ 1 م</t>
  </si>
  <si>
    <t>المسافات بين الأسياخ</t>
  </si>
  <si>
    <t>ضلع ≤ 30 سم يكفي الأركان، وإلا ≤ 25 سم، وربط بكانة إذا &gt; 15 سم (شكل أ-34)</t>
  </si>
  <si>
    <t>قياس أبعاد الكانة لتحقيق الغطاء حسب درجة مقاومة الحريق</t>
  </si>
  <si>
    <t>ACI 40 مم، مصر ≥ 2.5 سم والمعتاد 3 سم</t>
  </si>
  <si>
    <t>اختلاف الأقطار بين الأدوار: مسافة الرباط على القطر الأكبر</t>
  </si>
  <si>
    <t>عمود دائري يتحول لمستطيل: المستطيل داخل قطر الدائري ومطابقة C.G وأشاير منفصلة (Separate Dowels) تحقق وصلة شد</t>
  </si>
  <si>
    <t>الأعمدة الدائرية: طوق داخلي لحفظ القطر وتثبيت الرأسي</t>
  </si>
  <si>
    <t>كل 1-1.5 م</t>
  </si>
  <si>
    <t>نوع الكانات الدائرية (حلزونية أو منفصلة) حسب المخططات وامتداد القفل داخل القطاع</t>
  </si>
  <si>
    <t>≥ 7-10 مرات قطر الكانة</t>
  </si>
  <si>
    <t>وصل حزم الأعمدة = امتداد السيخ المفرد × معامل، ومنع الوصل بين الحزم بأكملها (SBC)</t>
  </si>
  <si>
    <t>1.2 لـ 3 أسياخ، 1.33 لـ 4 أسياخ</t>
  </si>
  <si>
    <t>المسافة الأفقية بين الرأسي أكبر من 15 سم: ربط كل الأسياخ بالكانات، وأقل من 15 سم يمكن الاستغناء عن ربط الوسطي</t>
  </si>
  <si>
    <t>كانة بعيون للأعمدة خاصة مع كانات ملساء، ويمكن الاستغناء عنها مع التربيط الجيد</t>
  </si>
  <si>
    <t>≥ 4 كانات</t>
  </si>
  <si>
    <t>رأسية الحديد وعدم التواء الرأسي وأفقية الكانات</t>
  </si>
  <si>
    <t>ص 109</t>
  </si>
  <si>
    <t>بسكوت كاف بين الشدة والحديد مثبت في الكانة لا في الرأسي</t>
  </si>
  <si>
    <t>أماكن ومناسيب أشاير الأعتاب التي لا توجد لها محكيات في المباني</t>
  </si>
  <si>
    <t>حوائط القص: كليبسات تربط الرأسي بالأفقي مخترقة السمك ما لم تذكر المخططات أكثر</t>
  </si>
  <si>
    <t>≥ Ø8 أو 0.25 قطر الرأسي، ≥ 4 نقاط/م2</t>
  </si>
  <si>
    <t>الحوائط ذات التركيز عند الأركان والأطراف: كانة مغلقة</t>
  </si>
  <si>
    <t>Core المصعد: مشاطيف حول فتحات الأبواب بزاوية 45 عند الأركان</t>
  </si>
  <si>
    <t>اتصال البرندات عند أركان الـ Core بطول التماسك بالاتجاهين</t>
  </si>
  <si>
    <t>عتب أبواب المصعد عند Ln/h ≤ 2: مجموعتان متقاطعتان من التسليح القطري بكانات وممتدة بوصلة شد</t>
  </si>
  <si>
    <t>غطاء خارج الكانات أكبر من 40 مم: احتياطات ضد الانفصال (بياض مع تقليل الغطاء أو شبكة إضافية)</t>
  </si>
  <si>
    <t>شبكة على بعد 20 مم من الوجه</t>
  </si>
  <si>
    <t>البرندات تحتوي الرأسي من الخارج</t>
  </si>
  <si>
    <t>فتحة بحائط القص: تكثيف الرأسي والأفقي على جوانبها بنصف مساحة الحديد المقطوع + مشاطيف على الأركان</t>
  </si>
  <si>
    <t>2Ø12، شكل أ-36</t>
  </si>
  <si>
    <t>عدد الأسياخ الطولية للعمود</t>
  </si>
  <si>
    <t>الدائري 6 أسياخ على الأقل، المضلع سيخ في كل زاوية على الأقل</t>
  </si>
  <si>
    <t>تمييل الأسياخ الرأسية عند تقليل أبعاد العمود في الأدوار المتكررة داخل قطاع الكمرة أو البلاطة</t>
  </si>
  <si>
    <t>الميل لا يزيد عن 1 أفقي إلى 6 رأسي</t>
  </si>
  <si>
    <t>عند عدم كفاية العمق لتحقيق الميل تثنى الأسياخ 90 درجة مع أشاير جديدة منفصلة بالعمود السفلي بطول وصلة شد من ظهر البلاطة أو الكمرة</t>
  </si>
  <si>
    <t>طول وصلة شد، شكل أ-37</t>
  </si>
  <si>
    <t>تربيط حديد العمود بسلك رباط عند جميع التقاطعات في الاتجاهين (صليبة)</t>
  </si>
  <si>
    <t>الكوابيل القصيرة المتصلة بالأعمدة: استمرار كانات العمود داخل الكابولي بكانات أفقية مقفلة إضافة لكانات رأسية بالكابولي</t>
  </si>
  <si>
    <t>قطر كانات الأعمدة</t>
  </si>
  <si>
    <t>لا يقل عن 10 مم (ACI 318-08 بند 7.10.5)</t>
  </si>
  <si>
    <t>الحديد الرئيسي عمودي على الكمرات الحاملة طبقا للنظام الإنشائي</t>
  </si>
  <si>
    <t>عدد وأقطار الحديد الرئيسي والثانوي</t>
  </si>
  <si>
    <t>سيخ في أنف كل درجة وحديد الدرجة (مثاليث) مثبت جيدا بأنف الدرجة بسلك رباط</t>
  </si>
  <si>
    <t>عمل مقصات حيث محصلة الشد للخارج من بلاطة السلم، غالبا عند الصدفة للقلبة الأولى ومنسوب الدور للثانية</t>
  </si>
  <si>
    <t>شكل أ-61، أ-62</t>
  </si>
  <si>
    <t>تنفيذ السلم حتى منسوب الصدفة مع صب الأعمدة مع أشاير بوصلة شد، ويفضل أشاير بطول القلبة</t>
  </si>
  <si>
    <t>1.3 Ld</t>
  </si>
  <si>
    <t>مراجعة تسليح الكمرات الحاملة للسلم وطريقة حمله</t>
  </si>
  <si>
    <t>الحديد السفلي لبلاطة السلم أعلى التسليح السفلي لكمرة نصف الدور أو البلاطة الحاملة</t>
  </si>
  <si>
    <t>المسافة بين رقتي تسليح بلاطة السلم تحقق سمك البلاطة ناقص الغطاء</t>
  </si>
  <si>
    <t>الكمرة المكسرة مع السلم: مقصات في التسليح عند تداخل العزوم</t>
  </si>
  <si>
    <t>تكثيف الكانات عند زاوية انحراف السلم الرأسية والكانات عمودية على محور الكمرة في الجزء المائل</t>
  </si>
  <si>
    <t>استلام تسليح الأسقف: الأعمال التمهيدية</t>
  </si>
  <si>
    <t>مراجعة النظام الإنشائي للسقف وانتقال الأحمال حتى الركائز</t>
  </si>
  <si>
    <t>إسقاط المعماري على الإنشائي للتأكد من وجود كمرة أو فاتورة أسفل كل جدار ومراجعة البروزات والحدود الخارجية</t>
  </si>
  <si>
    <t>مطابقة الإنشائي مع مخططات التكييف المركزي من حيث قطاع المجاري والارتفاع الصافي والفتحات</t>
  </si>
  <si>
    <t>ص 121</t>
  </si>
  <si>
    <t>مخططات تفريد حديد الكمرات والبلاطات: المحاور واسم النموذج، تكثيف الكانات وعددها وقطرها، الوصلات وطولها، الأسياخ الإضافية وتنسيبها، بداية ونهاية التكسيح، القطاعات العرضية وفروع الكانات، كروكي العزوم</t>
  </si>
  <si>
    <t>مراجعة سمك البلاطات والكمرات وملاءمتها للترخيم</t>
  </si>
  <si>
    <t>استلام حديد تسليح الكمرات</t>
  </si>
  <si>
    <t>الحديد على طبقات: المسافة بين الطبقتين باستخدام قطع قضبان فاصلة</t>
  </si>
  <si>
    <t>لا تقل عن المقاس الاعتباري الأكبر للركام وغالبا 2.5 سم، قطع T25 كل 1 م</t>
  </si>
  <si>
    <t>عند قطرين مختلفين توضع الأسياخ الأكبر في الطبقة الأولى من القاع ومن أعلى</t>
  </si>
  <si>
    <t>عدد الأسياخ في كل طبقة</t>
  </si>
  <si>
    <t>سيخان على الأقل</t>
  </si>
  <si>
    <t>توزيع التسليح متماثل حول محور القطاع</t>
  </si>
  <si>
    <t>الأسياخ في الطبقات على رأسية واحدة لمرور الخرسانة</t>
  </si>
  <si>
    <t>كانات شنش للحفاظ على المسافات بين الأسياخ السفلية أو تربيط الحديد السفلي بالكامل</t>
  </si>
  <si>
    <t>كانتان على الأقل لكل كمرة</t>
  </si>
  <si>
    <t>الحديد الجانبي للكمرات العميقة</t>
  </si>
  <si>
    <t>للكمرات بعمق أكبر من 60 سم بخلاف سمك البلاطة: أسياخ انكماش جانبية لا تقل مساحتها عن 8% من حديد الشد والتباعد الرأسي 30 سم بحد أقصى (الكود المصري 2007)</t>
  </si>
  <si>
    <t>ص 122</t>
  </si>
  <si>
    <t>نقطة تكسيح الحديد المكسح وامتداد الحديد العلوي</t>
  </si>
  <si>
    <t>الطرفية سبع البحر الصافي، الداخلية خمس البحر الصافي، العلوي يمتد ربع البحر المجاور أو نفسه أيهما أكبر</t>
  </si>
  <si>
    <t>الحديد المكسح في الكمرات الطرفية: المسافة بين بداية الجزء المائل ووجه العمود</t>
  </si>
  <si>
    <t>30 سم على الأقل أو نصف عمق الكمرة</t>
  </si>
  <si>
    <t>بدون حديد مكسح: امتداد الحديد العلوي</t>
  </si>
  <si>
    <t>بعد ثلث البحر نفسه أو المجاور أيهما أكبر</t>
  </si>
  <si>
    <t>الحديد السفلي يمتد للوجه المقابل للركيزة</t>
  </si>
  <si>
    <t>المسافة بين نهاية السيخ ومحور العمود 15 سم على الأقل من الجهة المقابلة</t>
  </si>
  <si>
    <t>الحديد الإضافي السفلي B bar: بعده عن الركيزة</t>
  </si>
  <si>
    <t>لا يزيد عن 1/10 البحر الصافي من الطرفية و1/8 في البحور الوسطى</t>
  </si>
  <si>
    <t>نموذجان مختلفان متجاوران: يستمر الحديد العلوي للكمرة الأكبر تسليحا في بحر الكمرة الأقل</t>
  </si>
  <si>
    <t>الكمرات الثانوية محملة على الرئيسية، والأطول والأقل جساءة محملة على الأقصر والأكثر جساءة</t>
  </si>
  <si>
    <t>الحديد العلوي للكابولي يمتد من الوجه المقابل للعمود ويثنى عند الطرف بطول التماسك</t>
  </si>
  <si>
    <t>1.5 مرة الطول الصافي للكابولي أو ثلث البحر المجاور أيهما أكبر</t>
  </si>
  <si>
    <t>الكمرات المكسرة في المسقط: تكثيف الكانات على جانبي الانحناء والحديد الطويل قطعة واحدة كمقصات مع تراكب</t>
  </si>
  <si>
    <t>وصلة شد 1.3 طول الرباط</t>
  </si>
  <si>
    <t>بحر قصير بين بحرين كبيرين: الحديد العلوي الأكبر يمتد في البحور الثلاثة دون وصلات وينتهي عند ثلث المجاورتين</t>
  </si>
  <si>
    <t>البحر القصير أقل من ثلث المجاورين</t>
  </si>
  <si>
    <t>بحر كبير بين بحرين صغيرين: الحديد العلوي للكبيرة يمتد لما بعد القصيرتين</t>
  </si>
  <si>
    <t>القصيرة أقل من ثلث الكبيرة</t>
  </si>
  <si>
    <t>ص 123</t>
  </si>
  <si>
    <t>بحر قصير بعد كابولي: حديد الكابولي يمتد لما بعد الكمرة المجاورة حتى ثلث البحر الثالث</t>
  </si>
  <si>
    <t>تلاقي كمرتين كابولي: يحمل الكابولي الطويل على القصير والأقل جساءة على الأكثر جساءة</t>
  </si>
  <si>
    <t>حديد الكمرات الثانوية أعلى حديد الكمرات الرئيسية</t>
  </si>
  <si>
    <t>الكمرات الرابطة بين حوائط القص: مجموعتان من التسليح القطري المتماثل</t>
  </si>
  <si>
    <t>إذا نسبة البحر الصافي إلى العمق 2 أو أقل</t>
  </si>
  <si>
    <t>مراجعة مسافة تركيز الكانات وعددها وأبعادها وعدد فروعها وتقسيطها</t>
  </si>
  <si>
    <t>تكثيف الكانات للأحمال الزلزالية حسب الكود المصري</t>
  </si>
  <si>
    <t>تركيز على مسافة ضعف عمق الكمرة من وجه العمود (غالبا ربع البحر الصافي)، أول كانة على 5 سم، التباعد لا يزيد عن أقل من d/4 و24 قطر كانة و8 أمثال أصغر قطر طولي و20 سم، وفي المنتصف أقل من d/2 و20 سم</t>
  </si>
  <si>
    <t>تكثيف الكانات حسب الكود الأمريكي</t>
  </si>
  <si>
    <t>2d من وجه العمود، أول كانة 5 سم، التباعد أقل من d/4 و24 قطر كانة و8 أقطار طولي و30 سم، المنتصف d/2 (ACI 318M-11)؛ الإصدارات الأحدث 6 أقطار طولي و150 مم</t>
  </si>
  <si>
    <t>تكثيف الكانات بالكمرات الرئيسية عند التقائها بالفرعية</t>
  </si>
  <si>
    <t>الكمرات العريضة: كانة بأربعة فروع</t>
  </si>
  <si>
    <t>للعرض أكبر من 40 سم، والمسافة بين الفروع 250 مم بحد أقصى</t>
  </si>
  <si>
    <t>استمرار كانات الأعمدة داخل منطقة اتصال الأعمدة بالكمرات</t>
  </si>
  <si>
    <t>ص 124</t>
  </si>
  <si>
    <t>الكانة بأربعة أفرع: الحديد السفلي والعلوي 4 أسياخ على الأقل مع سيخ في كل زاوية</t>
  </si>
  <si>
    <t>قفل الكانة في منطقة الضغط: من أسفل على جانبي الركائز ومن أعلى في منتصف البحر وبالتبادل بين الجهتين</t>
  </si>
  <si>
    <t>الكانات أسفل السطح العلوي للبلاطة بمقدار الغطاء وغير ساقطة على خشب القاع مع بسكوت بقاع الكمرة</t>
  </si>
  <si>
    <t>غطاء 2.5 سم</t>
  </si>
  <si>
    <t>تكثيف الكانات عند تغير أو انحراف محور الكمرة أفقيا أو رأسيا</t>
  </si>
  <si>
    <t>الكانات على شكل U (كليبسات): ربط العلوي بالسفلي بطول تراكب</t>
  </si>
  <si>
    <t>30 سم على الأقل (Class B splice)</t>
  </si>
  <si>
    <t>بسكوت جانبي Spacers لتحقيق رأسية الحديد والغطاء الجانبي وكذلك من أسفل</t>
  </si>
  <si>
    <t>بسكوتتان على الأقل لكل جانب</t>
  </si>
  <si>
    <t>الغطاء الخرساني للكمرات</t>
  </si>
  <si>
    <t>4 سم حسب ACI 318M-11 بند 7.7.1، والمعتاد في مصر 2.5 سم على الأقل ويؤخذ 3 سم</t>
  </si>
  <si>
    <t>التسليح الرئيسي على طبقتين: الرقتان فوق بعض مباشرة ومتماثلتان حول محور الكمرة وكل طبقة سيخان على الأقل</t>
  </si>
  <si>
    <t>المسافة الصافية بين الطبقتين لا تقل عن 25 مم (ACI 318 بند 7.6.2)</t>
  </si>
  <si>
    <t>أماكن وعدد أشاير الأعمدة المزروعة واحتياطاتها من تكثيف كانات</t>
  </si>
  <si>
    <t>تقاطع كمرة ساقطة مع مدفونة: تنفذ الساقطة أولا وتستمر كاناتها داخل المدفونة، وأول كانة 5 سم من وجه العمود</t>
  </si>
  <si>
    <t>الكمرات المقلوبة: تسليح البلاطات أعلى تسليحها السفلي والكانات بطول رباط داخل البلاطة، مع حديد X إضافي اختياري</t>
  </si>
  <si>
    <t>شكل أ-27</t>
  </si>
  <si>
    <t>اختلاف مناسيب ظهر أو قاع الكمرات: ربط التسليح في مناطق التغيير لتحقيق استمرارية العزوم</t>
  </si>
  <si>
    <t>شكل أ-30</t>
  </si>
  <si>
    <t>ص 125</t>
  </si>
  <si>
    <t>استلام حديد البلاطات المصمتة</t>
  </si>
  <si>
    <t>تكريب البلاطات المستمرة المتقاربة البحور: تكسيح نصف الحديد الرئيسي</t>
  </si>
  <si>
    <t>فارق البحور 20% أو أقل، التكسيح عند خمس البحر والامتداد ربع أكبر البحرين</t>
  </si>
  <si>
    <t>حديد الاتجاه القصير أسفل حديد الاتجاه الطويل في البلاطة المحمولة على 4 كمرات</t>
  </si>
  <si>
    <t>الانتهاء من التكسيح والتكريب قبل الصب ومنعه أثناء الصب</t>
  </si>
  <si>
    <t>بسكوت البلاطة وتحقيق الغطاء المطلوب</t>
  </si>
  <si>
    <t>الحديد مستقيم دون تقوس أو تعرجات</t>
  </si>
  <si>
    <t>الشبكة العلوية للبلاطات الطرفية Disc. Edge Top Bars</t>
  </si>
  <si>
    <t>0.15 البحر أو 45 قطر، وغالبا ربع البحر في التنفيذ</t>
  </si>
  <si>
    <t>الحديد العلوي للبلاطة أعلى الحديد العلوي للكمرات وبعده عن سطح البلاطة</t>
  </si>
  <si>
    <t>2.5 سم بحد أقصى</t>
  </si>
  <si>
    <t>قطر تسليح البلاطة المصمتة</t>
  </si>
  <si>
    <t>يفضل ألا يزيد عن 1/10 سمك البلاطة</t>
  </si>
  <si>
    <t>كراسي الحديد العلوي بعرض يحمل سيخين متجاورين</t>
  </si>
  <si>
    <t>قطر 10 مم على الأقل، تباعد 1 م بحد أقصى</t>
  </si>
  <si>
    <t>حديد الأركان للبلاطات ذات الاتجاهين الكبيرة علوي وسفلي</t>
  </si>
  <si>
    <t>3/4 حديد الاتجاه القصير في مربع ضلعه 0.15 البحر الأكبر للركن الطرفي، و3/8 للأركان الداخلية الأكبر من 5 م</t>
  </si>
  <si>
    <t>أحجبة الأركان Corner Reinforcement حسب ACI: العلوي بقطر البلاطة والسفلي عمودي عليه</t>
  </si>
  <si>
    <t>شبكة مربعة بطول خمس البحر الكبير عند الأركان (ACI 318 R13.3.6)</t>
  </si>
  <si>
    <t>ص 126</t>
  </si>
  <si>
    <t>رقة علوية للانكماش في البلاطات السميكة</t>
  </si>
  <si>
    <t>سمك أكبر من 16 سم: 5 أسياخ قطر 6 مم/م على الأقل في الصلب عالي المقاومة بحيث لا تقل عن 20% من الرئيسي (الكود المصري 2007)</t>
  </si>
  <si>
    <t>ترفيع الرقة العلوية على كراسي، ويفضل كمرة مدفونة بكانة مغلقة للبلاطات الكابولية</t>
  </si>
  <si>
    <t>كراسي قطر 10 مم على الأقل كل 1 م</t>
  </si>
  <si>
    <t>الكرسي بين الرقتين يرتكز على الرقة السفلية لا على الشدة</t>
  </si>
  <si>
    <t>الحديد الرئيسي (الشوك) للكابولي ممتد ومثبت بالكراسي لعدم الحركة</t>
  </si>
  <si>
    <t>1.5 مرة طول الكابولي</t>
  </si>
  <si>
    <t>البلاطة الكابولية الزاوية: الشوك في الاتجاه القصير أو على هيئة مروحة</t>
  </si>
  <si>
    <t>البلاطة الكابولية: سند التسليح العلوي على عصب مخفي</t>
  </si>
  <si>
    <t>4 أسياخ قطر 10 مم وكانات قطر 8 مم</t>
  </si>
  <si>
    <t>الكابولي: الشوك من أعلى ومن أسفل والثانوي من داخل الشوكة</t>
  </si>
  <si>
    <t>تربيط التسليح بسلك رباط عند جميع التقاطعات في الاتجاهين</t>
  </si>
  <si>
    <t>فتحات الأسقف: فواتير على الجانبين وحديد مائل 45 درجة بالأركان</t>
  </si>
  <si>
    <t>الفواتير بمساحة المقطوع، المائل 10% من مجموع المقطوع ويمتد 45 قطر بعد الزاوية</t>
  </si>
  <si>
    <t>احتساب السيخ الإضافي (البادي) عند عد الأسياخ في المتر</t>
  </si>
  <si>
    <t>تربيط الحديد العلوي وعمل ممرات خشبية للصب اليدوي</t>
  </si>
  <si>
    <t>بلاطات الحمامات والمطابخ المخفضة: حديد علوي على الأطراف</t>
  </si>
  <si>
    <t>شكل أ-48</t>
  </si>
  <si>
    <t>ص 127</t>
  </si>
  <si>
    <t>وصلات حديد التسليح</t>
  </si>
  <si>
    <t>عدم الوصل في مناطق الإجهادات القصوى</t>
  </si>
  <si>
    <t>ص 129</t>
  </si>
  <si>
    <t>الوصل بالتبادل ونسبة الحديد الموصول بالمقطع والمسافة بين الوصلات</t>
  </si>
  <si>
    <t>25% بحد أقصى، والمسافة 1.3 طول التماسك على الأقل</t>
  </si>
  <si>
    <t>طول الوصلة إذا مساحة الأسياخ أقل من ضعف المطلوبة</t>
  </si>
  <si>
    <t>1.3 × 60 قطر للشد و1.3 × 40 قطر للضغط</t>
  </si>
  <si>
    <t>وصلة منتصف الكمرات أو البلاطات المسطحة</t>
  </si>
  <si>
    <t>وصلة ضغط 40 قطر (مصري)، أو 0.071 fy·db تعادل تقريبا 30 قطر (ACI)</t>
  </si>
  <si>
    <t>مناطق الشد: تحديد فئة وصلات التراكب Class A أو Class B حسب ACI 318</t>
  </si>
  <si>
    <t>Class A عند تحقق شرطين معا: المساحة الموجودة ضعف المطلوبة على الأقل والموصول نصف المساحة أو أقل، وإلا Class B (ACI 318 بند 12.15.2)</t>
  </si>
  <si>
    <t>ص 129-130</t>
  </si>
  <si>
    <t>وصلة الشد بعيدة عن مناطق الشد القصوى</t>
  </si>
  <si>
    <t>ص 130</t>
  </si>
  <si>
    <t>التسليح السالب يستمر داخل الركيزة الطرفية طول التماسك Ld</t>
  </si>
  <si>
    <t>من وجه الركيزة الداخلية</t>
  </si>
  <si>
    <t>وصل العلوي بمنتصف البحر والسفلي قرب العمود بوصلة Class B أو ميكانيكية أو لحام</t>
  </si>
  <si>
    <t>الوصلات الميكانيكية أو الملحومة واختبارها</t>
  </si>
  <si>
    <t>للأقطار 28 مم فأكثر، اختبار 125% من إجهاد الخضوع</t>
  </si>
  <si>
    <t>الحديد المدهون إيبوكسي: زيادة طول الوصلة بمعامل حسب ACI</t>
  </si>
  <si>
    <t>الحزم Bundles: طول الوصلة ومنع وصل الحزمة كاملة</t>
  </si>
  <si>
    <t>طول الامتداد للسيخ المفرد × 1.2 لحزمة 3 أسياخ و× 1.33 لحزمة 4 أسياخ، شد وضغط، ولا وصلات بين الحزم كاملة (SBC 300 و ACI 318 بند 12.4.1)</t>
  </si>
  <si>
    <t>منع وصلات التراكب حسب الكود المصري</t>
  </si>
  <si>
    <t>للأقطار أكبر من 28 مم</t>
  </si>
  <si>
    <t>لحام الحديد: منع لحام Grade 60 المعالج على البارد إلا بإقرار المصنع، وعينة ملحومة واختبار شد قبل التنفيذ</t>
  </si>
  <si>
    <t>ملاحظات عامة في تسليح الأسقف</t>
  </si>
  <si>
    <t>السطح النهائي غير القابل للتعلية: ثني أشاير الأعمدة داخل الكمرات بوصلة شد</t>
  </si>
  <si>
    <t>60 قطر Class B</t>
  </si>
  <si>
    <t>منع الحزم في الكمرات للأقطار الكبيرة</t>
  </si>
  <si>
    <t>أكبر من 32 مم (SBC 304 فقرة 7.6.6.3)</t>
  </si>
  <si>
    <t>غطاء الحزم</t>
  </si>
  <si>
    <t>قطر الحزمة المكافئ بحد أقصى 50 مم عدا الأساسات</t>
  </si>
  <si>
    <t>حديد بادي علوي للكمرات الطرفية</t>
  </si>
  <si>
    <t>إذا جنب العمود 40 سم أو أكثر</t>
  </si>
  <si>
    <t>ص 131</t>
  </si>
  <si>
    <t>ربط حديد الكمرات العلوي والسفلي مع الكانات بسلك رباط</t>
  </si>
  <si>
    <t>مراجعة تكسيح حديد الكمرات في أماكنه</t>
  </si>
  <si>
    <t>حديد السلالم والدرج والأشاير للأدوار المتكررة</t>
  </si>
  <si>
    <t>نوعية الحديد وصدأه ونظافته من الأتربة والشحوم</t>
  </si>
  <si>
    <t>كانة بعيون لأشاير الأعمدة في نهايتها على السقف قبل الصب</t>
  </si>
  <si>
    <t>عدم وصل الحديد السفلي للكمرات بمنتصف البحر ووصله عند الركيزة</t>
  </si>
  <si>
    <t>وصل الحديد العلوي للكمرات بمنتصف البحر أو بعد ربعه</t>
  </si>
  <si>
    <t>40 قطر على الأقل</t>
  </si>
  <si>
    <t>كمرة رئيسية أقل عمقا من الثانوية: استمرار كانات الأكبر داخل الصغيرة مع حديد U وتعليق الثانوية</t>
  </si>
  <si>
    <t>كانات قطر 10 مم كل 10 سم</t>
  </si>
  <si>
    <t>تسليح أركان الإطارات</t>
  </si>
  <si>
    <t>مطابقة تفريد حديد أركان الإطارات لرسومات الورشة المعتمدة</t>
  </si>
  <si>
    <t>ص 357</t>
  </si>
  <si>
    <t>تحديد وجه الشد من منحنى العزوم قبل اعتماد تفريد الحديد بالـ Shop drawing</t>
  </si>
  <si>
    <t>استمرار الحديد الخارجي للعمود حول الركن المحدب ليكمل في الوجه العلوي للكمرة بطول التماسك الكامل</t>
  </si>
  <si>
    <t>طول التماسك الكامل</t>
  </si>
  <si>
    <t>حديد الوجه الداخلي للركن يرسى مستقيما متقاطعا مع وجود أسياخ مكسحة قرب الركن</t>
  </si>
  <si>
    <t>تسليح إطار مع كابولي</t>
  </si>
  <si>
    <t>الحديد العلوي مستمر من الكابولي فوق العمود إلى البحر مع أسياخ مكسحة عند الوجه</t>
  </si>
  <si>
    <t>ص 358</t>
  </si>
  <si>
    <t>تسليح الإطار الجملوني</t>
  </si>
  <si>
    <t>عدم وجود أسياخ مستمرة حول ركن مقعر، والأسياخ الداخلية مقطوعة ومتقاطعة ومرساة في الخرسانة المضغوطة</t>
  </si>
  <si>
    <t>ص 359</t>
  </si>
  <si>
    <t>وجود كانات تربيط عند قمة الإطار وعند العقدة لاحتواء القوة الشعاعية</t>
  </si>
  <si>
    <t>تسليح إطار بقمة مقعرة</t>
  </si>
  <si>
    <t>حديد الوجه المقعر لإطار القمة المقعرة (V) يفصل ويرسى متقاطعا</t>
  </si>
  <si>
    <t>تسليح إطار بسقف متدرج</t>
  </si>
  <si>
    <t>تفريد الأسياخ في الركنين الداخلي والخارجي لمنطقة الدرج حسب منحنى العزوم مع تكثيف الكانات عند العقد</t>
  </si>
  <si>
    <t>ص 360</t>
  </si>
  <si>
    <t>تسليح القاعدة المشتركة</t>
  </si>
  <si>
    <t>وجود حديد سفلي في الاتجاهين وحديد علوي وأشاير (Dowels) مطابقة لحديد الأعمدة الرأسي</t>
  </si>
  <si>
    <t>حسب التصميم</t>
  </si>
  <si>
    <t>تركيب كراسي حمل الحديد العلوي بمعدل 1 Ø16 لكل م2</t>
  </si>
  <si>
    <t>1 Ø16 / م2</t>
  </si>
  <si>
    <t>أشاير العمود ترتكز على شبكة القاعدة بثنية أفقية وطول الوصلة فوق القاعدة</t>
  </si>
  <si>
    <t>وجود كانات العمود داخل القاعدة لتثبيت الأشاير</t>
  </si>
  <si>
    <t>تركيب حديد محيطي Ø12 كل 25 سم عند ظهر القاعدة</t>
  </si>
  <si>
    <t>Ø12 @ 250 مم</t>
  </si>
  <si>
    <t>تسليح القاعدة المستطيلة</t>
  </si>
  <si>
    <t>تركيز جزء الحديد القصير في الشريط تحت العمود وتوزيع الباقي على الجانبين وتوزيع الحديد الطويل بانتظام</t>
  </si>
  <si>
    <t>Asm/As = 2B'/(A+B')</t>
  </si>
  <si>
    <t>قاعدة الجار بكمرة رابطة</t>
  </si>
  <si>
    <t>الحديد العلوي للكمرة الرابطة رئيسي ويمتد داخل العمود بطول وصلة شد من وجه العمود</t>
  </si>
  <si>
    <t>ص 363</t>
  </si>
  <si>
    <t>كانات الكمرة الرابطة 4 فروع على الأقل عند عرض &gt; 40 سم مع تكثيفها في مناطق القص بقطر ≥ 10 مم</t>
  </si>
  <si>
    <t>أشاير العمود تدخل داخل تسليح الكمرة الرابطة</t>
  </si>
  <si>
    <t>تحديد أقطار وأعداد الأسياخ من التصميم لا من الرسم القياسي (الرسم توضيحي)</t>
  </si>
  <si>
    <t>وضع Spacers ≥ 5 سم أسفل الشبكة</t>
  </si>
  <si>
    <t>الكانات في الميدة المتدرجة للتجميع فقط (Links for assembly) مع Ø8 كل 20 سم بمنطقة الانتقال</t>
  </si>
  <si>
    <t>تركيب التسليح الإضافي حول الأعمدة داخل البلاطة 2x2T16 علوي وسفلي</t>
  </si>
  <si>
    <t>فاصل التمدد بالسطح</t>
  </si>
  <si>
    <t>تفريد حديد رقبتي الفاصل (كمرتين متجاورتين بدلايات) ورقبة مقلوبة لحمل الغطاء</t>
  </si>
  <si>
    <t>ص 389</t>
  </si>
  <si>
    <t>تخزين حديد التسليح</t>
  </si>
  <si>
    <t>التخزين عاليا عن الأرض على عوارض خشبية أو كمرات خرسانية</t>
  </si>
  <si>
    <t>ملحق مصور ص 7</t>
  </si>
  <si>
    <t>عمل ميول جانبية في أرضية التخزين لتصريف المياه</t>
  </si>
  <si>
    <t>فصل كل قطر وترتيب الأقطار من الأكبر للأصغر متجاورة</t>
  </si>
  <si>
    <t>تغطية الحديد بغطاء منفذ للهواء</t>
  </si>
  <si>
    <t>ترتيب تسليح القواعد</t>
  </si>
  <si>
    <t>القواعد المشتركة: الطويل فرش والقصير غطاء في الرقة السفلية، والعكس في العلوية</t>
  </si>
  <si>
    <t>ملحق مصور ص 7 إلى 8</t>
  </si>
  <si>
    <t>القواعد المستطيلة: الفرش في الاتجاه الطويل مع تكثيف القصير بعرض القاعدة أسفل العمود</t>
  </si>
  <si>
    <t>تركيز الحديد القصير للشبكة السفلية أسفل شريحة العمود في القواعد المشتركة</t>
  </si>
  <si>
    <t>القواعد الشريطية: القصير رئيسي فرش والطويل غطاء في السفلية، والعكس في العلوية</t>
  </si>
  <si>
    <t>تهبيط اللبشة أسفل حفرة المصعد مع سند جوانب الحفر بخوازيق ساندة</t>
  </si>
  <si>
    <t>1 إلى 1.7 م</t>
  </si>
  <si>
    <t>ملحق مصور ص 8</t>
  </si>
  <si>
    <t>تقوية شدة القواعد وتغليف أشاير الأعمدة لمنع التصاق الخرسانة أثناء الصب</t>
  </si>
  <si>
    <t>توقيع أركان الأعمدة بمحطة الرصد على القواعد والأسقف المتكررة</t>
  </si>
  <si>
    <t>تقوية شدات القواعد الشريطية بشكالات مائلة وخوابير مثبتة في الأرض</t>
  </si>
  <si>
    <t>تسليح الأسقف والكمرات والأعمدة</t>
  </si>
  <si>
    <t>شبكة إضافية عند غطاء خارج الكانات يزيد عن 40 مم</t>
  </si>
  <si>
    <t>على 20 مم من السطح</t>
  </si>
  <si>
    <t>ملحق مصور ص 18 إلى 23</t>
  </si>
  <si>
    <t>مرور مواسير الكهرباء بين رقتي التسليح لا على الخشب</t>
  </si>
  <si>
    <t>بسكوت أسفل الشبكة السفلية وكراسي بين الرقتين محمولة على الشبكة السفلية</t>
  </si>
  <si>
    <t>تحقيق سمك البلاطة</t>
  </si>
  <si>
    <t>كانة (يفضل بعيون) على نهاية أشاير الأعمدة لتثبيتها أثناء الصب</t>
  </si>
  <si>
    <t>الشبكة السفلية داخل قطاع الكمرة والعلوية أعلى كانة الكمرات</t>
  </si>
  <si>
    <t>امتداد البرانيط في البلاطة المصمتة</t>
  </si>
  <si>
    <t>ربع أو ثلث البحر الكبير</t>
  </si>
  <si>
    <t>تربيط كانات الأعمدة والأشاير القديمة مع الجديدة</t>
  </si>
  <si>
    <t>كانات بعيون في الأعمدة</t>
  </si>
  <si>
    <t>لا تقل عن 3 على الارتفاع</t>
  </si>
  <si>
    <t>قفل كانات الأعمدة</t>
  </si>
  <si>
    <t>135 درجة</t>
  </si>
  <si>
    <t>قفل كانات الكمرات تبادليا على الطرفين وفي مكان الضغط</t>
  </si>
  <si>
    <t>بجوار الأعمدة لأسفل وفي المنتصف لأعلى</t>
  </si>
  <si>
    <t>امتداد الحديد الطرفي الإضافي العلوي للكمرة</t>
  </si>
  <si>
    <t>ربع البحر</t>
  </si>
  <si>
    <t>تسليح الكمرات الثانوية أعلى تسليح الرئيسية</t>
  </si>
  <si>
    <t>استمرار كانات الأعمدة داخل منطقة الاتصال مع الكمرات</t>
  </si>
  <si>
    <t>كليبسات ربط رقتي الحائط</t>
  </si>
  <si>
    <t>4/م2 قطر لا يقل عن 6 مم</t>
  </si>
  <si>
    <t>اتصال حديد البرندات الأفقي عند أركان الحوائط وتثبيت السمك بلوح خشبي</t>
  </si>
  <si>
    <t>حديد إضافي حول الفتحات وحديد مائل عند الأركان</t>
  </si>
  <si>
    <t>45 درجة، 10% من المقطوع، امتداد 45 قطر</t>
  </si>
  <si>
    <t>سمك البلاطة مع الغطاء</t>
  </si>
  <si>
    <t>+10/-5 مم</t>
  </si>
  <si>
    <t>السلم الحلزوني: الحديد القصير كانة مغلقة وأقطار أكبر في الأركان</t>
  </si>
  <si>
    <t>الكمرة المقلوبة: الحديد الرئيسي أسفل حديد البلاطة مع كانة بشنب ومقص</t>
  </si>
  <si>
    <t>تخانات بين رقتي حديد الكمرات ومسافة بينية للقضبان</t>
  </si>
  <si>
    <t>قطر 25 مم ومسافة لا تقل عن 25 مم</t>
  </si>
  <si>
    <t>كانة توزيع (شنش) في الكمرة أو السمل</t>
  </si>
  <si>
    <t>كل 1 م</t>
  </si>
  <si>
    <t>تكسيح نصف حديد البلاطة المصمتة وامتداده</t>
  </si>
  <si>
    <t>عند L/5، امتداد ربع أكبر البحرين، الطرفية L/7</t>
  </si>
  <si>
    <t>عد الكانات في المتر بوضع بداية الشريط بين كانتين</t>
  </si>
  <si>
    <t>حسب المخطط</t>
  </si>
  <si>
    <t>عند تلاقي كابوليين يحمل الطويل على القصير والأقل جساءة وتسليحا على الأكبر</t>
  </si>
  <si>
    <t>كانات كمرة فخدة السلم عمودية على محورها مع مقصات وتكثيف عند الكسرة</t>
  </si>
  <si>
    <t>بلاطة السلم الحلزوني ككمرة بكانات بفروع وتركيز التسليح بالأطراف</t>
  </si>
  <si>
    <t>تكثيف الكانات عند التقاء الثانوية بالرئيسية وحمل حديد الثانوية على كامل عرض الرئيسية</t>
  </si>
  <si>
    <t>تحديد إجهاد الخضوع بملاحظة تذبذب مؤشر الماكينة وتسجيل الحمل المناظر أو من منحنى الحمل والاستطالة عند 0.2% (مصري) أو 0.5% من طول القياس (ASTM A615M)</t>
  </si>
  <si>
    <t>الكمرات الحاملة لبلاطة السلم غالبا هي العمودية على شريحة البلاطة؛ يراجع ذلك مع النظام الإنشائي</t>
  </si>
  <si>
    <t>أشاير السلم عند صدفة صب الأعمدة يفضل أن تكون بطول القلبة كاملا حتى منسوب البلاطة مع طول التثبيت في السقف</t>
  </si>
  <si>
    <t>وصلة شد 1.3 Ld على الأقل</t>
  </si>
  <si>
    <t>تسليح إطار بكابولي قصير (كرسي) على العمود</t>
  </si>
  <si>
    <t>تسليح الكابولي القصير المحمل على العمود (شكل أ-84) يمر عبر العمود ويرسى في الجهة المقابلة مع أسياخ مائلة بحافته</t>
  </si>
  <si>
    <t>حسب شكل أ-84</t>
  </si>
  <si>
    <t>حديد كل اتجاه في القاعدة موزع على مجموعتين كل منها 50% بأطوال متبادلة كما بشكل أ-90</t>
  </si>
  <si>
    <t>50% + 50% طولي و50% + 50% عرضي [يراجع]</t>
  </si>
  <si>
    <t>الحديد العلوي للقاعدة المشتركة (Upper steel) مستمر بطولها مع ثنيات طرفية والحديد السفلي في الاتجاهين</t>
  </si>
  <si>
    <t>في قواعد الجار والداخلية المربوطة بكمرة رابطة: الحديد السفلي العمودي على الكمرة رئيسي والموازي لها ثانوي، وكل منهما في مجموعتين 50% + 50%</t>
  </si>
  <si>
    <t>الكمرة الرابطة: حديد علوي متعدد الطبقات مستمر، حديد سفلي، أسياخ انكماش Ø12 على المحيط، وبطنها عند منسوب التأسيس على خرسانة عادية</t>
  </si>
  <si>
    <t>طول ركوب أشاير العمود (lb) فوق وصلة الصب أعلى القاعدة مطابق للتصميم</t>
  </si>
  <si>
    <t>SLAB</t>
  </si>
  <si>
    <t>أسقف خاصة</t>
  </si>
  <si>
    <t>الأسقف المفرغة: رص البلوك على استقامة واستمرارية الأعصاب وأبعادها واتجاهها وأبعاد الكمرات</t>
  </si>
  <si>
    <t>الهوردي: تحديد أماكن الكمرات المدفونة بـ Check line على ظهر الخشب بعرض الكمرة والمسافات البينية</t>
  </si>
  <si>
    <t>البلاطات المسطحة بسقوط Drop Panel: أبعاد السقوط</t>
  </si>
  <si>
    <t>سمك ربع البلاطة على الأقل، يمتد سدس الباكية الأصغر على الأقل ولا يتعدى ربع البحر الأصغر</t>
  </si>
  <si>
    <t>استلام حديد البلاطات الهوردي</t>
  </si>
  <si>
    <t>مخطط تنفيذي بمقياس رسم يبين الأعصاب وعددها وسمكها والمستمرة منها وعرض الجزء المصمت والمسافات بين المخدات</t>
  </si>
  <si>
    <t>نوع وكثافة البلوك المستخدم في التصميم والالتزام به واختباراته</t>
  </si>
  <si>
    <t>مواصفات البلوك الأسمنتي المفرغ للهوردي</t>
  </si>
  <si>
    <t>جدار 30 مم على الأقل، وزن 1500 كجم/م3 بحد أقصى، ضغط 35 كجم/سم2 لمتوسط 10 و28 للمفردة</t>
  </si>
  <si>
    <t>الأعصاب المستمرة على استقامة واحدة بشد خيط</t>
  </si>
  <si>
    <t>تسليح البلاطة داخل كانة الأعصاب وليس أعلاها</t>
  </si>
  <si>
    <t>حديد الفرش عمودي على اتجاه العصب والغطاء موازٍ له</t>
  </si>
  <si>
    <t>أول وآخر بلوكة في العصب مقفلة لمنع تسرب الخرسانة</t>
  </si>
  <si>
    <t>الجدران محملة على كمرات أو عمودية على الأعصاب، وإلا يصمم العصب لذلك</t>
  </si>
  <si>
    <t>الأعصاب العرضية Cross Rib في الهوردي ذي الاتجاه الواحد</t>
  </si>
  <si>
    <t>بحر أكبر من 5 م وحمل حي 3 كن/م2 أو أقل: عصب عرضي واحد بمنتصف البحر بنفس تسليح الأعصاب الرئيسية؛ حمل أكبر من 3 كن/م2 وبحر 4 إلى 7 م: عصب واحد؛ بحر أكبر من 7 م: 3 أعصاب (الكود المصري 2007 فقرة 6-2-2-2)</t>
  </si>
  <si>
    <t>الحديد السفلي للعصب العرضي أعلى حديد الأعصاب الرئيسية</t>
  </si>
  <si>
    <t>وصل الحديد السفلي للأعصاب عند المخدات والعلوي بمنتصف الباكيات، وعلوي الأعصاب الكابولية بطول</t>
  </si>
  <si>
    <t>بداية القوالب المفرغة من وجه الكمرات الساقطة والحوائط</t>
  </si>
  <si>
    <t>150 مم جزء مصمت ما لم تحدد المخططات</t>
  </si>
  <si>
    <t>ص 128</t>
  </si>
  <si>
    <t>عرض الأجزاء الصماء Solid part</t>
  </si>
  <si>
    <t>نصف المسافة الصافية بين الأعصاب أو البحر/8 إلى 10، و20 سم على الأقل</t>
  </si>
  <si>
    <t>الأجزاء عند الركائز في البلاطات المستمرة صماء لمقاومة العزوم السالبة والقص</t>
  </si>
  <si>
    <t>رص البلوك شبه المنحرف بالعرض الأكبر لأعلى</t>
  </si>
  <si>
    <t>تثبيت البلوكات بمسامير صغيرة من الجوانب</t>
  </si>
  <si>
    <t>ترطيب البلوكات قبل الصب</t>
  </si>
  <si>
    <t>الرجوع للتفاصيل الإنشائية لشكل كانة الأعصاب</t>
  </si>
  <si>
    <t>مقاومة ضغط البلوك على المساحة الصافية عند تحمله محوريا</t>
  </si>
  <si>
    <t>7 ن/مم2 على الأقل</t>
  </si>
  <si>
    <t>المخدات Hidden Beam: كانة بأربعة أفرع على الأقل</t>
  </si>
  <si>
    <t>المسافة بين الأفرع 25 سم بحد أقصى</t>
  </si>
  <si>
    <t>الكانة بأربعة أفرع: 4 أسياخ طولية على الأقل علوي وسفلي مع سيخ بكل زاوية</t>
  </si>
  <si>
    <t>الحديد العلوي في الأعصاب المستمرة وارتفاع كانة العصب</t>
  </si>
  <si>
    <t>ارتفاع كانة العصب = السمك الكلي ناقص الغطاء الخرساني (2.5 سم تقريبا)</t>
  </si>
  <si>
    <t>الهوردي ذو الاتجاهين: بلوك مغلق من جميع الجهات</t>
  </si>
  <si>
    <t>استلام البلاطات المسطحة Flat Slab</t>
  </si>
  <si>
    <t>حديد الفرش في اتجاه العزم الأكبر وهو دائما الاتجاه الطويل في البلاطات المسطحة، أو الاتجاه ذو الحديد الإضافي السفلي الأكبر، والغطاء في الاتجاه القصير</t>
  </si>
  <si>
    <t>الرقة العلوية تمتد على الأطراف طول رباط من وجه الركيزة وعلى هيئة شوكة عند الأعمدة وداخل الكمرات الخارجية</t>
  </si>
  <si>
    <t>طول رباط 60 قطر مقاسا من وجه الركيزة (كمرة أو عمود)</t>
  </si>
  <si>
    <t>وصل الحديد السفلي عند الأعمدة بالتبادل</t>
  </si>
  <si>
    <t>يمر 75 مم على الأقل بعد محور العمود</t>
  </si>
  <si>
    <t>وصل الحديد العلوي عند منتصف البحر ويفضل بالتبادل</t>
  </si>
  <si>
    <t>السفلي في الاتجاه الطويل وعكسه في الرقة العلوية (ساندويتش)</t>
  </si>
  <si>
    <t>الحديد العلوي الإضافي متساوٍ على وجهي العمود ما لم تحدد الرسومات</t>
  </si>
  <si>
    <t>الإضافي السفلي في الباكيات الطرفية</t>
  </si>
  <si>
    <t>من 1/10 البحر حتى 1/5 من وجه الركيزة الداخلية</t>
  </si>
  <si>
    <t>الإضافي السفلي في الباكيات الوسطية</t>
  </si>
  <si>
    <t>من 1/5 البحر حتى 1/5 من وجه الركيزة التالية</t>
  </si>
  <si>
    <t>الإضافي العلوي الطرفي</t>
  </si>
  <si>
    <t>يمتد 1/4 البحر بين المحاور</t>
  </si>
  <si>
    <t>استمرار حديد شريحة العمود لمقاومة الزلازل</t>
  </si>
  <si>
    <t>ربع العلوي على كامل البحر ونصف السفلي على الأقل</t>
  </si>
  <si>
    <t>وضع الإضافي السفلي والعلوي ببداية ونهاية منسوبة لنقطة ثابتة</t>
  </si>
  <si>
    <t>استلام النجارة والشدة الخشبية كما في الأسقف العادية</t>
  </si>
  <si>
    <t>اعتماد شركة متخصصة ذات خبرة في مشاريع مماثلة من المالك وأحيانا البلدية</t>
  </si>
  <si>
    <t>Shop drawings من المقاول المتخصص بمسارات الكابلات وأنواعها وإحداثياتها ثلاثية الأبعاد ومواقع ألواح التثبيت</t>
  </si>
  <si>
    <t>الكود المصري 2007 ص 10-49</t>
  </si>
  <si>
    <t>تخطيط مسارات الكابلات على السقف وتحديد أماكن الكراسي وكتابة ارتفاع ورقم كل كرسي</t>
  </si>
  <si>
    <t>تقديم جميع القطع للاعتماد: Anchorages وWedges وDucts وStrands</t>
  </si>
  <si>
    <t>التحقق من المواصفات الميكانيكية للكابلات: مقاومة الشد والخضوع والاستطالة والمرونة</t>
  </si>
  <si>
    <t>القيم الدنيا حسب الكود</t>
  </si>
  <si>
    <t>استلام الشبكة السفلية وتسليح الكمرات كما في حديد الأسقف</t>
  </si>
  <si>
    <t>مطابقة القطع للمعتمد وللمواصفة العالمية للنظام</t>
  </si>
  <si>
    <t>شكل أ-69</t>
  </si>
  <si>
    <t>أماكن واتجاهات النهايات الحية، ونهايتا شد للكابل الطويل، ويفضل التبادل على جانبي السقف</t>
  </si>
  <si>
    <t>نهايتان إذا زاد الطول عن 36 م</t>
  </si>
  <si>
    <t>النهايات الميتة: فتل الضفيرة كبصيلة Onion End بماكينة Embossing وربطها بسيخ عرضي</t>
  </si>
  <si>
    <t>ص 136</t>
  </si>
  <si>
    <t>أقطار وأطوال الكابلات مطابقة للمعتمد ولا وصل إلا في أضيق الحدود</t>
  </si>
  <si>
    <t>الأجربة Ducts من مواد غير قابلة للصدأ (حديد مجلفن أو مطاط مضغوط معرج corrugated) بسطح يسمح بالتماسك مع مونة الحقن مع فتحات تهوية</t>
  </si>
  <si>
    <t>فتحات كل 15 م</t>
  </si>
  <si>
    <t>مساحة مقطع الجراب الداخلية</t>
  </si>
  <si>
    <t>ضعف مساحة الكابلات لأكثر من كابل، وخلوص 6 مم على الأقل لكابل واحد</t>
  </si>
  <si>
    <t>استبعاد الأجربة ذات الاختناقات أو الثقوب أو التشوهات</t>
  </si>
  <si>
    <t>فحص الأجربة ووصلاتها برؤوس التثبيت بالهواء المضغوط ومسافة مستقيمة قبل الانحناء</t>
  </si>
  <si>
    <t>50 سم على الأقل</t>
  </si>
  <si>
    <t>مسارات الكابلات تتبع شكل عزوم الانحناء بمنحنى ناعم دون كسرات حادة</t>
  </si>
  <si>
    <t>تثبيت Anchor cast بجانب الخشب بمسمار التيشة مع فوم لتخليق فراغ</t>
  </si>
  <si>
    <t>المسافة بين الجدائل في الاتجاه الواحد</t>
  </si>
  <si>
    <t>6 مرات سمك البلاطة أو 1.5 م بحد أقصى (للأجربة غير المستديرة والأحمال الحية العادية منتظمة التوزيع، الكود المصري 2000 فقرة 10-4-3-65)</t>
  </si>
  <si>
    <t>مسافة بين الأجربة تسمح بهز الخرسانة وتغلغلها</t>
  </si>
  <si>
    <t>الكابلات على جوانب الفتحات الكبيرة مبتعدة عن حافتها</t>
  </si>
  <si>
    <t>غالبا 30 سم</t>
  </si>
  <si>
    <t>بعد مسار الكابلات عن الكمرات الساقطة</t>
  </si>
  <si>
    <t>6ts للطرفية و8ts للداخلية، يؤخذ 75 سم و30 سم من جانبي الكمرة حسب النص</t>
  </si>
  <si>
    <t>حديد حلزوني Bursting reinforcement عند النهايات الحية</t>
  </si>
  <si>
    <t>حديد بمناطق التثبيت لمقاومة قوى الانشقاق Splitting والانفصال Spalling</t>
  </si>
  <si>
    <t>المسار غير المستقيم في المسقط: مراجعة التصميم وحديد U يحتضن الكابلات عكس المحصلة</t>
  </si>
  <si>
    <t>كراسي الكابلات توضع على الشبكة السفلية وليس على الشدة</t>
  </si>
  <si>
    <t>مواسير حقن رأسية مقفلة في بداية ونهاية المسار وعند القمم</t>
  </si>
  <si>
    <t>المسافة بينها 15 م بحد أقصى</t>
  </si>
  <si>
    <t>الغطاء الخرساني لأي مجرى</t>
  </si>
  <si>
    <t>50 مم على الأقل</t>
  </si>
  <si>
    <t>تثبيت الكابلات على الكراسي Tendon supports</t>
  </si>
  <si>
    <t>المسافة بين الكراسي 1 م بحد أقصى</t>
  </si>
  <si>
    <t>الرقة العلوية في Post tension flat slab السميكة وحديد الانكماش بشريحة الوسط</t>
  </si>
  <si>
    <t>عند زيادة السمك عن 30 سم</t>
  </si>
  <si>
    <t>التأكد من عدم انسداد الأجربة بضخ هواء مضغوط</t>
  </si>
  <si>
    <t>ضغط 0.2 ن/مم2 بحد أقصى</t>
  </si>
  <si>
    <t>منع دخول الماء للأجربة أثناء المعالجة</t>
  </si>
  <si>
    <t>شد واختبار كابلات PT</t>
  </si>
  <si>
    <t>معايرة أجهزة قياس الاستطالة والشد ونسبة الخطأ ضمن المسموح</t>
  </si>
  <si>
    <t>كل 6 شهور</t>
  </si>
  <si>
    <t>اختبار ضغط الخرسانة قبل الشد وتحقق المقاومة المطلوبة عند نقل سبق الإجهاد</t>
  </si>
  <si>
    <t>أي نتيجة 85% على الأقل من المطلوب وإلا الانتظار</t>
  </si>
  <si>
    <t>الحد الأدنى لمقاومة الخرسانة عند سبق الإجهاد</t>
  </si>
  <si>
    <t>بين 84% و86% من رتبة الخرسانة تقريبا: رتبة 30 تحتاج 26، و35 تحتاج 30، و40 تحتاج 34 ن/مم2 (الكود المصري 2000 فقرة 10-7-2)</t>
  </si>
  <si>
    <t>المقاومة عند الشد إن لم تحددها العقود حسب ACI</t>
  </si>
  <si>
    <t>28 ميجاباسكال Multistrand و17 ميجاباسكال Single strand</t>
  </si>
  <si>
    <t>ص 138</t>
  </si>
  <si>
    <t>تركيب الخوابير Wedges والدق عليها وتثبيتها في Anchor cast قبل الشد</t>
  </si>
  <si>
    <t>حرية الكابلات داخل الأجربة ووجود الخوابير وكفاءة التثبيت قبل الشد</t>
  </si>
  <si>
    <t>علامات إسبراي على الكابلات عند النهاية الحية على بعد ثابت من الأنكور</t>
  </si>
  <si>
    <t>تسوية الكابلات خارج الصب بطول واحد يسمح بتثبيت ماكينة الشد</t>
  </si>
  <si>
    <t>الشد تدريجي منتظم متماثل بأشخاص مؤهلين حتى الحمل أو الاستطالة المطلوبة</t>
  </si>
  <si>
    <t>الجدائل المتعددة متساوية الطول عند مستوى الحمل وعند قياس الاستطالة</t>
  </si>
  <si>
    <t>توفير وسائل قياس الاستطالة والحركة Gripping Devices</t>
  </si>
  <si>
    <t>الشد الابتدائي Initial stressing</t>
  </si>
  <si>
    <t>بعد بلوغ 25% من مقاومة 28 يوما (غالبا 18 إلى 36 ساعة)</t>
  </si>
  <si>
    <t>الشد النهائي Final stressing بالقوة التصميمية</t>
  </si>
  <si>
    <t>بعد 70% من مقاومة 28 يوما (غالبا 3 أيام)، ولا يزيد عن 80% من قوة انهيار الكابلات</t>
  </si>
  <si>
    <t>قبول نتائج شد كابلات PT</t>
  </si>
  <si>
    <t>مقارنة القوة المحسوبة من الاستطالة بقراءة جهاز القوة والرجوع للمصمم عند التجاوز</t>
  </si>
  <si>
    <t>الفرق 6% بحد أقصى منسوبا للأصغر</t>
  </si>
  <si>
    <t>تسجيل الانفعال (المسافة بين العلامة ووجه الأنكور) بجدول وإخطار المصمم عند تجاوز الانحراف</t>
  </si>
  <si>
    <t>5% عن الإجهاد النظري</t>
  </si>
  <si>
    <t>تسجيل الانزلاق الفعلي Actual slip لكل كابل</t>
  </si>
  <si>
    <t>ص 139</t>
  </si>
  <si>
    <t>الفرق بين قوة الشد المقاسة بالجهاز والمحسوبة من الاستطالة في الكابلات</t>
  </si>
  <si>
    <t>± 7% (ACI 318M-11 بند 18.20.1)، ويبحث السبب عند التجاوز</t>
  </si>
  <si>
    <t>قياس التحدب الناتج عن الشد ضمن المسموح</t>
  </si>
  <si>
    <t>عدم تحقق الانفعال: إعادة الشد</t>
  </si>
  <si>
    <t>بما لا يزيد عن 80% من إجهاد الكابلات</t>
  </si>
  <si>
    <t>ما بعد قبول شد كابلات PT</t>
  </si>
  <si>
    <t>عدم قطع زوائد الكابلات إلا بموافقة كتابية من الاستشاري</t>
  </si>
  <si>
    <t>قطع الكابلات الخارجية بعد الخوابير عند النهايات الحية وتغطيتها تماما بالمونة الأسمنتية أو Translucent Grease Cap أو دهان مانع للصدأ</t>
  </si>
  <si>
    <t>عدم فك الشدات إلا بعد نجاح الشد، وعدم الفك عند تحميل شدة السقف التالي</t>
  </si>
  <si>
    <t>قبل 28 يوما من الصب</t>
  </si>
  <si>
    <t>حقن الفراغ Grouting بعد الشد النهائي حتى خروج المادة من الطرف الآخر</t>
  </si>
  <si>
    <t>غالبا خلال 10 إلى 15 يوما من الصب</t>
  </si>
  <si>
    <t>سيولة مادة الحقن ونسبة الماء للأسمنت</t>
  </si>
  <si>
    <t>0.44 بحد أقصى</t>
  </si>
  <si>
    <t>الحقن بأسرع وقت بعد الشد النهائي لمنع الصدأ</t>
  </si>
  <si>
    <t>عينات مادة الحقن عند 28 يوما</t>
  </si>
  <si>
    <t>30 ن/مم2 على الأقل</t>
  </si>
  <si>
    <t>قبول اختبار القلب للخرسانة سابقة الإجهاد</t>
  </si>
  <si>
    <t>متوسط 3 قلوب 80% على الأقل ولا تقل أي عينة عن 75%</t>
  </si>
  <si>
    <t>مخططات تنفيذية حسب المواصفات (مقاومة الخرسانة والأحمال) تقدم لاعتماد الاستشاري</t>
  </si>
  <si>
    <t>ص 140</t>
  </si>
  <si>
    <t>المواصفات الميكانيكية للكابلات والقيم الدنيا بالكود</t>
  </si>
  <si>
    <t>نسبة تآكل الركام لخرسانة سبق الإجهاد</t>
  </si>
  <si>
    <t>لا تزيد عن 28% (ASTM C-131)</t>
  </si>
  <si>
    <t>الاتفاق على أماكن فتحات الصرف والميكانيكا والكهرباء على المخططات قبل التصميم والتصنيع</t>
  </si>
  <si>
    <t>أماكن فواصل التمدد في طبقة Topping وفواصل الصب</t>
  </si>
  <si>
    <t>ترقيم كل عنصر بمكانه واتجاهه وتاريخ تصنيعه ومطابقته لرسومات التركيب</t>
  </si>
  <si>
    <t>ACI 318M-11 بند 16.8</t>
  </si>
  <si>
    <t>تحدب الوحدات سابقة الصنع</t>
  </si>
  <si>
    <t>2 مم/م بحد أقصى 15 مم</t>
  </si>
  <si>
    <t>أقل مسافة ارتكاز</t>
  </si>
  <si>
    <t>البحر الصافي/180 وبحد أدنى 5 سم للبلاطات و15 سم للكمرات (الكود المصري 2007 ص 6-108)؛ للمقارنة ACI 318 بند 16.6.2.2: ln/180 ولا تقل عن 51 مم للبلاطات و76 مم للكمرات</t>
  </si>
  <si>
    <t>الارتكاز على جدران بلوك حاملة</t>
  </si>
  <si>
    <t>جدار 190 مم فأكثر: نصف السمك ناقص 10 مم، جدار 140 إلى 190 مم: مع تسليح ربط وبحد أدنى 65 مم</t>
  </si>
  <si>
    <t>الارتكاز على كمرات حديدية</t>
  </si>
  <si>
    <t>عرض 150 مم فأكثر: نصف العرض ناقص 10 مم، وبحد أدنى 140 مم مع تسليح ربط</t>
  </si>
  <si>
    <t>رفع الوحدات بالوسيلة المبينة بالرسم Lifting hooks فقط وعدم وضع قضبان بالفراغات</t>
  </si>
  <si>
    <t>عدم رفع الوحدات من النهايات</t>
  </si>
  <si>
    <t>ص 141</t>
  </si>
  <si>
    <t>مسافة الارتكاز (Corbels) تستمر حول الأعمدة</t>
  </si>
  <si>
    <t>فراغ بين الألواح والكمرات الحاملة يصب مع Screed</t>
  </si>
  <si>
    <t>غالبا 2 إلى 5 سم</t>
  </si>
  <si>
    <t>سد نهايات الوحدات بطبات بلاستيك</t>
  </si>
  <si>
    <t>سماح المصنع لمختبر المقاول بالتفتيش على التخزين والإنتاج والصب والمعالجة</t>
  </si>
  <si>
    <t>استبعاد أي وحدة بها كسر أو شروخ أثناء التحميل والنقل</t>
  </si>
  <si>
    <t>الكمرات الحاملة: أشاير Connector bars مثنية داخل Screed بطول تماسك</t>
  </si>
  <si>
    <t>كمرات عزوم اللي: كانات مقفلة بقفل 135 درجة</t>
  </si>
  <si>
    <t>قفل 135 درجة بطول 10 سم، أو مسافة رباط بعرض الكمرة بالإضافة لزاوية 10 سم (شكل أ-53)</t>
  </si>
  <si>
    <t>سطح الارتكاز أفقي ويحقق العمق المطلوب (Screed + العنصر + Bearing Strip)</t>
  </si>
  <si>
    <t>شطف زوايا قاع التحميل Chamfer</t>
  </si>
  <si>
    <t>ACI 318M-11 بند 16.6.2.2</t>
  </si>
  <si>
    <t>قطع تحميل Bearing Strip بين الوحدات ومسافة الارتكاز</t>
  </si>
  <si>
    <t>منع التكسير أو الفتح في العناصر بدون موافقة خطية من الصانع</t>
  </si>
  <si>
    <t>صب الكمرات الحاملة في عملية واحدة وعدم الصب على مرتين</t>
  </si>
  <si>
    <t>الفتحات تحت إشراف الصانع مع Steel Trimmer Beam والتأكد من قدرة الوحدات المجاورة</t>
  </si>
  <si>
    <t>ملء فواصل Keyway بالكامل بمونة أو جراوت</t>
  </si>
  <si>
    <t>مونة 3:1 هبوط 6 بوصة ورمل 6 مم بحد أقصى، أو مادة 21 ن/مم2 على الأقل</t>
  </si>
  <si>
    <t>استخدام جراوت Non shrink non staining لملء الفواصل</t>
  </si>
  <si>
    <t>PCI Manual</t>
  </si>
  <si>
    <t>ترطيب الفراغات بين الوحدات قبل الحشو</t>
  </si>
  <si>
    <t>منع الاهتزاز والمرور والتشوين قبل تصلب مونة الحقن</t>
  </si>
  <si>
    <t>غالبا 3 أيام</t>
  </si>
  <si>
    <t>تسليح طبقة Topping حسب الرسومات وثني الأشاير داخلها قبل الصب</t>
  </si>
  <si>
    <t>غالبا 5 أو 6 قطر 8 مم/م</t>
  </si>
  <si>
    <t>سمك Topping يقاس من أعلى نقطة بالألواح (التحدب)</t>
  </si>
  <si>
    <t>سمك طبقة Topping</t>
  </si>
  <si>
    <t>متوسط 6 سم للبلاطات بسمك 22 سم أو أقل، ومتوسط 8 سم إذا زاد سمك البلاطات عن 30 سم، أو حسب المخططات</t>
  </si>
  <si>
    <t>تنظيف السطح بالهواء المضغوط وترطيبه قبل صب Topping</t>
  </si>
  <si>
    <t>الخرسانة لا تملأ فراغات الوحدات وتخترق الفواصل</t>
  </si>
  <si>
    <t>لا تزيد عن 5 سم بالأطراف</t>
  </si>
  <si>
    <t>ركام Screed وخلطة قليلة الانكماش</t>
  </si>
  <si>
    <t>المقاس الأكبر 10 مم</t>
  </si>
  <si>
    <t>قص فواصل التحكم في Topping بالمنشار</t>
  </si>
  <si>
    <t>بعد 18 ساعة وغالبا كل 6 م في الاتجاهين</t>
  </si>
  <si>
    <t>ترطيب طبقة Topping ومنع التحميل والمرور</t>
  </si>
  <si>
    <t>4 أيام على الأقل</t>
  </si>
  <si>
    <t>فتحات Core Holes بماكينة Coring دون قطع الكابلات أو العصب</t>
  </si>
  <si>
    <t>12 سم للبلاطات أقل من 22 سم، 16 سم للبلاطات 30 إلى 40 سم</t>
  </si>
  <si>
    <t>عند التشقق أو الشك في الحسابات: اختبار التحميل هو الفيصل للقبول</t>
  </si>
  <si>
    <t>ص 143</t>
  </si>
  <si>
    <t>قبول Core Test لسابقة الإجهاد</t>
  </si>
  <si>
    <t>3 عينات متوسط 80% ولا تقل أي عينة عن 75%</t>
  </si>
  <si>
    <t>الحديد السفلي للأعصاب يرتكز أعلى التسليح السفلي للمخدات (الكمرات المدفونة)</t>
  </si>
  <si>
    <t>TANK</t>
  </si>
  <si>
    <t>خزانات وبيارات</t>
  </si>
  <si>
    <t>استلام خزانات المياه الأرضية</t>
  </si>
  <si>
    <t>تحديد مكان الخزان بالموقع العام واعتماده من المالك مع طريقة التغذية واعتماد المناسيب من الجهة المختصة</t>
  </si>
  <si>
    <t>بعد الخزان عن مصادر التلوث (خزانات التحليل والبيارات وغرف التفتيش)</t>
  </si>
  <si>
    <t>10 م على الأقل</t>
  </si>
  <si>
    <t>الخزان غير منخفض ومرتفع عن البيارات ومصادر التلوث</t>
  </si>
  <si>
    <t>منسوب مياه جوفية مرتفع: صرف جوفي حول الخزان</t>
  </si>
  <si>
    <t>الخزان مجاور لسور المدخل أو أقرب ما يمكن لمدخل العمارة</t>
  </si>
  <si>
    <t>عزل الحوائط والقاع داخليا وخارجيا بمانع رشح غير سام وتغليف خارجي بطبقات عازلة</t>
  </si>
  <si>
    <t>قطاع رأسي بمناسيب التأسيس والتشطيب، والردم فوق السطح لا يتعدى التصميمي</t>
  </si>
  <si>
    <t>عزل جميع الأوجه الداخلية الملامسة للماء بما فيها السقف ومنع التمديدات الصحية على ظهر الخزان</t>
  </si>
  <si>
    <t>كود البناء السعودي الاشتراطات الإنشائية 1428 فقرة 3-16/5</t>
  </si>
  <si>
    <t>قاع الحفر وسقوط غرفة الترسيب Sump Pit وإحداثيات أركان الحفر</t>
  </si>
  <si>
    <t>الخرسانة العادية وتحشيتها من المباني والأسوار وسمكها</t>
  </si>
  <si>
    <t>تنعيم فرشة النظافة للعزل ثم Screed حماية مع طرف رباط للعزل الأفقي والرأسي</t>
  </si>
  <si>
    <t>تسليح الأرضية في الاتجاهين وكراسي بين الرقتين</t>
  </si>
  <si>
    <t>كرسي قطر 16 مم لكل م2</t>
  </si>
  <si>
    <t>تركيز حديد طولي أسفل كل جدار ليعمل ككمرة عميقة</t>
  </si>
  <si>
    <t>وصل الحديد في منطقة غرفة الترسيب وسمك وتسليح لبشتها مماثل للخزان مع ترابط</t>
  </si>
  <si>
    <t>تثبيت مانع التسرب بكانة U بجناحين وحبسة بأسياخ طولية</t>
  </si>
  <si>
    <t>كرافتات لربط تسليح الحوائط مع البلاطة وكرافتة أفقية لجوانب الحوائط</t>
  </si>
  <si>
    <t>شكل أ-77</t>
  </si>
  <si>
    <t>Water Stop عند اتصال الحائط بالقاعدة والسقف بكامل المحيط ملحوم البداية والنهاية ورأسي أثناء الصب</t>
  </si>
  <si>
    <t>لحام كاوية للبداية والنهاية، نصف ارتفاع العازل في الصبة الأولى والنصف الآخر في الصبة التالية</t>
  </si>
  <si>
    <t>المياه الجوفية فوق التأسيس: نزح يومي حتى يزيد وزن المنشأ عن قوة الدفع</t>
  </si>
  <si>
    <t>1.5 مرة uplift أو يزيد 20%</t>
  </si>
  <si>
    <t>أشاير الجدران الرأسية والأفقية طبقا للمخططات</t>
  </si>
  <si>
    <t>وصل البرندات الأفقية عند الزوايا والأركان</t>
  </si>
  <si>
    <t>استخدام كلبسات في الجدران وليس دكم خشب</t>
  </si>
  <si>
    <t>ص 145</t>
  </si>
  <si>
    <t>تقوية الجدران بزراجين خاصة بالمنشآت المائية ومنع الزراجين البلدي</t>
  </si>
  <si>
    <t>وصلة السقف بالجدران Fixed joint غالبا بتسليح الجدران داخل بلاطة السقف بوصلة شد أو بعد انتهاء العزم السالب حسب المخططات</t>
  </si>
  <si>
    <t>مواسير تهوية بالسطح ملفوفة كوع ومغطاة بشبك نحاس</t>
  </si>
  <si>
    <t>2 ماسورة 2 بوصة على 35 سم، فتحات الشبك 2 سم بحد أقصى</t>
  </si>
  <si>
    <t>تنظيف الخزان بالهواء المضغوط وغسيله قبل العزل الداخلي</t>
  </si>
  <si>
    <t>تدوير الزوايا الداخلية وتجنب الزوايا الحادة</t>
  </si>
  <si>
    <t>ميول Screed بالأرضية نحو Sump Pit</t>
  </si>
  <si>
    <t>اختبار الامتلاء بعد العزل الداخلي وقبل العزل الخارجي حتى الراسم العلوي ومراقبة المنسوب والرشح</t>
  </si>
  <si>
    <t>أسبوع بعد 28 يوما من الصب مع احتساب التبخر</t>
  </si>
  <si>
    <t>سلم حديد مجلفن أو ألومنيوم أسفل فتحة الخزان</t>
  </si>
  <si>
    <t>أغطية الخزان وغرف التفتيش بشبك حماية وفتحات تهوية بمصيدة أتربة</t>
  </si>
  <si>
    <t>القطر الصافي 60 سم على الأقل (GSO/755/210)</t>
  </si>
  <si>
    <t>استلام بيارات الصرف الأرضية</t>
  </si>
  <si>
    <t>مكان البيارة قرب الطريق ومعتمد وبعدها عن أساسات الجار</t>
  </si>
  <si>
    <t>3 أمثال عمق الأساسات</t>
  </si>
  <si>
    <t>المياه الجوفية العالية أو التربة غير المسامية: خزانات تجميع خرسانية معزولة بدل البيارات</t>
  </si>
  <si>
    <t>اعتماد مخطط الصرف بالموقع العام بالمناسيب قبل التنفيذ</t>
  </si>
  <si>
    <t>منسوب مدخل ماسورة الصرف حسب الميل وغرفة ترسيب قبلها</t>
  </si>
  <si>
    <t>عمق الغرفة 100 سم على الأقل</t>
  </si>
  <si>
    <t>الراسم العلوي للبيارة وعمقها</t>
  </si>
  <si>
    <t>25 سم على الأقل تحت بطنية السقف، وعمق 1.5 م على الأقل من المدخل</t>
  </si>
  <si>
    <t>استلام الخزانات العلوية للسطح</t>
  </si>
  <si>
    <t>حوامل الخزان الصاج المجلفن: كمرتين حرف I محملة على أعمدة خرسانية ما لم تذكر الرسومات غير ذلك</t>
  </si>
  <si>
    <t>ارتفاع الكمرة 18 سم على الأقل (الكود المصري لأسس تصميم وشروط تنفيذ التركيبات الصحية 1998 ص117)</t>
  </si>
  <si>
    <t>ص 232</t>
  </si>
  <si>
    <t>تقويات زوايا الخزان الصاج مجمعة ومبرشم عليها الصاج، مع قياس سمك الصاج والتقوية بالسؤسات</t>
  </si>
  <si>
    <t>زاوية 50×50×6 مم غالباً</t>
  </si>
  <si>
    <t>مواسير التغذية حسب الرسومات قطراً ونوعاً ودخولها للخزان بعيداً عن سقفه</t>
  </si>
  <si>
    <t>25 سم على الأقل من السقف</t>
  </si>
  <si>
    <t>عدم توصيل الفائض على قوائم الصرف بأي حال، ويفضل عمود مستقل للفائض حتى الدور الأرضي</t>
  </si>
  <si>
    <t>قطر الفائض يزيد بوصة عن ماسورة التغذية إذا كانت التغذية من الشبكة العمومية مباشرة، وفي حالة الضخ يكفي قطر يصرف الفائض</t>
  </si>
  <si>
    <t>زيادة 1 بوصة</t>
  </si>
  <si>
    <t>منسوب ماسورة الفائض من أعلى الخزان وأعلى المنسوب التصميمي</t>
  </si>
  <si>
    <t>10 سم فوق المنسوب التصميمي</t>
  </si>
  <si>
    <t>ماسورة التهوية تنتهي بكوع مقلوب عليه مصفاة شبك مجلفن</t>
  </si>
  <si>
    <t>العوامة الميكانيكية على خط التغذية وقطر مخرجها يساوي قطر العمود الصاعد</t>
  </si>
  <si>
    <t>فرعة غسيل للخزان بمحبس على العامود الصاعد المغذي وعليها حنفية براكور لتركيب خرطوم</t>
  </si>
  <si>
    <t>قطر 1 بوصة</t>
  </si>
  <si>
    <t>ص 233</t>
  </si>
  <si>
    <t>مواسير الاتزان بين مجموعة الخزانات إن وجدت</t>
  </si>
  <si>
    <t>مراجعة المحابس والصمامات حسب الرسومات</t>
  </si>
  <si>
    <t>دهان داخلي ببوية مانعة للصدأ غير سامة ووجهين مانع للصدأ، ووجهين زيت من الخارج بما فيها الكمرات الحاملة</t>
  </si>
  <si>
    <t>غطاء فتحة الخزان بنفس سمك الصاج مجمع على زوايا مع دهان</t>
  </si>
  <si>
    <t>80×80 سم، زوايا 40×40×5 مم</t>
  </si>
  <si>
    <t>ماسورة غسيل الخزان توصل بماسورة الفائض بمحبس يفتح أثناء الغسيل</t>
  </si>
  <si>
    <t>قطر 1 إلى 4 بوصة حسب الحجم</t>
  </si>
  <si>
    <t>خزان فيبرجلاس: نفس نقاط الخزان الصاج مع حماية من الشمس</t>
  </si>
  <si>
    <t>خزان خرساني: نفس النقاط مع دهان داخلي إيبوكسي غير سام وقطع بفلانشات للمواسير الداخلة (No-Leak Flange)</t>
  </si>
  <si>
    <t>المواصفات المصرية لبنود الأعمال الصحية 2001 ص46 إلى 51</t>
  </si>
  <si>
    <t>منسوب قاع الخزان العلوي</t>
  </si>
  <si>
    <t>3 م فوق سطح المبنى أو 5 م فوق منسوب الأجهزة الصحية</t>
  </si>
  <si>
    <t>الخزان العلوي ومحابسه</t>
  </si>
  <si>
    <t>Float valve على خط الملء من الطلمبة، Vent، خط Overflow إلى الخزان الأرضي، وDrain بمحبس إلى صرف السطح</t>
  </si>
  <si>
    <t>ص 398</t>
  </si>
  <si>
    <t>تركيب حساسات High level pump stop وLow level pump start وSupply header من أسفل الخزان</t>
  </si>
  <si>
    <t>تغذية الخزان الأرضي</t>
  </si>
  <si>
    <t>تسلسل التغذية: عداد ثم محبس عدم رجوع ثم صمام عوامة داخل الخزان مع محابس سكينة برونز</t>
  </si>
  <si>
    <t>ص 400</t>
  </si>
  <si>
    <t>طلمبتان ذاتيتا التحضير مع محبس عدم رجوع لكل منهما من الخزان الأرضي للعلوي</t>
  </si>
  <si>
    <t>راكور ملء خارجي بالسور من طراز عربات نقل المياه</t>
  </si>
  <si>
    <t>الخزانات الأرضية</t>
  </si>
  <si>
    <t>تركيب Water Stop عند اتصال الحائط بقاعدة الخزان بكامل المحيط</t>
  </si>
  <si>
    <t>لحام وصلات تراكب Water Stop بماكينة كهربائية أو بقطعة حديد مسخنة</t>
  </si>
  <si>
    <t>STEEL</t>
  </si>
  <si>
    <t>منشآت معدنية وأسوار</t>
  </si>
  <si>
    <t>مراجعة مخططات المنشآت المعدنية</t>
  </si>
  <si>
    <t>ترتيب أجزاء الكمرات والحمالات الفولاذية والوصلات وطرق التوصيل والأجزاء التكميلية ومسافات الروافد</t>
  </si>
  <si>
    <t>أنواع البراغي وتصنيفها</t>
  </si>
  <si>
    <t>نظام التدعيم المتصالب Bracing وكفايته</t>
  </si>
  <si>
    <t>مواصفات اللحام (أطوال، سماكات، أنواع) وتناسق القطاعات</t>
  </si>
  <si>
    <t>دقة معلومات الوصلات وطرق الوصل مع الخرسانة (قواعد، أعمدة، بلاطات)</t>
  </si>
  <si>
    <t>توضيح تقوس الجملونات والجسور الرئيسية Camber في مستندات التصميم إن طلب</t>
  </si>
  <si>
    <t>مراجعة Shop Drawings المعتمدة والالتزام بالملاحظات</t>
  </si>
  <si>
    <t>برنامج زمني وMethod Statement آمن لأولوية التركيب ومقاومة الأحمال المرحلية</t>
  </si>
  <si>
    <t>علامات تمييز الصانع على العناصر والمثبتات بنفس رموز المخططات</t>
  </si>
  <si>
    <t>تشوين المواد على طبالي مرتفعة نظيفة وجافة بعيدا عن تجمع المياه</t>
  </si>
  <si>
    <t>مقاطع الحديد مطابقة للأبعاد والأطوال وخالية من الالتواء والاعوجاج عند التوريد</t>
  </si>
  <si>
    <t>التوريد مدهونا بنظام الوقاية</t>
  </si>
  <si>
    <t>وجه أساس بالورشة و3 أوجه بالموقع</t>
  </si>
  <si>
    <t>توسيع الفتحات بمثقاب لا بلهب اللحام وثقب ألواح القواعد آليا</t>
  </si>
  <si>
    <t>إزالة دهان الورشة بفرشة سلك من الأسطح المجاورة للحامات الموقع</t>
  </si>
  <si>
    <t>توقيع Anchor bolts بمحطة الرصد وإعادة التسقيط وشد الخيطان</t>
  </si>
  <si>
    <t>ص 149</t>
  </si>
  <si>
    <t>عدد وقطر وأطوال الجوايط وطول الرباط وتثبيتها بفرمة مثقبة وربطها بالتسليح ضد الطفو</t>
  </si>
  <si>
    <t>شهادات اللحامين ومسؤولي الاختبارات غير المتلفة من جهات معتمدة</t>
  </si>
  <si>
    <t>تركيب نماذج الأعمدة طبقا للمخططات</t>
  </si>
  <si>
    <t>دعم مؤقت بوصلات كافية لجميع الأحمال أثناء التركيب</t>
  </si>
  <si>
    <t>تركيب Girt والأعتاب Lintel (منسوب، قطاع، تثبيت)</t>
  </si>
  <si>
    <t>الوصلات: عدد ونوع وقطر البراغي وسماكة وأبعاد الألواح والمسافات</t>
  </si>
  <si>
    <t>رأسية واستقامة الأعمدة والمسافات ومنسوب السقف</t>
  </si>
  <si>
    <t>تركيب الكمرات على المحاور ومراجعة نماذجها</t>
  </si>
  <si>
    <t>تركيب المدادات Purlins</t>
  </si>
  <si>
    <t>Anchor bolts وتعبئة الفراغ أسفل لوح القاعدة بـ Grout Non Shrinkage</t>
  </si>
  <si>
    <t>تغطية السطح (السماكة، المقطع، العزل، البراغي) والفحص بالماء لعدم التسريب</t>
  </si>
  <si>
    <t>عزل الجدران الخارجية والدهان لجميع العناصر</t>
  </si>
  <si>
    <t>أطوال اللحام وسماكته ونوعيته</t>
  </si>
  <si>
    <t>نظام التدعيم Bracing: النوع والأبعاد والموقع</t>
  </si>
  <si>
    <t>شد البراغي بجهاز العزم (تورك) للقدر المطلوب</t>
  </si>
  <si>
    <t>فحص واختبار اللحام أثناء التجميع والتركيب</t>
  </si>
  <si>
    <t>فحص واختبار وصلات المسامير الملولبة</t>
  </si>
  <si>
    <t>فحص الدهانات وأنظمة الوقاية من الصدأ</t>
  </si>
  <si>
    <t>ص 150</t>
  </si>
  <si>
    <t>صرف المطر للأسطح المائلة بمجرى Eaves Gutters على المحيط</t>
  </si>
  <si>
    <t>قياس سمك العناصر بالورنية فور التوريد ومطابقتها للمخططات المعتمدة</t>
  </si>
  <si>
    <t>ROAD</t>
  </si>
  <si>
    <t>أسفلت وبردورات وإنترلوك</t>
  </si>
  <si>
    <t>رصف الأسفلت: الأعمال التمهيدية وطبقة الأساس</t>
  </si>
  <si>
    <t>قشط التربة السطحية غير المناسبة حسب تقرير التربة</t>
  </si>
  <si>
    <t>15 إلى 30 سم</t>
  </si>
  <si>
    <t>تقديم Job Mix Design لطبقتي Wearing وBase ودهانات التخطيط للاعتماد</t>
  </si>
  <si>
    <t>اختبارات صلاحية مواد الخلطة</t>
  </si>
  <si>
    <t>مراجعة القطاعات وسمك وتتابع طبقات الأسفلت</t>
  </si>
  <si>
    <t>مناسيب الطرق أخفض من مداخل المباني</t>
  </si>
  <si>
    <t>اعتماد عينة ردم طبقة الأساس واختباراتها قبل التوريد</t>
  </si>
  <si>
    <t>مراجعة إحداثيات محاور الطرق Center Line Alignment</t>
  </si>
  <si>
    <t>استلام مناسيب التربة بعد التسوية</t>
  </si>
  <si>
    <t>اختبار صلاحية Subgrade (تدرج، أتربرج، CBR) وتحسين أو استبدال غير الصالحة ببوروو</t>
  </si>
  <si>
    <t>اعتماد عينة Sub base واختباراتها (منخلي، أتربرج، لوس أنجلوس، مكافئ رملي، CBR، أصالة)</t>
  </si>
  <si>
    <t>مواصفات طبقة الأساس الحجرية المتدرجة</t>
  </si>
  <si>
    <t>مواد حجرية متدرجة (سن 6 غالبا)، فاقد لوس أنجلوس 50% بحد أقصى، والمواد القابلة للتفتت في الماء للمحجوز على منخل رقم 4 لا تزيد عن 5%</t>
  </si>
  <si>
    <t>CBR طبقة ما تحت الأساس بعد الدمك</t>
  </si>
  <si>
    <t>50% على الأقل</t>
  </si>
  <si>
    <t>تقليب Sub base بالمحتوى المائي خارج منطقة الردم والفرد رطبا</t>
  </si>
  <si>
    <t>دمك طبقة الأساس بهراس ثلاث عجلات</t>
  </si>
  <si>
    <t>8 إلى 10 أطنان على الأقل</t>
  </si>
  <si>
    <t>استلام مناسيب سطح طبقة الأساس بعد الدك</t>
  </si>
  <si>
    <t>ص 151</t>
  </si>
  <si>
    <t>قياس سمك طبقة الأساس عبر ثقوب في نقاط مختلفة</t>
  </si>
  <si>
    <t>قطر 75 مم على الأقل</t>
  </si>
  <si>
    <t>اختبار الدمك لطبقة الأساس خاصة بجوار المطابق والبلدورة</t>
  </si>
  <si>
    <t>اختبار لكل 200 م2 لكل طبقة</t>
  </si>
  <si>
    <t>رش طبقة التشريب Prime Coat</t>
  </si>
  <si>
    <t>جفاف طبقة الأساس قبل رش MC0 وعدم الرش في المطر أو الضباب</t>
  </si>
  <si>
    <t>نسبة تخفيف التشريب</t>
  </si>
  <si>
    <t>1.5 أسفلت إلى 1 كيروسين</t>
  </si>
  <si>
    <t>معدل الرش وحرارة التشغيل لـ MC-70 دون مساحات غير مرشوشة</t>
  </si>
  <si>
    <t>1.5 كجم/م2، 47 إلى 85 درجة</t>
  </si>
  <si>
    <t>الرش خارج حد الرصف ويدويا بجوار البلدورة</t>
  </si>
  <si>
    <t>200 مم خارج الحد و20 سم يدويا</t>
  </si>
  <si>
    <t>معالجة أماكن زيادة الرش برمل يقلب ثم يرفع</t>
  </si>
  <si>
    <t>منع المرور على التشريب والمدة حتى فرد الأسفلت</t>
  </si>
  <si>
    <t>24 ساعة على الأقل ولا تزيد عن 72 ساعة</t>
  </si>
  <si>
    <t>فرش ودمك الأسفلت</t>
  </si>
  <si>
    <t>الفرش بالفارشات والفرد اليدوي بالأماكن الضيقة فقط</t>
  </si>
  <si>
    <t>الفرش بكامل العرض، والحافة المؤجلة تقطع عموديا وترش Tack Coat</t>
  </si>
  <si>
    <t>حرارة مخلوط الأسفلت بالسيارات ورفض ما خارجها</t>
  </si>
  <si>
    <t>120 إلى 160 درجة مئوية</t>
  </si>
  <si>
    <t>الدخان الأزرق دليل زيادة التسخين</t>
  </si>
  <si>
    <t>زيادة الأسفلت: الخلطة في القلاب غير هرمية</t>
  </si>
  <si>
    <t>نقص الأسفلت: مظهر جاف واختفاء اللمعان وصعوبة الهرس</t>
  </si>
  <si>
    <t>سمك الفرش غير المضغوط</t>
  </si>
  <si>
    <t>زيادة 1 سم لكل 4 سم من السمك النهائي</t>
  </si>
  <si>
    <t>استواء السطح ويفضل الفحص قبل الدك</t>
  </si>
  <si>
    <t>4 مم بحد أقصى تحت قدة 4 م</t>
  </si>
  <si>
    <t>دخول الهراس والعجلة الدوارة الثقيلة في الأمام باتجاه الرصف</t>
  </si>
  <si>
    <t>تراكب شرائح الهرس وتنويع أطوال خطوط السير</t>
  </si>
  <si>
    <t>نصف عرض الأسطوانة على الأقل</t>
  </si>
  <si>
    <t>الركوب عند اللحامات الطولية</t>
  </si>
  <si>
    <t>3 إلى 7 سم</t>
  </si>
  <si>
    <t>قدة متعامدة على الفاصل الطولي للتحقق من الميول والمناسيب</t>
  </si>
  <si>
    <t>قدة 5 م</t>
  </si>
  <si>
    <t>ص 152</t>
  </si>
  <si>
    <t>عينات دورية خلف الفرادة للاستخلاص ومارشال</t>
  </si>
  <si>
    <t>التحقق من التدرج ونسبة الأسفلت والتدفق ونسبة الفراغات الهوائية والمملوءة</t>
  </si>
  <si>
    <t>تنظيف السطح بالمكانس والنافخات قبل رش الطبقة اللاصقة RC2</t>
  </si>
  <si>
    <t>نسبة تخفيف Tack coat</t>
  </si>
  <si>
    <t>2 أسفلت إلى 1 بنزين</t>
  </si>
  <si>
    <t>معدل وحرارة رش الإلصاق RC2</t>
  </si>
  <si>
    <t>0.75 كجم/م2، 60 إلى 99 درجة</t>
  </si>
  <si>
    <t>مدة رش الإلصاق قبل الفرد</t>
  </si>
  <si>
    <t>4 ساعات بحد أقصى</t>
  </si>
  <si>
    <t>فرد الطبقة السطحية بعد تبريد السابقة</t>
  </si>
  <si>
    <t>حتى حرارة الجو أو بعد 12 ساعة</t>
  </si>
  <si>
    <t>سمك الطبقة السطحية Wearing Course</t>
  </si>
  <si>
    <t>50 مم بحد أقصى</t>
  </si>
  <si>
    <t>حماية الرصف بعد الدمك ومنع المرور حتى يبرد ويتصلب</t>
  </si>
  <si>
    <t>استلام البردورات</t>
  </si>
  <si>
    <t>تحديد عرض الرصيف وبعد البردورة بعينة حية لبلاط الأرصفة بعدد صحيح</t>
  </si>
  <si>
    <t>عدم البدء قبل تسوية الموقع وعمل Sub Base واختبارها</t>
  </si>
  <si>
    <t>البردورة الموردة بلا كسور أو تعشيش ومطابقة للعينة المعتمدة</t>
  </si>
  <si>
    <t>منسوب ودرجة دمك القاعدة الترابية أسفل البردورات</t>
  </si>
  <si>
    <t>أسمنت مقاوم للكبريتات نوع V لصب البلدورات</t>
  </si>
  <si>
    <t>قاعدة خرسانة عادية تحت البردورة مع رش القاع قبل الصب</t>
  </si>
  <si>
    <t>10 سم سمك × 30 سم عرض بمحتوى أسمنت 250 كجم/م3 أو حسب مواصفات المشروع، وتسلح في بعض المشاريع</t>
  </si>
  <si>
    <t>تركيب البردورة موزونة على الخيط على المناسيب</t>
  </si>
  <si>
    <t>الإشراف على التثبيت بالمونة والتحقق من المناسيب والاستواء والاستقامة والمنحنيات والفواصل</t>
  </si>
  <si>
    <t>سمك المونة أسفل البلدورات</t>
  </si>
  <si>
    <t>30 مم بحد أقصى</t>
  </si>
  <si>
    <t>قطع زوايا جاهزة من المصنع وبردورة الزراعة بأركان الأحواض</t>
  </si>
  <si>
    <t>صب خلفي مثلثي بخرسانة عادية</t>
  </si>
  <si>
    <t>قاعدة 10 سم على الأقل</t>
  </si>
  <si>
    <t>المسافة بين البردورات تملأ بمونة مع الكي</t>
  </si>
  <si>
    <t>6 مم</t>
  </si>
  <si>
    <t>الشطف من الخارج جهة الأسفلت</t>
  </si>
  <si>
    <t>تنظيف وكي العراميس بين البردورات</t>
  </si>
  <si>
    <t>استلام تركيب البلاط المتداخل (الإنترلوك)</t>
  </si>
  <si>
    <t>اعتماد العينات والمخططات التنفيذية بالألوان والتشكيلات قبل التوريد</t>
  </si>
  <si>
    <t>ص 206</t>
  </si>
  <si>
    <t>استلام تركيب البردورات حول مناطق الإنترلوك</t>
  </si>
  <si>
    <t>الردم بالرمل النظيف الحرش للمنسوب ودكه بالدكاك الميكانيكي</t>
  </si>
  <si>
    <t>تنفيذ طبقة خرسانة خفيفة التسليح أو عادية أو بحص متدرج مع رش مبيد حشري ومانع خاصية شعرية ومشمع عند نص المشروع</t>
  </si>
  <si>
    <t>التركيب حسب الرسم والألوان المعتمدة والغلايق وعدم تركيب مكسور أو مشطوف وتوحيد مسافات العراميس</t>
  </si>
  <si>
    <t>الدك بعد التركيب بدكاك ميكانيكي مبطن بالكاوتشوك للحفاظ على الوجه</t>
  </si>
  <si>
    <t>استواء السطح والمنسوب النهائي</t>
  </si>
  <si>
    <t>فرش رمل ناعم بعد التركيب ومسحه لملء العراميس</t>
  </si>
  <si>
    <t>استخدام نهايات خاصة سليمة (غلايق) من المصنع وصب خرسانة عادية ملونة بلون الإنترلوك حول أغطية غرف التفتيش</t>
  </si>
  <si>
    <t>استلام الخرسانة المطبوعة</t>
  </si>
  <si>
    <t>اعتماد مخطط تفصيلي بالأبعاد وأماكن فواصل التمدد والأشكال</t>
  </si>
  <si>
    <t>ص 207</t>
  </si>
  <si>
    <t>تحديد مكان وحدود الخرسانة المطبوعة بالموقع العام والتشكيلات وأبعادها والفرم البلاستيكية أو الخشبية المطابقة</t>
  </si>
  <si>
    <t>الردم والدك بتربة صالحة حتى أسفل الخرسانة مع الدك والاختبار</t>
  </si>
  <si>
    <t>تثبيت علامات (ستوك) بميزان القامة بسمك الخرسانة المطلوب</t>
  </si>
  <si>
    <t>تركيب شبك الحديد والصب بخرسانة ركام صغير مع الدرع والتسوية بالهيليكوبتر حسب المواصفات</t>
  </si>
  <si>
    <t>فرد المادة العازلة بين الخرسانة والفرم بنفس اللون النهائي أو أغمق قليلاً قبل جفاف الخرسانة</t>
  </si>
  <si>
    <t>الطبع باستمرارية بين الأشكال بدون عراميس أو لحامات</t>
  </si>
  <si>
    <t>غسيل الخرسانة بمادة حمضية وإزالة الزوائد (الرائش)</t>
  </si>
  <si>
    <t>بعد 72 ساعة من الصب</t>
  </si>
  <si>
    <t>دهان الوجه اللامع الشفاف للحماية والمظهر</t>
  </si>
  <si>
    <t>الرصف بالأسفلت</t>
  </si>
  <si>
    <t>تنظيف المنطقة بالهواء المضغوط قبل رش Prime coat</t>
  </si>
  <si>
    <t>ملحق مصور ص 27</t>
  </si>
  <si>
    <t>التحقق من معدل رش التشريب بلوح معلوم الوزن في مسار سيارة الرش</t>
  </si>
  <si>
    <t>حماية البردورة أثناء رش التشريب ورش المناطق الضيقة يدويا</t>
  </si>
  <si>
    <t>قياس حرارة المخلوط بترمومتر عند كل سيارة</t>
  </si>
  <si>
    <t>120 إلى 160 م</t>
  </si>
  <si>
    <t>أخذ كور لقياس سمك الأسفلت</t>
  </si>
  <si>
    <t>السمك المطلوب</t>
  </si>
  <si>
    <t>اختبار انعكاسية دهانات خطوط الطريق</t>
  </si>
  <si>
    <t>MAS</t>
  </si>
  <si>
    <t>مباني بلوك وطوب</t>
  </si>
  <si>
    <t>قبول نتائج اختبار الطوب والبلوك</t>
  </si>
  <si>
    <t>اختبار مقاومة ضغط وامتصاص وتزهير الطوب الطفلي المحروق للحوائط غير الحاملة</t>
  </si>
  <si>
    <t>متوسط 5 طوبات 4 ن/مم2 على الأقل، امتصاص 20% أو أقل</t>
  </si>
  <si>
    <t>ص 51</t>
  </si>
  <si>
    <t>اختبار مقاومة ضغط الطوب الأسمنتي</t>
  </si>
  <si>
    <t>متوسط 10 وحدات 2.5 ن/مم2، والوحدة 2 ن/مم2 على الأقل</t>
  </si>
  <si>
    <t>مراجعة عينات البلوك الأسمنتي والهوردي حسب مواصفة المشروع</t>
  </si>
  <si>
    <t>ASTM C129: فردي 35.2 ومتوسط 3 عينات 42.2 كجم/سم2</t>
  </si>
  <si>
    <t>قبول رمل المباني</t>
  </si>
  <si>
    <t>تحليل منخلي للرمل الوارد للمونة وتحقيق التدرج المطلوب</t>
  </si>
  <si>
    <t>ASTM C144</t>
  </si>
  <si>
    <t>ص 52</t>
  </si>
  <si>
    <t>التأكد من نظافة الرمل وخلوه من الأتربة والمواد العضوية</t>
  </si>
  <si>
    <t>استلام مباني قصة الردم</t>
  </si>
  <si>
    <t>مطابقة معماري الأرضي مع السملات بحيث يستند كل جدار على حائط قصة ردم وسمل</t>
  </si>
  <si>
    <t>عرض السمل ≥ سمك الحائط</t>
  </si>
  <si>
    <t>ص 90</t>
  </si>
  <si>
    <t>نسب المونة بصندوق معايرة معلوم الحجم حسب المواصفات والخلطة التصميمية</t>
  </si>
  <si>
    <t>سمك مباني قصة الردم بطوب أسمنتي مصمت</t>
  </si>
  <si>
    <t>≥ 20 سم</t>
  </si>
  <si>
    <t>ملء اللحامات الأفقية والرأسية جيدا لقبول العزل</t>
  </si>
  <si>
    <t>تعشيق الجدران المتقاطعة بطرف رباط متداخل ومنع فصلها</t>
  </si>
  <si>
    <t>الرص بالطريقة المجانبة الطولية (شناوي) مع إزاحة اللحام الرأسي</t>
  </si>
  <si>
    <t>1/4 طول الوحدة، ≥ 50 مم للطوب و≥ 75 مم للبلوك</t>
  </si>
  <si>
    <t>منع العرموس الحالل (لحام رأسي على استقامة في مدماكين أو أكثر)</t>
  </si>
  <si>
    <t>أسياخ ربط تزرع بالأعمدة قبل صبها ومدفونة في المونة أو كانات معرجة بديلة</t>
  </si>
  <si>
    <t>15 سم بالجدار + 10 سم بالعمود كل 50 سم</t>
  </si>
  <si>
    <t>منسوب نهاية قصة الردم أفقي تماما</t>
  </si>
  <si>
    <t>المعالجة بالرش بالماء بعد 24 ساعة من البناء صباحا ومساء</t>
  </si>
  <si>
    <t>3 أيام</t>
  </si>
  <si>
    <t>عازل أفقي بكامل عرض الحائط (بيتومين ورمل) مع تفريغ من الجانبين حتى لا يظهر بالبياض</t>
  </si>
  <si>
    <t>تفريغ 1.5 سم</t>
  </si>
  <si>
    <t>ارتفاع قصة الردم، وعند فرق منسوب كبير يصمم الجدار للأحمال الجانبية (شبكة تسليح مثبتة بالأعمدة)</t>
  </si>
  <si>
    <t>≤ 1 م</t>
  </si>
  <si>
    <t>كفاية سمك الجدار لمقاومة الأحمال الجانبية للردم</t>
  </si>
  <si>
    <t>ص 91</t>
  </si>
  <si>
    <t>لياسة قصة الردم قبل العزل إن نصت المواصفات</t>
  </si>
  <si>
    <t>طبقة عزل أفقية أعلى قصة الردم لمنع الخاصية الشعرية وعزل كامل بدون حرامية</t>
  </si>
  <si>
    <t>الردم بالتساوي من جهتي الجدار</t>
  </si>
  <si>
    <t>المناطق الساحلية والزلزالية 3 إلى 5ب: أشاير بالسقف لتسليح حوائط الستائر الخارجية</t>
  </si>
  <si>
    <t>سيخ قطر 12 مم كل 1 م يبدأ 40 سم من طرفي الحائط</t>
  </si>
  <si>
    <t>استلام المباني: الأعمال التمهيدية</t>
  </si>
  <si>
    <t>تقديم عينات المواد للاختبار واعتمادها وعدم التوريد قبل الاعتماد</t>
  </si>
  <si>
    <t>ص 159</t>
  </si>
  <si>
    <t>اعتماد عينة البلوك أو الطوب مع اختبارات التمدد والانكماش والامتصاص والضغط واعتماد المصنع</t>
  </si>
  <si>
    <t>اعتماد إكسسوارات المباني (Anchors، Ties، Wire mesh، Cavity wall ties)</t>
  </si>
  <si>
    <t>مراجعة مخطط Fire Zone &amp; Wall Types لتحديد مقاومة البلوك للحريق وأماكن Fire Walls</t>
  </si>
  <si>
    <t>اعتماد المساقط ونماذج الأبواب والشبابيك والواجهات</t>
  </si>
  <si>
    <t>تقديم الخلطة التصميمية لمونة المباني واختبارات المواد</t>
  </si>
  <si>
    <t>وحدات مقاومة للحريق بكامل ارتفاع الدور حول سلالم الهروب وغرف الكهرباء والمحولات والمولدات والمطابخ ومخازن المواد شديدة الاشتعال وغرف التكييف وتسخين المياه والمناور الرأسية المستمرة</t>
  </si>
  <si>
    <t>حسب عدد الساعات المطلوب</t>
  </si>
  <si>
    <t>تأجيل بناء القواطيع حتى استقرار المنشأ تحت الأحمال</t>
  </si>
  <si>
    <t>توفر العمالة الماهرة الكافية</t>
  </si>
  <si>
    <t>منع إضافة قواطيع تزيد الأحمال عن التصميم</t>
  </si>
  <si>
    <t>اعتماد نتائج اختبارات مواد المباني</t>
  </si>
  <si>
    <t>الطوب الطفلي الصحراوي المحروق 250×120×60 مم للحوائط غير الحاملة</t>
  </si>
  <si>
    <t>ضغط متوسط 5 طوبات 4 ن/مم2 على الأقل، امتصاص 20% بحد أقصى، تذهير 50% بحد أقصى</t>
  </si>
  <si>
    <t>الطوب الأسمنتي المصمت 250×120×60</t>
  </si>
  <si>
    <t>متوسط 10 وحدات 2.5 ن/مم2 والمفردة 2 ن/مم2 على الأقل</t>
  </si>
  <si>
    <t>البلوك المفرغ ASTM C129 للجدران غير الحاملة</t>
  </si>
  <si>
    <t>المفردة 35.2 كجم/سم2 ومتوسط 3 عينات 42.2 كجم/سم2 على الأقل</t>
  </si>
  <si>
    <t>ص 160</t>
  </si>
  <si>
    <t>مقاومة مونة المباني حسب ASTM C270 للأنواع M وS وN وO</t>
  </si>
  <si>
    <t>17.2 و12.4 و5.2 و2.4 ميجاباسكال</t>
  </si>
  <si>
    <t>نسبة الركام في المونة</t>
  </si>
  <si>
    <t>2.25 إلى 3.5 مرة مجموع أحجام المواد الأسمنتية</t>
  </si>
  <si>
    <t>الجير المستخدم في المونة</t>
  </si>
  <si>
    <t>كربونات كالسيوم 80% على الأقل ويمر من مهزة 3 مم، ولا يستخدم جير متأثر بالرطوبة</t>
  </si>
  <si>
    <t>حجم فجوات البلوك المفرغ ومقاومة الضغط</t>
  </si>
  <si>
    <t>فجوات 25% إلى 50%، ضغط 28 كجم/سم2 لمتوسط 10</t>
  </si>
  <si>
    <t>سماكة جدار وحدة البلوك المفرغ</t>
  </si>
  <si>
    <t>30 مم للحاملة و15 مم لغير الحاملة وبلوك الأسقف على الأقل</t>
  </si>
  <si>
    <t>مقاومة البلوك المفرغ CMU مقاس 20×20×40</t>
  </si>
  <si>
    <t>7 ميجاباسكال غالبا في مواصفات المشاريع، وASTM C90 الحالية تشترط 13.1 ميجاباسكال على المساحة الصافية للبلوك الحامل [يراجع]</t>
  </si>
  <si>
    <t>ص 161</t>
  </si>
  <si>
    <t>عينة البلوك 10 بلوكات: 3 للضغط و3 للامتصاص و3 للانكماش الطولي ووحدة لتحديد الوزن</t>
  </si>
  <si>
    <t>لكل 10,000 وحدة</t>
  </si>
  <si>
    <t>صلاحية رمل المونة: منخلي، طمي، كثافة، شوائب عضوية، كلوريدات، كبريتات</t>
  </si>
  <si>
    <t>كل 200 م3 أو تغير المصدر أو شهريا</t>
  </si>
  <si>
    <t>صلاحية الأسمنت: زمن الشك، المكعبات، النعومة، الثبات، الكبريتات، الفقد بالحرق، غير الذائب، السيليكا</t>
  </si>
  <si>
    <t>رمل المونة يمر من منخل 16 في بعض المواصفات</t>
  </si>
  <si>
    <t>100% مار من منخل رقم 16 (1.18 مم)</t>
  </si>
  <si>
    <t>اختبارات دورية للمونة للتحقق من الضغط المطلوب</t>
  </si>
  <si>
    <t>اختبار المونة بمجموعة عينات</t>
  </si>
  <si>
    <t>3 عينات كل 2000 وحدة بناء (1 بعمر 7 أيام و2 بعمر 28)</t>
  </si>
  <si>
    <t>محتوى الأسمنت في المونة</t>
  </si>
  <si>
    <t>300 كجم/م3 على الأقل و350 لمباني 10 سم</t>
  </si>
  <si>
    <t>ضبط جودة المباني أثناء التنفيذ</t>
  </si>
  <si>
    <t>البلوك يورد في عبوات مبين عليها المورد والتاريخ والدرجة والنوع ومستوى الضغط</t>
  </si>
  <si>
    <t>ص 162</t>
  </si>
  <si>
    <t>رفض الوحدات المتشققة أو المتصدعة أو المكسرة</t>
  </si>
  <si>
    <t>تسليم المدماك الأول (القد): فرشة مونة كاملة، رش، استرباع، أماكن الفتحات، وزن مع كمرات السقف</t>
  </si>
  <si>
    <t>نوعية ربط ورص الوحدات (English، Flemish، Running bond)</t>
  </si>
  <si>
    <t>مداميك مصمتة بالوحدات المفرغة للتوصيلات والتسمير، أول وآخر ثلاثة مداميك أسفل الكمرة في بعض المواصفات</t>
  </si>
  <si>
    <t>المناطق الرطبة: طوب أو بلوك مصمت مع عزل أفقي ورأسي ومنع الطوب الرملي</t>
  </si>
  <si>
    <t>العزل بارتفاع 60 سم على الأقل</t>
  </si>
  <si>
    <t>ملء فراغات بلوك أول مدماك في البلوك المفرغ</t>
  </si>
  <si>
    <t>ظهر المباني أفقي ويضبط في أول مدماكين</t>
  </si>
  <si>
    <t>خلوص الفتحات وعمل جوانبها بالبلوك الأسمنتي</t>
  </si>
  <si>
    <t>شد خيط على استقامة الحوائط الممتدة</t>
  </si>
  <si>
    <t>تقسيط المباني لينتهي آخر مدماك مع بطنيات الكمرات أو الأعتاب أو الجلسات بكامل الطوبة</t>
  </si>
  <si>
    <t>نوعية الحوائط حسب المخططات (مصمت، مفرغ، معزول، ماص للصوت، جبسي...)</t>
  </si>
  <si>
    <t>رش الأعمدة بالماء ثم الطرطشة بالأسمنت والرمل قبل البناء</t>
  </si>
  <si>
    <t>الارتفاع المبني في الدفعة الواحدة على حطات: الأولى حتى منسوب جلسات الشبابيك، والثانية عند منسوب الأعتاب، والثالثة حتى قاع الكمرات والبلاطات</t>
  </si>
  <si>
    <t>1.2 م بحد أقصى</t>
  </si>
  <si>
    <t>شرب لكل دور لضبط مناسيب الجلسات والأعتاب</t>
  </si>
  <si>
    <t>ص 163</t>
  </si>
  <si>
    <t>رش البلوك بالماء قبل البناء بمدة كافية حتى يجف الماء الحر</t>
  </si>
  <si>
    <t>المناطق الزلزالية 3 إلى 5: أشاير وتسليح أفقي للحوائط الستائرية الخارجية</t>
  </si>
  <si>
    <t>سيخ رأسي قطر 12 مم كل 1 م من 40 سم من الطرفين، وأفقي سيخان قطر 8 مم كل 400 مم</t>
  </si>
  <si>
    <t>الخلط الميكانيكي للمونة بعد معايرة النسب</t>
  </si>
  <si>
    <t>3 دقائق على الأقل (3 إلى 5)</t>
  </si>
  <si>
    <t>الخلط اليدوي للأعمال الصغيرة بتقليب المكونات جافة</t>
  </si>
  <si>
    <t>ضبط النسب بصندوق معايرة Gauge Box</t>
  </si>
  <si>
    <t>منع الأسمنت المتحجر أو المخزن طويلا</t>
  </si>
  <si>
    <t>6 شهور</t>
  </si>
  <si>
    <t>بطاقات للأسمنت المورد لسحب القديم قبل الجديد</t>
  </si>
  <si>
    <t>منع استخدام المونة بعد مدة من الخلط أو بعد الشك واختبار فيكات عند تجاوز نصف ساعة</t>
  </si>
  <si>
    <t>لا تستخدم المونة بعد مرور ساعة من خلطها بالماء ولا تستخدم مونة بدأ شكها، وإذا مر أكثر من 30 دقيقة يجرى اختبار إبرة فيكات لإثبات صلاحيتها</t>
  </si>
  <si>
    <t>خلط المونة بكميات تناسب الإنتاجية لاستخدامها قبل الشك</t>
  </si>
  <si>
    <t>عينات مكعبات مونة دورية</t>
  </si>
  <si>
    <t>50 × 50 × 50 مم</t>
  </si>
  <si>
    <t>عينات عشوائية دورية من الطوب أو البلوك المورد</t>
  </si>
  <si>
    <t>التأكد من جفاف الوحدات الأسمنتية تماما (تمام المعالجة قبل البناء) لتقليل الانكماش المصاحب للجفاف</t>
  </si>
  <si>
    <t>تقطيع البلوك بالصاروخ لا بالشاكوش وملء الفراغات المجاورة للقطع</t>
  </si>
  <si>
    <t>ص 164</t>
  </si>
  <si>
    <t>مراجعة فواصل التمدد والهبوط وعدم وصل الجدران بين المباني المفصولة</t>
  </si>
  <si>
    <t>ملء العراميس الأفقية والرأسية من الوجه والظهر</t>
  </si>
  <si>
    <t>رص الطوب المفرغ والمثقب بالفجوات من أسفل</t>
  </si>
  <si>
    <t>تعشيق الجدران المتقاطعة بطرف رباط ومنع فصلها</t>
  </si>
  <si>
    <t>الطوب الخفيف: إطار مصمت حول الفتحات ومدماك رابط بالمنتصف وأسفل الكمرات</t>
  </si>
  <si>
    <t>سمك 25 سم على الأقل</t>
  </si>
  <si>
    <t>حوائط نصف طوبة: المحاكية Jamb بجوار العمود الخرساني بمقاس كافٍ وإلا تصب خرسانة مع العمود</t>
  </si>
  <si>
    <t>20 سم على الأقل</t>
  </si>
  <si>
    <t>مراجعة رأسية الحوائط بميزان الخيط</t>
  </si>
  <si>
    <t>كل ثلاثة مداميك</t>
  </si>
  <si>
    <t>البلوكات وصلت للمقاومة المطلوبة وصلبة وجافة</t>
  </si>
  <si>
    <t>مداميك مصمتة بالوحدات المفرغة عند أكتاف الفتحات وبالمنتصف وأسفل السقف</t>
  </si>
  <si>
    <t>أكتاف 25 سم على الأقل</t>
  </si>
  <si>
    <t>عدم استعمال وحدات صغيرة في الأركان والأكتاف</t>
  </si>
  <si>
    <t>الواجهة الأفقية 100 مم على الأقل</t>
  </si>
  <si>
    <t>الحر الشديد: رش مباني البلوك الحديثة</t>
  </si>
  <si>
    <t>3 مرات يوميا حتى 3 أيام عند حرارة أكبر من 38 ورياح أكبر من 13 كم/س</t>
  </si>
  <si>
    <t>سمك اللحامات الرأسية والأفقية</t>
  </si>
  <si>
    <t>12 مم بحد أقصى</t>
  </si>
  <si>
    <t>العقود والدوران: بقاء الفرم قبل الفك</t>
  </si>
  <si>
    <t>4 أيام</t>
  </si>
  <si>
    <t>البروز في الواجهات Corbel</t>
  </si>
  <si>
    <t>نصف سمك الجدار بحد أقصى</t>
  </si>
  <si>
    <t>استلام أعمال المباني أثناء التنفيذ</t>
  </si>
  <si>
    <t>بناء البروزات المطلوبة في الواجهات مع المباني من البداية بتعشيق عاشق ومعشوق وليس لاحقاً</t>
  </si>
  <si>
    <t>ص 165</t>
  </si>
  <si>
    <t>رص الوحدات بالطريقة المجانبة الطولية (شناوي) في الجدران بسماكة نصف طوبة أو وحدة بلوك واحدة</t>
  </si>
  <si>
    <t>اللحام الرأسي لا يقع فوق لحام المدماك السابق</t>
  </si>
  <si>
    <t>وضع أسياخ ربط الجدار بالأعمدة قبل صب العمود</t>
  </si>
  <si>
    <t>تبرز 15 سم في الجدار وتثبت 10 سم داخل العمود كل 50 سم ارتفاع</t>
  </si>
  <si>
    <t>ربط الجدران الأسمك من نصف طوبة أو من بلوكة واحدة بالرباط الجداري أو بالتماسك (header) لجدار متزن</t>
  </si>
  <si>
    <t>ربط الجدران المزدوجة (Double wall) بمسطحات (Corrugated plate or tie) أو أسياخ على مراكز متخالفة</t>
  </si>
  <si>
    <t>900 مم أفقياً و450 مم رأسياً</t>
  </si>
  <si>
    <t>تركيب سلم معدني أو شبك ملحوم (Block ladder / welded wire units) إن وُصف</t>
  </si>
  <si>
    <t>كل 2 إلى 3 مداميك وعرضه أقل من سماكة الجدار</t>
  </si>
  <si>
    <t>تثبيت زوايا معدنية مموجة (Corrugated angle) بين الجدار والأعمدة بطلقات بارود</t>
  </si>
  <si>
    <t>تنفيذ تقوية رأسية إضافية على جانبي الفتحات الداخلية والخارجية</t>
  </si>
  <si>
    <t>قضيبان قطر 12 مم على الأقل</t>
  </si>
  <si>
    <t>توحيد الجدران المسلحة وغير المسلحة مع الميدات والكمرات والأرضيات المرتكزة عليها</t>
  </si>
  <si>
    <t>تركيب أربطة الجدار المجوف مائلة للخارج بحيث يكون الطرف المدفون في الطبقة الداخلية أعلى لمنع وصول الماء المتكثف</t>
  </si>
  <si>
    <t>ملء الفراغ بين طبقتي الجدار المجوف فوق الأساس الخرساني (قصة ردم) بخرسانة ركام ناعم حتى أسفل مانع الرطوبة</t>
  </si>
  <si>
    <t>سد الفراغ في الجدران المزدوجة عند أكتاف الفتحات والأبواب والشبابيك وفواصل التمدد مع أربطة إضافية قبل نهاية الجدار</t>
  </si>
  <si>
    <t>الأربطة الإضافية على بعد 25 سم من النهاية وكل 30 سم رأسياً</t>
  </si>
  <si>
    <t>ص 166</t>
  </si>
  <si>
    <t>ترك الجزء المتوقف من المباني متدرجاً (مسنن) بدون مونة أو لحامات عند التوقف المرحلي</t>
  </si>
  <si>
    <t>تنفيذ فتحات مسارات دكت التكييف أكبر قليلاً من أبعاد المجرى مع حلق خشب إن أمكن</t>
  </si>
  <si>
    <t>بناء جدران الدور الأخير تحت السطح بعد تركيب العزل الحراري للسطح أو البناء ثم صب الأسقف</t>
  </si>
  <si>
    <t>تقسيط ارتفاع المداميك بحيث لا يزيد الفاصل بين آخر مدماك وبطنيات الكمرات أو البلاطات</t>
  </si>
  <si>
    <t>لا يزيد عن 1 سم</t>
  </si>
  <si>
    <t>مد القاطع الفاصل بين حمامات النساء والرجال المشتركة حتى بطن البلاطة الخرسانية</t>
  </si>
  <si>
    <t>تنفيذ فواصل التمدد في الجدران الطويلة حسب الرسومات</t>
  </si>
  <si>
    <t>مد كل الجدران حتى أسفل الكمرات والبلاطات مع تثبيت جيد بالسقف ما لم تذكر الرسومات خلاف ذلك</t>
  </si>
  <si>
    <t>ص 167</t>
  </si>
  <si>
    <t>بناء آخر مدماك أسفل كوابيل البلكونات والسطح بطوب مصمت لضمان التثبيت</t>
  </si>
  <si>
    <t>تحديد أماكن القواطيع غير الواصلة لبطن السقف ومتابعتها</t>
  </si>
  <si>
    <t>تسليم الدور نظيفاً من مخلفات المباني</t>
  </si>
  <si>
    <t>الالتزام بأقصى ارتفاع بناء في اليوم (حطة الردم)</t>
  </si>
  <si>
    <t>1.00 م</t>
  </si>
  <si>
    <t>وضع قطع حديد تسليح بطول مناسب في الأركان ذات الزاوية الأقل أو الأكثر من 90 درجة عند صعوبة التداخل بين جدارين</t>
  </si>
  <si>
    <t>وضع مواسير الصرف الرأسية في الحوائط قبل البناء مع صب خرسانة مسلحة حول المواسير ذات القطر الكبير لتجنب التنميلات في البياض</t>
  </si>
  <si>
    <t>ترك مادة فاصلة مرنة (sealant and compressible filler) أو فراغ هوائي بين أعلى الجدار وبطن الكمرات القابلة للترخيم</t>
  </si>
  <si>
    <t>بعمق سهم الانحناء المحتمل مع شبك لياسة من الخارج وفاصل رأسي مع الأعمدة وكانات أفقية في الطابق تحت السطح (شكل ب-17)</t>
  </si>
  <si>
    <t>إنهاء الأعمال بالمعالجة بالرش بالمياه</t>
  </si>
  <si>
    <t>الرش بالمياه بعد 24 ساعة من البناء صباحا ومساء لمدة 3 أيام</t>
  </si>
  <si>
    <t>أعتاب المباني</t>
  </si>
  <si>
    <t>التحقق من ركوب العتب على الجدار</t>
  </si>
  <si>
    <t>15 سم كحد أدنى و40 سم في المناطق الزلزالية الشديدة</t>
  </si>
  <si>
    <t>عدم ارتكاز العتب على كسر طوب أو طوب خفيف أو رغوي</t>
  </si>
  <si>
    <t>صب العتب ميليثياً (monolithically) ككمرة خرسانية مسلحة وعدم البناء فوقه إلا بعد تصلب الخرسانة</t>
  </si>
  <si>
    <t>عدم نقل الأعتاب الجاهزة إلا بعد مرور وقت كافٍ للتصلب</t>
  </si>
  <si>
    <t>تسليح مدماك جلسات الشبابيك أو صب عتب مسلح ممتد في جانبي الشباك لتلافي الشروخ بزاوية 45 درجة</t>
  </si>
  <si>
    <t>امتداد التسليح 60 سم على كل جانب</t>
  </si>
  <si>
    <t>استلام تسليح الأعتاب ومنسوب التثبيت قبل الصب</t>
  </si>
  <si>
    <t>استلام المباني بعد الانتهاء</t>
  </si>
  <si>
    <t>مراجعة رأسية كل الجدران بميزان الخيط (الشاغول) ومقاسات فتحات الأبواب والشبابيك</t>
  </si>
  <si>
    <t>±5 مم لكل 6 م ارتفاع (الكود المصري)</t>
  </si>
  <si>
    <t>استلام رأسية أكتاف ومحكيات الأبواب</t>
  </si>
  <si>
    <t>رفع المخلفات بمعرفة المقاول بعد تلافي الملاحظات</t>
  </si>
  <si>
    <t>مراجعة لحام البلوك</t>
  </si>
  <si>
    <t>لا عرموس رأسي على مدماكين أو أكثر على نفس الاستقامة</t>
  </si>
  <si>
    <t>متابعة المعالجة بالرش صباحاً ومساءً</t>
  </si>
  <si>
    <t>3 أيام تبدأ بعد 24 ساعة من البناء</t>
  </si>
  <si>
    <t>التحقق من العزل الحراري لجدران الواجهات والمناور والفاصلة بين منطقة مكيفة وغير مكيفة إن وُصف</t>
  </si>
  <si>
    <t>تكحيل عراميس الجدار من الجانبين وليس جانباً واحداً</t>
  </si>
  <si>
    <t>توحيد منسوب فتحات الشبابيك مع أعتاب الأبواب إلا لغرض معماري، وشبابيك الواجهة على رأسية واحدة بالرجوع للمصمم</t>
  </si>
  <si>
    <t>مراجعة مناسيب جلسات الشبابيك وارتفاع الأبواب مع حساب سماكة التشطيب</t>
  </si>
  <si>
    <t>10 سم سماكة تشطيب</t>
  </si>
  <si>
    <t>ص 168</t>
  </si>
  <si>
    <t>ضبط ارتفاع قواطيع الحمامات غير الممتدة للسقف بعدد صحيح من وحدات السيراميك أو الرخام بعد بلاط الأرضيات</t>
  </si>
  <si>
    <t>منع التكسير بالأزمة والشاكوش لتمديدات الكهرباء والصرف والتقطيع بصاروخ (آلة تقطيع دوارة)</t>
  </si>
  <si>
    <t>عمق الرأسي ≤ 1/3 سمك الطوب المصمت والأفقي ≤ 1/6، ممنوع في البلوك المفرغ والرغوي</t>
  </si>
  <si>
    <t>دروة السطح Parapet</t>
  </si>
  <si>
    <t>غطاء الدروة بـ Drip mould في البروز ومثبت بـ Stainless steel dowel حسب المصنع ومحاذ لوجه التشطيب</t>
  </si>
  <si>
    <t>ص 378</t>
  </si>
  <si>
    <t>أعمال المباني</t>
  </si>
  <si>
    <t>استخدام المسميات القياسية (مدماك شناوي وآدية، كنيزة، عراميس، تسنين، طبلة، ترييح، قطع الحل) في المواصفة والاستلام</t>
  </si>
  <si>
    <t>ص 379</t>
  </si>
  <si>
    <t>تثبيت جدران المباني غير الحاملة</t>
  </si>
  <si>
    <t>عمل Bond beam مع Grout عند جوانب اللوح</t>
  </si>
  <si>
    <t>سمك العراميس</t>
  </si>
  <si>
    <t>ص 380</t>
  </si>
  <si>
    <t>تخليل (تسنين) الأركان</t>
  </si>
  <si>
    <t>تركيب الـ ladder reinforcement: 2-Ø5 كل مدماكين لحوائط ≤ 150 مم و3-Ø5 كل مدماك لحوائط 200 مم</t>
  </si>
  <si>
    <t>2-Ø5 كل مدماكين / 3-Ø5 كل مدماك</t>
  </si>
  <si>
    <t>تثبيت كانات dovetail بالأعمدة والحوائط الخرسانية</t>
  </si>
  <si>
    <t>كل 600 مم max جانبيا و800 مم max علويا</t>
  </si>
  <si>
    <t>ترك فاصل أسفل الكمرة أو البلاطة وملؤه بمادة مرنة وعدم الرص الصلب حتى الكمرة</t>
  </si>
  <si>
    <t>12 إلى 25 مم</t>
  </si>
  <si>
    <t>ملء الفاصل العلوي بـ sealant</t>
  </si>
  <si>
    <t>المداميك المصمتة</t>
  </si>
  <si>
    <t>أول ثلاثة مداميك من الجدار مصمتة</t>
  </si>
  <si>
    <t>ملحق مصور ص 28</t>
  </si>
  <si>
    <t>مداميك رابطة مصمتة في منتصف الارتفاع</t>
  </si>
  <si>
    <t>ثلاثة مداميك مصمتة أسفل قاع الكمرة أو السقف</t>
  </si>
  <si>
    <t>مداميك مصمتة في المناطق الرطبة وعدم استخدام الطوب الرملي</t>
  </si>
  <si>
    <t>لا تقل عن 60 سم والمعتاد 100 سم</t>
  </si>
  <si>
    <t>إطار مصمت حول فتحات الأبواب والشبابيك وعند تثبيت الشباك</t>
  </si>
  <si>
    <t>مباني قصة الردم من طوب أسمنتي مع عزل أفقي رمل وبيتومين</t>
  </si>
  <si>
    <t>سمك لا يقل عن 20 سم</t>
  </si>
  <si>
    <t>إكسسوارات المباني واستلامها</t>
  </si>
  <si>
    <t>تسليح العراميس الأفقية بسلم معدني أو سلك بقلاوة رقم 6</t>
  </si>
  <si>
    <t>ملحق مصور ص 29 إلى 31</t>
  </si>
  <si>
    <t>ربط الحوائط المزدوجة بلوح معرج أو كانات حديد</t>
  </si>
  <si>
    <t>ربط الجدار بالأعمدة بزاوية معدنية معرجة مع تسليح المدماك</t>
  </si>
  <si>
    <t>استلام قد المباني وقياس القطرين للتأكد من التربيع</t>
  </si>
  <si>
    <t>تساوي القطرين</t>
  </si>
  <si>
    <t>الرباط الإنجليزي: مدماك شناوي يليه آدية بالتبادل، والترويسة بالكنيزر</t>
  </si>
  <si>
    <t>التراكب في الطوب</t>
  </si>
  <si>
    <t>نصف الطوبة لحوائط نصف طوبة، ربع الطوبة 5 سم لحوائط طوبة</t>
  </si>
  <si>
    <t>غمر الطوب بالماء قبل البناء</t>
  </si>
  <si>
    <t>تكحيل العراميس لتقبل البياض</t>
  </si>
  <si>
    <t>استقامة الحائط بقدة ألومنيوم 3 م</t>
  </si>
  <si>
    <t>بدون تنوير</t>
  </si>
  <si>
    <t>رأسية المباني بميزان خيط أثناء العمل</t>
  </si>
  <si>
    <t>منسوب العتب من منسوب الدور</t>
  </si>
  <si>
    <t>استلام أعمال المباني</t>
  </si>
  <si>
    <t>سد الفراغ في الحوائط المزدوجة سداً محكماً عند أكتاف الفتحات وعند فواصل التمدد مع أربطة إضافية قبل نهاية الجدار</t>
  </si>
  <si>
    <t>أربطة على بعد 25 سم من النهاية وكل 30 سم رأسياً</t>
  </si>
  <si>
    <t>عند توقف المباني مرحلياً يترك الجزء المتوقف متدرجاً بطرف مسنن ولا توضع عليه مونة أو حمولات</t>
  </si>
  <si>
    <t>التنسيق مع التكييف لترك فتحات مسارات مجاري الهواء أكبر قليلاً من أبعاد المجرى مع حلق خشب إن أمكن</t>
  </si>
  <si>
    <t>مباني الدور الأخير تحت السطح تنفذ بعد تركيب العزل الحراري للسطح أو تبنى ثم يصب السقف عليها</t>
  </si>
  <si>
    <t>تقسيط ارتفاع المباني بحيث لا يزيد الفاصل بين آخر مدماك وبطن الكمرة أو البلاطة عن 1 سم</t>
  </si>
  <si>
    <t>1 سم كحد أقصى</t>
  </si>
  <si>
    <t>امتداد قاطوع الفصل بين حمامات النساء والرجال المشتركة حتى قاع البلاطة الخرسانية</t>
  </si>
  <si>
    <t>امتداد كافة الجدران حتى أسفل الكمرات والبلاطات العليا مع تثبيت جيد بالسقف ما لم تبين الرسومات خلاف ذلك</t>
  </si>
  <si>
    <t>المدماك الأخير أسفل كوابيل البلكونات والسطح يبنى بطوب مصمت لضمان التثبيت</t>
  </si>
  <si>
    <t>تحديد أماكن قواطيع المباني غير الواصلة لقاع الكمرات أو السقف حسب المخططات</t>
  </si>
  <si>
    <t>وضع قطع حديد تسليح بطول مناسب في الأركان ذات الزوايا غير القائمة عند صعوبة تداخل الجدارين المتقاطعين</t>
  </si>
  <si>
    <t>وضع مواسير الصرف الرأسية المدفونة قبل البناء عليها، ويفضل صب خرسانة مسلحة حول المواسير كبيرة القطر لتجنب تنميلات البياض</t>
  </si>
  <si>
    <t>عمل فاصل من مادة مرنة (sealant and compressible filler) أو فراغ هوائي بين أعلى الجدار غير الحامل وبطن الكمرات القابلة للترخيم مع شبك لياسة بين الجدار والسقف من الخارج وفاصل رأسي بين الجدار والأعمدة</t>
  </si>
  <si>
    <t>ارتفاع الفاصل بقدر سهم الانحناء المحتمل، والربط بكانات أفقية خاصة في الدور الأخير</t>
  </si>
  <si>
    <t>التحقق من درجة مقاومة الحريق لمواد بناء سبل الهروب (مخارج الطوارئ)</t>
  </si>
  <si>
    <t>ساعة للمباني حتى 3 أدوار وساعتان لما يزيد</t>
  </si>
  <si>
    <t>دراوي الأسطح</t>
  </si>
  <si>
    <t>عمل أعمدة تقوية في الدراوي المستمرة والارتفاعات الكبيرة مع طبان خرساني مسلح مائل للداخل ببروز ومصرف مجري</t>
  </si>
  <si>
    <t>أعمدة كل 4 م، بروز الطبانة 5 سم</t>
  </si>
  <si>
    <t>قياس ارتفاع حواجز الحماية من السقوط</t>
  </si>
  <si>
    <t>لا يقل عن 90 سم داخلياً و120 سم خارجياً</t>
  </si>
  <si>
    <t>الوجه الخارجي لغطاء الدروة على استقامة وجه تشطيب الدروة الخارجي (ALIGN) والبروز والـ Drip mould للداخل</t>
  </si>
  <si>
    <t>تثبيت جدران البلوك غير الحاملة بالهيكل</t>
  </si>
  <si>
    <t>ملء آخر خلية مجاورة للعمود بالجراوت (bond beam) وتثبيت الكانات بالمونة، وعدم رص آخر مدماك ملاصقا للسقف دون فاصل مرن</t>
  </si>
  <si>
    <t>تركيب الكانة في العمود ووضع تسليح المدماك معها لربط الجدار بالعمود</t>
  </si>
  <si>
    <t>ملحق مصور ص 29</t>
  </si>
  <si>
    <t>PLAS</t>
  </si>
  <si>
    <t>لياسة وبياض</t>
  </si>
  <si>
    <t>استلام أعمال طرطشة البياض</t>
  </si>
  <si>
    <t>خلو الأسطح الخرسانية من بقايا الخشب والزراجين (حديد تقوية الشدات)</t>
  </si>
  <si>
    <t>تكسير الخرسانة البارزة للكمرات والأعمدة وقشطها أولاً</t>
  </si>
  <si>
    <t>ص 169</t>
  </si>
  <si>
    <t>تسليك مواسير الكهرباء قبل اللياسة مع تقفيلها وسد فوهاتها قبل الطرطشة</t>
  </si>
  <si>
    <t>مراجعة التمديدات الكهربائية واستلامها من مهندس الكهرباء المشرف</t>
  </si>
  <si>
    <t>مراجعة التمديدات والوصلات الصحية وعزلها واختبارها واستلامها من المهندس المشرف</t>
  </si>
  <si>
    <t>التقفيل الجيد حول مواسير الكهرباء والملء بالمونة قبل تركيب شبك اللياسة</t>
  </si>
  <si>
    <t>مراجعة تشطيبات الفراغات المعمارية (تجليد خشب، جبس بورد) قبل اللياسة</t>
  </si>
  <si>
    <t>إزالة وقشط العزل البيتوميني من الحوائط الخرسانية المطلوب لياستها</t>
  </si>
  <si>
    <t>الالتزام بتسلسل الأعمال</t>
  </si>
  <si>
    <t>طرطشة ابتدائية ثم بؤج ثم أوتار ثم بطانة ثم ضهارة</t>
  </si>
  <si>
    <t>زنبرة أو سفع الأسطح الخرسانية الناعمة المصبوبة على بليود بالرمل قبل الطرطشة أو إضافة Bonding Agent</t>
  </si>
  <si>
    <t>معالجة الخرسانة الناعمة Fair Face بالمساحات الكاملة بشد سكنتين معجون ثم الدهان مباشرة بدون لياسة إن اعتمد</t>
  </si>
  <si>
    <t>التحقق من سلامة السقالات خصوصاً بالواجهات وارتكازها على أرضية صلبة واستخدام أحزمة أمان مربوطة في أجزاء ثابتة</t>
  </si>
  <si>
    <t>سقالات معدنية إذا زاد المبنى عن دورين</t>
  </si>
  <si>
    <t>إزالة الأملاح (التزهير) بالفرشاة بدون ماء</t>
  </si>
  <si>
    <t>تكرار كل 48 ساعة عند التزهير الكبير</t>
  </si>
  <si>
    <t>رش الحوائط غزيراً بالماء لإزالة الأتربة ومنع امتصاص مياه الطرطشة</t>
  </si>
  <si>
    <t>تقفيل الشنايش (الفتحات في المباني) جيداً</t>
  </si>
  <si>
    <t>اعتماد اكسسوارات اللياسة ومطابقتها قبل التركيب: Angle beads وstop beads وarchitrave beads وdepth gauge beads وMetal lathing</t>
  </si>
  <si>
    <t>تركيب شبك معدني مجلفن (Metal lathing) بين العناصر الخرسانية والمباني وشبك chicken wire على مديدات الكهرباء</t>
  </si>
  <si>
    <t>تغطية المواسير والمجاري ومشابك التثبيت المعدنية بشبك معدني والسلك في المنتصف مثبتاً بمسامير صلب مع ورد</t>
  </si>
  <si>
    <t>صب خرسانة مسلحة حول مواسير الكهرباء أو السباكة الكثيفة مع تفريغ الجدار وتركيب شبك لياسة</t>
  </si>
  <si>
    <t>ص 170</t>
  </si>
  <si>
    <t>تثبيت شبك اللياسة مشدوداً مستوياً بمسامير صلب وورد بالتبادل على الجانبين (رجل غراب) واختبار قوة التثبيت بالشد</t>
  </si>
  <si>
    <t>كل 20 سم، تركيب المسامير بالدريل</t>
  </si>
  <si>
    <t>تركيب موقفات اللياسة (Plaster Stop) فوق منسوب الأسقف المستعارة وحول حلوق الأبواب والشبابيك</t>
  </si>
  <si>
    <t>تنفيذ فواصل التحكم (Movement Joints) في المساحات الكبيرة مع اكسسواراتها</t>
  </si>
  <si>
    <t>مسطح بدون فواصل ≤ 25 م2</t>
  </si>
  <si>
    <t>ضبط نسب الخلط بصندوق معايرة (Gauge Box) معلوم الحجم ومكونات المتر المكعب</t>
  </si>
  <si>
    <t>عدم تركيب حلوق النجارة والأعمال المعدنية قبل انتهاء الطرطشة</t>
  </si>
  <si>
    <t>إضافة مواد زيادة التلاصق (أديبوند) للمونة حسب المواصفات</t>
  </si>
  <si>
    <t>فرد المونة بالطالوش والمسطرين لسطح محبب خشن بدون تسييل (طرطشة مسمارية) ومنع استخدام القروان</t>
  </si>
  <si>
    <t>السماح باستخدام ماكينات الطرطشة (مدفع الأسمنت) أو ضاغط الهواء</t>
  </si>
  <si>
    <t>استخدام الأسمنت البورتلاندي العادي فقط ومنع الأسمنت الحديدي أو الكرنك في الطرطشة العمومية</t>
  </si>
  <si>
    <t>مونة متماسكة عجينية غير سائلة ترش بالماكينة أو بالقذف القوي</t>
  </si>
  <si>
    <t>ص 171</t>
  </si>
  <si>
    <t>تجانس الطرطشة لكل الأسطح</t>
  </si>
  <si>
    <t>سطح خشن مسنن لقبول البطانة بدون فراغات (حراميه)</t>
  </si>
  <si>
    <t>سمك ≥ 0.5 سم</t>
  </si>
  <si>
    <t>طرطشة قوية محببة موزعة الحبوب بانتظام على كامل المساحة</t>
  </si>
  <si>
    <t>مراجعة أماكن ومسارات فواصل التمدد والهبوط ووقف اللياسة عندها وتركيب اكسسواراتها</t>
  </si>
  <si>
    <t>تركيب زوايا معدنية (Corner Beads) لكل الزوايا القائمة الظاهرة</t>
  </si>
  <si>
    <t>ترك فاصل صغير ثابت العمق والعرض عند تلاقي البياض مع الحلوق يملأ بمادة يعتمد المصنع ملاءمتها</t>
  </si>
  <si>
    <t>معالجة الطرطشة بالماء الغزير</t>
  </si>
  <si>
    <t>يومان كحد أدنى والمعتاد 3 أيام</t>
  </si>
  <si>
    <t>استلام البؤج والأوتار</t>
  </si>
  <si>
    <t>توقيع محور طولي للطرقات بجهاز Total Station ومحاور عمودية عليه للغرف في المشاريع الكبيرة والتحقق من التعامد</t>
  </si>
  <si>
    <t>تربيع الغرف بتسلسل من المحاور لضمان اتصال عراميس البلاط لاحقاً</t>
  </si>
  <si>
    <t>عمل بؤج في زوايا الغرف والمساحات الداخلية والتحقق بالشاغول مع بؤج زوايا قائمة تماماً وحزمة حول الأعمدة</t>
  </si>
  <si>
    <t>بؤجة 3×10 سم على مسافات ≤ 2 م، 0.5 م فوق الأرض و0.5 م تحت السقف</t>
  </si>
  <si>
    <t>التحقق من سمك البؤج</t>
  </si>
  <si>
    <t>≤ 20 مم حوائط داخلية، 15 مم أسقف، 25 مم واجهات</t>
  </si>
  <si>
    <t>ضبط استواء البؤج أفقياً بقدة ألمنيوم أو خيط</t>
  </si>
  <si>
    <t>ربط بؤج غرف نفس الوحدة ونفس الدور بالزوايا لضمان استمرار بلاط الغرف</t>
  </si>
  <si>
    <t>تركيب زاوية قائمة معدنية على بؤج النواصي وقياس العرض أعلى وأسفل في الأعمدة البارزة</t>
  </si>
  <si>
    <t>ص 172</t>
  </si>
  <si>
    <t>ضبط أفقية الطبانات والدراوي الظاهرة ببؤج بالميزان</t>
  </si>
  <si>
    <t>ضبط بؤج السقف بميزان القامة مقلوباً وشد خيط على بؤجة البداية والنهاية</t>
  </si>
  <si>
    <t>انحراف ≤ 1.5 سم</t>
  </si>
  <si>
    <t>استلام حلوق الأبواب والشبابيك والفتحات على استقامة البؤج والأوتار</t>
  </si>
  <si>
    <t>ضبط علب المفاتيح وبرايز الكهرباء على مستوى وجه البؤج أفقية وبالمناسيب المحددة</t>
  </si>
  <si>
    <t>استخدام حدوة حديد دائرية لضبط بؤج الأعمدة الدائرية</t>
  </si>
  <si>
    <t>قطر العمود + 4 إلى 5 سم</t>
  </si>
  <si>
    <t>تنفيذ الأوتار (Plastering Screed) بنفس سمك البؤج بين البؤج العلوية والسفلية والتسوية بقدة مستوية الحافة</t>
  </si>
  <si>
    <t>المسافة بين الأوتار ≤ 2 م</t>
  </si>
  <si>
    <t>عمل الخطوط الغاطسة الرأسية والأفقية للعرانيس والأفاريز والميول اللازمة لجلسات النوافذ حسب المخططات</t>
  </si>
  <si>
    <t>استرباع أبعاد الغرف عند البؤج والأوتار</t>
  </si>
  <si>
    <t>تحديد منسوب نهاية اللياسة أعلى وأسفل الجدار خصوصاً أسفل الواجهات بالموقع العام لتفادي المرمات</t>
  </si>
  <si>
    <t>تكسير البؤج الجبسية بعد البطانة وترميم مكانها</t>
  </si>
  <si>
    <t>تحديد أقطار ومراكز الحوائط المنحنية برجل أو بركار أو Total Station مع استخدام أنابيب كهرباء أو قضبان تسليح لمنحنى منتظم</t>
  </si>
  <si>
    <t>التحقق من سمك لياسة السقف</t>
  </si>
  <si>
    <t>≥ 10 مم</t>
  </si>
  <si>
    <t>بياض الواجهات الخارجية</t>
  </si>
  <si>
    <t>عدم بدء البياض الأسمنتي للواجهات إلا بعد انتهاء كل مباني الواجهات بما فيها الدروة والطبانة</t>
  </si>
  <si>
    <t>ضبط رأسية بياض الواجهات بالبؤج من أعلى حتى منسوب الرصيف مع بؤج النواصي</t>
  </si>
  <si>
    <t>التحقق من سمك لياسة الواجهات</t>
  </si>
  <si>
    <t>≥ 2.5 سم</t>
  </si>
  <si>
    <t>ضبط رأسية الفتحات والشبابيك على خط رأسي واحد بين الأدوار حتى الأرضي</t>
  </si>
  <si>
    <t>مد اللياسة أسفل منسوب بلاط الرصيف</t>
  </si>
  <si>
    <t>10 سم على الأقل</t>
  </si>
  <si>
    <t>ص 173</t>
  </si>
  <si>
    <t>تركيب زوايا corner beads حديد مجلفن مقاوم للصدأ أو مغطى بـPVC في الزوايا القائمة بالواجهات</t>
  </si>
  <si>
    <t>استلام البطانة والضهارة للبياض الأسمنتي</t>
  </si>
  <si>
    <t>عدم الملو بالمونة إلا بعد معالجة الطرطشة والتأكد من صلابتها</t>
  </si>
  <si>
    <t>3 أيام معالجة</t>
  </si>
  <si>
    <t>ص 174</t>
  </si>
  <si>
    <t>الرمل نظيف متدرج خالٍ من الأتربة وتدرجه حسب جدول المواصفات</t>
  </si>
  <si>
    <t>الأسمنت غير متحجر بدون كتل</t>
  </si>
  <si>
    <t>لم يمضِ عليه 6 شهور من التعبئة</t>
  </si>
  <si>
    <t>ص 175</t>
  </si>
  <si>
    <t>وضع بطاقات بتاريخ وكمية كل دفعة أسمنت لسحب القديم قبل الجديد</t>
  </si>
  <si>
    <t>الالتزام بالخلطة التصميمية بصناديق معايرة (Gauge Box)</t>
  </si>
  <si>
    <t>استخدام خلاطات ميكانيكية معايرة بالحجم أو الوزن في المشاريع الكبيرة مع تقليب المونة جافة ثم إضافة الماء</t>
  </si>
  <si>
    <t>زمن الخلط ≥ 3 إلى 5 دقائق</t>
  </si>
  <si>
    <t>إيقاف البياض عند ارتفاع الحرارة أو الرياح الحارة الجافة</t>
  </si>
  <si>
    <t>حرارة الهواء ≤ 35 درجة مئوية</t>
  </si>
  <si>
    <t>عدم استخدام خلطة بدأ لها الشك أو مر على خلطها أكثر من نصف ساعة إلا بإثبات صلاحيتها باختبار إبرة فيكات</t>
  </si>
  <si>
    <t>30 دقيقة</t>
  </si>
  <si>
    <t>أخذ عينات دورية من مونة البياض مكعبات 15×15×15 سم</t>
  </si>
  <si>
    <t>≥ 250 كجم/سم2 بعد 28 يوماً</t>
  </si>
  <si>
    <t>منع تسوية (درع) المونة مباشرة والانتظار حتى الجفاف منعاً للتطبيل</t>
  </si>
  <si>
    <t>مسح السطح بعكس اتجاه الضوء لكشف الفراغات المقعرة وملئها بالمونة وإزالة الزوائد بضغط شديد</t>
  </si>
  <si>
    <t>تسوية سطح البطانة حسب نوع التشطيب المطلوب</t>
  </si>
  <si>
    <t>تخشين السطح ثم المحارة أو البروة للتنعيم (smooth trowelled finish) للدهانات الزيتية أو البلاستيك</t>
  </si>
  <si>
    <t>تمشيط أسفل الجدار لتركيب الوزرات بالخلطة الأسمنتية ومنع الجبس</t>
  </si>
  <si>
    <t>عمل إمامات النواصي والأكتاف والمعابر والجلسات</t>
  </si>
  <si>
    <t>عمل عين الدمعة (Drip Mould) في عتب الشبابيك وأي بروزات بالواجهات</t>
  </si>
  <si>
    <t>عمل عرموس حول حلق الباب الحديد</t>
  </si>
  <si>
    <t>تمشيط البطانة قبل جفافها بتموجات أفقية ورأسية قبل الضهارة بالمصيص أو الفطيسة</t>
  </si>
  <si>
    <t>عمق 5 مم</t>
  </si>
  <si>
    <t>تمشيط البطانة على هيئة أهلة (حواجب) قبل الحجر الصناعي</t>
  </si>
  <si>
    <t>عمق 7 مم وعرض 1 سم وطول 10 سم</t>
  </si>
  <si>
    <t>التقفيل الجيد (تقطيب) حول علب ومفاتيح الكهرباء بزوايا قائمة بدون فراغ بين غطاء البرايز والعلبة</t>
  </si>
  <si>
    <t>تنفيذ البطانة على طبقات في الانخفاضات الكبيرة مع شبك لياسة بقلاوة أو مسامير بين الطبقات</t>
  </si>
  <si>
    <t>≥ يوم بين الطبقات ثم رش 3 أيام</t>
  </si>
  <si>
    <t>ص 176</t>
  </si>
  <si>
    <t>سمك طبقة المصيص</t>
  </si>
  <si>
    <t>5 إلى 10 مم</t>
  </si>
  <si>
    <t>سمك طبقة الحجر الصناعي والمزايكو</t>
  </si>
  <si>
    <t>20 إلى 40 مم</t>
  </si>
  <si>
    <t>سمك الجرافيوليت والجرافياتو</t>
  </si>
  <si>
    <t>2 إلى 5 مم</t>
  </si>
  <si>
    <t>منع الجبس أو الجير في الواجهات بالأماكن الساحلية إلا في البؤج وتزال بعد البياض</t>
  </si>
  <si>
    <t>منع حصوة بطن البقرة في الأماكن الساحلية</t>
  </si>
  <si>
    <t>منع بودرة البازلت في البياض في مصر مع السماح بحصوة البازلت المغسولة في البياض المزايكو</t>
  </si>
  <si>
    <t>منع الجير في مونة بياض الأسقف وحوائط الحمامات</t>
  </si>
  <si>
    <t>استلام البياض بعد الانتهاء</t>
  </si>
  <si>
    <t>مراجعة رأسية البياض بقدة ألمنيوم جديدة مع ميزان ألمنيوم</t>
  </si>
  <si>
    <t>النظر لجانب البياض عكس الضوء لكشف التموجات</t>
  </si>
  <si>
    <t>استلام الملو بقدة ألمنيوم (Straight Edge) مائلة وعدم وجود إضاءة بين القدة والبياض</t>
  </si>
  <si>
    <t>≤ 3 مم لكل 3000 مم بقدة 3 م بأي موضع</t>
  </si>
  <si>
    <t>استقامة الزوايا الداخلية بقدة أفقية ومائلة وأفقية الزوايا الأفقية للغرف</t>
  </si>
  <si>
    <t>مراجعة التقفيل حول علب الكهرباء ومنسوب نهاية وبداية اللياسة</t>
  </si>
  <si>
    <t>مراجعة مقاسات فتحات الشبابيك وتربيعها وعدم التطبيل في الجلسات</t>
  </si>
  <si>
    <t>الطرق على اللياسة لكشف التطبيل (صوت أجوف) وتكسير وإعادة المناطق المطبلة</t>
  </si>
  <si>
    <t>لا صوت أجوف</t>
  </si>
  <si>
    <t>فحص التنميلات وتحديد سببها</t>
  </si>
  <si>
    <t>فحص ظاهرة التمليح (ملح أبيض) ومعالجتها</t>
  </si>
  <si>
    <t>استلام كورنيشة السقف</t>
  </si>
  <si>
    <t>فحص الخامات المعتمدة</t>
  </si>
  <si>
    <t>ص 190</t>
  </si>
  <si>
    <t>مراجعة الرسومات التنفيذية لأماكن الكورنيشة وتفاصيلها وأبعادها ومقاس الفارمة والتأكد من مطابقة الفارمة</t>
  </si>
  <si>
    <t>تخشين البياض أسفل الكورنيشة</t>
  </si>
  <si>
    <t>ضبط ارتفاع الكورنيشة من الشرب وتثبيتها بالجدران والسقف</t>
  </si>
  <si>
    <t>معالجة التقاء الكورنيشة في الأركان والزوايا البارزة والغاطسة والأسلحة (الترديف)</t>
  </si>
  <si>
    <t>توحيد سمك وبروز الكورنيشة من الحائط والسقف</t>
  </si>
  <si>
    <t>شد خيطان ومساطر ألمنيوم على امتداد الكورنيشة لاستلام الاستقامة والنظافة بعد الانتهاء</t>
  </si>
  <si>
    <t>استلام بياض الحجر الصناعي</t>
  </si>
  <si>
    <t>إعداد مخطط تفصيلي بالأشكال الهندسية والعرانيس المطلوبة بالواجهات للاعتماد</t>
  </si>
  <si>
    <t>ص 205</t>
  </si>
  <si>
    <t>اعتماد خلطة تصميمية للمونة</t>
  </si>
  <si>
    <t>5 حجر مجروش : 1 بودرة حجر : 2 أسمنت (عادي مع أبيض) مع أكسيد اللون</t>
  </si>
  <si>
    <t>تحديد المنسوب بالشرب</t>
  </si>
  <si>
    <t>تمشيط البطانة الأسمنتية قبل جفافها على هيئة أهلة</t>
  </si>
  <si>
    <t>الخلط بصناديق معايرة والالتزام بالنسب</t>
  </si>
  <si>
    <t>صندوق 1 م3</t>
  </si>
  <si>
    <t>استلام البطانة بالقدة والميزان بعد تخشينها جيداً</t>
  </si>
  <si>
    <t>تمشيط البطانة قبل جفافها بتموجات أفقية</t>
  </si>
  <si>
    <t>عمق ≥ 3 مم والمسافة بينها ≤ 3 سم</t>
  </si>
  <si>
    <t>ص 205 إلى 206</t>
  </si>
  <si>
    <t>استلام الجبس الخاص بالعراميس: أفقية ورأسية الحواف والميول بالمناطق المائلة وتماثل عرض العراميس</t>
  </si>
  <si>
    <t>سمك ضهارة الحجر الصناعي</t>
  </si>
  <si>
    <t>≥ 6 مم</t>
  </si>
  <si>
    <t>إزالة الجبس من العراميس وتنظيفها وتسويكها</t>
  </si>
  <si>
    <t>تنفيذ فواصل حركة (Movement Joint) في المسطحات الكبيرة</t>
  </si>
  <si>
    <t>إنهاء السطح بالدق بالبشردة وتمشيط أطراف الترابيع والعراميس بالشاحوطة مع إمكانية ترك خطوط ناعمة حول الترابيع</t>
  </si>
  <si>
    <t>صنفرة الحجر الصناعي ودق الأجزاء المطلوبة بالشاطوفة وتقسيمه أشكالاً هندسية إن طلب</t>
  </si>
  <si>
    <t>Foundation weep screed للبياض</t>
  </si>
  <si>
    <t>تركيب Weep screed أسفل البياض الخارجي بالارتفاعات المحددة لمنع الخاصية الشعرية</t>
  </si>
  <si>
    <t>2 بوصة رصف / 4 بوصة تربة</t>
  </si>
  <si>
    <t>ص 382</t>
  </si>
  <si>
    <t>البياض الأسمنتي</t>
  </si>
  <si>
    <t>تثبيت الشبك بين الخرسانة والمباني وعلى مواسير الكهرباء بمسامير صلب بالدريل</t>
  </si>
  <si>
    <t>لا تزيد عن 25 سم</t>
  </si>
  <si>
    <t>ملحق مصور ص 29 إلى 33</t>
  </si>
  <si>
    <t>زوايا معدنية لجميع الزوايا القائمة الظاهرة وزاوية شبك للزوايا الداخلية</t>
  </si>
  <si>
    <t>تركيب فواصل حركة وموقف بياض للمساحات الكبيرة</t>
  </si>
  <si>
    <t>أكبر من 25 م2</t>
  </si>
  <si>
    <t>تركيب الحلوق مع البؤج بعد الطرطشة وقبل الملو</t>
  </si>
  <si>
    <t>الطرطشة محببة بكامل المسطح</t>
  </si>
  <si>
    <t>5 مم بدون تسييل</t>
  </si>
  <si>
    <t>الأوتار والبؤج</t>
  </si>
  <si>
    <t>المسافة بين الأوتار لا تزيد عن 2 م</t>
  </si>
  <si>
    <t>الملو ثم الضهارة على طبقات</t>
  </si>
  <si>
    <t>الطبقة لا تزيد عن 15 مم بفاصل 24 ساعة</t>
  </si>
  <si>
    <t>شبك على كامل المساحة عند زيادة سمك البياض</t>
  </si>
  <si>
    <t>أكبر من 3 سم</t>
  </si>
  <si>
    <t>تربيع الغرف بالخيوط ونظرية 3-4-5 م والتلقيط منها</t>
  </si>
  <si>
    <t>قياس رأسية البؤج والأوتار بميزان خيط أو قدة</t>
  </si>
  <si>
    <t>قياس تعريض الأعمدة والأسلحة</t>
  </si>
  <si>
    <t>قياس سمك الطرطشة</t>
  </si>
  <si>
    <t>لا يقل عن 0.5 سم</t>
  </si>
  <si>
    <t>مراجعة محتوى الأسمنت ونسبة خلط مونة الطرطشة</t>
  </si>
  <si>
    <t>300 إلى 450 كجم/م3، نسبة 1 أسمنت : 1 إلى 2 رمل حاد خشن</t>
  </si>
  <si>
    <t>أخذ عينات دورية من مونة الطرطشة واختبار مكعباتها</t>
  </si>
  <si>
    <t>لا تقل عن 300 كجم/سم2 بعد 28 يوماً</t>
  </si>
  <si>
    <t>التحقق من وزن شبك اللياسة المجلفن قبل التركيب</t>
  </si>
  <si>
    <t>1.6 إلى 1.85 كجم/م2 غالباً</t>
  </si>
  <si>
    <t>WP</t>
  </si>
  <si>
    <t>عزل مائي وحراري</t>
  </si>
  <si>
    <t>عرض الفاصل يؤخذ من المخططات الإنشائية</t>
  </si>
  <si>
    <t>استلام أعمال عزل الأساسات</t>
  </si>
  <si>
    <t>تنظيف سطح الخرسانة بالهواء المضغوط وإزالة الأتربة</t>
  </si>
  <si>
    <t>نعومة الأسطح وإزالة رتش الخرسانة وقطع الخشب، وتقطيع الزراجين وملء أماكنها بالمونة</t>
  </si>
  <si>
    <t>اعتماد نوع العزل واستلام المواد في عبوات عليها اسم الصانع وتاريخ الإنتاج والانتهاء وتخزينها بعيدا عن الشمس</t>
  </si>
  <si>
    <t>اختبارات البيتومين المورد: Flash Point و Softening Point و Penetration</t>
  </si>
  <si>
    <t>منع تخفيف العزل بالماء أو الكيروسين ما لم تنص النشرة الفنية مع مراجعة نسب الخلط</t>
  </si>
  <si>
    <t>بدء العزل بعد انتهاء معالجة آخر عنصر، إلا مع مواد معالجة كيميائية بيتومينية فيدهن بمجرد الفك</t>
  </si>
  <si>
    <t>7 أيام من صب آخر عنصر</t>
  </si>
  <si>
    <t>معالجة تنميلات الصب بلباني أسمنت وقفيلها ومعالجة التعشيش</t>
  </si>
  <si>
    <t>إزالة الأجزاء المفككة ومعالجة التعشيش والشروخ بمونة الترميم</t>
  </si>
  <si>
    <t>وزرة أسمنتية بين العمود والقاعدة لتمكين الدهان مكان الالتقاء ومعالجة فواصل الصب</t>
  </si>
  <si>
    <t>ارتفاع 5 سم</t>
  </si>
  <si>
    <t>مباني قصة الردم: ملء وحشو فراغات الطوب جيدا قبل العزل</t>
  </si>
  <si>
    <t>قص أسياخ الزراجين تحت السطح ثم الملء بمواد ترميم</t>
  </si>
  <si>
    <t>≥ 5 مم</t>
  </si>
  <si>
    <t>معالجة الخرسانة جيدا وجفاف السطح تماما قبل العزل</t>
  </si>
  <si>
    <t>طبقة برايمر للبيتومين البارد إن نصت المواصفات وجفافها قبل الطبقة التالية</t>
  </si>
  <si>
    <t>750 جم/م2</t>
  </si>
  <si>
    <t>ص 91 إلى 92</t>
  </si>
  <si>
    <t>الوجه الأول في اتجاه واحد واستلامه ثم الثاني متعامدا واستلامه، والمدة بين الطبقات حسب المنتج</t>
  </si>
  <si>
    <t>ص 92</t>
  </si>
  <si>
    <t>استلام الطبقة الأخيرة بالسمك المطلوب وبدون أماكن غير معزولة (حرامية)</t>
  </si>
  <si>
    <t>جفاف كل طبقة قبل التالية</t>
  </si>
  <si>
    <t>معدل دهان البيتومين البارد حسب تعليمات الصانع</t>
  </si>
  <si>
    <t>1-1.5 كجم/م2</t>
  </si>
  <si>
    <t>الجدران الساندة بالبدروم والقبو وجدران المصاعد أسفل الأرض مع مياه جوفية: عزل خارجي بلفائف بيتومين لا عزل سائل</t>
  </si>
  <si>
    <t>بعض المواصفات (خاصة الساحلية): عزل القواعد بلفائف مع طبقة حماية (كارتونال وخلافه)</t>
  </si>
  <si>
    <t>الخزانات الأرضية وحوائط البدروم: لفائف + طبقة حماية (بوليسترين مضغوط، بلوك مصمت، كارتونال، خرسانة للأفقي)</t>
  </si>
  <si>
    <t>اختبار عزل حوائط البدروم: معاينة اللحام بين الوصلات والطبقات والمنسوب</t>
  </si>
  <si>
    <t>اختبار الغمر: ردم حول الحائط حتى نصف ارتفاعه وغمر الردم بالماء حتى التشبع لمدة أسبوع، وإلا إعادة العزل واختباره</t>
  </si>
  <si>
    <t>لا رطوبة أو رشح بالداخل</t>
  </si>
  <si>
    <t>طبقة حماية للعزل الخارجي قبل الردم (غالبا طوب مصمت)</t>
  </si>
  <si>
    <t>تعذر الاختبار لوجود مبان مجاورة: عناية بالإشراف وإسناد العزل لشركات متخصصة وزيادة معدلات المواد</t>
  </si>
  <si>
    <t>+25% عن العادية</t>
  </si>
  <si>
    <t>الجدران الساندة: عزل لفائف من أسفل الحائط حتى فوق أعلى منسوب متوقع للمياه الجوفية والباقي عزل رطوبة (SBC)</t>
  </si>
  <si>
    <t>300 مم فوق أعلى منسوب مياه</t>
  </si>
  <si>
    <t>عزل داخلي إيبوكسي غير سام بشركة متخصصة معتمدة مع ضمان</t>
  </si>
  <si>
    <t>العزل الخارجي باللفائف: وجه تأسيس، عدد الطبقات، تقوية الأركان، فحص اللحامات بالهواء</t>
  </si>
  <si>
    <t>ص 145-146</t>
  </si>
  <si>
    <t>اختبار العزل الخارجي بالردم حول الخزان حتى نصف الارتفاع وغمر الردم بالماء حتى التشبع أسبوعا كاملا دون ظهور رطوبة أو رشح بالجهة الداخلية، وإلا يعاد العزل ويختبر مرة أخرى</t>
  </si>
  <si>
    <t>طبقة حماية للعزل الخارجي قبل الردم (طوب مصمت أو Protection Board)</t>
  </si>
  <si>
    <t>عزل أفقي بكامل قطاع السور فوق التشطيب</t>
  </si>
  <si>
    <t>على ارتفاع 15 سم</t>
  </si>
  <si>
    <t>عزل قواطيع الحمامات أفقيا بالأسفلتويد ورأسيا بالوزرة</t>
  </si>
  <si>
    <t>المياه الجوفية العالية: عازل أفقي من البيتومين والرمل بكامل عرض حائط الأرضي مع تفريغ الجانبين</t>
  </si>
  <si>
    <t>1.5 سم</t>
  </si>
  <si>
    <t>استلام عزل الحمامات والمطابخ والمناطق الرطبة</t>
  </si>
  <si>
    <t>نظافة سطح خرسانة الأرضية وخلوها من البروزات والتعشيش</t>
  </si>
  <si>
    <t>ص 177</t>
  </si>
  <si>
    <t>قص الأسياخ والزراجين تحت السطح وملؤها بمونة ترميم</t>
  </si>
  <si>
    <t>بعمق 5 مم من السطح</t>
  </si>
  <si>
    <t>علاج التقاء الأسطح الأفقية والرأسية بوزرة</t>
  </si>
  <si>
    <t>معالجة النتوءات وتنعيم الأرضية أو فرد طبقة لباد، وبعض المشاريع تشترط Slope Screed قبل العزل</t>
  </si>
  <si>
    <t>لباد 5 مم، Screed سمك 50 مم</t>
  </si>
  <si>
    <t>لياسة جوانب حوائط الحمامات للصق وزرة العزل ولياسة الأرضية والميول عند النتوءات مع المعالجة</t>
  </si>
  <si>
    <t>ارتفاع 20 إلى 30 سم، ثخانة ≥ 15 مم، معالجة 3 أيام</t>
  </si>
  <si>
    <t>بناء مدماك أسفل فتحة باب الحمام لحبس العزل وتحديد المساحة الرطبة</t>
  </si>
  <si>
    <t>ارتفاع 7 سم</t>
  </si>
  <si>
    <t>عمل تجاويف أماكن المواسير والتمديدات الرأسية بحوائط الحمام ولياسة أماكن التكسير</t>
  </si>
  <si>
    <t>دهان طبقة تأسيس (برايمر) قبل اللفائف</t>
  </si>
  <si>
    <t>كل التمديدات الأفقية للصرف والتغذية أعلى طبقة العزل</t>
  </si>
  <si>
    <t>منسوب نهاية وزرة العزل أعلى من التشطيب</t>
  </si>
  <si>
    <t>10 إلى 25 سم</t>
  </si>
  <si>
    <t>لحام وتقفيل العزل حول التمديدات الأفقية المارة بمنسوب الوزرة (حلقمة)</t>
  </si>
  <si>
    <t>عمل وزرة (رقبة قزازة) على كامل محيط الحمام والقواطيع الداخلية للحمامات المجمعة</t>
  </si>
  <si>
    <t>سمك لفائف العزل طبقة أو طبقتان حسب البند</t>
  </si>
  <si>
    <t>4 مم غالباً</t>
  </si>
  <si>
    <t>التقفيل الجيد حول جرابات المواسير وإدخال العزل في الماسورة</t>
  </si>
  <si>
    <t>تراكب الشرائح ولحامها بالبشبوري وكيها مباشرة</t>
  </si>
  <si>
    <t>تراكب ≥ 10 سم</t>
  </si>
  <si>
    <t>طبقة تقوية إضافية عند الأركان ووزرة فوق منسوب التشطيب</t>
  </si>
  <si>
    <t>عرض 20 سم ووزرة ≥ 10 سم</t>
  </si>
  <si>
    <t>تثبيت نهايات العزل في تجويف بالجدران المحيطة</t>
  </si>
  <si>
    <t>ص 178</t>
  </si>
  <si>
    <t>عدم اختبار العزل إلا بعد تمديد مواسير السباكة في الأرضيات واختبارها واستلامها</t>
  </si>
  <si>
    <t>تنفيذ طبقتين إحداهما أسفل مواسير الصرف والأخرى أسفل السيراميك إذا نصت المواصفات (الكويت وزارة التربية)</t>
  </si>
  <si>
    <t>اختبار الغمر لعزل الحمامات</t>
  </si>
  <si>
    <t>ملء الحمام أو المطبخ بالماء وتركه</t>
  </si>
  <si>
    <t>ارتفاع 10 إلى 15 سم لمدة 48 ساعة</t>
  </si>
  <si>
    <t>معاينة الجزء المغمور ومراقبة نقص المنسوب مع احتساب البخر</t>
  </si>
  <si>
    <t>ملاحظة السطح السفلي للمنطقة المختبرة واستمرار الملاحظة بعد تفريغ المياه</t>
  </si>
  <si>
    <t>لا تسريب ولا رشح لمدة 48 ساعة أخرى</t>
  </si>
  <si>
    <t>تنفيذ طبقة حماية فوراً بعد القبول (لياسة بربقه أو مشمع بولي إيثيلين أو خرسانة عادية أو حسب العقد)</t>
  </si>
  <si>
    <t>تغطية العزل بلياسة أسمنتية مع إضافات لتقليل النفاذية</t>
  </si>
  <si>
    <t>10 مم، وفي بعض المشاريع ≥ 30 مم حتى 50 مم مع تشكيل الميول</t>
  </si>
  <si>
    <t>استلام عزل الأسطح</t>
  </si>
  <si>
    <t>نظافة الأسطح من كسر الخرسانة والمونة الساقطة والفضلات</t>
  </si>
  <si>
    <t>صب قواعد ماكينات التكييف على السطح قبل العزل</t>
  </si>
  <si>
    <t>إزالة الأجزاء المفككة ومعالجة التعشيش والشروخ بمونة ترميم</t>
  </si>
  <si>
    <t>سطح الخرسانة أسفل العزل الملامس أملس بالتسوية أثناء الصب (هيليكوبتر) أو لياسة بسمك كافٍ</t>
  </si>
  <si>
    <t>بناء حاجز أمام فتحات أبواب السطح</t>
  </si>
  <si>
    <t>تنفيذ أوتار خرسانة الميول الخفيفة (فوم) بين منسوب الجرجوري وأبعد نقطة ويفضل الجرجوري في منتصف المسافة</t>
  </si>
  <si>
    <t>ميول 1/100 ولا تقل عن 3 مم/م</t>
  </si>
  <si>
    <t>ملء خرسانة الفوم بين الأوتار وتسويتها</t>
  </si>
  <si>
    <t>أسمنت ≥ 300 كجم/م3</t>
  </si>
  <si>
    <t>ص 179</t>
  </si>
  <si>
    <t>عمل وزرة أسمنتية على جوانب الجدران بمثلث</t>
  </si>
  <si>
    <t>ارتفاع 15 سم</t>
  </si>
  <si>
    <t>دهان برايمر قبل اللفائف</t>
  </si>
  <si>
    <t>تركيب جراجير المطر وتمديد المواسير قبل العزل</t>
  </si>
  <si>
    <t>التحقق من خبرة مقاول العزل المتخصص</t>
  </si>
  <si>
    <t>سابقة أعمال ≥ 3 سنوات</t>
  </si>
  <si>
    <t>مراجعة أعمدة الصرف مع شبابيك الأدوار بحيث لا تمر داخلها</t>
  </si>
  <si>
    <t>فرد اللفائف بالتراكب واللحام بالبشبوري</t>
  </si>
  <si>
    <t>تراكب 10 إلى 15 سم</t>
  </si>
  <si>
    <t>عدم وجود جيوب هوائية أسفل اللفائف (كرشة) وثقبها وإخراج الهواء وإعادة اللحام إن وجدت</t>
  </si>
  <si>
    <t>اللحامات عمودية على اتجاه المياه بحيث يكون الفاصل مخفياً لأسفل</t>
  </si>
  <si>
    <t>طبقة تقوية إضافية عند الأركان وعمل Waterproof Membrane Base Flashing أعلى منسوب التشطيب</t>
  </si>
  <si>
    <t>عرض 20 سم</t>
  </si>
  <si>
    <t>عمل الحلقمة حول جراجير المطر ومواسير الصرف والتكييف والكهرباء</t>
  </si>
  <si>
    <t>فرد الطبقة الثانية عكس اتجاه الأولى والأخيرة في اتجاه الميول، أو نفس الاتجاه مع زحزحة اللحام حسب رأي آخر</t>
  </si>
  <si>
    <t>تثبيت نهايات العزل في تجويف بجدران السطح وحبسه بزاوية ألمنيوم على الوزرة (METAL FLASHING)</t>
  </si>
  <si>
    <t>تركيب العازل الحراري حسب المواصفات</t>
  </si>
  <si>
    <t>XPS سمك 5 سم وكثافة 35 كجم/م3 في الخليج</t>
  </si>
  <si>
    <t>مراعاة تركيب ألواح العازل الحراري أولاً ثم عزل الرطوبة بالمواد اللاصقة الخاصة كالأسفلت البارد عند نص المواصفات، ثم الستارين أو الطلاء حسب المخططات</t>
  </si>
  <si>
    <t>ص 180</t>
  </si>
  <si>
    <t>فرد طبقة حماية من القماش (Geotextile) أو خلافه</t>
  </si>
  <si>
    <t>تنفيذ فواصل تمدد في بلاط السطح تملأ بقضبان فوم ومادة SEALANT</t>
  </si>
  <si>
    <t>كل 4 م بالاتجاهين وعرض 2 سم بالمناطق الحارة</t>
  </si>
  <si>
    <t>بلاط السطح بلحامات متبادلة (لحام مقطوع) واللحام المستمر عمودي على اتجاه سريان المياه</t>
  </si>
  <si>
    <t>ميول البلاط بنفس ميول طبقة Screed</t>
  </si>
  <si>
    <t>≥ 1% (كود البناء السعودي)</t>
  </si>
  <si>
    <t>اختبار الغمر لعزل الأسطح</t>
  </si>
  <si>
    <t>سد الجراجير وملء الأماكن المنخفضة بالماء حتى أقل من الوزرة</t>
  </si>
  <si>
    <t>48 إلى 72 ساعة</t>
  </si>
  <si>
    <t>التفتيش أسفل السطح بكشافات شديدة الإضاءة لكشف الرشح</t>
  </si>
  <si>
    <t>دهان عزل بيتوميني (Bituminous dampproofing) على أوجه القاعدة</t>
  </si>
  <si>
    <t>فرد غشاء البولي إيثيلين 200 micron تحت البلاطة</t>
  </si>
  <si>
    <t>200 micron</t>
  </si>
  <si>
    <t>دهان بيتوميني طبقتين لأوجه القواعد والرقاب والميدات الملاصقة للتربة قبل الردم</t>
  </si>
  <si>
    <t>طبقتان</t>
  </si>
  <si>
    <t>دهان عازل سائل (Liquid waterproofing) على وجه الميدة الملاصق للبلاطة</t>
  </si>
  <si>
    <t>فرد حاجز البخار (Vapor barrier) فوق طبقة التصريف 100 مم تحت البلاطة الأرضية وتحت التخانة</t>
  </si>
  <si>
    <t>عزل الأسطح Inverted roof</t>
  </si>
  <si>
    <t>ميول خرسانة الميول نحو الصرف ونظافة وجفاف السطح</t>
  </si>
  <si>
    <t>≥ 50 مم عند أقل نقطة</t>
  </si>
  <si>
    <t>عمل الوزرات عند الأركان قبل العزل</t>
  </si>
  <si>
    <t>100 × 100 مم</t>
  </si>
  <si>
    <t>رفع العزل 400 مم على الدروة وتثبيته بـ metal flashing وsealant</t>
  </si>
  <si>
    <t>400 مم</t>
  </si>
  <si>
    <t>عزل الرطوبة للبدروم والدور الأرضي</t>
  </si>
  <si>
    <t>عزل البدروم على الوجه الخارجي للحوائط مستمر تحت البلاطة الأرضية ويرتفع فوق منسوب الصفر</t>
  </si>
  <si>
    <t>طوبة حماية (نصف طوبة) أمام الطبقة العازلة الرأسية</t>
  </si>
  <si>
    <t>طبقة عزل أفقية في الحائط أسفل منسوب الدور الأرضي ومتصلة بعزل البلاطة</t>
  </si>
  <si>
    <t>تثبيت غطاء الفاصل من جهة واحدة فقط مع سيليكون عند حافته</t>
  </si>
  <si>
    <t>ص 388</t>
  </si>
  <si>
    <t>تثبيت نهاية العزل على الرقبة بخوصة حابسة وتغطية الفاصل من أسفل بخوصة ألومنيوم</t>
  </si>
  <si>
    <t>رفع الـ waterproofing membrane على الرقبة مع vinyl vapor barrier مستمر وcover plate بـ spring clip</t>
  </si>
  <si>
    <t>عزل المواسير المخترقة لبلاطة السطح</t>
  </si>
  <si>
    <t>Cast-in pipe sleeve في البلاطة مع Galvanized flashing في mastic وclamping ring مجلفنة وmastic sealant حول الماسورة</t>
  </si>
  <si>
    <t>رفع 300 مم</t>
  </si>
  <si>
    <t>جرجوري صرف المطر مع جرجوري الفائض</t>
  </si>
  <si>
    <t>ميول خرسانة الميول نحو الجراجير</t>
  </si>
  <si>
    <t>ص 390</t>
  </si>
  <si>
    <t>إحكام غشاء العزل داخل فلانشة الجرجوري مع joint gasket وsealant with backrod</t>
  </si>
  <si>
    <t>عزل الأساسات</t>
  </si>
  <si>
    <t>معالجة التعشيش قبل العزل</t>
  </si>
  <si>
    <t>تقطيع الزراجين الحديد للداخل وتغطيتها بالمونة</t>
  </si>
  <si>
    <t>5 مم</t>
  </si>
  <si>
    <t>كنس القواعد وتنظيفها بالهواء المضغوط</t>
  </si>
  <si>
    <t>دهان البيتومين على طبقات مع جفاف الأولى قبل الثانية وبالمعدل المطلوب</t>
  </si>
  <si>
    <t>0.45 إلى 0.85 كجم/م2 للطبقة</t>
  </si>
  <si>
    <t>خرسانة الميول للأسطح</t>
  </si>
  <si>
    <t>عمل بؤج وأوتار للميول باتجاه فتحات صرف المطر</t>
  </si>
  <si>
    <t>ملحق مصور ص 39</t>
  </si>
  <si>
    <t>استلام ميول الأسطح بميزان قامة</t>
  </si>
  <si>
    <t>لا تقل عن 3 مم/م والمعتاد 5 إلى 10</t>
  </si>
  <si>
    <t>اختبار الكثافة الرطبة لخرسانة الفوم</t>
  </si>
  <si>
    <t>كل ساعة</t>
  </si>
  <si>
    <t>عزل الأسطح والحمامات</t>
  </si>
  <si>
    <t>عمل رقبة قزازة (Fillet) بالمونة بين السقف والدروة</t>
  </si>
  <si>
    <t>ملحق مصور ص 40 إلى 41</t>
  </si>
  <si>
    <t>دهان Primer بالمعدل المطلوب وجفافه</t>
  </si>
  <si>
    <t>اتجاه التراكب مع ميل المياه</t>
  </si>
  <si>
    <t>طولي 10 سم وعرضي 15 سم</t>
  </si>
  <si>
    <t>تسليط اللهب على كامل طول اللفة وخروج bead منصهر على خطوط اللحام</t>
  </si>
  <si>
    <t>كي اللحامات بالمسطرين الساخن</t>
  </si>
  <si>
    <t>تنفيذ تمديدات صرف الحمامات قبل العزل وإحكام العزل حول المواسير</t>
  </si>
  <si>
    <t>إدخال طرف الوزرة في تجويف (Reglet) بالجدار وملؤه بـ Sealant</t>
  </si>
  <si>
    <t>اختبار الغمر</t>
  </si>
  <si>
    <t>48 ساعة على الأقل بارتفاع 10 إلى 15 سم</t>
  </si>
  <si>
    <t>إزالة الأجزاء المفككة ومعالجة التعشيش والشروخ في أرضية الحمام بمونة الترميم</t>
  </si>
  <si>
    <t>عازل رطوبة تحت البلاطة والتخانة وتحت الميدة حسب المواصفات</t>
  </si>
  <si>
    <t>فاصل التمدد المعدني (شكل ب-29): غطاء ألومنيوم بمشبك زنبركي ستانلس، حاجز بخار فينيل مستمر وموانع رطوبة مستمرة، غطاء ألومنيوم للرقاب فوق غشاء العزل</t>
  </si>
  <si>
    <t>اعتماد نوع خرسانة الميول الخفيفة: ركام ليكا، كسر طوب أحمر، أو خرسانة رغوية (فوم)</t>
  </si>
  <si>
    <t>اللحامات الطولية للفات مخفية في اتجاه سريان مياه المطر</t>
  </si>
  <si>
    <t>عمودية على الميل</t>
  </si>
  <si>
    <t>ملحق مصور ص 40</t>
  </si>
  <si>
    <t>TILE</t>
  </si>
  <si>
    <t>بلاط ورخام وتكسيات</t>
  </si>
  <si>
    <t>فواصل تمدد في بلاط الأرصفة</t>
  </si>
  <si>
    <t>كل 10 م.ط بحد أقصى</t>
  </si>
  <si>
    <t>بلاط الأرصفة يبدأ ببلاطة صحيحة بجوار البردورة والغلاقات عند المبنى</t>
  </si>
  <si>
    <t>استلام تبليطات الأرضيات</t>
  </si>
  <si>
    <t>إعداد مخطط توزيع البلاط (Shop drawing) يوضح سمك اللحامات والتقسيط من محاور الفراغ والغلاقات بعد رفع الأبعاد من الطبيعة</t>
  </si>
  <si>
    <t>الغلاقات أكبر من نصف البلاطة ومتماثلة</t>
  </si>
  <si>
    <t>مطابقة البلاط المورد للمعتمد في الفرز والنوع والسمك واللون</t>
  </si>
  <si>
    <t>التوريد في تغليف محكم عليه اسم المصنع وبلد المنشأ</t>
  </si>
  <si>
    <t>الانتهاء من اللياسة والمرمات وأي أعمال تحتاج سقالة قبل التبليط</t>
  </si>
  <si>
    <t>اعتماد مخطط شكل التركيب والزاوية والألوان والإطار بجوار الحوائط قبل كتابة الطلبية</t>
  </si>
  <si>
    <t>ص 181</t>
  </si>
  <si>
    <t>مراجعة التمديدات الكهربائية أسفل الأرضيات وتثبيتها وتغطيتها بخلطة خرسانية والتمديدات الصحية والمياه والمبردات</t>
  </si>
  <si>
    <t>عمل شيرب منسوب ثابت لكل دور بجوار السلالم والمصاعد ونقله لكل الغرف</t>
  </si>
  <si>
    <t>110 سم من سطح الخرسانة وسطح البلاط 100 سم من الشيرب وارتفاع التركيب ≥ 5 سم عند أعلى نقطة</t>
  </si>
  <si>
    <t>رمل التركيب نظيف خالٍ من المخلفات وكسر البلوك مع الرش والتندية والدك</t>
  </si>
  <si>
    <t>مقاس صفر إلى 3 مم</t>
  </si>
  <si>
    <t>سمك الدفان الرملي أسفل البلاط</t>
  </si>
  <si>
    <t>≤ 10 سم والزيادة بخلطة أسمنتية مفلفلة</t>
  </si>
  <si>
    <t>نعومة سطح البلاط وخلوه من الخروم وتوحيد اللون ونوع الحصوة بالمنطقة الواحدة</t>
  </si>
  <si>
    <t>ص 182</t>
  </si>
  <si>
    <t>الغلاقة على الأطراف بنفس المنسوب والميول</t>
  </si>
  <si>
    <t>≥ نصف عرض البلاطة</t>
  </si>
  <si>
    <t>استبعاد البلاط المختلف وعمل كل مساحة منفصلة متجانسة</t>
  </si>
  <si>
    <t>عدم فرد المونة أو الغراء على مساحة أكبر مما يمكن إنهاؤه قبل التصلب</t>
  </si>
  <si>
    <t>استخدام مباعدات (صلايب spacers) لضبط اللحامات</t>
  </si>
  <si>
    <t>خفض منسوب البلاط عند التشطيبات الأخرى (موكيت، فينيل، باركيه) بمقدار سمكها ومواد اللصق</t>
  </si>
  <si>
    <t>تنفيذ ميول الأرضيات في المناطق الرطبة (حمامات، معامل، مطابخ)</t>
  </si>
  <si>
    <t>تنفيذ فواصل الحركة في المساحات الكبيرة وعند الجدران والأعمدة والحلوق والأنابيب وفوق فواصل المنشأ</t>
  </si>
  <si>
    <t>فواصل بواكي للأسطح &gt; 25 م2، مساحات بطول ≤ 10 م، عرض ≥ 5 مم وعمق مادة منع التسرب ≥ 6 مم</t>
  </si>
  <si>
    <t>شرائح التقسيم مستوية وعلى منسوب البلاط المجاور</t>
  </si>
  <si>
    <t>السيراميك خالٍ من فقاعات الهواء والتنميلات وموحد المقاسات</t>
  </si>
  <si>
    <t>قطع البلاطات بالماكينة باستقامة واستبعاد المشروخ والمتآكل والمختلف</t>
  </si>
  <si>
    <t>رفع مقاسات الجرانيت والرخام أولاً وطلبها بعدد صحيح دون غلايق</t>
  </si>
  <si>
    <t>جلي المزايكو والشطف بماكينة جلي خاصة ودهان التيرازو بمادة مانعة للتسرب معتمدة</t>
  </si>
  <si>
    <t>ص 183</t>
  </si>
  <si>
    <t>الوزرات من نفس نوع البلاط ولحامها مع لحام الأرضيات واللياسة خلفها خشنة مثقبة لتقبل الغراء</t>
  </si>
  <si>
    <t>حماية البلاط بورق كرافت أو أغطية سميكة وغلق الأماكن أمام الحركة حتى الثبات</t>
  </si>
  <si>
    <t>المعالجة بالترطيب</t>
  </si>
  <si>
    <t>السقية بلباني أسمنت أو مواد خاصة بلون مناسب (Color Pigment) بعد جفاف مونة اللصق وتصلب البلاط</t>
  </si>
  <si>
    <t>بعد 24 ساعة على الأقل من التركيب</t>
  </si>
  <si>
    <t>الخلطة الأسمنتية أسفل التبليطات</t>
  </si>
  <si>
    <t>≥ 2 سم من مونة 1:3</t>
  </si>
  <si>
    <t>خلطة الرخام الأسمنتية</t>
  </si>
  <si>
    <t>≥ 3 سم بمونة 350 كجم/م3</t>
  </si>
  <si>
    <t>استواء السوك وتعامد الأحرف وانتظام خطوط اللحام وتوحيدها بصلايب موحدة</t>
  </si>
  <si>
    <t>الطرق لكشف الفراغات خلف البلاطة (تطبيل)</t>
  </si>
  <si>
    <t>استلام الأفقية بالقدة وميزان المياه أو الميول حسب المخططات في دورات المياه</t>
  </si>
  <si>
    <t>شطف أحرف البلاط 45 درجة للزوايا والأركان القائمة وشطف ظهر النعلة عند تقابل الأعمدة وزوايا الجدران</t>
  </si>
  <si>
    <t>تنظيف الفواصل بفرشاة سلك وإزالة الصلايب البلاستيكية</t>
  </si>
  <si>
    <t>مراجعة نمط اللحامات (Jointing Pattern) وعدم وجود تسنين</t>
  </si>
  <si>
    <t>الاتفاق على توزيع السيراميك والشكل وزاوية التركيب مع المهندس المشرف قبل الطلبية</t>
  </si>
  <si>
    <t>الفحوصات بالموقع للبلاط بأنواعه</t>
  </si>
  <si>
    <t>فحص بصري: جوانب وزوايا حادة متعامدة وحواف سليمة وأسطح مستوية خالية من الانفصال والتنميل والتقوس والتشقق ولون متجانس، مع تسليط الضوء من بعد متر وانتظام توزيع الحبات في التيرازو</t>
  </si>
  <si>
    <t>فحص التربيع بزاوية حديدية: أقصى فراغ بين ضلع البلاطة والزاوية مقسوماً على طول الضلع</t>
  </si>
  <si>
    <t>≤ 0.5%</t>
  </si>
  <si>
    <t>فحص استقامة الحواف بمسطرة معدنية</t>
  </si>
  <si>
    <t>تقعر أو تحدب ≤ ±0.3% من طول الحافة</t>
  </si>
  <si>
    <t>فحص طول الحواف بقياس دقيق وحساب الفرق كنسبة من الطول الاسمي</t>
  </si>
  <si>
    <t>فحص صلابة وجه المزايكو أو الأسمنتي بحكه بجسم معدني، والخدش بسهولة يدل على ضعف مونة الوجه أو زيادة البودرة أو سوء المعالجة</t>
  </si>
  <si>
    <t>مطابقة مقاس البلاط الأسمنتي ولون الركام ونوعه للتعاقد</t>
  </si>
  <si>
    <t>تجانس لون السطح وتوزيع الحصوة حسب الشكل التصميمي</t>
  </si>
  <si>
    <t>نعومة السطح وخلوه من زوائد التشطيب</t>
  </si>
  <si>
    <t>فحص الاستواء وعدم التقوس بوضع بلاطتين وجهاً لوجه والبحث عن فراغات</t>
  </si>
  <si>
    <t>استلام سيراميك حوائط الحمامات والمطابخ</t>
  </si>
  <si>
    <t>إعداد مخططات تفصيلية لسيراميك الجدران والتشكيلات والكنارات والأحزمة بعد رفع المقاسات من الطبيعة مع توافق لحام الجدران والأرضيات</t>
  </si>
  <si>
    <t>ص 184</t>
  </si>
  <si>
    <t>اعتماد عينات السيراميك والمصنع المورد ومطابقة المورد للمعتمد</t>
  </si>
  <si>
    <t>فرز درجات اللون والمقاس وتركيب درجة واحدة بالفراغ الواحد واستبعاد الشاذ</t>
  </si>
  <si>
    <t>الانتهاء من تأسيس الكهرباء والصحي واختبارها وتسليمها قبل العمل</t>
  </si>
  <si>
    <t>فحص بصري بوضع بلاطتين وجهاً لوجه لملاحظة التقوس وفروق المقاسات واستبعاد المقوس</t>
  </si>
  <si>
    <t>رمل المونة بنفس مواصفات رمل مونة المباني ونظيف</t>
  </si>
  <si>
    <t>صفر إلى 3 مم</t>
  </si>
  <si>
    <t>خط اللحام الأفقي مع حلق الباب العلوي إن أمكن</t>
  </si>
  <si>
    <t>التقسيط من محور الجدار بغلاقة متساوية في الطرفين</t>
  </si>
  <si>
    <t>أكبر من نصف بلاطة</t>
  </si>
  <si>
    <t>وضع منسوب في الفراغ والعمل به وبالتشكيلات على أساسه</t>
  </si>
  <si>
    <t>ارتفاع السيراميك أعلى من السقف المستعار</t>
  </si>
  <si>
    <t>استمرار العراميس عند التقاء الحوائط في الأركان (لحام بيسلم لحام)</t>
  </si>
  <si>
    <t>تركيب بلاطة سليمة عند اتصال الجدار بالسقف الخرساني</t>
  </si>
  <si>
    <t>غمر البلاط قبل التركيب بمدة تسمح بجفاف الماء الحر وليس مباشرة</t>
  </si>
  <si>
    <t>سمك سيراميك الجدران</t>
  </si>
  <si>
    <t>≥ 6 مم ما لم يذكر خلافه</t>
  </si>
  <si>
    <t>تركيب سيراميك الحوائط بالغراء</t>
  </si>
  <si>
    <t>طرطشة الحوائط بلباني الأسمنت والركام</t>
  </si>
  <si>
    <t>450 كجم أسمنت/م3 رمل</t>
  </si>
  <si>
    <t>ترك الطرطشة حتى الجفاف ومعالجتها بالرش الغزير</t>
  </si>
  <si>
    <t>يومان على الأقل</t>
  </si>
  <si>
    <t>بطانة مع تموجات</t>
  </si>
  <si>
    <t>عمق 5 مم وسمك اللياسة ≥ 2 سم</t>
  </si>
  <si>
    <t>اللصق بغراء جيد معتمد</t>
  </si>
  <si>
    <t>تركيب سيراميك الحوائط بمونة الأسمنت</t>
  </si>
  <si>
    <t>طرطشة الحوائط</t>
  </si>
  <si>
    <t>ص 185</t>
  </si>
  <si>
    <t>ترك الطرطشة للجفاف مع الرش</t>
  </si>
  <si>
    <t>أسبوع على الأقل</t>
  </si>
  <si>
    <t>لصق القيشاني بمونة أسمنت بورتلاندي</t>
  </si>
  <si>
    <t>300 كجم أسمنت/م3 رمل</t>
  </si>
  <si>
    <t>تنظيف السطح وتفريغ اللحامات من عوالق المونة وترك لليوم التالي</t>
  </si>
  <si>
    <t>سقية اللحامات بلباني الأسمنت الأبيض أو الملون (Color Pigment)</t>
  </si>
  <si>
    <t>بعد 24 ساعة على الأقل</t>
  </si>
  <si>
    <t>تنظيف الأسطح بمسحوق الحجر أو بودرة الرخام</t>
  </si>
  <si>
    <t>ضغط البلاط في المونة الحديثة مع الطرق لتفريغ الفراغات</t>
  </si>
  <si>
    <t>ضبط اتساع اللحامات بمباعدات (spacers)</t>
  </si>
  <si>
    <t>تنفيذ فواصل الحركة في المساحات الكبيرة وعند الأسطح المعيقة والزوايا الداخلية الرأسية وتغير اتجاه التبليط</t>
  </si>
  <si>
    <t>كل 4.5 م (السعودي 09300)</t>
  </si>
  <si>
    <t>تغطية ظهر البلاطة بالمونة</t>
  </si>
  <si>
    <t>≥ 80% و100% في المناطق المعرضة الدائمة للماء</t>
  </si>
  <si>
    <t>تنظيف الأسطح وغسلها بإسفنج وماء عبر الوصلات ثم التلميع بقماش جاف</t>
  </si>
  <si>
    <t>إحكام فتحات الكهرباء والصحي المخترقة بمادة مانعة للتسرب</t>
  </si>
  <si>
    <t>غلق الأماكن وحماية البلاط والمعالجة بالترطيب</t>
  </si>
  <si>
    <t>مراجعة منسوب الأستلو من الأرضية إن وجد</t>
  </si>
  <si>
    <t>استلام رأسية الحوائط بالقدة وميزان المياه والتربيع والتعامد بالزاوية عند الأركان</t>
  </si>
  <si>
    <t>قياس فتحات الأبواب والشبابيك أسفل وأعلى ووسط بقراءة واحدة لكل فتحة ومكان تركيب الحلق بالنسبة لسمك الجدار</t>
  </si>
  <si>
    <t>شطف سوك البلاط عند التقاطعات والزوايا ودوران السيراميك</t>
  </si>
  <si>
    <t>إعمال السقية بعمق سمك البلاطة وكي اللحامات</t>
  </si>
  <si>
    <t>تخديم البلاط مع المعابر ووجه الأبواب والشبابيك والتقطيع حول علب الكهرباء والمواسير</t>
  </si>
  <si>
    <t>ترك أول بلاطة من أسفل الجدار وتركيبها بعد الأرضيات أو آخر بلاطة (CERAMIC COVE BASE TILE) حسب المشروع</t>
  </si>
  <si>
    <t>ص 186</t>
  </si>
  <si>
    <t>تقفيل أعلى قواطيع الحمامات بالسيراميك بمسافة سمك الجدار</t>
  </si>
  <si>
    <t>عدم وجود تسنين والطرق لكشف الصوت الأجوف خاصة بالأركان وإزالة البلاطات المطبلة</t>
  </si>
  <si>
    <t>استلام سيراميك أرضيات الحمامات والمطابخ</t>
  </si>
  <si>
    <t>إعداد مخطط تفصيلي لتوزيع البلاطات واللحامات حول محاور الفراغ متماشياً مع سيراميك الجدران</t>
  </si>
  <si>
    <t>غلايق ≥ نصف بلاطة</t>
  </si>
  <si>
    <t>تنفيذ أوتار أسمنتية على العزل لتخليق ميول سيراميك الحمامات</t>
  </si>
  <si>
    <t>سيراميك أرضيات الحمامات مقاوم للانزلاق (slip-resistant)</t>
  </si>
  <si>
    <t>التركيب بالمونة: فرشة ركامية من أسمنت ورمل وحرش متدرج بسطح مستوٍ أو بميول ثم التركيب والدرع بالقدة وتنظيف لباني الأسمنت</t>
  </si>
  <si>
    <t>سمك 5 سم متوسط و350 كجم أسمنت/م3 ركام</t>
  </si>
  <si>
    <t>ترك التركيب لليوم التالي والرش بالماء</t>
  </si>
  <si>
    <t>≥ 3 أيام</t>
  </si>
  <si>
    <t>سقي العراميس بلباني ملون ثم التنظيف بمسحوق الحجر أو الرخام الناعم</t>
  </si>
  <si>
    <t>التركيب بالمواد اللاصقة: تنظيف ورش الأرضية وفرشة ركامية على منسوب التركيب وتركها للجفاف مع الرش</t>
  </si>
  <si>
    <t>5 سم بنسبة 350 كجم/م3 وأسبوع للجفاف</t>
  </si>
  <si>
    <t>فرش الطبقة اللاصقة المعتمدة بعد الجفاف ثم التركيب</t>
  </si>
  <si>
    <t>غالباً 2 مم</t>
  </si>
  <si>
    <t>استواء السوك وعدم التسنين وتعامد الأحرف</t>
  </si>
  <si>
    <t>ضبط فتحات الصفايات وطبات التسليك والصفاية أو الكرسي البلدي أوطى نقطة</t>
  </si>
  <si>
    <t>توحيد سمك اللحامات وترويبها وكيها وإعمال السقية بعمق سمك البلاطة</t>
  </si>
  <si>
    <t>ص 187</t>
  </si>
  <si>
    <t>منع الغلايق الأقل من نصف بلاطة أو المشطورة</t>
  </si>
  <si>
    <t>≥ نصف بلاطة</t>
  </si>
  <si>
    <t>وصول البيبة (الجاليتراب) لمنسوب السيراميك بدون مونة بينهما واستخدام قطعة ماسورة (زور) عند الحاجة</t>
  </si>
  <si>
    <t>تخديم البلاط مع معابر الأبواب أو عتب رخام عند الحلوق</t>
  </si>
  <si>
    <t>استقامة الوزرة بالقدة وتعامد العراميس مع عرموس الأرضية في التنفيذ العدل وشد خيط على الزوايا في التنفيذ بزاوية 45 درجة</t>
  </si>
  <si>
    <t>استلام رخام وجرانيت الأرضيات</t>
  </si>
  <si>
    <t>إعداد مخطط يوضح سمك اللحامات وتقسيم الفراغ بغلايق متماثلة واعتماده مع رفع المقاسات من الطبيعة وتوريد بعدد صحيح</t>
  </si>
  <si>
    <t>غالباً Zero Joint للجرانيت وغلايق أكبر من نصف بلاطة</t>
  </si>
  <si>
    <t>مطابقة الرخام للعينة المعتمدة والتركيب للمخططات المعتمدة</t>
  </si>
  <si>
    <t>التوريد من مورد ومحجر ثابت وبدرجة متجانسة</t>
  </si>
  <si>
    <t>منع تقطيع المقاسات الشائعة بالموقع</t>
  </si>
  <si>
    <t>فرز الرخام أو الجرانيت بتوحيد اللون والعروق والفصوص واستبعاد الشاذ أو ذي البقع</t>
  </si>
  <si>
    <t>سمك جرانيت الأرضيات</t>
  </si>
  <si>
    <t>2 سم ما لم يحدد العقد خلافه</t>
  </si>
  <si>
    <t>استواء سطح الرخام أفقياً بقدة وميزان مياه</t>
  </si>
  <si>
    <t>الغلايق متساوية من الجانبين</t>
  </si>
  <si>
    <t>أكبر من نصف البلاطة</t>
  </si>
  <si>
    <t>فواصل الحركة (Movement Joint) للمساحات الكبيرة</t>
  </si>
  <si>
    <t>للمساحات أكبر من 10×10 م غالباً كل 6 م</t>
  </si>
  <si>
    <t>استقامة الوزرات بالخيط وتوحيد بروزها على البياض وزوايا قائمة وتقابل ذيل زاوية 45 درجة عند الأركان</t>
  </si>
  <si>
    <t>ضبط منسوب التشطيب عن طريق الشرب</t>
  </si>
  <si>
    <t>مراجعة مقاسات شريط الكنار وتوحيد البعد بين الوزرات والكنار وتقابله ذيل زاوية واستقامته خط واحد</t>
  </si>
  <si>
    <t>ص 187 إلى 188</t>
  </si>
  <si>
    <t>اللحامات حسب المتفق</t>
  </si>
  <si>
    <t>لا تزيد عن 2 مم أو Zero Joint</t>
  </si>
  <si>
    <t>ص 188</t>
  </si>
  <si>
    <t>منع تركيب رخام مكسور أو مشروخ أو ملحوم أو معيب</t>
  </si>
  <si>
    <t>تنظيف اللحامات وملؤها (الزملكة) بلباني الأسمنت الأبيض مع مسحوق الرخام واللون المطلوب</t>
  </si>
  <si>
    <t>ضبط شطف الوزرات وعدم وجود تسنين ونظافة الزملكة وتوحيد لمعة الرخام</t>
  </si>
  <si>
    <t>قطع الرخام عند فواصل التمدد وتركيب فاصل تمدد بالفراغ</t>
  </si>
  <si>
    <t>تطابق لحامات الوزرة (SKIRTING) مع الأرضية</t>
  </si>
  <si>
    <t>تغطية المساحات المنتهية بالورق المقوى حتى الاستلام</t>
  </si>
  <si>
    <t>استلام رخام وجرانيت الدرج</t>
  </si>
  <si>
    <t>مطابقة الرخام للعينة المعتمدة</t>
  </si>
  <si>
    <t>سمك النائمة والقائمة والوزرة للجرانيت (Stair Treads and Risers)</t>
  </si>
  <si>
    <t>النائمة 3 سم، القائمة والوزرة 2 سم ما لم يذكر خلافه</t>
  </si>
  <si>
    <t>عرض النائمة الكلي = صافي النائمة + سمك القائم</t>
  </si>
  <si>
    <t>غالباً 33 سم</t>
  </si>
  <si>
    <t>منع تقطيع المقاسات الشائعة بالموقع والجرانيت متجانس خالٍ من العروق والشروخ ومن مورد واحد</t>
  </si>
  <si>
    <t>مطابقة التركيب للمخططات وتوحيد ارتفاع القوائم</t>
  </si>
  <si>
    <t>فواصل بين بلاطات البسطات بسمك أو بدون (zero joint)</t>
  </si>
  <si>
    <t>سد لحامات الجرانيت بالكولة وليس بالأسمنت الأبيض</t>
  </si>
  <si>
    <t>توحيد عروض القلبات والبسط وأفقية النوائم باتجاه عرض القلبة وزوايا قائمة للتلابيس والوزرات</t>
  </si>
  <si>
    <t>توحيد رفرفة النوائم على بياض جانب القلبات من الأطراف الحرة</t>
  </si>
  <si>
    <t>استقامة أنف النوائم وطرفها وأنف التلابيس خط واحد وضبط شطف الوزرات والتلابيس ولف طرف النوائم</t>
  </si>
  <si>
    <t>ص 188 إلى 189</t>
  </si>
  <si>
    <t>تحميل القائم على النائمة وليس على مونة أسمنتية</t>
  </si>
  <si>
    <t>ركوب القائم على النائمة بمقدار سمك القائم (2 سم تقريبا)</t>
  </si>
  <si>
    <t>ص 189</t>
  </si>
  <si>
    <t>تنظيف اللحامات والزملة بنفس اللون وعدم تركيب مكسور أو مشروخ أو ملحوم أو نوائم قصيرة</t>
  </si>
  <si>
    <t>سوك أنوف الدرج ملفوفة أو ظهر حية بتفاريز أو بدونها حسب الطلب</t>
  </si>
  <si>
    <t>عمل فرملة بنائمة كل درجة (تخشينة) أو شريط لصق non-slip nosing</t>
  </si>
  <si>
    <t>تركيب وزرات جانبية (SKIRTING) على الجدار مائلة أو مدرجة حسب المخططات</t>
  </si>
  <si>
    <t>تركيب قطعة جرانيت لحبس المياه على الطرف الحر للسلم أسفل الدرابزين</t>
  </si>
  <si>
    <t>حماية الدرج بلباني الجبس بعد عوارض خشبية على الأنوف حتى التسليم</t>
  </si>
  <si>
    <t>عرض العوارض حوالي 10 سم بطول الدرجة</t>
  </si>
  <si>
    <t>استلام أرضيات الفينيل</t>
  </si>
  <si>
    <t>استلام المواد ومطابقتها للمعتمد وتوريدها في تغليف محكم باسم الصانع وبلد المنشأ</t>
  </si>
  <si>
    <t>التركيب فوق Screed مسلح بشبكة حديد ملحوم أو على بلاط موزايكو حسب الوصف مع تسوية دقيقة</t>
  </si>
  <si>
    <t>سمك 6 سم وشبكة 200 مم بالاتجاهين وفرق ارتفاع ≤ 5 مم بين أي نقطتين</t>
  </si>
  <si>
    <t>إمرار كل المسارات الكهربائية واعتمادها من المهندس المشرف قبل صب الأرضية</t>
  </si>
  <si>
    <t>تنظيف السطح بتيار هوائي بعد المعالجة بالماء</t>
  </si>
  <si>
    <t>طبقة اللصق حسب تعليمات الشركة الصانعة</t>
  </si>
  <si>
    <t>الفرش بفنيين متخصصين ومعالجة اللحامات بالكي الكهربائي أو حسب تعليمات المنتج</t>
  </si>
  <si>
    <t>دق البلاطات بعد اللصق مباشرة لتفريغ الهواء وتماسك ظهر البلاطة بكامله</t>
  </si>
  <si>
    <t>أحرف البلاطات متلاصقة تماماً دون ظهور لحامات</t>
  </si>
  <si>
    <t>تنظيف السطح ثم التلميع بالمواد الخاصة</t>
  </si>
  <si>
    <t>ملء الفراغات بين بلاطات الفينيل الأنتيستاتيك بخيط سميك من نفس المادة ولحامها لسطح متجانس</t>
  </si>
  <si>
    <t>استلام التكسيات بالرخام أو الجرانيت للواجهات بالطريقة الميكانيكية</t>
  </si>
  <si>
    <t>تقديم رسومات تفصيلية لطريقة التركيب ومواد التثبيت للاعتماد</t>
  </si>
  <si>
    <t>تقديم عينات من كل نوع وإكسسوارات التثبيت للاعتماد قبل التوريد</t>
  </si>
  <si>
    <t>3 عينات من كل نوع</t>
  </si>
  <si>
    <t>تقديم شهادة خبرة للشركة والعمال المتخصصين للاعتماد قبل التركيب</t>
  </si>
  <si>
    <t>تقديم الحسابات الإنشائية والضمان الخاص بصلاحية التصميم الإنشائي لوسائل التثبيت</t>
  </si>
  <si>
    <t>توريد البلاطات والإكسسوارات كما هو معتمد</t>
  </si>
  <si>
    <t>الرخام نخب أول خالٍ من التنقير والشروخ والخدوش والتسويس بالمقاسات والأسماك والألوان المطلوبة</t>
  </si>
  <si>
    <t>انتقاء الرخام من ألواح كبيرة خالية من التشققات ونقاط الضعف تتضح فيها العلامات المميزة وتنسجم</t>
  </si>
  <si>
    <t>ص 207 إلى 208</t>
  </si>
  <si>
    <t>الانتهاء من تأسيس مواسير الكهرباء والصرف وتسليمها قبل الجرانيت</t>
  </si>
  <si>
    <t>ص 208</t>
  </si>
  <si>
    <t>استلام الوزنات والبؤج والرأسية وصحة الزاوية القائمة بالواجهات</t>
  </si>
  <si>
    <t>دهان الواجهة كاملة بدهان طارد للحشرات معتمد</t>
  </si>
  <si>
    <t>الحوائط المركب عليها الرخام من طوب أو بلوك مصمت لتثبيت الزوايا جيداً</t>
  </si>
  <si>
    <t>تثبيت كل بلاطة بخطافات صلب لا يصدأ مثبتة في الحوائط ومحاطة بخلطة أسمنتية (شكل ب-24)</t>
  </si>
  <si>
    <t>كانتان من أسفل وكانتان من أعلى أو حسب المقاس والحسابات</t>
  </si>
  <si>
    <t>عرض الفراغ بين الرخام والجدار</t>
  </si>
  <si>
    <t>عدم اختلاف درجات الألوان أو العروق</t>
  </si>
  <si>
    <t>تنفيذ النواصي عدلة أو ذيل زاوية 45 درجة أو كرتبونة</t>
  </si>
  <si>
    <t>تخريم ثقوب البنز بالدريل في منتصف سمك اللوح من أعلى وأسفل ومنع الاكتفاء بالتخويش (شكل ب-32)</t>
  </si>
  <si>
    <t>تثبيت البنز بمادة رابطة (غراء)</t>
  </si>
  <si>
    <t>استخدام مسامير فيشر حديد خاصة في البلوك المفرغ مع الربط الجيد بالمفتاح</t>
  </si>
  <si>
    <t>اتباع Shop drawing في مقاسات البلاطات والغلايق وأماكن وارتفاع الزوايا</t>
  </si>
  <si>
    <t>كل الزوايا والمسامير من الاستانلس ستيل أو المجلفن</t>
  </si>
  <si>
    <t>تركيب الصف الأول على زاوية حديد مثبتة بالحائط لحمل باقي الواجهة</t>
  </si>
  <si>
    <t>زاوية 5×5 سم</t>
  </si>
  <si>
    <t>تعبئة خلف الرخام بمونة أسمنت ورمل للحماية من الكسر بالاصطدام</t>
  </si>
  <si>
    <t>أول 1.5 م ارتفاع</t>
  </si>
  <si>
    <t>تركيب عازل حراري بين الرخام والحوائط الخارجية عند النص مع حساب أماكن الزوايا لتخترق العازل</t>
  </si>
  <si>
    <t>تفادي تركيب الرخام على بلوك مفرغ ويستخدم معه فيشر خاص للبلوك المفرغ، وعند التركيب عليه يعمل شاسيه كامل من الحديد المجلفن بعوارض أفقية</t>
  </si>
  <si>
    <t>ص 208 إلى 209</t>
  </si>
  <si>
    <t>اللحامات الأفقية والرأسية على استقامة واحدة بالأركان والتقابلات أو Zero Joint حسب المشروع</t>
  </si>
  <si>
    <t>ص 209</t>
  </si>
  <si>
    <t>تنفيذ فواصل حركة في المساحات الكبيرة وفاصل بالواجهة عند فاصل تمدد المبنى</t>
  </si>
  <si>
    <t>مراجعة المظهر العام واستبعاد الشاذ لوناً وعروقاً ومطابقة التشكيلات والكنارات والألوان المعتمدة</t>
  </si>
  <si>
    <t>استلام التكسيات بالرخام أو الجرانيت للواجهات باللصق بالمونة الأسمنتية</t>
  </si>
  <si>
    <t>عمل الوزنات والبؤج لمناسيب الواجهات</t>
  </si>
  <si>
    <t>الواجهات جافة تماماً مع طرطشة أسمنتية للحوائط</t>
  </si>
  <si>
    <t>تجويف ألواح الرخام أو عمل مشقبيات جانبية أو علوية بالسمك والعمق المطلوب للكانة المعتمدة</t>
  </si>
  <si>
    <t>تثبيت الكانات المعدنية أو النحاسية بالحوائط بمونة الأسمنت والرمل حسب المسافات</t>
  </si>
  <si>
    <t>ضبط منسوب الحطة الأولى ووزنها بالميزان وشد الخيطان وتثبيت الألواح بالكانات وربطها بأربطة جبس</t>
  </si>
  <si>
    <t>سقي الفراغ بين الرخام والحائط بعد تصلب الجبس بلباني أسمنت ورمل على دفعات بعد تمام شك السقية السابقة</t>
  </si>
  <si>
    <t>1:2 ودفعات 15 إلى 20 سم، ويجوز إضافة 300 كجم جير مطفأ على 150 كجم أسمنت لكل 1 م3 رمل</t>
  </si>
  <si>
    <t>جواز ملء الفراغ الكبير جزئياً بكسر طوب رملي أو أحمر طفلي</t>
  </si>
  <si>
    <t>تنفيذ الحطة التالية بنفس الأسلوب حتى تمام التكسية</t>
  </si>
  <si>
    <t>تنفيذ الواجهات الداخلية والأسفال والوزرات (السكلو) بنفس الأسلوب والمون</t>
  </si>
  <si>
    <t>تكسية الواجهات الحجرية بمونة أسمنت ورمل مع الربط بالمباني بسلك مجلفن أو كانات نحاس أو صلب لا يصدأ</t>
  </si>
  <si>
    <t>300 كجم/م3 رمل</t>
  </si>
  <si>
    <t>ص 209 إلى 210</t>
  </si>
  <si>
    <t>عمل مدماك حجر بارز وسط ارتفاع كسوة الجدران الداخلية لتقويتها</t>
  </si>
  <si>
    <t>للكسوة بارتفاع 3.70 إلى 7.00 م</t>
  </si>
  <si>
    <t>ص 210</t>
  </si>
  <si>
    <t>تنفيذ فواصل حركة رأسية وأفقية تملأ بحشو مرن عند التركيب في فرشة مونة</t>
  </si>
  <si>
    <t>كل 5 م بحد أقصى، تبعد 1.50 إلى 3.00 م عن أي زاوية، عرض ≥ 10 مم لكل 5 م (السعودي 09450 فقرة 30305)</t>
  </si>
  <si>
    <t>استلام أعمال القرميد</t>
  </si>
  <si>
    <t>استلام قواطيع المباني الحاملة للقرميد والمسافات بينها</t>
  </si>
  <si>
    <t>ص 215</t>
  </si>
  <si>
    <t>دهان الشبكة الحديدية أسفل القرميد بمادة مانعة للصدأ ودهان العلفة الخشبية بالدهانات المطلوبة</t>
  </si>
  <si>
    <t>مراجعة تقسيط الأسياخ ونوعية سلك الشبك الممدد وقطاع العلفات الخشبية وخلوها من العقد الخبيثة</t>
  </si>
  <si>
    <t>تسليخ الشبك بالمونة الأسمنتية جيداً</t>
  </si>
  <si>
    <t>عمل الأوتار على الشبكة الحديدية لضمان استواء سطح القرميد</t>
  </si>
  <si>
    <t>مطابقة القرميد للعينة</t>
  </si>
  <si>
    <t>تثبيت القرميد بالمونة ومع بعضه</t>
  </si>
  <si>
    <t>ضبط المسافة بين القرميد وطيلسانة الدروة حسب الرسومات</t>
  </si>
  <si>
    <t>استلام كل صف بالقدة طولياً وعرضياً واستقامة الأحرف خاصة آخر صف غلايق أسفل الكشفة</t>
  </si>
  <si>
    <t>توحيد رفرفة القرميد على الواجهة وعروض الجمالونات وضبط التقطيب وتركيب الكف واستقامة رأس الجمالون</t>
  </si>
  <si>
    <t>حلوق الأبواب والعتبات</t>
  </si>
  <si>
    <t>عتبة جرانيت 20 مم للأبواب الخارجية أعلى من الأرضية الخارجية 15 مم ومن الداخلية 10 مم مع weather stripping وميول للخارج</t>
  </si>
  <si>
    <t>15 مم / 10 مم</t>
  </si>
  <si>
    <t>ص 381</t>
  </si>
  <si>
    <t>قواطيع الفينوليك للحمامات</t>
  </si>
  <si>
    <t>تثبيت القواطيع بالحائط بأقواس stainless steel (wall bracket) وبالـ pilaster بأقواس stainless (pilaster bracket)</t>
  </si>
  <si>
    <t>ص 383</t>
  </si>
  <si>
    <t>ارتفاع القاطع عن الأرض</t>
  </si>
  <si>
    <t>عمل الأقفال والـ indicator bolt والمفصلات والـ rubber stop</t>
  </si>
  <si>
    <t>مطابقة مقاسات كابينة ذوي الإعاقة ووجود اللافتة</t>
  </si>
  <si>
    <t>باب 850 مم مع لافتة ذوي الإعاقة</t>
  </si>
  <si>
    <t>تثبيت تكسيات الجرانيت ميكانيكيا</t>
  </si>
  <si>
    <t>اعتماد نوع المشابك (stainless) وعددها لكل لوح</t>
  </si>
  <si>
    <t>ص 384</t>
  </si>
  <si>
    <t>حز حافة اللوح بالعمق والمكان الصحيح لاستقبال الكانة أو الـ pin</t>
  </si>
  <si>
    <t>عدم الاعتماد على المونة وحدها في الواجهات والأسقف</t>
  </si>
  <si>
    <t>وجود ركائز (brackets) تحمل الوزن من أسفل وزوايا بمسامير قابلة للضبط</t>
  </si>
  <si>
    <t>تثبيت الجرانيت بباطن البلاطات</t>
  </si>
  <si>
    <t>تثبيت الجرانيت بالأسقف بلوح معلق بمسمار ملولب أو خابور مصبوب في تجويف، أو من الأمام بمسمار ملولب ووردة وقطعة معدنية خافية</t>
  </si>
  <si>
    <t>عرض اللوح المعدني ≥ 50 مم وسمك الحجر خلف الخطاف ≥ س</t>
  </si>
  <si>
    <t>ص 385</t>
  </si>
  <si>
    <t>تركيب الجرانيت بالواجهات ميكانيكيا</t>
  </si>
  <si>
    <t>المسامير stainless بعمق ≥ 2 بوصة في الخرسانة</t>
  </si>
  <si>
    <t>≥ 2 بوصة</t>
  </si>
  <si>
    <t>استخدام shim بدل المونة لضبط الاستقامة</t>
  </si>
  <si>
    <t>1/4 بوصة</t>
  </si>
  <si>
    <t>التحقق بالموقع من الفراغ خلف الحجر</t>
  </si>
  <si>
    <t>2 1/2 بوصة</t>
  </si>
  <si>
    <t>تركيب واستلام البلاط</t>
  </si>
  <si>
    <t>نظافة الأرضية قبل فرد الرمل وصب خرسانة ناعمة على مسارات مواسير الكهرباء</t>
  </si>
  <si>
    <t>ملحق مصور ص 36 إلى 37، 42</t>
  </si>
  <si>
    <t>نظافة الرمل ورشه ودكه قبل البلاط</t>
  </si>
  <si>
    <t>عمل Screed أسفل السيراميك والبورسلان عند استخدام الغراء والتسوية على وترين</t>
  </si>
  <si>
    <t>فرز البلاط في صندوق فرز واستبعاد الشاذ</t>
  </si>
  <si>
    <t>مونة مفلفلة ثم لباني كريمي</t>
  </si>
  <si>
    <t>1:2 بسمك 2 مم</t>
  </si>
  <si>
    <t>تركيب صلايب للحفاظ على سمك اللحامات</t>
  </si>
  <si>
    <t>فواصل حركة في المساحات الكبيرة</t>
  </si>
  <si>
    <t>أكبر من 100 م2</t>
  </si>
  <si>
    <t>أفقية البلاط بقدة وميزان واستقامة الوزرة</t>
  </si>
  <si>
    <t>الطرق بعصا خشبية لكشف الفراغات</t>
  </si>
  <si>
    <t>استمرارية خطوط اللحام بين الأرضيات والحوائط</t>
  </si>
  <si>
    <t>الغلق في البلاط متساو من الجانبين المتقابلين</t>
  </si>
  <si>
    <t>السلالم: تلامس أنوف الدرج مع القدة واستقامة الدرج</t>
  </si>
  <si>
    <t>السلالم: منسوب بداية ونهاية السلم من الشيرب وأفقية الربط بين القلبتين</t>
  </si>
  <si>
    <t>الخرسانة المطبوعة</t>
  </si>
  <si>
    <t>صب خرسانة ناعمة وتسويتها مع إمكان إضافة ألياف</t>
  </si>
  <si>
    <t>ركام 12 مم</t>
  </si>
  <si>
    <t>ملحق مصور ص 38</t>
  </si>
  <si>
    <t>رش المصلب واللون بعد اختفاء الماء الحر ثم طبقة الفصل</t>
  </si>
  <si>
    <t>رش بودرة الفصل على وجه فرم الطبع</t>
  </si>
  <si>
    <t>اختبار جاهزية السطح قبل الطبع</t>
  </si>
  <si>
    <t>أثر 3.5 إلى 6 مم</t>
  </si>
  <si>
    <t>مراجعة الفواصل ومعالجة الحواف المكسورة وإعادة دهان الترقيع</t>
  </si>
  <si>
    <t>التنظيف بالهواء ثم بالماء المضغوط ورش طبقة اللميع والحماية</t>
  </si>
  <si>
    <t>تكسيات الجرانيت للواجهات</t>
  </si>
  <si>
    <t>اللصق بالمونة: تجويف خلف البلاطة وسلك نحاس أو مجلفن بالغراء ثم السقية على مراحل</t>
  </si>
  <si>
    <t>ملحق مصور ص 46</t>
  </si>
  <si>
    <t>الطريقة الميكانيكية: تجويفان من كل طرف وتركيب Anchor pin بالجدار</t>
  </si>
  <si>
    <t>عمل الاختبارات الدورية للبلاط الأسمنتي (البري ومقاومة الانحناء وامتصاص الماء) ومراجعة النتائج مع جدول البري</t>
  </si>
  <si>
    <t>الفقد بالبري للعادي 1.0 مم للبلاطة و0.8 مم متوسط، الانحناء ≥ 75 كجم/سم2</t>
  </si>
  <si>
    <t>التحقق من سمك سيراميك الأرضيات ومقاومته للانزلاق خاصة بالأماكن المعرضة للمياه، وسمك الجرانيت والرخام وخلوه من العروق والتشققات</t>
  </si>
  <si>
    <t>سيراميك ≥ 8 مم non-slip، رخام وجرانيت ≥ 2 سم</t>
  </si>
  <si>
    <t>المسافات الجانبية بين الأبواب والقواطيع متساوية (EQ) وأبعاد الكبائن حسب المسقط</t>
  </si>
  <si>
    <t>عند الأركان يربط اللوحان المتقابلان بكانة واحدة على شكل U داخل حز في حافتي اللوحين</t>
  </si>
  <si>
    <t>يمكن استبدال مسمار التثبيت القابل للتمدد بخابور أو مجرى (كابولي) مصبوب داخل تجويف البلاطة أثناء الصب، ويلزم التخطيط له قبل صب السقف</t>
  </si>
  <si>
    <t>للجرانيت والبورسلان وضع لباني أسمنت مع Latex مباشرة على ظهر البلاطة</t>
  </si>
  <si>
    <t>ملحق مصور ص 36</t>
  </si>
  <si>
    <t>CEIL</t>
  </si>
  <si>
    <t>أسقف مستعارة</t>
  </si>
  <si>
    <t>استلام الأسقف المستعارة</t>
  </si>
  <si>
    <t>إعداد مخطط تنفيذي منسق يوضح الإضاءة وفتحات التكييف وأجهزة الإنذار ورشاشات الحريق بتماثل حول محاور الفراغ واعتماده</t>
  </si>
  <si>
    <t>تحديد الارتفاع الصافي المطلوب من القطاعات المعمارية</t>
  </si>
  <si>
    <t>عدم التركيب قبل انتهاء الأعمال الميكانيكية: مجاري التكييف واختبارها وعزلها ونوازل DIFFUSER والماكينات ومحابس شبكة الحريق ودهانها والاختبار والتسليم للمهندس المشرف</t>
  </si>
  <si>
    <t>عدم التركيب قبل انتهاء الكهرباء: حوامل الكابلات وتمديد الكابلات ونوازل الإضاءة بمواسير معدنية مرنة</t>
  </si>
  <si>
    <t>انتهاء واختبار مواسير الحريق والتغذية وصرف التكييف المركزي وكل الأعمال الكهربائية أعلى السقف</t>
  </si>
  <si>
    <t>تحديد نوعيات الأسقف وأماكنها (بلاطات، شرائح معدنية، جبس، لياسة على شبك ممدد)</t>
  </si>
  <si>
    <t>فرش البلاطات والإضاءة بانتظام وتماثل</t>
  </si>
  <si>
    <t>المسافة الطرفية بين وحدة الإضاءة والجدار = نصف المسافة بين وحدتين</t>
  </si>
  <si>
    <t>التحقق من جودة عزل الحمامات والمطابخ وتسليك الصرف والتغذية قبل السقف المستعار</t>
  </si>
  <si>
    <t>مراجعة السقف مع الكمرات الساقطة ومجاري الهواء لتحديد الارتفاع الصافي</t>
  </si>
  <si>
    <t>ص 191</t>
  </si>
  <si>
    <t>رفع مناسيب الخدمات المعلقة والتأكد من عدم انخفاضها عن منسوب السقف ووجود مسافة كافية لوحدات الإضاءة</t>
  </si>
  <si>
    <t>مطابقة المواد للعينات المعتمدة (بلاطات، علاقات، مسامير)</t>
  </si>
  <si>
    <t>عدم تركيب البلاط إلا بعد إغلاق المبنى عن عوامل الطقس</t>
  </si>
  <si>
    <t>رطوبة نسبية ≤ 70%</t>
  </si>
  <si>
    <t>تنفيذ جوانب رأسية من الجبس (GYPSUM SIDING) عند فراغ السلالم بسمك السقف وبجوار حوائط الساتر الزجاجي</t>
  </si>
  <si>
    <t>عمل شبكة قطاعات حديدية (T أو U) أعلى منسوب السقف للتعليق منها عند تعذر التعليق المباشر ومنع التعليق في مجاري التكييف</t>
  </si>
  <si>
    <t>ضبط المسافة بين العلاقات (Hanger)</t>
  </si>
  <si>
    <t>≤ 1.2 م عند الركائز و≤ 15 سم من الأطراف (شكل ب-10)</t>
  </si>
  <si>
    <t>إبعاد أقسام التثبيت والتعليق عن تمديدات الخدمات لمنع انتقال الاهتزازات والصوت</t>
  </si>
  <si>
    <t>≥ 50 مم</t>
  </si>
  <si>
    <t>تثبيت الكورنيرة (TRIM EDGE) على محيط الفراغ على المنسوب المطلوب حسب كتالوج المصنع (شكل ب-13)</t>
  </si>
  <si>
    <t>تدقيق واستلام أدوات التعليق وتقسيطها قبل تركيب البلاطات</t>
  </si>
  <si>
    <t>تحميل بلاطات أرمسترونج على قطاعات زوايا مجلفن أو ألمنيوم</t>
  </si>
  <si>
    <t>بلاطات 60×60 سم</t>
  </si>
  <si>
    <t>فصل نظام التعليق عند فواصل التمدد مع تغطية الفاصل كما هو معتمد</t>
  </si>
  <si>
    <t>عمل فتحات صيانة بأسقف الألواح الجبسية والشرائح المعدنية لماكينات VAV ومحابس منطقة الحريق ZCV والسخانات ومحابس التغذية (شكل ب-12)</t>
  </si>
  <si>
    <t>ص 192</t>
  </si>
  <si>
    <t>شد خيطان على منسوب ثابت وبعد ثابت من السقف وقياس المسافة في المنتصف والأطراف</t>
  </si>
  <si>
    <t>لا ترخيم</t>
  </si>
  <si>
    <t>تماثل توزيع البلاطات والإنارة وفتحات التكييف والرشاشات حول المحاور</t>
  </si>
  <si>
    <t>استلام أسقف الشبك الممدد (لياسة على شبك معلق)</t>
  </si>
  <si>
    <t>عدم التركيب قبل استكمال واختبار كل النظم الميكانيكية والكهربائية بالمنطقة</t>
  </si>
  <si>
    <t>تثبيت الحمالات الرئيسية بالمنسوب المحدد مع ضبط الاستواء والحمالات العرضية متعامدة عليها مع مراعاة أماكن وحدات الإضاءة</t>
  </si>
  <si>
    <t>تعليق وحدات الإضاءة تعليقاً مستقلاً بالسقف وعدم تحميلها على نظام السقف</t>
  </si>
  <si>
    <t>تنفيذ شبكة التعليق من أسياخ مثبتة بأسياخ التعليق باللحام بالقوس الكهربائي أو بسلك الرباط وتثبيت النهايات في الحوائط والكمرات مع سيخ أسفل ركوب لوحي الشبك</t>
  </si>
  <si>
    <t>قطر 8 أو 10 مم بمسافات 40×40 أو 50×50 أو 34×60 سم</t>
  </si>
  <si>
    <t>بديل بعض المشاريع: شبكة أفقية بالاتجاهين معلقة بأسياخ تعليق</t>
  </si>
  <si>
    <t>قطر 10 مم بمربعات ≤ 50×50 سم وأسياخ تعليق 5 مم كل 50 سم</t>
  </si>
  <si>
    <t>تثبيت الشبكة الأفقية بجنشات (خطافات) وربطها جيداً</t>
  </si>
  <si>
    <t>قطر 8 مم</t>
  </si>
  <si>
    <t>الشبك المعدني الممدد حسب المواصفات</t>
  </si>
  <si>
    <t>سعة 1/2 بوصة ووزن 1.25 كجم/م2</t>
  </si>
  <si>
    <t>أول طبقة لياسة بمونة غنية والأخيرة أقل</t>
  </si>
  <si>
    <t>500 كجم/م3 للأولى و300 كجم/م3 للأخيرة</t>
  </si>
  <si>
    <t>إدخال أطراف السلك الممدد داخل الجدران بفتح مجرى</t>
  </si>
  <si>
    <t>عمق ≥ 2 سم</t>
  </si>
  <si>
    <t>مراجعة عدد وقطر أسياخ التعليق في المتر واستواء الزوايا وتعامدها وارتفاع منسوب الأسياخ مع سمك البياض وأماكن التوصيلات الكهربائية</t>
  </si>
  <si>
    <t>ص 193</t>
  </si>
  <si>
    <t>عدم ترك بواقي سلك رباط متدلية خارج البياض وشد الشبك بدون ترخيم</t>
  </si>
  <si>
    <t>ركوب الشبك عند التقاء الوصلات</t>
  </si>
  <si>
    <t>15 إلى 20 سم</t>
  </si>
  <si>
    <t>فصل السقف على جانبي فاصل التمدد أو الفاصل الإنشائي</t>
  </si>
  <si>
    <t>شد خيطان وقياس المسافة بالمنتصف والأطراف</t>
  </si>
  <si>
    <t>بدون ترخيم</t>
  </si>
  <si>
    <t>تماثل الإنارة والتكييف والرشاشات حول المحاور</t>
  </si>
  <si>
    <t>سقف شرائح ألومنيوم Strip ceiling</t>
  </si>
  <si>
    <t>تثبيت Edge profile ميكانيكيا على الحائط فوق التشطيب (بلاستر/سيراميك/موزاييك)</t>
  </si>
  <si>
    <t>ص 375</t>
  </si>
  <si>
    <t>سقف ألواح جبس</t>
  </si>
  <si>
    <t>لصق Separator polyethylene sheet على لياسة الحائط لفصل السقف عن الحائط</t>
  </si>
  <si>
    <t>ص 376</t>
  </si>
  <si>
    <t>استخدام Furring channel bracket FB1 وWire connecting clips WCC2 للربط</t>
  </si>
  <si>
    <t>اعتماد عينة الكرانيش الجبس قبل التركيب</t>
  </si>
  <si>
    <t>حسب العينة المعتمدة</t>
  </si>
  <si>
    <t>باب كشف سقف الجبس</t>
  </si>
  <si>
    <t>باب الكشف بمفصلة مستمرة وقفل قياسي بمفك</t>
  </si>
  <si>
    <t>ص 377</t>
  </si>
  <si>
    <t>اتصال السقف المستعار بالحائط</t>
  </si>
  <si>
    <t>عند التقاء سقف الجبس ببلاطات الأكوستيك يستخدم L moulding قياسي من المصنع مع فرق منسوب 20 مم، وعند التقاء بلاطات الأكوستيك بالحائط يستخدم W moulding على خط تشطيب الحائط</t>
  </si>
  <si>
    <t>تباعد المعلقات</t>
  </si>
  <si>
    <t>≤ 1200 مم</t>
  </si>
  <si>
    <t>تباعد القطاع الرئيسي 1200 والثانوي 600 مم</t>
  </si>
  <si>
    <t>1200 / 600 مم</t>
  </si>
  <si>
    <t>الأسقف المستعارة الجبسية</t>
  </si>
  <si>
    <t>إعطاء منسوب السقف من الشيرب مع مراعاة سمك اللوح</t>
  </si>
  <si>
    <t>ملحق مصور ص 47</t>
  </si>
  <si>
    <t>تثبيت سلك التعليق بـ Anchor في البلاطة</t>
  </si>
  <si>
    <t>80 إلى 120 سم و 90 إلى 100 سم</t>
  </si>
  <si>
    <t>تثبيت الحمالات بالكليبس رقم 2</t>
  </si>
  <si>
    <t>90 إلى 100 سم</t>
  </si>
  <si>
    <t>تثبيت الأوميجا في الحمال بالكليبس رقم 1</t>
  </si>
  <si>
    <t>40 إلى 60 سم</t>
  </si>
  <si>
    <t>تثبيت ألواح الجبس بمسامير Drywall عمودية على الأوميجا</t>
  </si>
  <si>
    <t>سقف بلاطات Mineral fiber 60 × 60</t>
  </si>
  <si>
    <t>المسافة بين آخر قطاع والحائط متغيرة (varies) وتستكمل بقص البلاطات الطرفية مع إطار wall angle 19×24</t>
  </si>
  <si>
    <t>إطار باب الكشف يعلق على قطاعات السقف ومنظومة التعليق ويكسى الباب بنفس لوح الجبس/الأسمنت لاستمرار التشطيب</t>
  </si>
  <si>
    <t>WOOD</t>
  </si>
  <si>
    <t>نجارة معمارية</t>
  </si>
  <si>
    <t>استلام تركيب الحلوق الخشبية للأبواب والشبابيك</t>
  </si>
  <si>
    <t>عدم بدء تركيب الحلوق إلا بعد مرحلة البؤج والأوتار والطرطشة الأسمنتية</t>
  </si>
  <si>
    <t>تفريغ العقد السائبة والخبيثة في الخشب وسدها بقطع من نفس النوع مع اتجاه الألياف</t>
  </si>
  <si>
    <t>تجميع رأس الحلق بالقائم بتعشيقة النقر واللسان النافذي أو وصلة ديل يمامة مع مسامير عادية</t>
  </si>
  <si>
    <t>لسانان للقطاعات أعرض من 100 مم، مسامير 8 إلى 10 سم (أشكال ب-26 وب-27)</t>
  </si>
  <si>
    <t>دهان الحلق بالسلاقون والجزء الملامس للحائط بالبيتومين</t>
  </si>
  <si>
    <t>الحلوق متساطحة مع البؤج ما لم تبين الرسومات خلافه</t>
  </si>
  <si>
    <t>مراجعة مكان الضلفة داخل الحلق واتجاه الفتح</t>
  </si>
  <si>
    <t>مراجعة أماكن وعدد الكانات</t>
  </si>
  <si>
    <t>3 كانات على الأقل للقائم</t>
  </si>
  <si>
    <t>تربيع الحلق وقياس عرضه أعلى وأسفل والزاوية القائمة بين القائم والعتب</t>
  </si>
  <si>
    <t>الكانات من خوص حديد مشقوق تثبت بمسامير البرمة (قلاووظ)</t>
  </si>
  <si>
    <t>3×25 مم بطول 150 مم</t>
  </si>
  <si>
    <t>زيادة طول قائم حلق الباب (ضفر)</t>
  </si>
  <si>
    <t>≥ 5 سم أو حسب الرسومات</t>
  </si>
  <si>
    <t>رأسية القائم بميزان الخيط من الداخل والخارج وواجهة الحلق في مستوى البؤج أو البياض</t>
  </si>
  <si>
    <t>قياس عرض الحلق أعلى ومنتصف وأسفل وقياس القطرين وتساويهما (الصلبية)</t>
  </si>
  <si>
    <t>مسامير برمة غاطسة مغطاة الرؤوس ومنع المسامير العادية في التثبيت</t>
  </si>
  <si>
    <t>تحبيش الكانات بمونة الأسمنت والرمل ومنع الجبس</t>
  </si>
  <si>
    <t>تثبيت الحلق على شرب لمنسوب الرأس وعدم الاكتفاء بالعتب والجلسة</t>
  </si>
  <si>
    <t>ضبط أفقية الرأس العلوي والسفلي للشبابيك بميزان المياه</t>
  </si>
  <si>
    <t>مراجعة عيوب التثبيت من كسر أو شرخ</t>
  </si>
  <si>
    <t>إضافة كانة أو خابور بالرأس والجزء السفلي لحلوق الشبابيك الأعرض من 1.3 م</t>
  </si>
  <si>
    <t>كانة لكل متر إضافي</t>
  </si>
  <si>
    <t>التثبيت على الأعمدة الخرسانية أو تحت الكمرات بخوابير بلاستيك وبرمة</t>
  </si>
  <si>
    <t>طول ≥ 150 مم وتغطيس الرأس 5 مم وتغطيته بكاويلة</t>
  </si>
  <si>
    <t>مراجعة الخلوص بين ضلفة الباب والحلق</t>
  </si>
  <si>
    <t>3 مم (1/8 بوصة) أو 5 مم (3/16 بوصة)</t>
  </si>
  <si>
    <t>تثبيت البرور على خوابير هرمية ناقصة من الخشب الأبيض ودهان الأخشاب الملاصقة أو المدفونة وجهين بقطران الفحم الساخن</t>
  </si>
  <si>
    <t>استلام نوعية خشب النجارة المعمارية درجة أولى</t>
  </si>
  <si>
    <t>معدل النمو بخط قطري بطول 7.5 سم وحساب متوسط الحلقات على 2.5 سم</t>
  </si>
  <si>
    <t>≥ 8 حلقات لكل 2.5 سم</t>
  </si>
  <si>
    <t>خلو الألواح من اللحاء (السفاطة)</t>
  </si>
  <si>
    <t>التشققات مع ترميمها</t>
  </si>
  <si>
    <t>عرض ≤ 1.0 مم وعمق ≤ ربع سمك اللوح</t>
  </si>
  <si>
    <t>عدم السماح بلب الخشب (الخشب الكاذب)</t>
  </si>
  <si>
    <t>عدم السماح بالتسويس أو الجيوب الصمغية أو الفطريات (بقع خضراء)</t>
  </si>
  <si>
    <t>ص 194</t>
  </si>
  <si>
    <t>التقوس والالتواء</t>
  </si>
  <si>
    <t>عرضي ≤ 1/10، طولي ≤ 1/1000، التواء ≤ 1/1000</t>
  </si>
  <si>
    <t>ميل التجزيع</t>
  </si>
  <si>
    <t>1/10 إلى 1/15 للين (السويدي) و1/8 إلى 1/10 للصلب (الزان والماهوجني)</t>
  </si>
  <si>
    <t>استلام نوعية خشب النجارة المعمارية درجة ثانية</t>
  </si>
  <si>
    <t>معدل النمو</t>
  </si>
  <si>
    <t>≥ 6 حلقات لكل 2.5 سم</t>
  </si>
  <si>
    <t>اللحاء منسوباً للمقاسات الغشيمة مع إزالته بعد التشغيل</t>
  </si>
  <si>
    <t>≤ 1/10</t>
  </si>
  <si>
    <t>السماح بلب الخشب بشرط أن يكون متماسكاً وجافاً</t>
  </si>
  <si>
    <t>التشققات مع الترميم</t>
  </si>
  <si>
    <t>عرض ≤ 2.0 مم وعمق ≤ نصف سمك اللوح</t>
  </si>
  <si>
    <t>عدم التسويس مع السماح بجيوب صمغية نادرة في الصلب</t>
  </si>
  <si>
    <t>شقوق طول 2 إلى 6 سم بعمق 1.5 مم</t>
  </si>
  <si>
    <t>الفطريات</t>
  </si>
  <si>
    <t>≤ 1/100 من مسطح الخشب</t>
  </si>
  <si>
    <t>مسؤوليات استلام الخشب</t>
  </si>
  <si>
    <t>إجراء مراجعة مفاجئة على مراحل التصنيع بورش المقاول للجودة والخامات والخردوات المعتمدة وعند التوريد ومراجعة المقاسات</t>
  </si>
  <si>
    <t>ص 195</t>
  </si>
  <si>
    <t>تشوين الأعمال الخشبية بأغطية مانعة للمياه تسمح بالتهوية على إطارات أو بلوكات</t>
  </si>
  <si>
    <t>ارتفاع 15 سم عن الأرض</t>
  </si>
  <si>
    <t>استلام ضلف الأبواب الخشبية</t>
  </si>
  <si>
    <t>تساوي الخلوص حول الضلفة من كل الجهات</t>
  </si>
  <si>
    <t>تجميع الضلف بالحشوات أو السؤاسات أو السبرص بالنقر واللسان النافذي بالمسامير الخشبية والأسافين والغراء (أشكال ب-26 وب-27)</t>
  </si>
  <si>
    <t>خلوص الضلفة عن تشطيب الأرضية</t>
  </si>
  <si>
    <t>≤ 1.0 سم</t>
  </si>
  <si>
    <t>الخلوص بين الحلق والضلفة مع البويات الساترة</t>
  </si>
  <si>
    <t>0.8 مم رأسي و1.5 مم أفقي</t>
  </si>
  <si>
    <t>غلق الضلفة بسهولة ونعومة</t>
  </si>
  <si>
    <t>سؤاسات ورؤوس الضلف المتجاورة على خط أفقي واحد عند تماثل النموذج</t>
  </si>
  <si>
    <t>عدم وجود سوسة في المفصلات واستكمال كراسي البرور وجودة تثبيت سدايب الزجاج</t>
  </si>
  <si>
    <t>عدم وجود تنبيل (تقوس) بالضلف وتركيب الجوهرة في تقابلات الزوايا المنفرجة</t>
  </si>
  <si>
    <t>معالجة الأبواب الخارجية المعرضة للجو بمواد طاردة للمياه (Water Repellent)</t>
  </si>
  <si>
    <t>تركيب مصد مطاط (كوتش) لكل باب</t>
  </si>
  <si>
    <t>ص 196</t>
  </si>
  <si>
    <t>تركيب صفيحة ألمنيوم أو استانلس أسفل كل ضلفة داخلاً وخارجاً في الأماكن كثيرة الرطوبة</t>
  </si>
  <si>
    <t>تركيب البرور بعد انتهاء البياض والأركان بزاوية 45 درجة</t>
  </si>
  <si>
    <t>مطابقة الخردوات (أوكر، مقابض، شناكل، مفصلات) للمعتمد وتركيبها بعد الدهانات</t>
  </si>
  <si>
    <t>استلام أعمال الباركيه</t>
  </si>
  <si>
    <t>مراجعة النوع المطلوب بالرسومات وجداول الكميات (خشب سويدي، باركيه مسمار، باركيه لصق دوكيش) والمنسوب المعتمد للتشطيب (الشرب)</t>
  </si>
  <si>
    <t>ص 197</t>
  </si>
  <si>
    <t>نظافة الفراغ من مخلفات البياض وساقط المونة والردش قبل التركيب</t>
  </si>
  <si>
    <t>تحديد منسوب التشطيب وحساب سمك المراين لتحقيق السمك المطلوب أو أكبر</t>
  </si>
  <si>
    <t>استلام خشب العلفة وقطاع المراين</t>
  </si>
  <si>
    <t>لا يقل عن 36×48 مم، وللخشب البياض 38×50 مم، والمعتاد 50×50 مم</t>
  </si>
  <si>
    <t>ص 197 إلى 198</t>
  </si>
  <si>
    <t>دهان المراين بعزل رطوبة بالبيتومين أو الجابون بدون حرامية</t>
  </si>
  <si>
    <t>وجهان على الأقل</t>
  </si>
  <si>
    <t>ص 198</t>
  </si>
  <si>
    <t>تثبيت مراين محيط الغرفة (تحليقة) أقل من منسوب التشطيب بسمك ألواح التطبيق بكانات حديد مع التحبيش بمونة الأسمنت</t>
  </si>
  <si>
    <t>كانات 4×30 مم طول 150 مم والمسافة بينها ≤ 1 م</t>
  </si>
  <si>
    <t>ضبط المسافات بين المراين والدكم والتثبيت بالمسامير</t>
  </si>
  <si>
    <t>محاور المراين ≤ 50 سم، الدكم 70 إلى 100 سم، مسمار 100 مم</t>
  </si>
  <si>
    <t>رص المراين موازية لفتحة الباب</t>
  </si>
  <si>
    <t>ملء الفراغ السفلي بين المراين والأرضية بخوابير خشبية تحبش بالمونة الأسمنتية</t>
  </si>
  <si>
    <t>تثبيت العلفة بالأرضية الخرسانية بمثبتات puldog مع دهانها بالكيروسوت</t>
  </si>
  <si>
    <t>كل 60 سم بالاتجاهين</t>
  </si>
  <si>
    <t>الردم حول العلفة بالرمل النظيف ومنع الردم بمخلفات البياض أو الجير</t>
  </si>
  <si>
    <t>أقل من سمك المراين بما لا يزيد عن 1 سم</t>
  </si>
  <si>
    <t>خشب الفلصة للباركيه المسمار ألواح موحدة تثبت بالعلفة بمسامير شك</t>
  </si>
  <si>
    <t>سمك ≥ 16 مم وعرض 100 مم (3/4×4 بوصة)، مسامير شك 70 مم، المسافة بين الألواح ≤ سمك اللوح (2 سم تقريبا)</t>
  </si>
  <si>
    <t>فحص خشب الباركيه: مقاسات الأصابع وعدم السوس والتفريز ذكر من جهة ونتاية من الأخرى</t>
  </si>
  <si>
    <t>تطبيق الموسكي بألواح ذكر وأنثى والذكر من جهة الغرفة وتثبيت مائل (أرشلي) بمسمار شك</t>
  </si>
  <si>
    <t>مسمار 70 مم</t>
  </si>
  <si>
    <t>باركيه اللصق من القرو أو الزان خالٍ من العقد على أرضية مستوية تماماً</t>
  </si>
  <si>
    <t>سمك 10 إلى 12 مم، طول 100 إلى 270 مم، عرض 25 إلى 45 مم</t>
  </si>
  <si>
    <t>تركيب الخشب الأرو بالمسمار المخبأ</t>
  </si>
  <si>
    <t>مراجعة قطاع الوزرة (baseboard) وتشميع الأرضية قبل الكشط</t>
  </si>
  <si>
    <t>دهان الباركيه ببويات شفافة: تلقيط بمعجون بودرة خشب وورنيش بلاستيك فلوت ثم السنفرة ثم الأوجه</t>
  </si>
  <si>
    <t>ثلاثة أوجه أو أكثر ورنيش بلاستيك فلوت</t>
  </si>
  <si>
    <t>استلام الوزرة الخشبية</t>
  </si>
  <si>
    <t>تحديد نوع الوزرة بسيطة أو مركبة</t>
  </si>
  <si>
    <t>البسيطة عرض 60 إلى 145 مم وسمك ≥ 10 مم للصلب و19 مم للين، المركبة حتى ارتفاع 350 مم</t>
  </si>
  <si>
    <t>ص 199</t>
  </si>
  <si>
    <t>توريد الألواح بالحليات وشطف الحرف السفلي الخلفي</t>
  </si>
  <si>
    <t>تنعيم الألواح ودهان السطح الخلفي بالبيتومين</t>
  </si>
  <si>
    <t>تركيب خوابير خشبية هرم ناقص خلف الوزرة داخل الحائط وتحبيشها بالمونة</t>
  </si>
  <si>
    <t>قاعدة 50×50 مم وأعلى 35×35 مم كل 75 سم</t>
  </si>
  <si>
    <t>تثبيت الوزرة بالخوابير بمسمار برمة نحاس أو منكل وعلى الخرسانة بخوابير بلاستيك</t>
  </si>
  <si>
    <t>مسمار 60 مم</t>
  </si>
  <si>
    <t>تجميع الأركان الخارجية ذيل زاوية مع وصل نصف على نصف والداخلية الجزء المحلي ذيل زاوية والسفلي نقر ولسان</t>
  </si>
  <si>
    <t>وصلات النجارة للأبواب الخشبية</t>
  </si>
  <si>
    <t>تحديد نوع الوصلة لكل عنصر (حلق، ضلفة، تجليد) في مواصفة النجارة: نقر ولسان، نصف على نصف، كوابيل، 45 درجة، كعب غنفاري</t>
  </si>
  <si>
    <t>ص 386</t>
  </si>
  <si>
    <t>مطابقة وصلات النجارة المنفذة للأنواع المعتمدة: نقر ولسان وزاوية بركبة، 45 درجة على ديل الزاوية، 45 درجة نقر ولسان، كعب غنفاري لحلوق الأبواب، ورفض الوصل بالمسامير فقط</t>
  </si>
  <si>
    <t>ص 387</t>
  </si>
  <si>
    <t>استلام الحلوق والأبواب الخشبية</t>
  </si>
  <si>
    <t>رأسية الحلوق بميزان الخيط</t>
  </si>
  <si>
    <t>ملحق مصور ص 34 إلى 35</t>
  </si>
  <si>
    <t>المسافة الصافية للحلوق أعلى وأسفل وملاحظة الفتل والالتواء</t>
  </si>
  <si>
    <t>أفقية رأس الحلق ورأسية الباب بميزان ألومنيوم</t>
  </si>
  <si>
    <t>وصلات الحلوق نقر ولسان أو ديل اليمامة</t>
  </si>
  <si>
    <t>خلوص الضلفة مع الحلق وإحكام الغلق والبر</t>
  </si>
  <si>
    <t>0.8 مم رأسي و 1.5 مم أفقي</t>
  </si>
  <si>
    <t>أرضيات الباركيه المسمار</t>
  </si>
  <si>
    <t>تثبيت التحليقة المحيطية أقل من منسوب التشطيب بسمك التطبيق بكانات حديد</t>
  </si>
  <si>
    <t>كانات لا تزيد عن 1 م</t>
  </si>
  <si>
    <t>ملحق مصور ص 48</t>
  </si>
  <si>
    <t>تثبيت المراين والدكم</t>
  </si>
  <si>
    <t>مراين 35 إلى 50 سم، دكم 70 إلى 100 سم</t>
  </si>
  <si>
    <t>ركائز بخوابير مع المونة وتثبيت العلفة بـ Puldog ودهانها بالكيروسوت</t>
  </si>
  <si>
    <t>كل 60 سم</t>
  </si>
  <si>
    <t>ملء ما بين المراين بالرمل النظيف</t>
  </si>
  <si>
    <t>تركيب الفلصة بالمسامير</t>
  </si>
  <si>
    <t>سمك لا يقل عن 16 مم</t>
  </si>
  <si>
    <t>تركيب الباركيه ثم التنعيم والصقل والدهان</t>
  </si>
  <si>
    <t>فحص حجم وعدد العقد في خشب الدرجة الأولى</t>
  </si>
  <si>
    <t>المسافة بين العقد ≥ 80 سم، القطر ≤ 8 مم لسمك 2.5 سم و≤ 15 مم لسمك 5 سم، وتضاعف في الزان والماهوجني</t>
  </si>
  <si>
    <t>فحص حجم وعدد العقد وقياس التقوس والالتواء وميل التجزيع لخشب الدرجة الثانية</t>
  </si>
  <si>
    <t>عقد بمسافة ≥ 50 سم وقطر ≤ 16 مم (بوصة) و26 مم (بوصتين)؛ تقوس عرضي ≤ 2/10 وطولي والتواء ≤ 15/1000؛ ميل 1/10 للين و1/6 للصلب</t>
  </si>
  <si>
    <t>أركان حلوق الأبواب الخشبية توصل بكعب غنفاري (dovetail) وأركان الضلف والتجليد بزاوية 45 مع نقر ولسان</t>
  </si>
  <si>
    <t>METAL</t>
  </si>
  <si>
    <t>أبواب معدنية وألمنيوم وواجهات</t>
  </si>
  <si>
    <t>استلام حديد الكريتال للأسوار</t>
  </si>
  <si>
    <t>استقامة أعمدة السور على خط واحد وموزونة وتوحيد التقسيط والمسافات بين القوائم الرأسية</t>
  </si>
  <si>
    <t>تثبيت الكريتال في الكمرة السفلية والأعمدة الجانبية</t>
  </si>
  <si>
    <t>تثبيت الأبواب الحديدية في أعمدة الخرسانة وكفاية المسامير أو اللحام</t>
  </si>
  <si>
    <t>توحيد ارتفاع الباكيات والأعمدة لكل فاصل من السور</t>
  </si>
  <si>
    <t>أفقية الكريتال بميزان الخرطوم أو القائمة وعدم وجود صدأ أو تقوس أو فتلات بالباكية</t>
  </si>
  <si>
    <t>قياس سماكات ومقاسات أنابيب الحديد المشغول بالقرنية (بوكليز) ومطابقتها للعينة</t>
  </si>
  <si>
    <t>ص 216</t>
  </si>
  <si>
    <t>مطابقة الشعار أو التشكيلة في الباكيات وصنفرة اللحامات من الرايش والزيادات</t>
  </si>
  <si>
    <t>استلام بوابات الأسوار</t>
  </si>
  <si>
    <t>مطابقة البوابات للوحات والعينة</t>
  </si>
  <si>
    <t>ميزان القوائم الأفقية والرأسية وقائم التثبيت وعدم وجود التواءات</t>
  </si>
  <si>
    <t>تثبيت قوائم التثبيت الرأسية بالأعمدة الهاشمة</t>
  </si>
  <si>
    <t>توحيد المسافات بين القوائم وتوحيد عرض الخلوص أعلى وأسفل بعد الغلق</t>
  </si>
  <si>
    <t>استقامة البوابة أفقياً بشد خيط وضبط منسوبها بالنسبة لظهر الأعمدة</t>
  </si>
  <si>
    <t>عدم وجود صدأ ومطابقة نوع الكالون للعينة</t>
  </si>
  <si>
    <t>فتح الباب بسهولة</t>
  </si>
  <si>
    <t>حتى زاوية 90 درجة</t>
  </si>
  <si>
    <t>استلام حديد الكريتال لدرابزين السلم والمنحدرات</t>
  </si>
  <si>
    <t>مطابقة الشكل والقطاعات للوحات المعتمدة</t>
  </si>
  <si>
    <t>التصنيع بالورشة حسب رفع مقاسات رخام الدرج من الطبيعة</t>
  </si>
  <si>
    <t>التثبيت الجيد والأمان والارتفاع الصافي بعد الرخام</t>
  </si>
  <si>
    <t>870 إلى 970 مم</t>
  </si>
  <si>
    <t>استقامة الدرابزين بالقلبة بشد خيط وتوحيد عرض القوائم وعرض الدرابزين مع البياض</t>
  </si>
  <si>
    <t>صلابة تثبيت القوائم بنوائم الدرج وتركيب فلانشات لتغطية أماكن الكانات</t>
  </si>
  <si>
    <t>مراجعة عرض قلبة السلم أسفل وأعلى القلبة</t>
  </si>
  <si>
    <t>تثبيت درابزين بالجدار عند وجود جدار على جانب أو جانبي السلم</t>
  </si>
  <si>
    <t>ص 217</t>
  </si>
  <si>
    <t>جلفنة الدرابزينات المعرضة للجو من خارج وداخل القطاعات</t>
  </si>
  <si>
    <t>المسافة بين قوائم الدرابزين</t>
  </si>
  <si>
    <t>≤ 1.8 م بين القوائم الرئيسية والالتزام بالمخططات، مع فتحات حشو لا تسمح بمرور كرة 100 مم (SBC 201)</t>
  </si>
  <si>
    <t>استلام الأبواب المعدنية المفرغة</t>
  </si>
  <si>
    <t>اعتماد المصنع المورد مع عينة قطاع في ركن الباب</t>
  </si>
  <si>
    <t>تقديم لوحة بكل الخردوات والمواد المتممة للاعتماد وحفظها لدى المهندس كمرجع حتى انتهاء المشروع</t>
  </si>
  <si>
    <t>اعتماد مخططات التصنيع التفصيلية قبل التصنيع والتوريد: اتجاه الفتح والإكسسوارات وأماكن الكوالين والمفصلات وأنواع الأبواب ومقاومتها للحريق والشراعات والجريل</t>
  </si>
  <si>
    <t>تلافي أفاريز الحلوق في الرسومات قبل التصنيع للأبواب الكاتمة للصوت أو المانعة للدخان</t>
  </si>
  <si>
    <t>ص 200</t>
  </si>
  <si>
    <t>اختبار وشهادة للأبواب المقاومة للحريق ضمن الحلق</t>
  </si>
  <si>
    <t>ASTM E152 أو NFPA 252</t>
  </si>
  <si>
    <t>مطابقة سماكة الحلق والضلف المورّدة للمقايسة والمعتمد</t>
  </si>
  <si>
    <t>الإكسسوارات مختومة بختم المصنع وبلد المنشأ</t>
  </si>
  <si>
    <t>التقويات الداخلية أعصاب Z أو جسور بكامل ارتفاع الضلفة ملحومة في صفائح الوجه مع ملء الفراغ بالصوف الصخري</t>
  </si>
  <si>
    <t>كل 15 سم ولحام كل 75 مم</t>
  </si>
  <si>
    <t>دهان الحلوق ببريمر الحديد قبل التركيب</t>
  </si>
  <si>
    <t>تثبيت الحلوق بمسامير فيشر في بلوك مصمت أو فريم خرسانة مسلحة</t>
  </si>
  <si>
    <t>3 مسامير على الأقل كل جانب ومسماران بالعتب</t>
  </si>
  <si>
    <t>ظافر الحلق الحديد أسفل البلاط إن وجد بالتفاصيل</t>
  </si>
  <si>
    <t>مراجعة أماكن الأبواب المقاومة للحريق ومدة مقاومتها مع شهادة ضمان</t>
  </si>
  <si>
    <t>مراجعة فتحات المسامير والكوالين والإكسسوارات وعمل عينة باب كامل</t>
  </si>
  <si>
    <t>رأسية الحلوق وفتحة الحلق أعلى وأسفل قبل الصب خلفها</t>
  </si>
  <si>
    <t>تقميط الحلق في الجدار وصب خرسانة ناعمة لملء الفراغ خلفه والتأكد بالنقر</t>
  </si>
  <si>
    <t>اتجاه فتح الأبواب غالباً يمين للداخل للغرف أو حسب المعماري، وغرف الميكانيكا والكهرباء للخارج</t>
  </si>
  <si>
    <t>منع القص واللحام وتعديل اتجاه الفتح بالموقع منعاً تاماً</t>
  </si>
  <si>
    <t>تركيب النظارات (شراعة زجاج) حسب المطلوب للمكاتب والفصول</t>
  </si>
  <si>
    <t>عمل فتحات لوفرات بأبواب الحمامات المجمعة وغرف الكهرباء والماكينات لمعادلة الضغط السالب</t>
  </si>
  <si>
    <t>تركيب مانع غبار (WEATHER STRIPPING) وحشوات للأبواب الخارجية</t>
  </si>
  <si>
    <t>ارتفاع أبواب الحمامات عن أرضية الحمام</t>
  </si>
  <si>
    <t>10 سم يفضل (الكود المصري الصحي 2002)</t>
  </si>
  <si>
    <t>الفراغ السفلي بين الضلفة والأرضية</t>
  </si>
  <si>
    <t>≤ 19 مم وفي الحمامات 30 مم</t>
  </si>
  <si>
    <t>توحيد الخلوص بين الضلفة والحلق على المحيط</t>
  </si>
  <si>
    <t>ص 201</t>
  </si>
  <si>
    <t>تركيب أبواب الحريق في مخارج الطوارئ وجدران التقسيم بدرجة مقاومة تتناسب مع الجدار</t>
  </si>
  <si>
    <t>تزويد الأبواب بضلفتين فأكثر بجوارير (Bolts) نحاس أو برونز أو ألمنيوم</t>
  </si>
  <si>
    <t>تركيب رداد (Door Closer) لكل الأبواب للغلق الآلي بسرعة معتدلة</t>
  </si>
  <si>
    <t>منع قص الأبواب المعدنية من أسفل لمعالجة خطأ المنسوب أو عدم استواء البلاط</t>
  </si>
  <si>
    <t>تركيب كاتمات صوت كاوتشوك أو NEOPRENE SEAL بالحلق بعد الدهانات (شكل ب-18)</t>
  </si>
  <si>
    <t>150 مم من أسفل وأعلى الضلفة والوسط، وللحلق المزدوج 150 مم من كل طرف بالرأس</t>
  </si>
  <si>
    <t>تركيب SILENCER RUBBER GASKET على كامل محيط الحلق للغرف السكنية والفندقية والمستشفيات عند الطلب</t>
  </si>
  <si>
    <t>تركيب مصدات (DOOR STOPPER)</t>
  </si>
  <si>
    <t>تركيب صفائح ألمنيوم أو استانلس على شكل U بنهاية ضلف الحمامات من أسفل داخلاً وخارجاً بعرض الضلفة</t>
  </si>
  <si>
    <t>سمك ≥ 1.5 مم وارتفاع ≥ 20 سم</t>
  </si>
  <si>
    <t>أقفال أبواب الهروب لا تتطلب مفتاحاً أو معرفة خاصة مع كالون أمان Panic bar</t>
  </si>
  <si>
    <t>الجزء المتحرك ≥ 75 سم وارتفاع ≤ 110 سم</t>
  </si>
  <si>
    <t>تثبيت كوالين الطوارئ من جهة الهروب والفتح باتجاه الهروب</t>
  </si>
  <si>
    <t>ألواح الزجاج في أبواب الحريق مقاومة للحريق بنفس درجة الباب</t>
  </si>
  <si>
    <t>مراجعة لوحة البيانات (Label) لساعات الحريق والاعتماد وعدم دهانها أو إزالتها حتى لجنة الاستلام الابتدائي</t>
  </si>
  <si>
    <t>تجهيز الباب المقاوم للحريق بغلق تلقائي أو بوسيلة غلق عند الحريق (وصلة منصهرة أو نظام الإنذار) إذا لزم بقاؤه مفتوحاً</t>
  </si>
  <si>
    <t>ص 201 إلى 202</t>
  </si>
  <si>
    <t>استلام الأبواب والشبابيك الألمنيوم</t>
  </si>
  <si>
    <t>تقديم عينات النماذج المختلفة مجمعة في قطاع ركني شاملاً الزجاج والخردوات قبل التعاقد</t>
  </si>
  <si>
    <t>اعتماد رسومات التصنيع بالقطاعات والأبعاد والسماكات وطريقة التجميع والتثبيت وشرائط العزل قبل التصنيع</t>
  </si>
  <si>
    <t>اعتماد لوحة الخردوات والمواد المتممة وحفظها لدى المهندس حتى انتهاء المشروع</t>
  </si>
  <si>
    <t>رفع المقاسات من الطبيعة ضمن التفاوتات المسموحة</t>
  </si>
  <si>
    <t>عدم أخذ مقاسات التصنيع للفتحات غير المتناسقة إلا بعد تصحيحها من مقاول المباني، وأخذ الفتحة الأصغر عند الاختلاف وترك الفراغ للتحبيش</t>
  </si>
  <si>
    <t>مراجعة قطاع الشبابيك وسماكته بالمقايسة والعينة قبل التركيب</t>
  </si>
  <si>
    <t>وجود شريط الحماية على القطاعات عند التوريد</t>
  </si>
  <si>
    <t>التوريد ببطاقة تعريف باسم الصانع والاسم التجاري والمحتويات</t>
  </si>
  <si>
    <t>التشوين على منصات بأماكن مظللة بعيداً عن الغبار والأمطار مع فواصل خشبية بين الوحدات</t>
  </si>
  <si>
    <t>التوريد والتركيب من مورد واحد طوال المشروع</t>
  </si>
  <si>
    <t>ص 211</t>
  </si>
  <si>
    <t>فحص سمك طبقة الأكسدة (Anodizing) بعينة عشوائية في معمل متخصص</t>
  </si>
  <si>
    <t>12 إلى 15 ميكرون جاف غير ملوث، 15 إلى 18 قليل التلوث، 18 إلى 21 متوسط، 22 إلى 25 ساحلي وعالي التلوث</t>
  </si>
  <si>
    <t>فحص سمك الزجاج بعينات عشوائية</t>
  </si>
  <si>
    <t>≥ 4 مم للمناور ≤ 0.50 م2، 6 مم للواجهات والأبواب 0.50 إلى 3.30 م2، ≥ 8 مم للأكبر</t>
  </si>
  <si>
    <t>زجاج سيكوريت (Tempered) في الشبابيك ما لم يذكر خلافه مفرد أو دبل عاكس أو شفاف</t>
  </si>
  <si>
    <t>مطابقة نوع الدهان ترسيب كهربائي أو حراري ونوع الفتح للرسومات</t>
  </si>
  <si>
    <t>تركيب الحلق الثانوي (secondary frame) قبل البياض</t>
  </si>
  <si>
    <t>عدم تثبيت الشبابيك إلا بعد المعجون والوجه الأول للدهانات خاصة أسفل البرور</t>
  </si>
  <si>
    <t>عدم تثبيت شبابيك الواجهات من أسفل أو اتخاذ احتياطات منع النفاذية من فتحات المسامير</t>
  </si>
  <si>
    <t>وضع قطع رجلاش داخل الحلق الرئيسي لضبط المسافة مع الحلق الثانوي</t>
  </si>
  <si>
    <t>المسافة بين القطع ≤ 60 سم بالجانبين والسقف والجلسة</t>
  </si>
  <si>
    <t>ص 211 إلى 212</t>
  </si>
  <si>
    <t>مسامير التثبيت من صلب لا يصدأ أو حديد مجلفن</t>
  </si>
  <si>
    <t>ص 212</t>
  </si>
  <si>
    <t>مطابقة الإكسسوارات وبلد المنشأ ونظام الفتح للاعتماد والرسومات</t>
  </si>
  <si>
    <t>تسكيك الزجاج بالربر (vinyl glazing gasket)</t>
  </si>
  <si>
    <t>تركيب مانع الذباب ضمن إطار ألمنيوم على الوجه الخارجي للشرشوب ومنع تثبيته ظاهراً بالبراغي من الخارج</t>
  </si>
  <si>
    <t>تركيب الشبك في الأدوار العلوية صعبة الوصول ضمن إطار Z على الحلق مع تثبيت إطار الشبك من الداخل</t>
  </si>
  <si>
    <t>سهولة تغيير الزجاج من الداخل وعدم سحبه من الخارج والبروكلوز من الداخل للأبواب الخارجية</t>
  </si>
  <si>
    <t>محور المفصلات استانلس مغلف بجراب بلاستيك ما لم يذكر خلافه</t>
  </si>
  <si>
    <t>تجميع الزوايا 45 درجة بدون فروق وأجزاء التجميع وقطع الوصل مخفية</t>
  </si>
  <si>
    <t>فصل الألمنيوم عن المعادن الأخرى بدهان زنك كروم وطبقتين ألمنيوم أو طبقة بيتومينية أو حشوة لمنع التحلل الكهربائي</t>
  </si>
  <si>
    <t>دهان أسطح الألمنيوم الملاصقة للمباني والخرسانة بطبقة zinc chromate مانعة للتآكل</t>
  </si>
  <si>
    <t>تركيب أشرطة مجرى معتمدة لضلف السحاب والتقفيل حول النوافذ من الخارج بـSealants</t>
  </si>
  <si>
    <t>ملء الخلوص بين الحلق الرئيسي والثانوي أو الفتحة بمعجون بولي يوريثان</t>
  </si>
  <si>
    <t>ص 213</t>
  </si>
  <si>
    <t>تركيب أطر نيوبرين مزدوجة (Gasket neoprene) بالحلق والضلفة للأبواب والشبابيك المفصلية</t>
  </si>
  <si>
    <t>عمل تفريز لصرف مياه الأمطار داخل القطاع وفتحات تصريف بالقطاع السفلي للحلق</t>
  </si>
  <si>
    <t>ص 211 و213</t>
  </si>
  <si>
    <t>تركيب شبكة منع الطيور على المخارج وشبك الحشرات على جريليات الهواء</t>
  </si>
  <si>
    <t>النوافذ المطلة على المنور مقاومة للحريق خصوصاً عند المطابخ والحمامات</t>
  </si>
  <si>
    <t>تغطية النوافذ والفتحات الخارجية القريبة من الأرض بشبك معدني لمنع القوارض</t>
  </si>
  <si>
    <t>ضمن 600 مم فوق الأرض، قطر السلك ≥ 0.9 مم (السعودي 1428 فقرة 7-5)</t>
  </si>
  <si>
    <t>تركيب مصدات للمعاقين أسفل الأبواب الخارجية الزجاجية مع علامات على الزجاج</t>
  </si>
  <si>
    <t>ارتفاع 20 سم</t>
  </si>
  <si>
    <t>توازي إطارات الضلف مع الحلق وتساوي قطري كل ضلفة وكل حلق</t>
  </si>
  <si>
    <t>سهولة حركة الضلف والفتح والقفل بدون بوش</t>
  </si>
  <si>
    <t>عدم وجود خدوش أو تلف أو انبعاج بالقطاعات خاصة مجاري الضلف</t>
  </si>
  <si>
    <t>توحيد الخلوص بين الحلق والضلف بكامل الفتحة</t>
  </si>
  <si>
    <t>نظافة القطاعات وتخديم الفرش بين الضلفتين (فرش للجرارة وربر للمفصلية)</t>
  </si>
  <si>
    <t>تقديم خطاب ضمان على المواد والمصنعية</t>
  </si>
  <si>
    <t>عامان من الاستلام الابتدائي أو حسب العقد</t>
  </si>
  <si>
    <t>استلام الحوائط الساترية الزجاجية</t>
  </si>
  <si>
    <t>اعتماد رسومات التصنيع بالقطاعات والأبعاد والسماكات والتجميع والتثبيت وشرائط العزل قبل التصنيع وتقديم عينات قطاع ركني قبل التعاقد</t>
  </si>
  <si>
    <t>اعتماد مواد منع التسرب (SEALANT)</t>
  </si>
  <si>
    <t>ص 214</t>
  </si>
  <si>
    <t>رفع مقاسات الفتحات من الطبيعة ضمن التفاوتات</t>
  </si>
  <si>
    <t>مطابقة التوريدات للعينات والرسومات</t>
  </si>
  <si>
    <t>مراجعة قطاع القوائم الرأسية (MULLION) وقطاعات التقوية من الصلب الإنشائي المجلفن ودهانها وقطاع وسمك العوارض (TRANSOM)</t>
  </si>
  <si>
    <t>مراجعة النظام (قوائم وعوارض أو وحدات أو بانوهات)</t>
  </si>
  <si>
    <t>دهان أسطح الألمنيوم والصلب غير الظاهرة الملامسة للمواد الأسمنتية بطبقة بيتومين</t>
  </si>
  <si>
    <t>تركيب عازل حراري وصوتي للمساحات المصمتة وزجاج مزدوج أو عازل</t>
  </si>
  <si>
    <t>تصميم القطاعات بما يسمح بتسريب المياه المكثفة للخارج</t>
  </si>
  <si>
    <t>إحكام التحام البلاطات مع حائط الألمنيوم</t>
  </si>
  <si>
    <t>تنفيذ وصلات التثبيت في الأوجه الرأسية للعناصر الإنشائية بالعدد والمواقع حسب الرسومات بآلات خاصة دون تكسير عشوائي</t>
  </si>
  <si>
    <t>تركيب مانع حريق عند كل دور في الواجهات المشتركة بين الأدوار</t>
  </si>
  <si>
    <t>تنسيق تركيب مواد منع تسرب الهواء والرطوبة على كامل محيط النظام</t>
  </si>
  <si>
    <t>تنفيذ فواصل حركة منزلقة أو فراغات بين القوائم والعوارض وعند الحشوات ووصلات بثقوب طولية للتمدد والانكماش</t>
  </si>
  <si>
    <t>توفير دروة أو درابزين خلف الواجهة أو حاجز عند منسوب الأرضيات أو زجاج مقاوم للصدمات بسمك مناسب</t>
  </si>
  <si>
    <t>وجود sealant 5 مم بين الحلق واللياسة</t>
  </si>
  <si>
    <t>محاذاة الحلق الصلب مع تشطيب الحائط</t>
  </si>
  <si>
    <t>قياس ارتفاع درابزين منحدرات المعاقين وسلالم الهروب وتقسيم الدرج العريض بدرابزينات وسطية</t>
  </si>
  <si>
    <t>منحدرات ≥ 80 سم مع امتداد 30 سم؛ سلالم الهروب 75 سم إلى 1.1 م من أنف الدرجة؛ الدرج الأعرض من 180 سم يقسم لأجزاء 90 إلى 180 سم</t>
  </si>
  <si>
    <t>PAINT</t>
  </si>
  <si>
    <t>دهانات وإيبوكسي</t>
  </si>
  <si>
    <t>نوعية الدهانات وأحيانا مقاومة للحريق</t>
  </si>
  <si>
    <t>استلام دهانات النجارة المعمارية</t>
  </si>
  <si>
    <t>عدم توريد أي خشب معماري للموقع إلا بعد معاينته وفحصه ودهانه بوجه أساس من النوع المطلوب</t>
  </si>
  <si>
    <t>فك كل الخردوات ومعالجة العقد وحشو الشقوق والعيوب ومعالجتها بطبقة بطانة</t>
  </si>
  <si>
    <t>تنظيف الخشب من الشحوم والغراء والأتربة</t>
  </si>
  <si>
    <t>قياس محتوى الرطوبة قبل الدهان</t>
  </si>
  <si>
    <t>≤ 12% للمعرض للجو و≤ 18% لغير المعرض</t>
  </si>
  <si>
    <t>حرق العقد الثابتة حتى تنزف المواد الراتنجية وإزالة التالفة أو الميتة وسدها بكوايل خشبية</t>
  </si>
  <si>
    <t>معالجة العقد بورنيش العقد أو الجملكة الثقيلة الذائبة في الكحول</t>
  </si>
  <si>
    <t>ملء الفراغات بمعجون الأخشاب أو مادة لدنة</t>
  </si>
  <si>
    <t>السنفرة بالاتجاه العرضي والطولي بسنفرة مطابقة (م ق م 1074)</t>
  </si>
  <si>
    <t>دهان الحلوق والأجزاء الملاصقة للمباني من الجهة الملامسة قبل التركيب بالبيتومين البارد أو القطران أو وجهين زيت خالص مع السلاقون</t>
  </si>
  <si>
    <t>عدد طبقات الدهان</t>
  </si>
  <si>
    <t>طبقتان على الأقل (بطانة وظهارة)</t>
  </si>
  <si>
    <t>استخدام الإسفنج أو القماش للأصباغ المائية وفرشة شعر الجمال للكحولية والشعر الخشن الطبيعي للزيتية مع جواز الرش لكل الأنواع</t>
  </si>
  <si>
    <t>الدهانات الشفافة (اللستر) للخشب</t>
  </si>
  <si>
    <t>السنفرة باتجاه الألياف</t>
  </si>
  <si>
    <t>نعومة السنفرة ≥ 120</t>
  </si>
  <si>
    <t>الصبغ بالصبغة المائية باللون المطلوب متجانسة وتركها لتجف</t>
  </si>
  <si>
    <t>طبقة سيلر بالقطن المشبع</t>
  </si>
  <si>
    <t>الجملكة المذابة في الكحول بالقطن المشبع بخطوط متجاورة باتجاه الألياف مع التكرار والسنفرة</t>
  </si>
  <si>
    <t>التلقيط بمعجون السبيداج والغراء واللون والسنفرة بعد الجفاف</t>
  </si>
  <si>
    <t>تكرار الدهان بالجملكة المخففة للأوجه الأخيرة</t>
  </si>
  <si>
    <t>الدهانات الساترة (بوية الزيت واللاكيه) للخشب</t>
  </si>
  <si>
    <t>وجه بطانة تحضيري من بذرة الكتان المغلي وأبيض الزنك وأكسيد الرصاص الأحمر بدون غراء</t>
  </si>
  <si>
    <t>بذرة الكتان ≥ 70% بالوزن</t>
  </si>
  <si>
    <t>وجه كامل بالمعجون (أسبيداج وزيت ومسحوق زنك) ثم التنعيم بالسنفرة</t>
  </si>
  <si>
    <t>وجه أول بوية من زيت بذرة الكتان المغلي وأبيض الرصاص أو الزنك ثم التلقيط والسنفرة</t>
  </si>
  <si>
    <t>بذرة الكتان ≥ 50%</t>
  </si>
  <si>
    <t>وجه ثانٍ بالبوية</t>
  </si>
  <si>
    <t>40% بذرة كتان مع أبيض الزنك</t>
  </si>
  <si>
    <t>وجه ثالث بالبوية لامع أو مطفي</t>
  </si>
  <si>
    <t>30% بذرة كتان</t>
  </si>
  <si>
    <t>اللاكيه: وجه ثالث خليط ثم وجه رابع لاكيه جاهزة بعد السنفرة</t>
  </si>
  <si>
    <t>50% بوية زيت و50% لاكيه</t>
  </si>
  <si>
    <t>استلام التأسيس للدهانات</t>
  </si>
  <si>
    <t>عدم وجود عيوب في اللياسة (تطبيل، عدم تقفيل حول علب الكهرباء، تنميلات، تكسير الزوايا) قبل الدهان</t>
  </si>
  <si>
    <t>ص 202</t>
  </si>
  <si>
    <t>معالجة التنميلات الشعرية بمادة معالجة الشروخ، وتكسير الشروخ أعلى سلك الشبك وإعادة طرطشتها ولياستها مع أديبوند والانتظار حتى الجفاف</t>
  </si>
  <si>
    <t>عدم الدهان إلا بعد جفاف اللياسة تماماً وجفاف كل طبقة</t>
  </si>
  <si>
    <t>≥ أسبوعين صيفاً و3 أسابيع شتاءً</t>
  </si>
  <si>
    <t>قياس رطوبة اللياسة والخشب بأجهزة إلكترونية</t>
  </si>
  <si>
    <t>اللياسة ≤ 12% والخشب ≤ 15%</t>
  </si>
  <si>
    <t>اعتماد المعجون بعبوات مختومة عليها تاريخ الإنتاج والشركة وطريقة الاستخدام</t>
  </si>
  <si>
    <t>مراجعة جدول التشطيبات وعدم دهان مناطق القيشاني والسيراميك</t>
  </si>
  <si>
    <t>منع الطلاء في الأجواء المتربة أو الممطرة أو الرطبة والالتزام بتوصيات الصانع للحرارة والجفاف</t>
  </si>
  <si>
    <t>منع الدهان عند الرطوبة النسبية المرتفعة أو على أسطح رطبة إلا بتعليمات الصانع المطبوعة</t>
  </si>
  <si>
    <t>رطوبة نسبية ≤ 85%</t>
  </si>
  <si>
    <t>نظافة الفراغ من الفضلات والتشوينات</t>
  </si>
  <si>
    <t>معالجة الأسطح الأسمنتية المعيبة بمعجون أسمنتي لا ينكمش ثم التنعيم بالسنفرة أو حجر الكاربوراندم</t>
  </si>
  <si>
    <t>الطلاء الأولي والبطانات ومواد التخفيف من نفس صانع دهان التشطيب وفي حدود توصياته</t>
  </si>
  <si>
    <t>تجهيز الحائط بالسنفرة ومراشمة الحوائط ولصق شريط أعلى الوزرات وتغطية الأرضيات والتنظيف بالهواء المضغوط</t>
  </si>
  <si>
    <t>استلام وجه تحضيري (برايمر) لكامل الحوائط وتنعيمه بسنفرة رقم 1</t>
  </si>
  <si>
    <t>معجون سكينة أولى ثم ثانية في اتجاه متعامد ويفضل لون مختلف للثانية للتمييز</t>
  </si>
  <si>
    <t>ص 203</t>
  </si>
  <si>
    <t>مراجعة نوع المعجون وتمام المعجنة في الارتفاعات العالية والزوايا والأركان وأعلى الحوائط</t>
  </si>
  <si>
    <t>صنفرة المعجون وعدم وجود تموجات أو آثار سكينة ونعومة السطح بجانب علب الكهرباء والوزرات</t>
  </si>
  <si>
    <t>تنظيف الفرش والسكاكين وتخزينها لمنع العفن من بقايا المعجون والغراء</t>
  </si>
  <si>
    <t>استلام البطانة بكشاف نيون مائل على الحائط أو بتمرير اليد لكشف عدم الاستواء والريجة والتسييل والحرامية</t>
  </si>
  <si>
    <t>الدهانات على الأسطح الخرسانية الناعمة (FAIR FACE)</t>
  </si>
  <si>
    <t>إزالة المواد العالقة والضعيفة بفرشاة حديد قاسية وإزالة التزهر بالغسيل المتكرر وتسوية النتوءات بحجر حف</t>
  </si>
  <si>
    <t>إزالة الزيوت والشحوم ومواد فك القوالب بالمنظفات الموصى بها من الصانع</t>
  </si>
  <si>
    <t>إصلاح العيوب والفراغات بمونة إيبوكسي معتمدة</t>
  </si>
  <si>
    <t>الدهان بعد انتهاء الخرسانة الناعمة بمدة كافية</t>
  </si>
  <si>
    <t>استلام تشطيب الدهانات</t>
  </si>
  <si>
    <t>تنظيف الأسطح جيداً قبل الدهان بالهواء المضغوط والفرشاة</t>
  </si>
  <si>
    <t>منع العمل في الغبار أو الطقس السيئ أو الممطر للأسطح المعرضة للأمطار</t>
  </si>
  <si>
    <t>عدم تنفيذ الدهانات الداخلية النهائية إلا بعد الأرضيات وتركيب الأبواب والشبابيك وحماية المبنى وتركيب خردوات الكهرباء والنجارة وتجربتها</t>
  </si>
  <si>
    <t>ص 203 إلى 204</t>
  </si>
  <si>
    <t>اعتماد نوعية الدهانات والشركة المنتجة والعينة (الفاتورة)</t>
  </si>
  <si>
    <t>ص 204</t>
  </si>
  <si>
    <t>البطانة (Under Coats) بلون منسجم مع لون الظهارة وذات قدرة تغطية جيدة</t>
  </si>
  <si>
    <t>منع تخفيف الدهانات بالموقع بمواد مخففة أو زيوت أو بالإسبيداج أو الخضاب</t>
  </si>
  <si>
    <t>منع استخدام عبوات بها مواد مترسبة أو تترسب أثناء الاستعمال</t>
  </si>
  <si>
    <t>التوريد في العبوات الأصلية عليها تاريخ الانتهاء واسم الصانع وتعليمات التخفيف والتخزين في مكان جيد التهوية بعيداً عن الشمس</t>
  </si>
  <si>
    <t>استلام وجه أول باللون المطلوب ثم التلقيط والصنفرة الجيدة</t>
  </si>
  <si>
    <t>ترك كل طبقة حتى تجف تماماً قبل التالية</t>
  </si>
  <si>
    <t>24 ساعة كحد أدنى ما لم يحدد الصانع خلافه</t>
  </si>
  <si>
    <t>استلام الوجه الأول بكشاف نيون مائل ومعالجة أي ريجة أو عيب بالمعجون والتلقيط والصنفرة</t>
  </si>
  <si>
    <t>الوجه الأخير: تحرير الألوان بدقة بمناطق الالتقاء وتوحيد الملمس ودرجة اللون وحجم الحبيبات بكل الغرفة ودهان الزوايا وأعلى الوزرات بدون تسييل</t>
  </si>
  <si>
    <t>تجنب آثار الفرشاة ونقص الدهان والتسييل والبروزات ومظهر قشر البرتقال</t>
  </si>
  <si>
    <t>المراجعة الدقيقة حول علب وصناديق ولوحات الكهرباء والبواطات</t>
  </si>
  <si>
    <t>تأخير الوجه النهائي إلى قبل التسليم الابتدائي وبعد انتهاء الأرضيات</t>
  </si>
  <si>
    <t>تنظيف وسنفرة الأعمال الحديدية جيداً أو القذف بالرمل قبل الدهان</t>
  </si>
  <si>
    <t>استخدام دهانات مؤخرة للهب لتجليد الحوائط بالخشب (المسارح) والأسقف المستعارة الخشبية</t>
  </si>
  <si>
    <t>إعادة غلق أوعية الدهان المستعملة جزئياً بإحكام</t>
  </si>
  <si>
    <t>وضع علامات تحذير دهان رطب وإزالة تغليفات الحماية التي وضعها الآخرون بعد الدهان</t>
  </si>
  <si>
    <t>رفض أي سطح به تسييل أو زوائد أو علامات فرشاة أو فجوات أو انحناءات</t>
  </si>
  <si>
    <t>تنظيف زجاج النوافذ وغيره من تناثر الدهان بالغسيل والحك بعناية دون خدش</t>
  </si>
  <si>
    <t>استلام دهانات الحديد</t>
  </si>
  <si>
    <t>عدم اعتبار الطبقة الأولية المصنعية تأسيساً ودهان تأسيسي خاص لأسطح الحديد بالموقع</t>
  </si>
  <si>
    <t>دهان الأسطح الحديدية بعد التأسيس</t>
  </si>
  <si>
    <t>تنظيف الحديد المجلفن بمادة مذيبة ثم مادة تنميش (Etching Paint) قبل التأسيس</t>
  </si>
  <si>
    <t>استخدام دهانات كرومات الخارصين بعد التنميش أو دهان تأسيسي رصاصات الكالسيوم (Calcium Plumbate) بدون تنميش</t>
  </si>
  <si>
    <t>دهان الفولاذ المجلفن بعد التأسيس بظهارة راتنج ألكيدي فائق اللمعان أو مطاط مكلور أو إستيرابوكس</t>
  </si>
  <si>
    <t>طبقتان على الأقل</t>
  </si>
  <si>
    <t>مراحل الدهانات</t>
  </si>
  <si>
    <t>المراشمة لإزالة حبات الرمل السائبة</t>
  </si>
  <si>
    <t>ملحق مصور ص 43</t>
  </si>
  <si>
    <t>الحف بالحجر الخشن ثم النظافة بالمكنسة والهواء المضغوط</t>
  </si>
  <si>
    <t>وجه السيلر ثم معالجة التنميلات بالمعجون</t>
  </si>
  <si>
    <t>سكينتا معجون بلونين مختلفين ثم الصنفرة</t>
  </si>
  <si>
    <t>وجهان أو ثلاثة تشطيب مع قياس سمك كل طبقة</t>
  </si>
  <si>
    <t>قياس سمك كل طبقة بشريط القياس (مشط) أو جهاز إلكتروني</t>
  </si>
  <si>
    <t>استلام الدهانات بالكشاف بزاوية وتعليم المناطق المعيبة</t>
  </si>
  <si>
    <t>الأرضيات الإيبوكسية</t>
  </si>
  <si>
    <t>التأكد من جفاف الخرسانة ومرور 28 يوما</t>
  </si>
  <si>
    <t>ملحق مصور ص 44 إلى 46</t>
  </si>
  <si>
    <t>جلي السطح بماكينة متصلة بشفط وتنظيفه بالهواء المضغوط</t>
  </si>
  <si>
    <t>فتح الشروخ وملؤها وعمل وزرة مقعرة (Cove)</t>
  </si>
  <si>
    <t>تنظيف الزيوت بالأحماض ثم دهان برايمر</t>
  </si>
  <si>
    <t>ملء فواصل التمدد بمادة مرنة</t>
  </si>
  <si>
    <t>خلط المصلب مع الإيبوكسي</t>
  </si>
  <si>
    <t>8 دقائق</t>
  </si>
  <si>
    <t>جلي الوجه الأول وتنظيف السطح قبل الثاني بدون مخففات</t>
  </si>
  <si>
    <t>صب وتوزيع الإيبوكسي بالمسطرين والرول وتمرير Spike roller</t>
  </si>
  <si>
    <t>طبقة حماية شفافة بعد الجفاف</t>
  </si>
  <si>
    <t>للأرضية المانعة للانزلاق رش رمل قياسي بعد الوجه الأول ثم إزالة السائب</t>
  </si>
  <si>
    <t>PLUMB</t>
  </si>
  <si>
    <t>صحي وتغذية وصرف</t>
  </si>
  <si>
    <t>تخطيط شبكة الصرف بالموقع</t>
  </si>
  <si>
    <t>بدء خط الصرف من المناسيب العالية والمصب في المنخفضة لتقليل الحفر والاستغناء عن الرافعات</t>
  </si>
  <si>
    <t>مراجعة المخططات الصحية</t>
  </si>
  <si>
    <t>مراجعة المسافات بين الأجهزة الصحية حسب الحدود الدنيا</t>
  </si>
  <si>
    <t>ص 28</t>
  </si>
  <si>
    <t>مخطط صرف لكل دور وتفاصيل منفصلة لكل مجموعة حمامات</t>
  </si>
  <si>
    <t>مخطط تغذية بالمياه الباردة والساخنة لكل دور وتفاصيل لكل مجموعة مع تمييز مواسير الساخن عن البارد</t>
  </si>
  <si>
    <t>موقع عام بالمناسيب (ظهر وقاع وعمق كل منهل، المواسير، غرف التفتيش، الربط مع التصريف العمومي)</t>
  </si>
  <si>
    <t>المساقط الأفقية لخطوط المواسير وأقطارها والوصلات وزوايا الانفراج من وإلى الخزانات العلوية والسفلية</t>
  </si>
  <si>
    <t>مخطط الأعمال الصحية بأنواع التركيبات والمواسير وأقطارها حتى خزان الصرف وتفاصيل غرف التفتيش والغطاء</t>
  </si>
  <si>
    <t>مخطط السطح بميول صرف الأمطار وأماكن التصريف وأقطار المواسير ومخطط تصريف السيول إن وجد</t>
  </si>
  <si>
    <t>ماسورة جافة للإطفاء بمنطقة السلالم موصلة للسطح مع صندوق حريق لكل دور للمباني من 10 طوابق فأكثر</t>
  </si>
  <si>
    <t>قطر 4 بوصة على الأقل</t>
  </si>
  <si>
    <t>مراجعة المخططات طبقا للوائح التنظيم في المدينة</t>
  </si>
  <si>
    <t>فصل صرف الدور الأرضي عن الأدوار المتكررة</t>
  </si>
  <si>
    <t>مبان أقل من 20 طابقا، وفوقها يفصل الأرضي والأول</t>
  </si>
  <si>
    <t>ص 29</t>
  </si>
  <si>
    <t>عدم تصميم نظام امتصاص تحت سطح التربة مع صخور رسوبية على أعماق صغيرة أو تربة مشبعة أو مغمورة (كود سعودي صحي 7/2)</t>
  </si>
  <si>
    <t>مصدران للمياه وشبكتان منفصلتان (صالح وغير صالح للشرب) (كود سعودي ترشيد المياه 5-2/1)</t>
  </si>
  <si>
    <t>أكثر من 25 دورة مياه</t>
  </si>
  <si>
    <t>صرف الأسطح: المساحة لكل عمود وقطر العمود وعدد الأعمدة (كود مصري 301-2003)</t>
  </si>
  <si>
    <t>500 م2 أو أقل لكل عمود، قطر 200 مم أو أقل، عمودان على الأقل</t>
  </si>
  <si>
    <t>مراجعة كفاية عدد وسعة الأجهزة الصحية للمستخدمين وكفاية أقطار ونوعية المواسير</t>
  </si>
  <si>
    <t>تأسيسات الصرف والتغذية وصرف المطر قبل الصب وتثبيتها وتقفيل حوافها بالشطرتون</t>
  </si>
  <si>
    <t>مواسير صرف الحمامات في منتصف الحمام أو حسب الرسومات والفرش</t>
  </si>
  <si>
    <t>تمديدات الكهرباء والسباكة بالأسقف الخرسانية</t>
  </si>
  <si>
    <t>جرابات مواسير الصرف أكبر من الأصلية</t>
  </si>
  <si>
    <t>13 مم على الأقل</t>
  </si>
  <si>
    <t>أكمام المواسير المخترقة للكمرات والأسقف من حديد مجلفن جدول 40 أو حديد طري</t>
  </si>
  <si>
    <t>الجرابات الرأسية بالكمرات: القطر والتباعد والبعد عن مناطق القص والكمرات الثانوية مع تكثيف كانات وبرندات قطر 16 مم</t>
  </si>
  <si>
    <t>القطر ثلث العرض بحد أقصى، التباعد 3 أقطار، بعد ربع البحر أو ضعف العمق من العمود وبعمق الكمرة من الثانوية</t>
  </si>
  <si>
    <t>المواسير المخترقة: حديد مجلفن مع Puddle Flange ملحوم بمنتصف الحائط</t>
  </si>
  <si>
    <t>شكل أ-74</t>
  </si>
  <si>
    <t>ماسورة التغذية تحت قاع السقف وأعلى الفائض</t>
  </si>
  <si>
    <t>25 سم على الأقل</t>
  </si>
  <si>
    <t>ماسورة الفائض</t>
  </si>
  <si>
    <t>قطر 1.5 التغذية على الأقل وأعلى المنسوب التصميمي 5 سم</t>
  </si>
  <si>
    <t>محبس عوامة ومفتاح Level switch ووصلة فائض لأقرب غرفة تفتيش</t>
  </si>
  <si>
    <t>استلام الصرف الصحي الداخلي، مراجعة المخططات</t>
  </si>
  <si>
    <t>مراجعة فرش كل حمام مقابل المخططات المعتمدة</t>
  </si>
  <si>
    <t>ص 221</t>
  </si>
  <si>
    <t>مراجعة المسافات بين الأجهزة الصحية لسهولة الاستخدام والصيانة حسب شكل ب-5</t>
  </si>
  <si>
    <t>التأكد أن تركيب الأجهزة يسمح بالوصول لكل أجزائها للتنظيف</t>
  </si>
  <si>
    <t>كود البناء السعودي، الاشتراطات الصحية 1428هـ فقرة 2-5/2</t>
  </si>
  <si>
    <t>دراسة أماكن البلاعات الأرضية: بعيدة عن الدواليب وفرش المطبخ والحمام وعن فتحة باب الحمام وفي أوطى نقطة</t>
  </si>
  <si>
    <t>ص 222</t>
  </si>
  <si>
    <t>استلام الصرف الصحي الداخلي، التأسيس والجرابات</t>
  </si>
  <si>
    <t>استلام تأسيس مواسير الصرف بالسقف الخرساني لكل جهاز حسب كتالوج الجهاز المعتمد، وإلا تؤخذ المقاسات الشائعة</t>
  </si>
  <si>
    <t>المرحاض الشرقي: محور جراب كوع الريحة يبعد 30 سم صافي بعد السيراميك عن الجدار الخلفي كحد أدنى، مع مراجعة البعد الجانبي (شكل ج-1)</t>
  </si>
  <si>
    <t>30 سم صافي حد أدنى</t>
  </si>
  <si>
    <t>المرحاض الإفرنجي (S-TRAP): محور جراب الكوع القائم يبعد 25 إلى 30 سم عن تشطيب الجدار الخلفي، مع مراجعة البعد الجانبي (شكل ج-2)</t>
  </si>
  <si>
    <t>25 إلى 30 سم</t>
  </si>
  <si>
    <t>مراجعة أماكن تأسيس الصفايات والبيب حسب المخططات</t>
  </si>
  <si>
    <t>مراجعة جراب صرف أحواض الوجه وحوض المطبخ</t>
  </si>
  <si>
    <t>جرابات من الصلب الطري لأي ماسورة تخترق عنصراً خرسانياً، قطرها يزيد 6 مم عن القطر الخارجي للماسورة، ويملأ الفراغ بالسيليكون</t>
  </si>
  <si>
    <t>زيادة 6 مم (المواصفات المصرية 2001 فقرة 4/2/1/11)</t>
  </si>
  <si>
    <t>تنفيذ كل المواسير الرأسية (سليف) في بلاطات الحمامات قبل عزل البلاطات مع حلقمة جيدة باللفائف</t>
  </si>
  <si>
    <t>المواسير المارة تحت قاعدة أو خلال حائط أساس: جلبة صلب أكبر بقطرين من الماسورة، وملء الفراغ الحلقي بالحوائط الخارجية بعازل محكم (قطران فحم حجري أو مركب أسفلتي أو رصاص أو مادة معتمدة)</t>
  </si>
  <si>
    <t>جلبة أكبر بقطرين</t>
  </si>
  <si>
    <t>قائم صرف أمطار مدفون في الجدار: جراب رأسي بالأسقف حتى دور السطح</t>
  </si>
  <si>
    <t>استلام جرابات مواسير التغذية الرأسية وصرف المكيفات ومواسير الفريون داخل الكمرات وجرابات شبكة الحريق</t>
  </si>
  <si>
    <t>المشاريع الكبرى: إسقاط مراكز مواسير التأسيس بالإحداثيات بمحطة الرصد (Total Station)</t>
  </si>
  <si>
    <t>الجراب المخترق للعناصر الإنشائية من حديد مجلفن (الكود الأمريكي) أو حديد طري (الكود المصري) بقطر يزيد 13 مم عن قطر الماسورة</t>
  </si>
  <si>
    <t>زيادة 13 مم</t>
  </si>
  <si>
    <t>التأسيس داخل الميدات الأرضية قبل الصب، وقبل صب دكة خرسانة الأرضيات</t>
  </si>
  <si>
    <t>التأسيس لصرف المطر في الميدات إذا كان منسوب الميدات أعلى من 30 سم فوق منسوب الرصيف الخارجي</t>
  </si>
  <si>
    <t>أكثر من 30 سم فوق الرصيف</t>
  </si>
  <si>
    <t>استلام الصرف الصحي الداخلي، التأسيس داخل الحمام</t>
  </si>
  <si>
    <t>فحص الخامات (نوع وصنف المواسير، الغراء اللاصق، الجوانات) ومطابقتها للاعتمادات</t>
  </si>
  <si>
    <t>ص 223</t>
  </si>
  <si>
    <t>منع التمديدات الأفقية فوق بلاطة السقف لأحواض الوجه والمغاسل إلا بعد انتهاء عزل أرضيات الحمامات واختباره، ثم تغطيتها بلياسة أسمنتية 2 سم بعد تثبيت المواسير بالخلطة</t>
  </si>
  <si>
    <t>طبقة حماية 2 سم</t>
  </si>
  <si>
    <t>النظام التقليدي (Dual-pipe): فصل الصرف الخفيف (أحواض، سيفونات أرضيات، بانيو، أدشاش، بيديهات، غسالات) عن خط صرف المراحيض (شكل ج-17)</t>
  </si>
  <si>
    <t>صرف المراحيض والمباول وأحواض غسيل القصاري على قائم صرف منفصل</t>
  </si>
  <si>
    <t>منسوب ماسورة صرف حوض الوجه</t>
  </si>
  <si>
    <t>45 إلى 52 سم من التشطيب</t>
  </si>
  <si>
    <t>منسوب ماسورة صرف حوض المطبخ</t>
  </si>
  <si>
    <t>65 سم من التشطيب</t>
  </si>
  <si>
    <t>تعليق مواسير الصرف الأفقية بالسقف: البلاستيك كل 1.2 م كحد أقصى والحديد كل 3.6 م وعند أماكن التقاء المواسير</t>
  </si>
  <si>
    <t>SBC 701 جدول 1.8.5</t>
  </si>
  <si>
    <t>المواسير على الجدران أو المعلقة بالأسقف تثبت بأقفزة من قطعتين تربط بصواميل لسهولة الفك</t>
  </si>
  <si>
    <t>تركيب رأس الماسورة (الجلبة) عكس اتجاه سريان المياه</t>
  </si>
  <si>
    <t>فحص طريقة التوصيل (لصق أو جوانات) وأقطار المواسير طبقاً للرسومات</t>
  </si>
  <si>
    <t>ميول المواسير الأفقية في اتجاه القوائم (risers)</t>
  </si>
  <si>
    <t>مراجعة ميول الصرف الأفقي حسب القطر</t>
  </si>
  <si>
    <t>حتى 4 بوصة 1:100 حد أدنى؛ 5 بوصة فأكثر بين 1/(25×D) و 1/(10×D)</t>
  </si>
  <si>
    <t>طبة تسليك (clean out) في نهاية كل مداد أفقي وعند تغير الاتجاه بزاوية 90 وفي أي موقع متوقع به سدد</t>
  </si>
  <si>
    <t>ص 224</t>
  </si>
  <si>
    <t>المواسير المدفونة أسفل البلاط: طبة تسليك أرضية (FCO) بعيدة عن أماكن تثبيت الأجهزة حتى لا تخترقها المسامير</t>
  </si>
  <si>
    <t>مقاس فتحة التسليك يساوي المقاس الاسمي للماسورة حتى 100 مم، وللأقطار الأكبر لا تقل عن 100 مم</t>
  </si>
  <si>
    <t>كود سعودي، الاشتراطات الصحية 1428هـ 4/4</t>
  </si>
  <si>
    <t>ترك خلوص كاف وراء سدادة طبة التسليك لاستعمال أدوات التنظيف</t>
  </si>
  <si>
    <t>عند تعذر الطبة الأرضية: طبة تسليك حائطية (WCO) غالباً أسفل الحوض، وفي المناور فتحة بالجدار بباب ستانلس</t>
  </si>
  <si>
    <t>مواسير التهوية (vent) بميول نحو ماسورة الصرف لرجوع المياه المكثفة، وتركب من أعلى نقطة من ماسورة الصرف</t>
  </si>
  <si>
    <t>التحقق من مطابقة أعمال الصرف لمنسوب التشطيب (F.F.L)</t>
  </si>
  <si>
    <t>تجنب تمديد الصرف فوق المعدات الكهربائية (غرف الكهرباء واللوحات وغرف الماكينات)</t>
  </si>
  <si>
    <t>المطابخ المركزية: المواسير المدفونة من الزهر الرمادي أو CPVC مقاوم للحرارة لارتفاع حرارة المياه</t>
  </si>
  <si>
    <t>منع تعليق مواسير الصرف بسقف المطابخ في المستشفيات والفنادق (تعليمات وزارة الصحة)</t>
  </si>
  <si>
    <t>المشاريع الكبيرة: شبكة منفصلة لتجميع المياه الرمادية (مغاسل، أحواض استحمام، وضوء، مصارف أرضية) لإعادة التدوير لصناديق الطرد أو الري</t>
  </si>
  <si>
    <t>صرف المكيفات على بيبة أرضية وليس على ماسورة الصرف الرئيسية، ولا يصرف للشارع مباشرة</t>
  </si>
  <si>
    <t>تركيب جالي تراب (Gully trap) بالدور الأرضي قبل غرفة التفتيش لمنع ارتداد الروائح للأحواض</t>
  </si>
  <si>
    <t>اختبار مواسير الصرف الداخلي</t>
  </si>
  <si>
    <t>بعد الاختبار قفل الفوهات ونهايات المواسير حتى تركيب الأجهزة منعاً للسدد</t>
  </si>
  <si>
    <t>ص 225</t>
  </si>
  <si>
    <t>اختبار مواسير الصرف بالمياه قبل التغطية</t>
  </si>
  <si>
    <t>عمود ماء 3 م بلا تسريب</t>
  </si>
  <si>
    <t>استلام مواسير الصرف الرأسية بالمناور</t>
  </si>
  <si>
    <t>فصل أعمدة الأدوار المتكررة عن صرف الدور الأرضي، والأرضي يصرف مباشرة على غرفة التفتيش</t>
  </si>
  <si>
    <t>المباني أعلى من 20 دور: فصل صرف الدور الأول والأرضي معاً عن الأدوار المتكررة</t>
  </si>
  <si>
    <t>تثبيت القوائم بالجدار عند كل طابق على الأقل وعند بداية ونهاية القائم لمنع الانحراف</t>
  </si>
  <si>
    <t>ارتفاع الهوايات الفرعية فوق أعلى حافة جهاز صحي متصل بها</t>
  </si>
  <si>
    <t>150 مم على الأقل (كود البناء الأردني)</t>
  </si>
  <si>
    <t>امتداد الصرف والتهوية فوق السطح بعيداً عن الأبواب والشبابيك وفتحات التهوية المجاورة</t>
  </si>
  <si>
    <t>150 سم</t>
  </si>
  <si>
    <t>تركيب طنبوشة (RVC) عند نهاية المواسير على السطح لمنع سقوط المواد الصلبة مع الحفاظ على الاتصال بالضغط الجوي</t>
  </si>
  <si>
    <t>توصيل الفرعي الأفقي بعمود الصرف عند نقطة تبعد عن مخرج العمود</t>
  </si>
  <si>
    <t>10 أمثال قطر العمود على الأقل (كود سعودي 2/4)</t>
  </si>
  <si>
    <t>المباني أعلى من 10 أدوار: تهوية مساعدة تربط أعمدة الصرف الخفيف والثقيل كل 10 م ارتفاع بقطر مساو لماسورة التهوية، وربطها بقائم التهوية فوق منسوب الدور بـ 95 سم</t>
  </si>
  <si>
    <t>كل 10 م، فوق الدور 95 سم (الكود المصري للتركيبات الصحية 2002 ج4 ص202)</t>
  </si>
  <si>
    <t>حظر التمديدات في مناور المصاعد وغرفها، وحظر تعارض التركيب مع الشبابيك والأبواب ومخارج الطوارئ</t>
  </si>
  <si>
    <t>ص 226</t>
  </si>
  <si>
    <t>حظر قطع الاتصال ذات الرأس المزدوج (double hub) في أي جزء من الصرف وحظر استخدامها رأسياً</t>
  </si>
  <si>
    <t>فتحات كشف وصيانة عند المحابس والسيفونات المخفية خلف الحوائط أو الأسقف المستعارة</t>
  </si>
  <si>
    <t>استلام الصرف الصحي الداخلي، بنود عامة</t>
  </si>
  <si>
    <t>حوض المعاقين على ارتفاع 85 سم من التشطيب مع فراغ 25 سم وعزل مواسير الساخن</t>
  </si>
  <si>
    <t>85 سم، فراغ 25 سم</t>
  </si>
  <si>
    <t>الأجهزة التي تحتاج خوابير: خوابير خشب أبيض مدهونة بالبيتومين تدفن في الحائط وتحبش بالمونة</t>
  </si>
  <si>
    <t>ميل قاع البانيو نحو مخرج الصرف</t>
  </si>
  <si>
    <t>1 سم/م</t>
  </si>
  <si>
    <t>حماية المواسير المكشوفة على الأسطح من الشمس والأشعة فوق البنفسجية عدا الحديد المجلفن والزهر</t>
  </si>
  <si>
    <t>خزانات تجميع الصرف عند عدم وجود شبكة عامة: جهاز إنذار منسوب تلقائي يعمل عند وصول المياه لمنسوب يقل 0.3 م عن منسوب ماسورة الصرف الداخلة</t>
  </si>
  <si>
    <t>0.3 م تحت الماسورة الداخلة (SBC 1428هـ فقرة 7-5/6/5)</t>
  </si>
  <si>
    <t>حمامات المعاقين: مراحيض إفرنجي (يفضل المعلق)، مساحة مناورة كافية، باب يفتح للخارج، صمام مياه أوتوماتيكي، أحواض دفق أوتوماتيكية، حاملات صابون ومقابض خاصة</t>
  </si>
  <si>
    <t>صرف المعامل والمختبرات: فتحات التصريف الأرضية بعيدة عن الطاولات مع ميل بسيط نحوها</t>
  </si>
  <si>
    <t>استلام التغذية بالمياه داخل المبنى</t>
  </si>
  <si>
    <t>مراجعة فرش الحمام مقابل المعتمد وأبعاد ومناسيب تغذية كل جهاز حسب تفاصيله</t>
  </si>
  <si>
    <t>ص 227</t>
  </si>
  <si>
    <t>عدم تكويع مواسير التغذية بزاوية 22.5 درجة</t>
  </si>
  <si>
    <t>فحص الخامات ومطابقتها للاعتمادات</t>
  </si>
  <si>
    <t>حظر تمديد مواسير المياه الساخنة والباردة تحت أرضيات الحمامات، ويكون توزيعها داخل الجدران</t>
  </si>
  <si>
    <t>كود البناء الأردني</t>
  </si>
  <si>
    <t>لا تمديدات أفقية داخل الحوائط بأقل من ¾ بوصة للبارد أو الساخن، عدا وصلات خراطيم دورات المياه (V.A.H) بجوار المراحيض بقطر ½ بوصة</t>
  </si>
  <si>
    <t>المواصفات الكويتية</t>
  </si>
  <si>
    <t>فحص رأسية وأفقية الخطوط والتثبيت الجيد</t>
  </si>
  <si>
    <t>المسافة بين ماسورتي الساخن والبارد</t>
  </si>
  <si>
    <t>16 إلى 17 سم</t>
  </si>
  <si>
    <t>عدم إضافة الجبس لخلطة تثبيت المواسير (التحبيش)</t>
  </si>
  <si>
    <t>مواسير الحديد المجلفن المدفونة تعزل بشريط عازل ذاتي اللصق نصف على نصف أو مادة مماثلة</t>
  </si>
  <si>
    <t>الكود المصري للتركيبات الصحية 2002 ص69</t>
  </si>
  <si>
    <t>يفضل وضع الشطافات بالمراحيض الشرقية والغربية على يمين المستخدم</t>
  </si>
  <si>
    <t>ص 228</t>
  </si>
  <si>
    <t>فحص الصرف قبل فحص التغذية، وفحص توافق صرف كل جهاز مع تغذيته</t>
  </si>
  <si>
    <t>المواسير تحت الأرضيات أو داخل الجدران عدا البلاستيك: دهان وجهين بوية مقاومة للصدأ ثم لف بشرائط بلاستيك نصف على نصف، أو دهان بالبيتومين ولف بشرائح خيش مشبع بالبيتومين</t>
  </si>
  <si>
    <t>مواصفات مصرية 4/2/1/13</t>
  </si>
  <si>
    <t>عند التكريب بأكثر من وصلة TEE تكون الوصلات متباعدة لتفادي اضطراب السريان</t>
  </si>
  <si>
    <t>تجنب التمديد فوق المعدات الكهربائية وحظر اختراق غرف الكهرباء واللوحات والماكينات</t>
  </si>
  <si>
    <t>محابس تصريف في النهايات السفلى (أوطى نقطة) لتفريغ الخطوط مع ميل المواسير الأفقية نحو المحبس</t>
  </si>
  <si>
    <t>المواصفات المصرية 2001 فقرة 4/2/1/2</t>
  </si>
  <si>
    <t>محبس عام عند مدخل التغذية لكل وحدة (مجموعة حمامات، مرحاض، مطبخ، غرفة تخديم) ومحبس على البارد والساخن لكل جهاز</t>
  </si>
  <si>
    <t>ص 228 إلى 229</t>
  </si>
  <si>
    <t>محبس فرعي للتحكم في التغذية ساخن وبارد لكل جهاز داخل الوحدة</t>
  </si>
  <si>
    <t>ص 229</t>
  </si>
  <si>
    <t>محبس تخفيض ضغط عند زيادة الضغط الهيدروستاتيكي داخل المبنى عن 5.5 بار</t>
  </si>
  <si>
    <t>5.5 بار (كود سعودي 3-4/9)</t>
  </si>
  <si>
    <t>راكور تجميع بعد كل محبس سكينة وعدم تركيب راكور داخل الحوائط أو الأرضيات</t>
  </si>
  <si>
    <t>اختبار مواسير التغذية داخل المبنى</t>
  </si>
  <si>
    <t>عند وجود عيوب في الاختبار: إصلاح ثم إعادة اختبار الضغط</t>
  </si>
  <si>
    <t>اختبار ضغط مواسير التغذية قبل الإغلاق</t>
  </si>
  <si>
    <t>1.5 × ضغط التشغيل، المعتاد 8 بار بلا هبوط</t>
  </si>
  <si>
    <t>أكمام (sleeves) لكل مواسير تخترق عناصر خرسانية من حديد مجلفن أو طري</t>
  </si>
  <si>
    <t>خلوص 6 مم من كل جانب</t>
  </si>
  <si>
    <t>كل مجموعة حمامات أو وحدة سكنية بمحبس قفل منفصل سهل الوصول لعزلها عند الخلل أو الصيانة</t>
  </si>
  <si>
    <t>صمام عدم الرجوع: نوع spring على الرأسي ونوع swing على الأفقي ولا يجوز العكس</t>
  </si>
  <si>
    <t>الخزان العلوي: فتحة فائض محمية من التلوث وفتحة تهوية محمية من القوارض والأتربة</t>
  </si>
  <si>
    <t>عوامة الخزان العلوي ينخفض محورها عن الحافة السفلية لفتحة الفائض</t>
  </si>
  <si>
    <t>10 سم</t>
  </si>
  <si>
    <t>الخط المغذي للخزان بصمام بوابي (Gate valve) بطيء الفتح والقفل وصمام قفل (Stop valve) على ماسورة التزويد، وعدم تركيب أي محابس على الفائض</t>
  </si>
  <si>
    <t>ص 229 إلى 230</t>
  </si>
  <si>
    <t>المياه الساخنة وبنود عامة للتغذية</t>
  </si>
  <si>
    <t>صمام خلط (mixing valve) بمنظم حراري لضبط حرارة المياه الساخنة</t>
  </si>
  <si>
    <t>60°C حد أقصى عند الاستخدام</t>
  </si>
  <si>
    <t>ص 230</t>
  </si>
  <si>
    <t>عزل مواسير الساخن بكل المسارات (المدفونة بالجدران، فوق الأسقف المستعارة، في المناور) بصوف زجاجي ثم قماش قلاع المراكب</t>
  </si>
  <si>
    <t>سمك 20 مم على الأقل</t>
  </si>
  <si>
    <t>ص 231</t>
  </si>
  <si>
    <t>شبكات الساخن الطويلة بسخانات مركزية: شبكة مياه راجعة (Circulation System) بمضخة دوران لثبات الحرارة</t>
  </si>
  <si>
    <t>عزل مواسير الساخن المكشوفة لتقليل فقد الحرارة</t>
  </si>
  <si>
    <t>مانع طرقة مائية (water-hammer arrestor) عند مخرج السخانات المركزية وسخانات حمامات السباحة وفي شبكة التغذية ونقاط التوزيع المعرضة</t>
  </si>
  <si>
    <t>تثبيت قوائم التغذية بالجدار عند كل طابق وبداية ونهاية القائم، وجرابات عند المرور بالعناصر الإنشائية</t>
  </si>
  <si>
    <t>تزويد تغذية كل جهاز صحي بالحمام بمحبس قفل</t>
  </si>
  <si>
    <t>صمامات على خط الخدمة قرب رصيف المبنى، وعلى التوزيع عند مدخل المبنى، وبعد كل عداد، وبداية كل صاعد أو هابط، وعند مدخل كل دورة مياه وكل سخان، وأنابيب تغذية الخزانات</t>
  </si>
  <si>
    <t>كود البناء السعودي الاشتراطات الصحية، باب أنظمة التغذية بالمياه ص 4/3، ويشمل تغذية الخزانات بالجاذبية أو بنظام الضغط</t>
  </si>
  <si>
    <t>بعد اختبار الشبكة الداخلية تترك بالطبات حتى التشطيب وتركيب الأجهزة منعاً للسدد</t>
  </si>
  <si>
    <t>محابس القفل الرئيسية بعلامات مستديرة مكتوب عليها رقم المحبس ومهمته</t>
  </si>
  <si>
    <t>مواسير الحديد الظاهرة على الحوائط والأسقف: بوية مقاومة للصدأ ثم 3 أوجه زيت</t>
  </si>
  <si>
    <t>علامات على المواسير لاتجاه السريان وتمييز الساخن عن البارد وترقيم المحابس والعدادات</t>
  </si>
  <si>
    <t>وصلة مرنة عند مرور المواسير بفاصل تمدد في المبنى (شكل ح-3)</t>
  </si>
  <si>
    <t>مواسير التغذية في خطوط مستقيمة ومتوازية بلا ترخيم أو نقاط عالية تسبب ترسيب أو جيوب هوائية</t>
  </si>
  <si>
    <t>استلام صرف المطر للأسطح</t>
  </si>
  <si>
    <t>مراجعة عدد أعمدة المطر ومساحة السطح المخدومة لكل قائم</t>
  </si>
  <si>
    <t>2 على الأقل، 500 م² كحد أقصى للقائم</t>
  </si>
  <si>
    <t>تثبيت الجرجوري في أوطى نقطة قبل بدء العزل ودخول العزل داخله</t>
  </si>
  <si>
    <t>50 مم</t>
  </si>
  <si>
    <t>مراجعة ميول الأسطح وطبقة الميول</t>
  </si>
  <si>
    <t>1% على الأقل، ولا تقل عن 3 مم/م</t>
  </si>
  <si>
    <t>قوائم صرف المطر المدفونة بالجدار على الواجهات: جرابات في كل الأسقف الخرسانية والمباني</t>
  </si>
  <si>
    <t>مكان القائم بعيد عن تقاطعات الشبابيك والأبواب وأي فتحات بالمحيط</t>
  </si>
  <si>
    <t>حظر تصريف المطر على مجرى الصرف الصحي، والتصريف على مجار خاصة</t>
  </si>
  <si>
    <t>مراجعة نوع الجرجوري ومادته واعتماده: Parapet Wall Gutters، Valley Gutters، وEaves Gutters للأسطح المائلة</t>
  </si>
  <si>
    <t>حماية مواسير الصرف المكشوفة من الشمس والأشعة فوق البنفسجية عدا المجلفن والزهر</t>
  </si>
  <si>
    <t>الأسطح المشطبة بالحصى: حاجز حصى حول الجرجوري</t>
  </si>
  <si>
    <t>تزويد كل منور أو فناء مكشوف داخل المبنى بتجهيزات صرف المطر</t>
  </si>
  <si>
    <t>حماية مواسير المطر المدفونة بالجدار بعمق كاف أو ألواح معدنية</t>
  </si>
  <si>
    <t>40 مم أو لوح 1.5 مم</t>
  </si>
  <si>
    <t>نهاية كوع الجزمة أعلى الرصيف</t>
  </si>
  <si>
    <t>30 سم على الأقل</t>
  </si>
  <si>
    <t>شبكة الصرف بالموقع العام، الأعمال التمهيدية</t>
  </si>
  <si>
    <t>تنسيق (Coordination) بين كل شبكات الموقع العام لتفادي التعارضات وترتيب الأعماق وأولويات المناسيب، وتجنب مرور المياه فوق كابلات الكهرباء</t>
  </si>
  <si>
    <t>رفع منسوب المطبق الرئيسي بالشبكة العمومية الذي يصب عليه المشروع أولاً وربطه بمناسيب الشبكة أو بيارة الصرف</t>
  </si>
  <si>
    <t>رسومات تفصيلية للقطاعات الطولية مبنية على منسوب نقطة الصرف الفعلية: قاع الحفر، أسفل المواسير من الداخل، دخول وخروج المطابق، الأغطية، تشطيب الموقع</t>
  </si>
  <si>
    <t>تشوين المواسير أفقياً على صفوف والأقطار الصغرى داخل الكبرى، والقطع على أرفف بمستودعات مغطاة</t>
  </si>
  <si>
    <t>المواسير وقطع الاتصال من نفس المورد ونفس وحدة القياس (مم أو بوصة) لتجنب فروق الأقطار</t>
  </si>
  <si>
    <t>ص 234</t>
  </si>
  <si>
    <t>مطابقة الماسورة والإكسسوارات للعينة المعتمدة (الماركة والقطر المذكور باللوحة)</t>
  </si>
  <si>
    <t>عدم تغيير أقطار الصرف في اتجاه التصريف من الأكبر للأصغر</t>
  </si>
  <si>
    <t>الفرق بين منسوب قاع خندق المواسير ومنسوب تأسيس الأساسات المجاورة لا يزيد عن المسافة الأفقية بين طرف الأساس والطرف القريب للخندق</t>
  </si>
  <si>
    <t>كود الأردني</t>
  </si>
  <si>
    <t>حظر تصريف السيول على الصرف الصحي أو استخدام أنابيبها كتهوية له، وحظر صرف الصحي على السيول</t>
  </si>
  <si>
    <t>حظر تمديد مواسير موازية لقواعد المبنى وجدرانه دون مستوى تحميل بزاوية 45 للقواعد</t>
  </si>
  <si>
    <t>كود سعودي 6-1/2</t>
  </si>
  <si>
    <t>جالي تراب (مصد أرضي) على كل مخرج لصرف الأحواض والبيب خارج المبنى (شكل ج-18)</t>
  </si>
  <si>
    <t>مصيدة زيوت (Grease trap / Interceptor) للمطاعم ومصانع التغذية</t>
  </si>
  <si>
    <t>عدم مد مواسير المياه في نفس خندق المجاري أو الغاز أو الوقود أو الكهرباء</t>
  </si>
  <si>
    <t>الجالي تراب على قاعدة خرسانة وحوله حولة طوب أسمنتي مصمت مع بياض داخلي بأبعاد تسمح بالتركيب</t>
  </si>
  <si>
    <t>سمك 25 سم (مواصفات مصرية 4/3/2/8)</t>
  </si>
  <si>
    <t>شبكة الصرف بالموقع العام، تنفيذ الشبكة</t>
  </si>
  <si>
    <t>عرض خندق الحفر</t>
  </si>
  <si>
    <t>3 أمثال القطر ولا يقل عن 50 سم</t>
  </si>
  <si>
    <t>تربة القاع غير الثابتة: طبقة إحلال</t>
  </si>
  <si>
    <t>15 سم حصى + 15 سم رمل</t>
  </si>
  <si>
    <t>القاع الصخري: إزالة الصخر تحت منسوب قاع الأنبوب ثم ردم برمل مدكوك</t>
  </si>
  <si>
    <t>75 مم على الأقل</t>
  </si>
  <si>
    <t>ص 235</t>
  </si>
  <si>
    <t>دمك الرمل حول الماسورة على طبقات</t>
  </si>
  <si>
    <t>70% كثافة نسبية حتى 150 مم فوق الماسورة، طبقة 150 مم كحد أقصى</t>
  </si>
  <si>
    <t>زيادة منسوب قاع الحفر تردم بخرسانة عادية أو رمل نظيف مدكوك</t>
  </si>
  <si>
    <t>95% كثافة جافة</t>
  </si>
  <si>
    <t>وصلة مرنة قبل وبعد غرفة التفتيش</t>
  </si>
  <si>
    <t>على مسافة أقل من 1 م</t>
  </si>
  <si>
    <t>المسافة بين غرف التفتيش وأماكنها عند التلاقي وتغيير الاتجاه أو المنسوب أو القطر أو المادة</t>
  </si>
  <si>
    <t>30 م كحد أقصى</t>
  </si>
  <si>
    <t>هدار في نهاية الفرعة عند زيادة فرق منسوب المدخل عن قاع الغرفة</t>
  </si>
  <si>
    <t>أكثر من 60 سم</t>
  </si>
  <si>
    <t>تعيين مركز كل مطبق بوتد مثبت مع علامات على أبعاد مناسبة وعدد كاف من العلامات بطول محور الماسورة</t>
  </si>
  <si>
    <t>المشاريع الكبرى: توقيع بمحطة رصد بالإحداثيات حسب مخطط تنسيق الشبكات، والصغيرة بالتحشية من المباني القائمة</t>
  </si>
  <si>
    <t>المواسير الأوطى من منسوب تأسيس المبنى تبعد عنه بنفس فرق المنسوب خارج منطقة تحميل الأساسات</t>
  </si>
  <si>
    <t>تدعيم جوانب الحفر بألواح (SHORING) في الأعماق الكبيرة والتربة المفككة</t>
  </si>
  <si>
    <t>قاع الخندق تربة ثابتة مستقيم أملس خال من الصخور ويتبع ميول المواسير</t>
  </si>
  <si>
    <t>ص 234 إلى 235</t>
  </si>
  <si>
    <t>مراجعة الميول بميزان القامة</t>
  </si>
  <si>
    <t>شد خيط على جانب المواسير للتأكد من الاستقامة</t>
  </si>
  <si>
    <t>التسليم المساحي لظهر الماسورة واستلام المسار مساحياً وطبقة الإحلال إن وجدت</t>
  </si>
  <si>
    <t>تمديد المواسير حسب الميول المعتمدة دون كسر استمرارية منسوب أسفل الماسورة من الداخل</t>
  </si>
  <si>
    <t>رأس الماسورة عكس اتجاه السريان (ناحية دخول المياه)</t>
  </si>
  <si>
    <t>سد النهايات المفتوحة عند نهاية كل جزء وكل يوم</t>
  </si>
  <si>
    <t>ترك الوصلات مكشوفة وعدم صب خرسانة فوقها حتى الاختبار</t>
  </si>
  <si>
    <t>مراجعة نوع بناء غرف التفتيش (سابقة الصب، مصبوبة بالموقع، بلوك مصمت) والسمك المطلوب</t>
  </si>
  <si>
    <t>استلام جسم المطبق (Sewer Manholes)</t>
  </si>
  <si>
    <t>التأكد من نموذج المطبق وسمك الحائط ورأسيته وضبط المائل في اتجاه الصرف (العدلة ناحية الخروج)، وفي الدائري انتظام السمك وارتفاع المائل حسب النماذج (أشكال ج-22 إلى ج-24)</t>
  </si>
  <si>
    <t>ص 236</t>
  </si>
  <si>
    <t>أول غرفة تفتيش تستقبل القوائم لا تبعد عن المبنى أكثر من 1 م</t>
  </si>
  <si>
    <t>1 م كحد أقصى</t>
  </si>
  <si>
    <t>خرسانة التغليف حول الوصلات المتصلة بالمطبق</t>
  </si>
  <si>
    <t>معالجة أي تعشيش وتجهيز سطح الخرسانة للعزل</t>
  </si>
  <si>
    <t>عزل المطبق من الخارج ثم تغليفه بغلاف بولي إيثيلين</t>
  </si>
  <si>
    <t>سمك 200 ميكرون على الأقل (القرار الوزاري 368 لسنة 1988)</t>
  </si>
  <si>
    <t>دهان المطابق من الداخل 3 طبقات إيبوكسي أو قطران فحم معتمد ولا يسمح بالتخفيف إلا حسب المواصفات</t>
  </si>
  <si>
    <t>سمك جاف 450 ميكرون على الأقل</t>
  </si>
  <si>
    <t>سلم حديد (Ladder) داخل المطابق العميقة</t>
  </si>
  <si>
    <t>القنوات الداخلية (البنشينج) نصف دائرية بمقاس المواسير الموصلة</t>
  </si>
  <si>
    <t>ارتفاع 0.8 × قطر الماسورة على الأقل</t>
  </si>
  <si>
    <t>سماكة جدران المطبق وفرشة خرسانة القاعدة</t>
  </si>
  <si>
    <t>150 مم على الأقل</t>
  </si>
  <si>
    <t>الغرف بعمق أكثر من 1.5 م: درج من الحديد المجلفن أو مادة غير قابلة للتآكل</t>
  </si>
  <si>
    <t>كل 30 سم</t>
  </si>
  <si>
    <t>تجربة المطابق قبل الردم بسد فتحات المواسير وملء المطبق بالماء على درجات ومراقبة المنسوب، والمقاول يصلح العيوب</t>
  </si>
  <si>
    <t>غرف تفتيش المباني: فرشة نظافة وجدران طوب أسمنتي مصمت بسمك متدرج مع العمق، وبياض داخلي بتدوير الأركان ومجرى بالقاع من خرسانة عادية بزلط صغير وتنعيم جيد</t>
  </si>
  <si>
    <t>فرشة 20 أو 25 سم؛ جدران 25/38/51 سم</t>
  </si>
  <si>
    <t>اختبار مواسير الصرف الخارجية والمطابق</t>
  </si>
  <si>
    <t>مخارج حرة للهواء أثناء ملء المواسير لمنع الطرق المائي</t>
  </si>
  <si>
    <t>ص 237</t>
  </si>
  <si>
    <t>عند زيادة النقص عن المسموح: تحديد أماكن التسرب ومعالجتها وإعادة الاختبار</t>
  </si>
  <si>
    <t>المطبق بهدار خلفي: تفريغ الخط من الطبة السفلية عند الاختبار، ولا يستلم إلا بعد إتمام الهدار وتسليمه منفصلاً بطلب فحص قبل تغليف الخرسانة</t>
  </si>
  <si>
    <t>توصيل المواسير الخارجة والداخلة للمطبق بوصلات مرنة</t>
  </si>
  <si>
    <t>الردم على مواسير الصرف بالموقع العام</t>
  </si>
  <si>
    <t>نظافة رمال الردم من الحصى والزلط والحجر</t>
  </si>
  <si>
    <t>ردم بطبقة رمل أعلى المواسير مع غمرها جيداً بالماء</t>
  </si>
  <si>
    <t>30 سم</t>
  </si>
  <si>
    <t>استكمال الردم بالتربة المعتمدة للمشروع</t>
  </si>
  <si>
    <t>حظر الردم بتربة المستنقعات والسبخات والأنقاض، أو بها جذوع وأعشاب، أو حجارة أكبر من 100 مم، أو PI أكبر من 35%، أو عالية الانتفاخ أو المحتوى المائي</t>
  </si>
  <si>
    <t>حجارة 100 مم كحد أقصى، PI 35% كحد أقصى (دستور البناء الأردني، كودة تصريف المباني ص15 و16)</t>
  </si>
  <si>
    <t>شريط تحذير معتمد مستمر فوق المواسير مكتوب عليه نوع الخدمة بالعربية والإنجليزية</t>
  </si>
  <si>
    <t>عمق 30 سم تحت سطح الأرض النهائي</t>
  </si>
  <si>
    <t>تسليم كل مرحلة للاستشاري وعدم البدء في مرحلة قبل تسليم السابقة</t>
  </si>
  <si>
    <t>الدمك الجيد لطبقات الردم دون إتلاف المواسير مع اختبار دمك لكل طبقة</t>
  </si>
  <si>
    <t>ص 238</t>
  </si>
  <si>
    <t>مواسير أو وصلات على عمق أقل من 750 مم تحت سطح الطريق: أساس خرساني 100 مم، وبعد الاختبار غلاف خرساني 100 مم جوانب وأعلى قبل الردم</t>
  </si>
  <si>
    <t>SBC 701 4/12</t>
  </si>
  <si>
    <t>استلام أغطية غرف التفتيش</t>
  </si>
  <si>
    <t>اعتماد الأغطية ودرج المطابق من الاستشاري</t>
  </si>
  <si>
    <t>نوع الغطاء حسب الموقع: HEAVY DUTY بالطرق الرئيسية، MEDIUM DUTY بالممرات الداخلية، LIGHT DUTY بالأرصفة</t>
  </si>
  <si>
    <t>ملء الفراغ بين الإطار والغطاء بالشحم قبل التسليم</t>
  </si>
  <si>
    <t>حظر نظام الامتصاص تحت سطح التربة مع وجود صخور رسوبية على أعماق صغيرة أو ممتدة أو في النقاط المشبعة بالمياه</t>
  </si>
  <si>
    <t>عند انخفاض صرف المشروع عن الشبكة الخارجية: تجميع في غرفة محكمة بتهوية وضخ آلي بطلمبات مع صمام عدم رجوع</t>
  </si>
  <si>
    <t>مواسير التغذية بالموقع العام</t>
  </si>
  <si>
    <t>مراجعة نوع المواسير والقطع والمحابس والصمامات والغراء مقابل المعتمد</t>
  </si>
  <si>
    <t>المواسير غالباً UPVC جدول 80 والتوصيل باللحام بلاصق ذائب</t>
  </si>
  <si>
    <t>ASTM D 1785، ASTM D 2564</t>
  </si>
  <si>
    <t>مخطط تفصيلي للشبكة منسق مع باقي التخصصات (خاصة الكهرباء، ممنوع المرور أعلى الكابلات) يوضح فرعات المباني والأقطار وأماكن التقليل</t>
  </si>
  <si>
    <t>مراجعة المسافات بين مواسير الشرب وغرف التفتيش والبيارات ومصادر التلوث، وعدم المرور تحتها أو خلالها</t>
  </si>
  <si>
    <t>50 سم عن الغرف، 3 م عن البيارات</t>
  </si>
  <si>
    <t>ص 239</t>
  </si>
  <si>
    <t>عمق مواسير التغذية المدفونة</t>
  </si>
  <si>
    <t>50 سم على الأقل، المعتاد 1 م أو 1.2 م للأقطار الأكبر من 400 مم</t>
  </si>
  <si>
    <t>عند التقاطع مع الصرف تكون التغذية أعلى مع عزل ماسورة المياه من نقطة التقاطع</t>
  </si>
  <si>
    <t>30 سم رأسي، عزل 1.5 م</t>
  </si>
  <si>
    <t>عرض الحفر</t>
  </si>
  <si>
    <t>0.60 م أو 3 أمثال القطر أيهما أكبر</t>
  </si>
  <si>
    <t>الطبقات الصخرية: زيادة عمق الحفر وردم القاع برمل ناعم مدكوك</t>
  </si>
  <si>
    <t>7.5 سم على الأقل، ويحظر تحميل المواسير على الصخر (SBC 1428 الاشتراطات الصحية فقرة 1-6/2/2)</t>
  </si>
  <si>
    <t>كتل دفع خرسانية (Thrust Block) للكيعان والمشتركات والنهايات الميتة مثبتة بأقفزة حديد</t>
  </si>
  <si>
    <t>2 × 0.5 بوصة</t>
  </si>
  <si>
    <t>صمام خلاص الضغط قرب المضخة للمباني المغذاة بمضخات مباشرة</t>
  </si>
  <si>
    <t>فتح عند 15% فوق ضغط الموقع كحد أقصى</t>
  </si>
  <si>
    <t>ص 239 إلى 240</t>
  </si>
  <si>
    <t>حظر وصل المواسير المدفونة بوصلات الشفة وشدات الوصل إلا داخل غرف تفتيش</t>
  </si>
  <si>
    <t>دستور البناء الأردني، كودة تزويد المباني بالمياه ص72</t>
  </si>
  <si>
    <t>توقيع وتخطيط مسار الحفر بمحطة الرصد أو التحشية بدقة على المخطط المجمع للشبكات</t>
  </si>
  <si>
    <t>مراجعة المحابس المطلوبة ومحبس وصمام الهواء داخل غرف تفتيش</t>
  </si>
  <si>
    <t>صمام غسيل عند المناطق المنخفضة</t>
  </si>
  <si>
    <t>صمام تصريف الهواء (Air Relief Valve) في النقاط العليا مع محبس قفل</t>
  </si>
  <si>
    <t>جهاز تنظيم الضغط عند تغذية الشبكة مباشرة من الخزان الأرضي</t>
  </si>
  <si>
    <t>كود سعودي، ترشيد المياه والطاقة 2-5/2</t>
  </si>
  <si>
    <t>ص 240</t>
  </si>
  <si>
    <t>صمامات على خط الخدمة قرب رصيف المبنى وعند مدخل المبنى وبعد كل عداد وبداية كل صاعد أو هابط ومدخل كل دورة مياه وكل سخان وأنابيب تغذية الخزانات</t>
  </si>
  <si>
    <t>إجراء التجارب بعد ردم جزئي على الخط مع ترك الرؤوس والوصلات ظاهرة</t>
  </si>
  <si>
    <t>ردم خطوط المياه بطبقات رمل نظيف مع الرش والدمك</t>
  </si>
  <si>
    <t>25 سم للطبقة</t>
  </si>
  <si>
    <t>شريط تمييز على مسار المواسير</t>
  </si>
  <si>
    <t>30 سم تحت التشطيب</t>
  </si>
  <si>
    <t>يفضل اختبار شبكة التغذية وشبكة الحريق وأي شبكات تحت ضغط قبل السفلتة أو تركيب بلاط الموقع</t>
  </si>
  <si>
    <t>غسيل الشبكة جيداً بمياه نظيفة قبل التعقيم</t>
  </si>
  <si>
    <t>خلوص الأجهزة الصحية Fixture clearance</t>
  </si>
  <si>
    <t>قياس المسافات بين محاور الأجهزة الصحية عند استلام دورات المياه</t>
  </si>
  <si>
    <t>0.4 / 0.75 / 0.8 م</t>
  </si>
  <si>
    <t>ص 374</t>
  </si>
  <si>
    <t>قياس الخلوص الأمامي أمام المرحاض والمبولة</t>
  </si>
  <si>
    <t>≥ 0.5 م</t>
  </si>
  <si>
    <t>المرحاض الجداري</t>
  </si>
  <si>
    <t>تركيب hanging bracket وstraight connector واتصال Vent عند الحاجة وأخذ الارتفاع والموقع من المخططات المعمارية</t>
  </si>
  <si>
    <t>ص 393</t>
  </si>
  <si>
    <t>طبة تسليك أعلى السقف المستعار</t>
  </si>
  <si>
    <t>Y fitting + كوع 45° + ceiling clean-out بغطاء ملولب مع pipe sleeve عند اختراق البلاطة</t>
  </si>
  <si>
    <t>ص 395</t>
  </si>
  <si>
    <t>طبات التسليك الأرضية والجدارية</t>
  </si>
  <si>
    <t>طبة نهاية الخط: long radius elbow أو 2 × 45° مع clean-out plug بجوان وغطاء نحاسي في منسوب التشطيب</t>
  </si>
  <si>
    <t>ص 396</t>
  </si>
  <si>
    <t>طبة منتصف الخط: Wye fitting مع نفس الغطاء</t>
  </si>
  <si>
    <t>طبة المناور الجدارية: Clean-out tee في الـ soil pipe مع anchor lugs وغطاء في مستوى الحائط المشطب</t>
  </si>
  <si>
    <t>ص 397</t>
  </si>
  <si>
    <t>ماسورة تهوية مخترقة للسطح</t>
  </si>
  <si>
    <t>Vent cowl أعلى الـ soil vent stack مع weathering apron وsilicon sealer ورفع العزل حول الماسورة</t>
  </si>
  <si>
    <t>استلام الأجهزة الصحية</t>
  </si>
  <si>
    <t>مطابقة ارتفاعات وأماكن مخارج التغذية والصرف للمخططات والقيم القياسية قبل التشطيب</t>
  </si>
  <si>
    <t>ص 391</t>
  </si>
  <si>
    <t>وجود vent لكل جهاز</t>
  </si>
  <si>
    <t>ميل خط صرف حوض الوجه الأفقي</t>
  </si>
  <si>
    <t>1:50</t>
  </si>
  <si>
    <t>ص 392</t>
  </si>
  <si>
    <t>ارتفاعات الملحقات</t>
  </si>
  <si>
    <t>850/900/1000/600 مم</t>
  </si>
  <si>
    <t>أغطية الـ clean-out في منسوب التشطيب وقابلة للفتح</t>
  </si>
  <si>
    <t>وجود access panel للـ flush valve المخفي</t>
  </si>
  <si>
    <t>نظام صرف الخفيف والثقيل</t>
  </si>
  <si>
    <t>فصل عامود الصرف الخفيف (حوض وبانيو وبلاعة) عن عامود الصرف الثقيل (المراحيض)</t>
  </si>
  <si>
    <t>وجود جاليتراب على ماسورة الصرف الخفيف قبل غرفة التفتيش</t>
  </si>
  <si>
    <t>ص 399</t>
  </si>
  <si>
    <t>عامود تهوية موازٍ لعامود الصرف الثقيل وكوع S عند القاعدة</t>
  </si>
  <si>
    <t>وصلة المياه من الشبكة العمومية</t>
  </si>
  <si>
    <t>تسلسل الوصلة: corporation valve ثم gooseneck مرنة ثم راكور ثم ماسورة ثم محبس داخل صندوق خدمة عند الرصيف ثم صمام قفل داخل حدود المبنى</t>
  </si>
  <si>
    <t>المطبق بسقوط</t>
  </si>
  <si>
    <t>Drop manhole: Wye + 45° + 90° خارج المطبق مغلف بالخرسانة مع Clean-out أعلى وDouble hub</t>
  </si>
  <si>
    <t>ص 402</t>
  </si>
  <si>
    <t>جرجوري صرف المطر</t>
  </si>
  <si>
    <t>Gravel guard 400 × 400 وgravel fill وmembrane flashing مثبت في فلانشة الجرجوري</t>
  </si>
  <si>
    <t>400 × 400 مم</t>
  </si>
  <si>
    <t>اعتماد مناسيب القاع (Invert levels) والميول</t>
  </si>
  <si>
    <t>غطاء المطبق في منسوب الأرض النهائي وبتحمل مناسب</t>
  </si>
  <si>
    <t>Traffic 40 طن في الطرق</t>
  </si>
  <si>
    <t>سلالم المطبق (Safety steps) كل 300 مم والقناة بنصف ماسورة</t>
  </si>
  <si>
    <t>كل 300 مم</t>
  </si>
  <si>
    <t>الدش والبانيو</t>
  </si>
  <si>
    <t>مداخل الساخن والبارد للخلاط على ارتفاع 810 مم بتباعد 150 مم ومتماثلة (eq) على محور الدش، ورأس الدش على 1800 مم</t>
  </si>
  <si>
    <t>810 / 150 / 1800 مم</t>
  </si>
  <si>
    <t>ص 394</t>
  </si>
  <si>
    <t>ELEC</t>
  </si>
  <si>
    <t>كهرباء</t>
  </si>
  <si>
    <t>مراجعة المخططات الكهربائية</t>
  </si>
  <si>
    <t>مخطط توزيع وحدات الإضاءة لكل دور (المواقع، الأنواع، إنارة الطوارئ، المقاومة للماء)</t>
  </si>
  <si>
    <t>مخطط توزيع القوى (برايز، مكيفات، مراوح، سخانات) بمواقع المفاتيح وارتفاعاتها وطريقة الربط والنوع العادي أو المعزول</t>
  </si>
  <si>
    <t>مخطط الهاتف وهوائي التلفزيون والاستدعاء العام والساعات</t>
  </si>
  <si>
    <t>مخطط التأريض: لحام حديد الأساسات وتوصيل المبسطات والقضبان ومواقع الإلكترودات وربطها ببسبار التأريض ومقاسات الأسلاك</t>
  </si>
  <si>
    <t>مخطط مانعة الصواعق حسب الحاجة</t>
  </si>
  <si>
    <t>لوحات التوزيع: المواقع وأرقامها وتسمياتها وارتفاعها عن البلاط وأرقام وأحجام الدوائر الفرعية</t>
  </si>
  <si>
    <t>مسار الكابلات والمخططات الأحادية SLD لكل نظام</t>
  </si>
  <si>
    <t>الجهد المنخفض (هاتف، تلفزيون، إنتركم) لكل طابق مع مواقع وارتفاعات لوحاته</t>
  </si>
  <si>
    <t>ص 30</t>
  </si>
  <si>
    <t>التأكد أن المعماري المستخدم آخر إصدار معتمد والالتزام بالمواصفات واشتراطات المالك</t>
  </si>
  <si>
    <t>جداول الرموز وحسابات شدة الإضاءة وجدول الأحمال وحساب الفقد في الجهد وأحمال المحولات</t>
  </si>
  <si>
    <t>بيانات اللوحات ومطابقتها للأحمال (سعات القواطع، مقاطع الكابلات، المحايد والأرضي)</t>
  </si>
  <si>
    <t>اللوحة الرئيسية قريبة من مصدر التغذية وتقسيم المبنى لمناطق بلوحة فرعية لكل منطقة ولكل فاصل في المباني الكبيرة</t>
  </si>
  <si>
    <t>معرفة مسارات الشبكة الرئيسية وسعتها ونظام التغذية (الجهد، الأطوار، الذبذبة) والحاجة لمحولات</t>
  </si>
  <si>
    <t>وسائل الحماية ضد زيادة الأحمال والتسرب الأرضي وانخفاض الجهد</t>
  </si>
  <si>
    <t>مطابقة ترقيم الدوائر مع القواطع وإرشادات ماسورة الهاتف ورسومات التأريض ومانعة الصواعق ولوائح التنظيم</t>
  </si>
  <si>
    <t>فصل الإنارة عن القوى بلوحات مستقلة ولوحة مستقلة للتكييف وفصل التيار الخفيف وفصل الإنارة الخارجية عن الداخلية</t>
  </si>
  <si>
    <t>تأريض الأساسات والمواسير المعدنية والآلات ومانعة صواعق مناسبة</t>
  </si>
  <si>
    <t>ص 30 إلى 31</t>
  </si>
  <si>
    <t>تحديد طريقة التغذية حسب الحمل (كود مصري كهرباء 2000)</t>
  </si>
  <si>
    <t>100 ك.ف.أ أو أقل جهد منخفض، أكثر من 625 ك.ف.أ محول وجهد متوسط</t>
  </si>
  <si>
    <t>ص 31</t>
  </si>
  <si>
    <t>عدد مخارج الإنارة أو المآخذ على الدائرة الفرعية النهائية</t>
  </si>
  <si>
    <t>10 مخارج أو أقل</t>
  </si>
  <si>
    <t>المستشفيات: يفضل تحكم رقمي DDC مع نظام إدارة المبنى BMS</t>
  </si>
  <si>
    <t>مواسير الكهرباء بين رقتي التسليح وليس على الخشب مباشرة</t>
  </si>
  <si>
    <t>منع مواسير الكهرباء في الجسور إلا إذا وردت بالرسومات</t>
  </si>
  <si>
    <t>المسافة بين المواسير من المركز</t>
  </si>
  <si>
    <t>3 أضعاف القطر على الأقل</t>
  </si>
  <si>
    <t>القطر الخارجي للمجرى</t>
  </si>
  <si>
    <t>ثلث سمك الخرسانة بحد أقصى</t>
  </si>
  <si>
    <t>منع دفن المواسير في البلاطات الرقيقة</t>
  </si>
  <si>
    <t>سمك أقل من 100 مم</t>
  </si>
  <si>
    <t>منع دفن تمديدات الألومنيوم داخل الخرسانة</t>
  </si>
  <si>
    <t>منع التمديدات الكهربائية المعدنية إلا إذا وردت بالإنشائي</t>
  </si>
  <si>
    <t>تواجد فني كهرباء أثناء الصب لإصلاح أي كسر</t>
  </si>
  <si>
    <t>أماكن الإضاءة وكاميرات المراقبة</t>
  </si>
  <si>
    <t>أنظمة الحماية من الصواعق إن كانت تعاقدية</t>
  </si>
  <si>
    <t>تأريض المنشآت المعدنية</t>
  </si>
  <si>
    <t>مهام مهندس الكهرباء في مشاريع المباني</t>
  </si>
  <si>
    <t>عدم صب أي عنصر خرساني قبل استلامه كهربائياً</t>
  </si>
  <si>
    <t>ص 243</t>
  </si>
  <si>
    <t>وجود واعتماد Shop Drawings لكل الأعمال الكهربائية واعتماد التعديلات</t>
  </si>
  <si>
    <t>اعتماد مخططات As-Built ومطابقتها للتنفيذ قبل الاستلام الابتدائي</t>
  </si>
  <si>
    <t>وجود الكتالوجات الفنية وقوائم التشغيل والصيانة وقوائم قطع الغيار</t>
  </si>
  <si>
    <t>استلام تمديدات الكهرباء بالسقف الخرساني</t>
  </si>
  <si>
    <t>تقديم عينات من كل مقاسات المواسير وملحقاتها لاعتماد المالك والاستشاري والالتزام بها عند التوريد</t>
  </si>
  <si>
    <t>ص 244</t>
  </si>
  <si>
    <t>وضع مخطط كهرباء السقف على معماري الدور السابق مع إنشائي السقف وتحديد الحوائط بدقة لتكون التنزيلات على حافة الحائط</t>
  </si>
  <si>
    <t>تمديدات المواسير داخل الأسقف أفقية ورأسية وموازية للمحاور الرئيسية</t>
  </si>
  <si>
    <t>عدد مخارج الإنارة أو المآخذ على دائرة فرعية نهائية واحدة</t>
  </si>
  <si>
    <t>10 مخارج كحد أقصى</t>
  </si>
  <si>
    <t>فصل الإنارة عن القوى بلوحات مستقلة ولوحة مستقلة للتكييف، وفصل التيار الخفيف عن الإنارة والقوى، وفصل الإنارة الخارجية عن الداخلية، ومواسير منفصلة للجهود المختلفة</t>
  </si>
  <si>
    <t>مطابقة التوريدات للمعتمد</t>
  </si>
  <si>
    <t>تشوين مواسير الكهرباء بعيداً عن الشمس والحرارة</t>
  </si>
  <si>
    <t>3 طبقات كحد أقصى</t>
  </si>
  <si>
    <t>لا توضع مواسير الكهرباء بين حديد التسليح السفلي وأسفل البلاطة (على الشدة)، وإنما بين رقتي التسليح وليس على الخشب مباشرة</t>
  </si>
  <si>
    <t>المواصفات العامة لتنفيذ المباني بالسعودية قسم 03300 ص53 فقرة 3.3.3.1</t>
  </si>
  <si>
    <t>منع وضع مواسير في الكمرات الرئيسية والثانوية إلا إذا كانت بالرسومات</t>
  </si>
  <si>
    <t>المسافة بين المواسير مركز لمركز</t>
  </si>
  <si>
    <t>3 × القطر على الأقل</t>
  </si>
  <si>
    <t>الغطاء الخرساني للمجاري المدفونة</t>
  </si>
  <si>
    <t>40 مم على الأقل</t>
  </si>
  <si>
    <t>التأكد من سمك البلاطة قبل دفن المواسير</t>
  </si>
  <si>
    <t>100 مم على الأقل</t>
  </si>
  <si>
    <t>المسافة بين صناديق الاتصال لتسهيل سحب الكابلات</t>
  </si>
  <si>
    <t>10 م كحد أقصى</t>
  </si>
  <si>
    <t>ص 245</t>
  </si>
  <si>
    <t>سلك سحب مجلفن في كل المواسير والمواسير الاحتياطية</t>
  </si>
  <si>
    <t>قطر 2 مم</t>
  </si>
  <si>
    <t>عدد الأكواع بين صندوقي سحب وقطر الانحناء بأدوات خاصة، ومنع أكثر من كوعين</t>
  </si>
  <si>
    <t>2 كوع، قطر انحناء 4D على الأقل</t>
  </si>
  <si>
    <t>البعد عن شبكة الإنذار</t>
  </si>
  <si>
    <t>50 سم توازي، 5 سم تعامد</t>
  </si>
  <si>
    <t>عدم دفن تمديدات ألومنيوم في الخرسانة، ولا تمديدات معدنية إلا إذا ذكرت في المخططات</t>
  </si>
  <si>
    <t>رفع منتصف الماسورة عن طرفيها مع ميول نحو صناديق الاتصال لمنع تجمع الرطوبة ولباني الأسمنت</t>
  </si>
  <si>
    <t>ثني PVC الجاسئة بقطع وصل من نفس مصنع المواسير، والبلاستيك القابل للثني بملئه بالرمل الناعم والهواء الساخن بزاوية 90 دون لهب مباشر</t>
  </si>
  <si>
    <t>مادة لاصقة للمواسير غير المعدنية لا تسبب تشوهها خاصة PVC الجاسئة</t>
  </si>
  <si>
    <t>أماكن العلب والأكواع في مناطق سهل الوصول إليها وظاهرة</t>
  </si>
  <si>
    <t>ربط المواسير المدفونة بحديد التسليح على مسافات مناسبة حتى لا تطفو أثناء أو بعد الصب</t>
  </si>
  <si>
    <t>استخدام PVC الثقيل في التمديدات المدفونة بالخرسانة</t>
  </si>
  <si>
    <t>المواسير على مسافة مناسبة من قاع السقف والسطح مع التثبيت الجيد بالتسليح</t>
  </si>
  <si>
    <t>تقفيل فوهات المواسير والعلب بقطع الفلين لمنع تسرب لباني الأسمنت</t>
  </si>
  <si>
    <t>حظر الحفر والتكسير في الأسقف الخرسانية بعد صبها لتركيب مواسير التوصيلات</t>
  </si>
  <si>
    <t>فواصل التمدد بالأسقف: صندوق اتصال على جانبي الفاصل ومواسير عابرة معدنية مرنة مع طول إضافي من السلك داخل الصناديق</t>
  </si>
  <si>
    <t>ص 246</t>
  </si>
  <si>
    <t>عدد الثنيات بين صندوقين لا يزيد عن 2، وإن تعذر يقلل عدد الكابلات 10% عن كل انحناء إضافي أو يزاد مقطع الماسورة</t>
  </si>
  <si>
    <t>الكود المصري للتوصيلات 2000 مج2 ص308</t>
  </si>
  <si>
    <t>حظر تركيب صناديق الاتصال بالواجهات الخارجية أو الشرفات والفرندات</t>
  </si>
  <si>
    <t>مقاسات الصناديق مناسبة لعدد وأقطار المواسير وفي أماكن يسهل منها سحب الكابلات</t>
  </si>
  <si>
    <t>مطابقة تمديد المواسير وحالتها قبل الصب لكل الأغراض (إنارة، مآخذ، هاتف، أجراس، كمبيوتر)</t>
  </si>
  <si>
    <t>ص 247</t>
  </si>
  <si>
    <t>تواجد فني كهرباء أثناء صب السقف لإصلاح أي كسر بالمواسير</t>
  </si>
  <si>
    <t>أخطاء شائعة في تمديدات كهرباء الأسقف</t>
  </si>
  <si>
    <t>تثبيت مخارج الإنارة جيداً واستبعاد التالف والمكسور، وتثبيت الخراطيم داخل المخارج وفتحها بطريقة سليمة</t>
  </si>
  <si>
    <t>ص 246 إلى 247</t>
  </si>
  <si>
    <t>استلام تأسيس الكهرباء بالجدران</t>
  </si>
  <si>
    <t>مطابقة أنواع المواسير والخراطيم والعلب للمعتمد</t>
  </si>
  <si>
    <t>تحديد مسارات التأسيس بخطوط مستقيمة رأسية وأفقية بالطباشير أو الخيط وتسليم المسارات قبل التكسير</t>
  </si>
  <si>
    <t>التقطيع في الجدران بصاروخ (آلة تقطيع دوارة) وعدم التكسير بالأزمة والشاكوش</t>
  </si>
  <si>
    <t>حظر التكسير في الأسقف الخرسانية أو الأعمدة أو الكمرات لتركيب مواسير الكهرباء</t>
  </si>
  <si>
    <t>عمق التكسير في الطوب المصمت</t>
  </si>
  <si>
    <t>رأسي 1/3 وأفقي 1/6 سمك الوحدة كحد أقصى، ولا تكسير في البلوك المفرغ أو الرغوي</t>
  </si>
  <si>
    <t>بروز صناديق الاتصال في مستوى البياض ومتساطحة مع البؤج والأوتار</t>
  </si>
  <si>
    <t>1.5 إلى 2.5 سم</t>
  </si>
  <si>
    <t>ارتفاع مفاتيح الإنارة في الاتجاه الحر للباب وبعدها الأفقي عن الباب</t>
  </si>
  <si>
    <t>1.20 إلى 1.35 م من تشطيب الأرضية (SBC الاشتراطات المعمارية فقرة 2-1/11/2)، و10 إلى 20 سم أفقيا من الباب (ص 248 بند 9)</t>
  </si>
  <si>
    <t>ص 247 إلى 248</t>
  </si>
  <si>
    <t>ارتفاع البرايز موحد بالمشروع</t>
  </si>
  <si>
    <t>35 إلى 40 سم سكني ومكاتب، 120 إلى 135 سم حمامات ومطابخ</t>
  </si>
  <si>
    <t>مفاتيح وبرايز Back-to-Back على جانبي جدار بمسافة أفقية لمنع انتقال الصوت</t>
  </si>
  <si>
    <t>15 سم على الأقل</t>
  </si>
  <si>
    <t>ص 248</t>
  </si>
  <si>
    <t>تغليف التمديدات الأرضية بخرسانة وليس مونة</t>
  </si>
  <si>
    <t>7.5 سم</t>
  </si>
  <si>
    <t>البعد عن مواسير المياه الساخنة والباردة وشبكة الإنذار</t>
  </si>
  <si>
    <t>ساخن 30/15 سم، بارد 7.5 سم، إنذار 50 سم</t>
  </si>
  <si>
    <t>تثبيت المواسير المعدنية الظاهرة</t>
  </si>
  <si>
    <t>كل 2 م أفقي و2.25 م رأسي</t>
  </si>
  <si>
    <t>توزيع المقابس على الحوائط</t>
  </si>
  <si>
    <t>1.8 م من الحائط العمودي، 3.65 م بين بريزتين كحد أقصى</t>
  </si>
  <si>
    <t>ص 249</t>
  </si>
  <si>
    <t>عمق علب برايز القوى 16 أمبير فأكثر</t>
  </si>
  <si>
    <t>38 مم على الأقل</t>
  </si>
  <si>
    <t>المسافة بين الأكواع وصناديق الاتصال</t>
  </si>
  <si>
    <t>المواسير المرنة المعدنية وغير المعدنية بأطوال محدودة، وعدم استخدام غير المعدنية في التركيبات الغاطسة أو تحت الصبة</t>
  </si>
  <si>
    <t>2 م كحد أقصى، معدنية 16 مم قطر على الأقل</t>
  </si>
  <si>
    <t>إخفاء كل تركيبات المواسير في الجدران والمجاري وفراغات المنافع وأعلى الأسقف وتحت الأرضيات ما لم ينص على غير ذلك</t>
  </si>
  <si>
    <t>التأكد من سلامة المخارج بالأسقف والحوائط باختبار بالسوستة (سلك اختبار)</t>
  </si>
  <si>
    <t>مطابقة أماكن المخارج للرسومات وربطها باللوحة العمومية وتناسق توزيعها على نفس الحائط</t>
  </si>
  <si>
    <t>عدم ربط مخارج التليفون والتليفزيون بأي مخارج أخرى، وكل مخرج مستقل من البريزة إلى مكان التجميع</t>
  </si>
  <si>
    <t>سلامة المنشون والكرب لسهولة مرور الأسلاك</t>
  </si>
  <si>
    <t>فاصل التمدد بالجدران: صندوق اتصال على جانبي الفاصل ومواسير معدنية مرنة قطرها ضعف الماسورة الأساسية بطول مناسب</t>
  </si>
  <si>
    <t>صناديق بلا فتحات مقلوظة: الاتصال بجلبة وصامولة نحاس ذات رقبة مقلوظة من الخارج وناعمة من الداخل، أو صامولة زنق وصامولة نحاسية ذات شفة</t>
  </si>
  <si>
    <t>تثبيت المواسير المعدنية بقطع خاصة (حلقات وجلب معالجة للصدأ)</t>
  </si>
  <si>
    <t>التمديدات أسفل التغطيات الحديدية بمشابك خاصة</t>
  </si>
  <si>
    <t>نهايات بلاستيك لمواسير الصلب أو صواميل نحاس قصيرة مقلوظة لوقاية عزل الكابلات عند السحب</t>
  </si>
  <si>
    <t>تأريض المواسير المعدنية والهياكل المعدنية الحاملة للموصلات</t>
  </si>
  <si>
    <t>صناديق الأرضيات (FLOOR BOXES) حسب مخطط الفرش والأجهزة ومنسوبها مضبوط مع البلاط بجلبة محكمة ثابتة</t>
  </si>
  <si>
    <t>عدم وضع مقابس في حيز المغاطس وكبائن الاستحمام</t>
  </si>
  <si>
    <t>الوصلات المنحنية والتحويلية الجانبية لمواسير الصلب بالموقع بوصلات مسننة معتمدة أو آلة ثني</t>
  </si>
  <si>
    <t>توصيلات مرنة قصيرة للمحركات والمعدات المعرضة للاهتزاز، ومجاري مرنة محكمة ضد السوائل في الأماكن المبتلة وغرف المعدات</t>
  </si>
  <si>
    <t>حظر مد توصيلات داخل بئر المصعد عدا توصيلات تشغيله</t>
  </si>
  <si>
    <t>عدم وجود توصيلات كهربائية داخل مجاري التكييف أو مواسير الغاز أو الزيت</t>
  </si>
  <si>
    <t>صناديق الاتصال والسحب في الأماكن الرطبة بحشو مانع للمياه والأتربة</t>
  </si>
  <si>
    <t>تثبيت الصناديق في الخرسانة والطوب بمسامير وغلاف ممدد (Bolts, exp. Shield)</t>
  </si>
  <si>
    <t>طلاء المواسير المعدنية الظاهرة للكهرباء بلون مميز (يفضل برتقالي)</t>
  </si>
  <si>
    <t>مواسير الصلب تحت الأرضيات في أضيق الحدود مع لفها بطبقتين خيش مقطرن أو قماش مشبع بالبيتومين</t>
  </si>
  <si>
    <t>تركيب مواسير كل دائرة وملحقاتها بالكامل قبل سحب الأسلاك</t>
  </si>
  <si>
    <t>المواسير مدفونة داخل الجدار مع مسافة بينها وبين بؤج البياض</t>
  </si>
  <si>
    <t>ص 250</t>
  </si>
  <si>
    <t>رش مسارات التكسير بالمياه وطرطشتها بالمونة ثم طبقة حماية بسطح متساو مع البياض وتموجات، ومنع الجبس نهائياً (رمل وأسمنت فقط)</t>
  </si>
  <si>
    <t>استلام سحب أسلاك الكهرباء</t>
  </si>
  <si>
    <t>فحص الأسلاك والكابلات (النوع، الجودة، المقطع، درجة العزل) بالموقع قبل التركيب ومطابقتها للمعتمد</t>
  </si>
  <si>
    <t>مطابقة مقاطع الأسلاك للدوائر حسب المخططات</t>
  </si>
  <si>
    <t>عدم وجود وصلات داخل المواسير</t>
  </si>
  <si>
    <t>تدقيق ألوان الأسلاك ومطابقتها للمواصفات</t>
  </si>
  <si>
    <t>SBC 401 فقرة 3-1/5</t>
  </si>
  <si>
    <t>فحص المرابط (القسامات) داخل علب السحب وعدم التوصيل بدون مرابط معزولة</t>
  </si>
  <si>
    <t>فحص أسلاك التأريض ومقاطعها</t>
  </si>
  <si>
    <t>مراجعة توزيع الدوائر وربطها بالقواطع وجودة التوصيل</t>
  </si>
  <si>
    <t>عدم سحب كابلات إنارة أو قوى بجهود مختلفة في نفس المواسير</t>
  </si>
  <si>
    <t>عدم استعمال بعض أقطاب كابل متعدد الأقطاب على جهد يخالف جهد باقي الأقطاب</t>
  </si>
  <si>
    <t>تنظيف المواسير بالهواء المضغوط قبل شد الأسلاك</t>
  </si>
  <si>
    <t>الالتزام بالألوان المميزة لموصلات المغذيات ودوائر التوزيع</t>
  </si>
  <si>
    <t>أقل مقطع لموصلات خطوط القوى النحاسية</t>
  </si>
  <si>
    <t>3 مم² (الكود المصري 2000 فقرة 7/4)؛ SBC 401 جدول 52-5 يسمح بـ 1.5 مم² نحاس</t>
  </si>
  <si>
    <t>حظر وصل الأسلاك خارج صناديق الاتصال</t>
  </si>
  <si>
    <t>لصق أرقام القواطع على نهايات الأسلاك عند الحمل أو في صناديق الاتصال</t>
  </si>
  <si>
    <t>ألوان أسلاك الكهرباء SBC 401</t>
  </si>
  <si>
    <t>منع استخدام الأزرق بجميع درجاته للأسلاك المكهربة وتخصيصه للمحايد، ومنع البني أو الأسود أو الرمادي للمحايد</t>
  </si>
  <si>
    <t>الدليل الإرشادي لوزارة الكهرباء السعودية</t>
  </si>
  <si>
    <t>ص 251</t>
  </si>
  <si>
    <t>مقطع موصلات الإنارة والمقابس</t>
  </si>
  <si>
    <t>إنارة 2 مم²، مقابس 3 مم² على الأقل (الكود المصري 2000 مج2 ص262)</t>
  </si>
  <si>
    <t>القواطع الرئيسية والفرعية تفصل مباشرة عند زيادة التيار عن المقنن</t>
  </si>
  <si>
    <t>SBC 401 جدول 52-5</t>
  </si>
  <si>
    <t>عدم حشر الأسلاك بالقوة أثناء الشد بما يعرض العزل والشعيرات للتلف</t>
  </si>
  <si>
    <t>عدم حشر سلك أو أكثر في مربط ذي مقاس غير كاف</t>
  </si>
  <si>
    <t>عدم الاعتماد على لف الأسلاك ببعضها والشريط اللاصق العازل</t>
  </si>
  <si>
    <t>موصلات كل دائرة فرعية نهائية منفصلة تماماً عن أي دائرة أخرى ولا تشترك حتى في المحايد</t>
  </si>
  <si>
    <t>التأكد من سلامة الأسلاك بالأفوميتر أو بتمرير تيار</t>
  </si>
  <si>
    <t>الأسلاك قطعة واحدة بلا وصلات بين مخرجين أو بين المخرج وصندوق الاتصال، والوصلات فقط في الصناديق</t>
  </si>
  <si>
    <t>ص 252</t>
  </si>
  <si>
    <t>حظر استعمال الأجزاء الموصلة الخارجية كموصلات PEN</t>
  </si>
  <si>
    <t>حظر توصيل الأجزاء المكهربة لدوائر جهد الحماية فائق الانخفاض بالأرضي أو بأجزاء مكهربة أو موصلات حماية لدوائر أخرى</t>
  </si>
  <si>
    <t>الأخضر والأصفر لموصلات الوقاية فقط</t>
  </si>
  <si>
    <t>أسلاك أنظمة إنذار الحريق موصلات نحاسية أو ألياف بصرية</t>
  </si>
  <si>
    <t>1 مم² على الأقل للنحاس</t>
  </si>
  <si>
    <t>استلام المفاتيح والبرايز</t>
  </si>
  <si>
    <t>تقديم عينات لكل أنواع المفاتيح والبرايز للاعتماد ومطابقة التوريدات عليها</t>
  </si>
  <si>
    <t>مفاتيح الإنارة في الاتجاه الحر للباب</t>
  </si>
  <si>
    <t>120 إلى 135 سم من تشطيب الأرضية</t>
  </si>
  <si>
    <t>مراجعة سعة المفاتيح والمخارج للأغراض المختلفة حسب المخططات والمواصفات</t>
  </si>
  <si>
    <t>مراجعة ربط الأسلاك بالمفاتيح والمخارج وتثبيتها جيداً</t>
  </si>
  <si>
    <t>مفاتيح الدوائر الفرعية سريعة الفصل والتوصيل ومقننة بالجهد والتيار المحدد</t>
  </si>
  <si>
    <t>مفاتيح المطابخ والحمامات والمغاسل محكمة</t>
  </si>
  <si>
    <t>IP55 على الأقل</t>
  </si>
  <si>
    <t>لمبة نيون (Neon pilot light) بالمفاتيح إذا تطلبتها المواصفات</t>
  </si>
  <si>
    <t>حماية دوائر مقابس الحمامات والأماكن الرطبة بقاطع تسرب أرضي أوتوماتيكي حتى لو لم يذكر بالمستندات</t>
  </si>
  <si>
    <t>30 مللي أمبير</t>
  </si>
  <si>
    <t>ص 253</t>
  </si>
  <si>
    <t>حماية كل دوائر المقابس بقاطع تسرب أرضي، والمقابس الخارجية والرطبة من النوع المقاوم للعوامل الجوية</t>
  </si>
  <si>
    <t>أغطية المخارج والمفاتيح بتلامس مستمر للأطراف الأربعة مع سطح التشطيب بدون حشوات، ولا يسمح بحشوات بياض، وتركب رأسية</t>
  </si>
  <si>
    <t>استقامة 4 مم كحد أقصى</t>
  </si>
  <si>
    <t>عدد مآخذ 16 أمبير على الدائرة النهائية الواحدة</t>
  </si>
  <si>
    <t>4 كحد أقصى (الكود المصري للتوصيلات 2000 مج2 ص263)</t>
  </si>
  <si>
    <t>ص 254</t>
  </si>
  <si>
    <t>كل المخارج بقطب وقاية يوصل بالرباط متساوي الجهد</t>
  </si>
  <si>
    <t>المفاتيح سريعة القطع والفصل (snap) للتيار المتردد ومناسبة للمصابيح المتوهجة والفلورية</t>
  </si>
  <si>
    <t>مقابس الجهود المختلفة بشكل مميز لكل جهد ونوع تيار لسهولة التمييز</t>
  </si>
  <si>
    <t>حظر تركيب مقابس يمكن لمس اتصالاتها النحاسية باليد</t>
  </si>
  <si>
    <t>توحيد مناسيب المفاتيح والمقابس على كامل المشروع</t>
  </si>
  <si>
    <t>مقابس أغراض التنظيف مع مفاتيح الإنارة كمجموعة عند باب الغرفة</t>
  </si>
  <si>
    <t>لوحة إرشادية على المقابس المغذية لمعدات خارج نطاق الربط الرئيسي متساوي الجهد</t>
  </si>
  <si>
    <t>علب السحب لا تقل عن الأبعاد الدنيا في ANSI/NFPA 70 من الصلب المجلفن أو المعدن المصبوب بأغطية بمسامير ملولبة</t>
  </si>
  <si>
    <t>ANSI/NFPA 70</t>
  </si>
  <si>
    <t>علب السحب لعدة موصلات تغذية بعلامات تعريف (الخصائص، رقم الدائرة، اللوحة)، والمغذيات بجهود مختلفة في علب منفصلة ودوائر الإشارات منفصلة عن القوى</t>
  </si>
  <si>
    <t>صناديق الاتصال الغاطسة في الجدران الخارجية أو خارج المباني بحشو Gasket لمنع تسرب المياه</t>
  </si>
  <si>
    <t>مآخذ الحمامات أحادية الطور ثلاثة أقطاب (قطبي تيار وقطب أرضي)</t>
  </si>
  <si>
    <t>مقابس الأرضيات صامدة للمياه ومنتجة خصيصاً لهذا الغرض</t>
  </si>
  <si>
    <t>استلام حوامل الكابلات (Cable Trays)</t>
  </si>
  <si>
    <t>عينات حوامل الكابلات وقطع الوصل مثبتة على لوحة للاعتماد ومطابقة الموردة للعينة</t>
  </si>
  <si>
    <t>قطع وصل (Reducer) عند تغيير عرض المسار</t>
  </si>
  <si>
    <t>قطع اتصال جاهزة من نفس الصانع عند تغيير المقطع والاتجاه والتقاطع وعدم تشكيلها بالموقع</t>
  </si>
  <si>
    <t>ص 255</t>
  </si>
  <si>
    <t>عنونة الكابل بمصدر التغذية والحمل المغذي لكل مسار</t>
  </si>
  <si>
    <t>تأريض كل الحوامل ويفضل موصل تأريض منفصل داخل المجرى توصل به أجزاؤه</t>
  </si>
  <si>
    <t>وصل أجزاء الحوامل عند الوصلة بحامل U-channel بمسمارين من كل جهة</t>
  </si>
  <si>
    <t>تربيط الكابلات بأحزمة على الحوامل وبعد كل انحناء أو نزول</t>
  </si>
  <si>
    <t>كل 2 م</t>
  </si>
  <si>
    <t>قياس سماكة حوامل الصلب المجلفن</t>
  </si>
  <si>
    <t>1.5 مم على الأقل</t>
  </si>
  <si>
    <t>نسبة امتلاء الحامل بالكابلات</t>
  </si>
  <si>
    <t>50% كحد أقصى مع احتياطي 25%</t>
  </si>
  <si>
    <t>تباعد الكابلات المتجاورة على الحامل</t>
  </si>
  <si>
    <t>قطر الأكبر أحادي الطور، ضعف القطر ثلاثي الطور</t>
  </si>
  <si>
    <t>تثبيت ودعامات الحوامل</t>
  </si>
  <si>
    <t>كل 1.5 م كحد أقصى</t>
  </si>
  <si>
    <t>مجاري كابلات إنذار الحريق مقاومة للحريق ومنفصلة عن كوابل الأنظمة الأخرى</t>
  </si>
  <si>
    <t>ساعتين</t>
  </si>
  <si>
    <t>عرض الحامل كاف لتمديد الكابلات في طبقة واحدة مثبتة بمرابط</t>
  </si>
  <si>
    <t>أغطية من نفس نوع الحامل للمجاري الرأسية (Ladders) والأجزاء الأفقية المعرضة للصدمات فوق السطح</t>
  </si>
  <si>
    <t>حظر تعليق الأسقف المستعارة بحوامل الكابلات وحظر مرور تعليق السقف المستعار داخل قطاع الحوامل</t>
  </si>
  <si>
    <t>منسوب الحوامل أعلى من أي مصدر مياه (صرف معلق، تغذية، حريق)</t>
  </si>
  <si>
    <t>فروق المنسوب بميول وليس زوايا قائمة</t>
  </si>
  <si>
    <t>مراجعة انحناءات الكابلات داخل المجاري بحيث لا تكون على العاصي</t>
  </si>
  <si>
    <t>الحوامل لتمديد الكوابل أو الأسلاك متعددة الأقطاب المعزولة والمغلفة فقط</t>
  </si>
  <si>
    <t>فصل كابلات الطوارئ بحوامل خاصة منفصلة عن القوى العادية</t>
  </si>
  <si>
    <t>وصل الكابلات فوق الحوامل عند الضرورة فقط داخل علبة اتصال محكمة مانعة للرطوبة</t>
  </si>
  <si>
    <t>غطاء الحامل المخترق للأدوار ملحوم مع شبك ممدد وبياض</t>
  </si>
  <si>
    <t>50 سم أعلى الدور، 20 سم أسفل السقف</t>
  </si>
  <si>
    <t>ص 256</t>
  </si>
  <si>
    <t>سد فراغات المجاري المخترقة للأدوار بعد تركيب الكابلات بمواد تمنع سريان اللهب عند كل دور</t>
  </si>
  <si>
    <t>وصلة تمدد في الحوامل عند اختراق فواصل التمدد بين المباني (شكل ك-4)</t>
  </si>
  <si>
    <t>استخدام TRUNKING بدل الحوامل في الأماكن التي تتطلب وقاية ميكانيكية خاصة أو وقاية من الإشعاع الحراري</t>
  </si>
  <si>
    <t>تثبيت TRUNKING وعدد الوصلات والموصلات به</t>
  </si>
  <si>
    <t>1.5 م أفقي، 4.5 م رأسي، وصلة واحدة بين نقطتين، 30 موصل و20% مساحة كحد أقصى</t>
  </si>
  <si>
    <t>استلام قنوات الكابلات الأرضية</t>
  </si>
  <si>
    <t>أبعاد قناة الكابلات الخرسانية وميول أرضيتها نحو أقرب بالوعة</t>
  </si>
  <si>
    <t>عمق 30 سم، عرض 40 سم، ميل 1:200</t>
  </si>
  <si>
    <t>زوايا معدنية على جوانب المجرى تثبت عليها الكابلات مع تباعد الكابلات</t>
  </si>
  <si>
    <t>5 سم بين الكابلات، 3 سم عن الجدران</t>
  </si>
  <si>
    <t>المجرى مقفل تماماً من كل الاتجاهات لمنع القوارض والحشرات والقطط</t>
  </si>
  <si>
    <t>أغطية القناة من الصاج المجلفن أو بلاطات خرسانية قابلة للرفع</t>
  </si>
  <si>
    <t>3 إلى 6 مم على زوايا 40×40 مم</t>
  </si>
  <si>
    <t>استلام الكابلات المدفونة بالموقع العام</t>
  </si>
  <si>
    <t>مخطط تجميعي لكل الخدمات والشبكات بالموقع والتنسيق لتحقيق المسافات الأفقية الدنيا وترتيب المناسيب بحيث تكون الكابلات أعلى من أي مصدر مياه</t>
  </si>
  <si>
    <t>ص 257</t>
  </si>
  <si>
    <t>عينات من أنواع الكابلات والأسلاك مثبتة على لوح للاعتماد</t>
  </si>
  <si>
    <t>المشاريع الكبرى: توقيع مسارات الخدمات بمحطة الرصد بالإحداثيات حسب مخطط تنسيق الشبكات</t>
  </si>
  <si>
    <t>قياس عمق الحفر من مناسيب التشطيب النهائية وليس من الأرض الطبيعية بالتنسيق مع المساحة والمعماري</t>
  </si>
  <si>
    <t>فحص الكابلات (النوع، الجودة، المقطع، درجة العزل) قبل التركيب والتأكد من عدم التلف أو الطعن أثناء التنزيل</t>
  </si>
  <si>
    <t>الكابلات المدفونة مباشرة مسلحة أو بغلاف معدني أو كليهما أو متحدة المركز معزولة بالبلاستيك</t>
  </si>
  <si>
    <t>الالتزام بتفاصيل الترنشات الواردة بالمخططات</t>
  </si>
  <si>
    <t>استلام منسوب قاع الحفر والمسار مساحياً</t>
  </si>
  <si>
    <t>عمق الكابلات حسب الجهد</t>
  </si>
  <si>
    <t>منخفض 80 سم، متوسط 1 م، أعلى من 600 فولت 1000 مم على الأقل</t>
  </si>
  <si>
    <t>البعد عن خطوط الصرف ووصلات مواسير المياه</t>
  </si>
  <si>
    <t>1 م عن الصرف، 3 م عن الوصلات عند التقاطع غالباً</t>
  </si>
  <si>
    <t>مواسير احتياطية لتعدية الطرق الرئيسية</t>
  </si>
  <si>
    <t>25% إلى 50% من المستعمل</t>
  </si>
  <si>
    <t>فرشة الرمل حول وأسفل المواسير المدفونة</t>
  </si>
  <si>
    <t>10 سم أسفل، وتمتد 50 سم خارج الطرفين</t>
  </si>
  <si>
    <t>ص 258</t>
  </si>
  <si>
    <t>سلك سحب داخل المواسير</t>
  </si>
  <si>
    <t>مجلفن 3 مم</t>
  </si>
  <si>
    <t>ميل المواسير الخارجية نحو غرف التفتيش</t>
  </si>
  <si>
    <t>75 مم لكل 20 م</t>
  </si>
  <si>
    <t>الدفن المباشر: فرش رمل ثم فرد الكابل ثم ردم رمل</t>
  </si>
  <si>
    <t>10 سم أسفل و10 سم أعلى على الأقل</t>
  </si>
  <si>
    <t>المسافات بين الكابلات المتجاورة وبين الجهود المختلفة وكابلات الاتصال</t>
  </si>
  <si>
    <t>20 سم بين كابلين، 30 سم عن الاتصال، 15 سم منخفض ومتوسط</t>
  </si>
  <si>
    <t>نصف قطر انحناء الكوابل</t>
  </si>
  <si>
    <t>غير مسلحة 8 إلى 10D، مسلحة 10 إلى 12D</t>
  </si>
  <si>
    <t>لحام الكوابل بصناديق اللحام فقط للمسارات الطويلة</t>
  </si>
  <si>
    <t>أكثر من 250 م أو أطول من الطول القياسي</t>
  </si>
  <si>
    <t>المسارات المتقاطعة بطبقة رمل فاصلة والجهد المتوسط بالأسفل</t>
  </si>
  <si>
    <t>10 سم فاصل، أعلى طبقة 600 مم تحت التشطيب</t>
  </si>
  <si>
    <t>ص 259</t>
  </si>
  <si>
    <t>بلاطات حماية خرسانية فوق الرمل وشريط تحذير</t>
  </si>
  <si>
    <t>بلاطات 5 سم، شريط على 300 مم</t>
  </si>
  <si>
    <t>علامات خرسانية للكابلات عند كل انحراف ونقطة وصل ولحام</t>
  </si>
  <si>
    <t>ارتفاع 600 مم، مربع 200 مم</t>
  </si>
  <si>
    <t>الكوابل الرئيسية والثانوية وكوابل الإنارة العابرة أسفل الطرق والمواقف داخل مواسير PVC في غلاف خرسانة مسلحة (شكل ك-7)</t>
  </si>
  <si>
    <t>مواصفات بنود الأعمال الكهربائية المصرية 2006 البند 8/2-1</t>
  </si>
  <si>
    <t>الكابلات في المواسير المدفونة بمسارات مستقيمة وغرف تفتيش عند تغيير الاتجاه، وتنظيف المواسير ومسحها قبل السحب</t>
  </si>
  <si>
    <t>فرد الكابلات في مسارات متوازية مستقيمة غير متعرجة دون إتلاف العزل أثناء السحب</t>
  </si>
  <si>
    <t>سحب الكوابل ذات القطاع الأكبر في القاع أولاً ثم الأصغر فوقها</t>
  </si>
  <si>
    <t>ترك أطوال إضافية من أطراف الكابلات للتركيب على اللوحات والمحولات وللصيانة المستقبلية</t>
  </si>
  <si>
    <t>مباعدات (Separators) عند وجود أكثر من كابل في خندق واحد</t>
  </si>
  <si>
    <t>الكابلات قطعة واحدة بلا وصلات بين مخرجين والوصلات في صناديق اتصال فقط</t>
  </si>
  <si>
    <t>ص 258 إلى 259</t>
  </si>
  <si>
    <t>حظر وصل الكوابل والأسلاك بجدلها مع بعضها (التناكب)</t>
  </si>
  <si>
    <t>غرف تفتيش أو مناولة عند مواضع تغيير اتجاه الكابل الأرضي</t>
  </si>
  <si>
    <t>تثبيت كوابل التغذية بأجسام الأجهزة بجلب تثبيت خاصة (Cable Glands)</t>
  </si>
  <si>
    <t>تبطين الفتحات عند مرور الكابلات خلال منشآت معدنية لحمايتها من الاحتكاك</t>
  </si>
  <si>
    <t>حماية الكابلات غير المسلحة بمواسير أو مجار أو حوامل</t>
  </si>
  <si>
    <t>استلام وصلات الكابلات الكهربائية</t>
  </si>
  <si>
    <t>الكابلات قطعة واحدة والوصلات في صناديق اتصال فقط وحظر الوصل داخل المواسير</t>
  </si>
  <si>
    <t>مقاومة الوصلة لا تزيد عن مقاومة طول مماثل من الكابل ولا ترتفع حرارتها أكثر منه أثناء التحميل</t>
  </si>
  <si>
    <t>عزل الوصلة لا يقل عن عزل الكابل</t>
  </si>
  <si>
    <t>عدم استخدام مواد مساعدة تحتوي أحماضاً في اللحام</t>
  </si>
  <si>
    <t>إزالة العزل لمسافة زائدة عن الطول العاري المطلوب وطلاء الأطراف بالقصدير للكابلات النحاسية غير المطلية</t>
  </si>
  <si>
    <t>1.5 سم زيادة</t>
  </si>
  <si>
    <t>لف الأطراف النحاسية على بعضها جيداً ثم اللحام بمخلوط متساو من القصدير النقي والرصاص مع راتنج</t>
  </si>
  <si>
    <t>ص 259 إلى 260</t>
  </si>
  <si>
    <t>الكابلات المعزولة بالبلاستيك تعزل بعد اللحام بشريط لاصق بلاستيك وشريط عازل بلاستيك</t>
  </si>
  <si>
    <t>ص 260</t>
  </si>
  <si>
    <t>كابلات الألومنيوم توصل بمكابس خاصة ويمكن اللحام باللهب بسبيكة القصدير والزنك</t>
  </si>
  <si>
    <t>صناديق الوصل Cast-Resin مناسبة لنوع وقطاع الكابل بنفس مواصفاته أو أفضل (التيار المقنن وتيار القصر) ومقاومة للعوامل الجوية والكيماوية ومانعة للمياه</t>
  </si>
  <si>
    <t>توصيل أطراف النواقل بمرابط كبس خاصة وعزل نقط لحام الجهد المتوسط بشريط عازل وشريط واق حسب تعليمات الصانع</t>
  </si>
  <si>
    <t>استلام وحدات الإضاءة</t>
  </si>
  <si>
    <t>مطابقة الوحدات للمعتمد (اسم المنتج، العلامة، بلد المنشأ، لون الضوء، تصنيف المصباح، التردد والجهد المقنن)</t>
  </si>
  <si>
    <t>فحص اكتمال أجزاء الوحدات والعواكس والأغطية الزجاجية أو البلاستيكية وأغطية فتحات التهوية وعلب التوصيل الجانبية</t>
  </si>
  <si>
    <t>الوحدات على استقامة واحدة (Perfect Alignment) وحسب التوزيع بالمخططات</t>
  </si>
  <si>
    <t>تطبيع جسم الوحدات على السقف الخرساني</t>
  </si>
  <si>
    <t>اكتمال الوحدات بمصابيحها والزجاج والعواكس والألواح الجانبية ونواشر الضوء</t>
  </si>
  <si>
    <t>التأكد من شدة الاستضاءة حسب استخدام المكان وكفاءة المصابيح (لومن/وات) مطابقة للبيانات الفنية</t>
  </si>
  <si>
    <t>تشغيل كل الوحدات بعد إطلاق التيار</t>
  </si>
  <si>
    <t>الإنارة الغاطسة في الأسقف المستعارة محكمة داخل الفراغ دون فراغات بين حوافها والسقف (أشكال ك-5، ك-6)</t>
  </si>
  <si>
    <t>استلام أعمدة الإنارة بالموقع العام</t>
  </si>
  <si>
    <t>تقديم كتالوجات الأعمدة للاعتماد</t>
  </si>
  <si>
    <t>ص 261</t>
  </si>
  <si>
    <t>استلام الأعمدة الموردة: المظهر، الاستدارة، الجلفنة، سمك العامود والقاعدة، الصواميل، الارتفاع، ومطابقتها للعينة والكتالوج</t>
  </si>
  <si>
    <t>فتحة العامود بغطاء محكم ذي حشوة مانعة للمياه والأتربة وعلبة توصيلات داخلية بها نقطة تأريض</t>
  </si>
  <si>
    <t>استلام قاعدة العامود مساحياً (إحداثيات ومنسوب) وأبعاد وتسليح القواعد وقوة الخرسانة (شكل ك-10)</t>
  </si>
  <si>
    <t>استقامة الأعمدة على خط واحد وضبط رأسيتها وتعامدها على الأرض وتثبيتها على القواعد</t>
  </si>
  <si>
    <t>خندق كابل التغذية موازٍ لخط القواعد مع غرف تفتيش صغيرة قرب كل عامود</t>
  </si>
  <si>
    <t>60 إلى 80 سم من القواعد</t>
  </si>
  <si>
    <t>شريط عازل واق للجزء المدفون من العامود</t>
  </si>
  <si>
    <t>20 سم أعلى وأسفل منسوب الأرض</t>
  </si>
  <si>
    <t>فحص كابلات الإنارة (النوع، الجودة، المقطع، العزل) وترك أطوال إضافية داخل غرف التفتيش</t>
  </si>
  <si>
    <t>تركيب المصهرات داخل العامود والتحقق من التوصيل وتثبيت الأطراف</t>
  </si>
  <si>
    <t>فحص محتويات الكشاف (اللمبات، الجسم، الترانس، البادي، المكثف) مقابل المعتمد وشد الأسلاك داخل العامود وتركيب الكشاف بالذراع جيداً</t>
  </si>
  <si>
    <t>تأريض جسم العامود من الداخل بنقطة تأريض قرب نهايته السفلى وتوصيل نقطتي التأريض لدائرة التغذية ولجسم العامود بالأرض</t>
  </si>
  <si>
    <t>ذراع واحد للإنارة عند التثبيت على جانب واحد وذراعين في جزيرة منتصف الطريق</t>
  </si>
  <si>
    <t>استلام لوحات التوزيع</t>
  </si>
  <si>
    <t>مطابقة اللوحات للعينات المعتمدة</t>
  </si>
  <si>
    <t>ص 262</t>
  </si>
  <si>
    <t>تقديم واعتماد مخططات تصنيع تفصيلية بمكونات اللوحة (القواطع والفيوزات ومواصفاتها وأنواعها)</t>
  </si>
  <si>
    <t>تركيب اللوحات في أماكنها بدقة ومنسوب ارتفاعها (شكل ك-3)</t>
  </si>
  <si>
    <t>تخصيص قاطع لكل دائرة تغذي جهازاً مستقلاً أو مجموعة إنارة أو أفياش</t>
  </si>
  <si>
    <t>ترقيم القواطع الفرعية وجدول ملصق بباب اللوحة من الداخل يبين الأحمال وأجزاء المبنى لكل قاطع، ولصق نفس الرقم على سلك المحايد للحمل</t>
  </si>
  <si>
    <t>تغذية كل دائرة من قاطعها بأسلاك مستمرة غير موصولة من نقطة التغذية للحمل بمربط القاطع أو الجهاز المحكم</t>
  </si>
  <si>
    <t>القواطع الرئيسية والفرعية تفصل عند زيادة التيار عن المقنن</t>
  </si>
  <si>
    <t>عدم حشر الأسلاك بالمرابط بطريقة تستلزم إزالة بعض شعيرات السلك</t>
  </si>
  <si>
    <t>اللوحات الرئيسية: فراغ كاف من جهة التشغيل وبين واجهتها والحائط المقابل وبين اللوحة المجاورة</t>
  </si>
  <si>
    <t>تأريض كل أجزاء اللوحة وتغذية لمبات البيان مباشرة من أطراف كابل الدخول</t>
  </si>
  <si>
    <t>كل لوحة بمخطط Single Line Diagram أو جدول بطريقة التوزيع</t>
  </si>
  <si>
    <t>كل الكابلات والموصلات الداخلة والخارجة بمرابط، ولا توصل مباشرة بالأجهزة، ولا أكثر من موصل على مربط واحد</t>
  </si>
  <si>
    <t>ص 262 إلى 263</t>
  </si>
  <si>
    <t>سمك صاج اللوحات ومستوى العزل ودرجة الحماية</t>
  </si>
  <si>
    <t>1.5 مم، 660 فولت، IP40</t>
  </si>
  <si>
    <t>ص 263</t>
  </si>
  <si>
    <t>بطاقة اللوحة بنوع التيار والجهد والأطوار وكلمة خطر للجهد الأعلى من 250 فولت</t>
  </si>
  <si>
    <t>ارتفاع تركيب اللوحة ومقبض التشغيل</t>
  </si>
  <si>
    <t>قاع 1700 مم على الأقل، قمة 1950 مم كحد أقصى</t>
  </si>
  <si>
    <t>عدم تركيب مفاتيح اللوحة إلا بعد انتهاء اللياسة حتى لا تتلف</t>
  </si>
  <si>
    <t>عدم تركيب اللوحة الرئيسية MDB داخل غرفة مغلقة إلا إذا كانت مخصصة لها ومفتاحها مع مسؤول الكهرباء</t>
  </si>
  <si>
    <t>رسومات أجزاء المبنى المغذاة داخل هياكل اللوحات الفرعية بأرقام مسلسلة للدوائر تقابل أرقام القواطع</t>
  </si>
  <si>
    <t>القواطع تفصل عند الالتماس أو القصر (short circuit) وتمنع التيار العالي وخطر الصعق</t>
  </si>
  <si>
    <t>مراجعة أبعاد القواعد الخرسانية للوحات ومنسوب ارتفاعها حسب المخططات</t>
  </si>
  <si>
    <t>فحص طريقة تثبيت Cable Gland من المادة المذكورة بالوثائق وربط الكابلات الرئيسية والفرعية بالقواطع حسب المخططات</t>
  </si>
  <si>
    <t>ربط موصلات الأرضي العمومي بقضيب التأريض باللوحة</t>
  </si>
  <si>
    <t>أسماء الدوائر على غطاء اللوحة من الداخل</t>
  </si>
  <si>
    <t>فحص الإطار الخارجي للوحات وفتحات دخول الخراطيم وتشطيب الإطار من الداخل بعد دخول المواسير</t>
  </si>
  <si>
    <t>ص 263 إلى 264</t>
  </si>
  <si>
    <t>اللوحة معتمدة وتم تلافي الملاحظات</t>
  </si>
  <si>
    <t>الانتهاء من فحص الأسلاك والكابلات قبل استلام اللوحة</t>
  </si>
  <si>
    <t>ص 264</t>
  </si>
  <si>
    <t>فحص عدد المفاتيح وقدراتها مقابل الرسومات ودخول الأسلاك والكابل على المفاتيح والبارات</t>
  </si>
  <si>
    <t>ملصق بمعلومات الدوائر وأسماء الحجرات و SLD والقواطع الاحتياطية وبيان عدد الخطوط الاحتياطية</t>
  </si>
  <si>
    <t>سحب الأسلاك حسب الألوان بالرسومات ومطابقة Panel Schedule</t>
  </si>
  <si>
    <t>تقديم رسومات As-built بالمسارات المنفذة فعلياً موضحاً بها عدد الأسلاك في الماسورة الواحدة</t>
  </si>
  <si>
    <t>استلام المحولات الكهربائية</t>
  </si>
  <si>
    <t>تسليم مكان المحول (إحداثيات ومنسوب)</t>
  </si>
  <si>
    <t>تسليم أعمال الدمك أسفل المحولات لاستشاري الطرق</t>
  </si>
  <si>
    <t>تسليم زوايا ومنسوب قاعدة المحول لاستشاري الأعمال المساحية</t>
  </si>
  <si>
    <t>التأكد من اتجاه القاعدة ناحية كابلات الجهد المتوسط وناحية كابلات الجهد المنخفض</t>
  </si>
  <si>
    <t>الانتهاء من أعمال بئر الأرضي</t>
  </si>
  <si>
    <t>علب النهاية لكابلات الجهد المتوسط والتركيب، وتكويس كابلات الجهد المنخفض والتركيب</t>
  </si>
  <si>
    <t>توصيل أطراف EARTH FAULT INDICATOR إلى CT's وتوصيل الأرضي EARTH BAR</t>
  </si>
  <si>
    <t>عند ربط المحول بمحول آخر (ربط الواب) يضاف EARTH FAULT INDICATOR إلى CT's</t>
  </si>
  <si>
    <t>استلام مولدات الطوارئ</t>
  </si>
  <si>
    <t>مطابقة بيانات ماكينة الديزل والمولد (الرقم الكودي والتسلسلي والمصنع والقدرة المستمرة عند معامل قدرة 0.8 متأخر والقدرة عند ظروف الموقع)</t>
  </si>
  <si>
    <t>المرجع في التركيبات الكهربية، جيلاني 2013</t>
  </si>
  <si>
    <t>ص 265</t>
  </si>
  <si>
    <t>فحص غرفة المولد (الأبعاد، الباب، فتحة التهوية) والتهوية ومروحة التبريد وفتحة العادم</t>
  </si>
  <si>
    <t>فحص نظام العادم (الطول، الانحناءات، القطر، العزل الحراري، مخفضات الصوت، حساب الضغط العكسي)</t>
  </si>
  <si>
    <t>موانع الاهتزاز بين الماكينة والشاسية وبين الشاسية والقاعدة الخرسانية</t>
  </si>
  <si>
    <t>ص 266</t>
  </si>
  <si>
    <t>فحص أجهزة القياس والإنذار والفصل للمولد (حرارة التبريد والزيت، ضغط الزيت، زيادة السرعة)</t>
  </si>
  <si>
    <t>لوحة التوزيع</t>
  </si>
  <si>
    <t>تثبيت اللوحة على حائط إنشائي مع pull box وEMT ظاهر والكابلات الرئيسية من أسفل على uni-strut</t>
  </si>
  <si>
    <t>ص 415</t>
  </si>
  <si>
    <t>حوامل الكابلات عند فواصل التمدد</t>
  </si>
  <si>
    <t>فجوة في الـ cable tray منطبقة على الفاصل مع braided copper strip بارتخاء وtinned crimp lugs</t>
  </si>
  <si>
    <t>التأريض</t>
  </si>
  <si>
    <t>تأريض ماسورة المرافق بلحام Thermoweld</t>
  </si>
  <si>
    <t>ص 419</t>
  </si>
  <si>
    <t>الموصل النازل من مانعة الصواعق داخل PVC 25 مم Schedule 40 في رقبة العمود ويوصل بالـ ground rod عبر clamp أو Thermoweld</t>
  </si>
  <si>
    <t>تغذية المعدات على السطح</t>
  </si>
  <si>
    <t>Cable ladder مجلفن على حوامل فوق العزل مع sunshade وdisconnect switch مقاوم للعوامل وflexible watertight conduit حتى المعدة</t>
  </si>
  <si>
    <t>ص 420</t>
  </si>
  <si>
    <t>استلام الأعمال الكهربائية</t>
  </si>
  <si>
    <t>ارتفاع البرايز والمفاتيح وبعد المفتاح عن الباب</t>
  </si>
  <si>
    <t>300 / 1350 / 200 مم</t>
  </si>
  <si>
    <t>الخلوص بين العلب</t>
  </si>
  <si>
    <t>أعماق الخنادق والفرشة الرملية والبلاط وشريط التحذير</t>
  </si>
  <si>
    <t>LV 900/1200، HV 1100 مم</t>
  </si>
  <si>
    <t>ص 417</t>
  </si>
  <si>
    <t>علامات المسارات بالموقع العام</t>
  </si>
  <si>
    <t>أغطية غرف التأريض مكتوب عليها</t>
  </si>
  <si>
    <t>ربط anchor bolts أعمدة الإنارة بالـ levelling nuts</t>
  </si>
  <si>
    <t>ص 418</t>
  </si>
  <si>
    <t>عدم وضع مواسير الكهرباء بين أسفل حديد التسليح وأسفل البلاطة</t>
  </si>
  <si>
    <t>المواصفات العامة لتنفيذ المباني السعودية قسم 03300</t>
  </si>
  <si>
    <t>تثبيت البرايز</t>
  </si>
  <si>
    <t>البريزة في علبة تثبيت على ارتفاع 300 مم مع male bush وماسورة مثبتة بـ saddle تمر في طبقة الـ screed</t>
  </si>
  <si>
    <t>FIRE</t>
  </si>
  <si>
    <t>حريق وإنذار</t>
  </si>
  <si>
    <t>متطلبات الوقاية من الحريق بالمخططات المعمارية</t>
  </si>
  <si>
    <t>مخطط لكل دور يوضح مناطق الحريق ودرجة مقاومة الجدران Fire Zone &amp; Wall Types Plan</t>
  </si>
  <si>
    <t>خلو سبل الهروب من العوائق واتجاه فتح الأبواب مع مسار الهروب</t>
  </si>
  <si>
    <t>مخارج طوارئ دون الاعتماد على وسائل المكافحة مناسبة عددا وسعة وموقعا</t>
  </si>
  <si>
    <t>توزيع المخارج على أطراف المبنى وتجنب النهايات المغلقة</t>
  </si>
  <si>
    <t>عرض الممرات لا يقل عن عرض المخرج الذي تؤدي إليه</t>
  </si>
  <si>
    <t>150 سم للممرات الرئيسية، 120 سم داخل الشقق</t>
  </si>
  <si>
    <t>غرفة المولد واللوحات الرئيسية مقاومة للحريق معزولة كوحدة مستقلة مدخلها من الخارج فقط</t>
  </si>
  <si>
    <t>4 ساعات على الأقل</t>
  </si>
  <si>
    <t>غرفة خزان الوقود السائل مستقلة ويفضل على الجدار الخارجي</t>
  </si>
  <si>
    <t>أبواب غرف النوم في الفنادق وبيوت الطلبة وسكن العمال بإغلاق تلقائي</t>
  </si>
  <si>
    <t>مقاومة 20 دقيقة على الأقل</t>
  </si>
  <si>
    <t>حظر مرور مخرج الطوارئ عبر غرفة قابلة للغلق أو قرب خطر حريق ما لم يفصل بجدار</t>
  </si>
  <si>
    <t>امتداد سلم الطوارئ للسطح (كود سعودي اشتراطات الحماية من الحريق فقرة 5-7/11)</t>
  </si>
  <si>
    <t>إذا زاد المبنى عن 3 أدوار</t>
  </si>
  <si>
    <t>عدد درجات القلبة في سلم الهروب ومسلكان للهروب للمباني أكثر من دورين</t>
  </si>
  <si>
    <t>3 درجات على الأقل</t>
  </si>
  <si>
    <t>عرض سلم الهروب</t>
  </si>
  <si>
    <t>112 سم على الأقل، 91 سم إذا كان الأشخاص أقل من 50</t>
  </si>
  <si>
    <t>عدد مخارج الهروب (كود مصري حريق 2007)</t>
  </si>
  <si>
    <t>2 على الأقل، و4 للأسواق والمسارح فوق 1000 شخص</t>
  </si>
  <si>
    <t>سلم هروب واصل للبدروم: باب أو حاجز عند منسوب الأرضي يمنع الاستمرار للبدروم مع علامة إرشادية</t>
  </si>
  <si>
    <t>مخطط شبكة إنذار الحريق حسب أهمية المبنى</t>
  </si>
  <si>
    <t>إنذار آلي بالمدارس (كود سعودي حريق 2-3/11)</t>
  </si>
  <si>
    <t>إذا زاد المستخدمون عن 50 شخصا</t>
  </si>
  <si>
    <t>أنظمة كشف حريق آلية إلزامية للفنادق والسكنية والمستشفيات والتعليمية والأسواق والمكاتب العامة (كود سعودي حريق 7-1/3)</t>
  </si>
  <si>
    <t>مراجعة المخططات الميكانيكية</t>
  </si>
  <si>
    <t>خزانات الوقود مدفونة أو في غرفة مستقلة مقاومة للحريق</t>
  </si>
  <si>
    <t>مكافحة مائية متخصصة بالمباني التعليمية (كود سعودي)</t>
  </si>
  <si>
    <t>أكثر من 3 أدوار أو مقاومة العناصر أقل من ساعة</t>
  </si>
  <si>
    <t>حماية المستشفيات بالرشاشات سريعة الاستجابة أو المنزلية عدا الغرف التي لا تسمح بالماء (أنظمة بديلة)</t>
  </si>
  <si>
    <t>الالتزام بكود الحريق المصري لكل المباني عدا المعفاة باللائحة 119/2008</t>
  </si>
  <si>
    <t>مخطط شبكة ونظام الإطفاء في المشاريع الكبيرة</t>
  </si>
  <si>
    <t>إنذار الحريق، كواشف الحرارة</t>
  </si>
  <si>
    <t>بعد كاشف الحرارة عن مخارج هواء التكييف</t>
  </si>
  <si>
    <t>1 م على الأقل</t>
  </si>
  <si>
    <t>ص 267</t>
  </si>
  <si>
    <t>اختيار الكاشف الحراري حسب درجة حرارة جو الحيز القصوى ومطابقة حرارة التشغيل للمخططات</t>
  </si>
  <si>
    <t>حرارة المكان + 14 إلى + 28°C</t>
  </si>
  <si>
    <t>تركيب كاشف الحرارة بالنسبة للسقف والجدار</t>
  </si>
  <si>
    <t>10 إلى 30 سم من السقف، 10 سم على الأقل من الجدار</t>
  </si>
  <si>
    <t>توزيع الكواشف في الأسقف ذات الكمرات الساقطة</t>
  </si>
  <si>
    <t>منطقة منفصلة للسقوط الأكبر من 45 سم</t>
  </si>
  <si>
    <t>مساحة الحماية والتباعد لكواشف الحرارة</t>
  </si>
  <si>
    <t>50 م² للكاشف، 10 إلى 14 م في الممرات</t>
  </si>
  <si>
    <t>إنذار الحريق، كواشف الدخان</t>
  </si>
  <si>
    <t>تركيب كاشف الدخان بالنسبة للسقف</t>
  </si>
  <si>
    <t>2.5 إلى 60 سم</t>
  </si>
  <si>
    <t>ارتفاع وتباعد كواشف الدخان</t>
  </si>
  <si>
    <t>10.5 م ارتفاع، 9 م تباعد، 7.5 م لأي نقطة</t>
  </si>
  <si>
    <t>ص 268</t>
  </si>
  <si>
    <t>مساحة تغطية كاشف الدخان حسب درجة الخطورة</t>
  </si>
  <si>
    <t>70 إلى 90 / 45 إلى 70 / 10 إلى 40 م²</t>
  </si>
  <si>
    <t>الكواشف الضوئية والحزمية للحرائق البطيئة (خشب، ورق) في الممرات ومخارج الطوارئ</t>
  </si>
  <si>
    <t>SBC 1428 اشتراطات الحماية من الحريق فقرة 7-8/2</t>
  </si>
  <si>
    <t>الكواشف الأيونية للحرائق السريعة (مكاتب، مساكن، غرف المحولات، صالات المفاتيح، مخازن المحاليل)، ويمكن الجمع بين الأيونية والضوئية في غرف التحكم والحاسبات</t>
  </si>
  <si>
    <t>SBC 1428 اشتراطات الحماية من الحريق فقرة 7-8/3</t>
  </si>
  <si>
    <t>كواشف الليزر في مناطق الهواء الملوث بالغبار ودخان العمليات الصناعية والسيارات</t>
  </si>
  <si>
    <t>يفضل تركيب الكواشف قرب مسارات راجع التكييف والتهوية</t>
  </si>
  <si>
    <t>كواشف البدروم بينها كاشف أقرب ما يمكن للسلم المؤدي للطابق الأعلى</t>
  </si>
  <si>
    <t>كواشف مخصصة داخل مجاري التكييف للتحكم في غلق المسارات (المراوح والخوانق) مع محطات إنذار واختبار مستقلة لكل كاشف بمجرى هواء</t>
  </si>
  <si>
    <t>صلاحية الكاشف للمجاري حسب المصنع</t>
  </si>
  <si>
    <t>المباني المكيفة مركزياً: كاشف دخان على راجع الهواء قبل دخوله الماكينة مباشرة</t>
  </si>
  <si>
    <t>إنذار الحريق، أزرار النداء وأجهزة التنبيه</t>
  </si>
  <si>
    <t>أزرار الإنذار اليدوي في مسالك الهروب عند كل طابق ومنافذ الخروج</t>
  </si>
  <si>
    <t>مسافة ارتحال 30 م، ارتفاع 1.1 إلى 1.4 م</t>
  </si>
  <si>
    <t>ارتفاع وشدة أجهزة الإنذار الصوتي</t>
  </si>
  <si>
    <t>2.3 م على الأقل، 15 ديسيبل فوق الضوضاء</t>
  </si>
  <si>
    <t>أجهزة الإنذار المرئية وإضافة ضوء متقطع في أماكن الضوضاء العالية والمستشفيات</t>
  </si>
  <si>
    <t>2 إلى 2.5 م</t>
  </si>
  <si>
    <t>ص 269</t>
  </si>
  <si>
    <t>الأماكن الصناعية والعامة: نقاط نداء على مرحلتين (كسر الزجاج ثم الضغط على زر)</t>
  </si>
  <si>
    <t>ص 270</t>
  </si>
  <si>
    <t>نقاط النداء في الممرات ومسالك الهروب ومنافذ الخروج بكل الطوابق</t>
  </si>
  <si>
    <t>45 م كحد أقصى، ارتفاع 1.4 م</t>
  </si>
  <si>
    <t>إنذار الحريق، لوحة التحكم FACP والنظام</t>
  </si>
  <si>
    <t>لوحة التحكم الرئيسية قرب المداخل أو بغرف أمن المبنى غير موصد عليها بباب ومنطقتها محمية بكاشف دخان على الأقل</t>
  </si>
  <si>
    <t>توضيح مناطق الإنذار على اللوحة</t>
  </si>
  <si>
    <t>دوائر الإبلاغ بمفاتيح إيقاف لإسكات المبينات دون مسح المعلومات المخزنة</t>
  </si>
  <si>
    <t>إشارات إنذار مسموعة ومرئية تلقائياً عند عطل بالأجهزة أو عناصر الكشف</t>
  </si>
  <si>
    <t>خط تليفوني مخصص للدفاع المدني لا يستخدم لغير إشارات الحريق وغير متصل هوائياً بالمبنى</t>
  </si>
  <si>
    <t>كاشفات اللهب تراقب ديناميكياً وتعرف منفردة في لوحة التحكم</t>
  </si>
  <si>
    <t>تداخل بيني مع نظام BMS وتشغيل أي نظام إطفاء أوتوماتيكي متصل بالإنذار</t>
  </si>
  <si>
    <t>أسلاك الإنذار نحاس أو ألياف بصرية مع حماية التمديدات الأرضية من الرطوبة</t>
  </si>
  <si>
    <t>1 مم² على الأقل</t>
  </si>
  <si>
    <t>تمديد كابلات الإنذار في مجار مقاومة للحريق وعدم تمديدها بجوار كوابل أي نظام آخر</t>
  </si>
  <si>
    <t>كاشف واحد على الأقل في كل حيز حسب المساحة</t>
  </si>
  <si>
    <t>القواطع الجدارية غير الواصلة للسقف والأقل منه بأقل من 300 مم تعتبر فاصلاً وتركب كواشف على جانبيها</t>
  </si>
  <si>
    <t>مناور المصاعد وآبار الأدراج: كواشف أعلى المنور وعند مستوى كل دور</t>
  </si>
  <si>
    <t>الكواشف المخفية فوق السقف المستعار أو تحت الأرضيات المرفوعة بمصباح بيان في المكان المأهول</t>
  </si>
  <si>
    <t>ربط حساس السريان (flow switch) ومفتاح المراقبة (tamper switch) مع نظام الإنذار</t>
  </si>
  <si>
    <t>عدم استخدام قابس أو مفتاح كهربائي لتوصيلات اللوحة الرئيسية</t>
  </si>
  <si>
    <t>تأريض لوحة الإنذار</t>
  </si>
  <si>
    <t>ترتيب تمديدات مناطق الحريق معنونة ومرقمة لكل منطقة وكل كاشف يحمل رقم منطقته</t>
  </si>
  <si>
    <t>مراجعة توصيلات اللوحة الرئيسية مع الفرعية وتوصيل الأسلاك مع قواعد الكواشف ووحدات نهاية الخطوط بكل دائرة ودوائر الأجراس</t>
  </si>
  <si>
    <t>المباني العالية: مراقبة أبواب الهروب موصلة بلوحة الإنذار لتسجيل فتح وغلق الأبواب ووقته</t>
  </si>
  <si>
    <t>المباني العالية: كاشف لكل مجرى تكييف من ناحية دفع الهواء، وكاشفات فوق السقف المستعار بغض النظر عن المسافة للسقف الأصلي</t>
  </si>
  <si>
    <t>المباني العالية: ربط مفاتيح مراقبة صمامات الرشاشات بالإنذار ومراقبة مستوى مياه خزان الحريق بإشارة خلل</t>
  </si>
  <si>
    <t>مكتشف دخاني على أنظمة توزيع الهواء يغلقها عند الحريق خاصة المباني الأعلى من 4 أدوار</t>
  </si>
  <si>
    <t>استلام أعمال مكافحة الحريق</t>
  </si>
  <si>
    <t>تحديد درجة خطورة المبنى أولاً: منخفضة (Light) أو عادية (Ordinary) أو عالية (Extra hazard)</t>
  </si>
  <si>
    <t>ص 284</t>
  </si>
  <si>
    <t>المباني الأكثر من 10 طوابق (30 م): ماسورة إطفاء جافة بمنطقة السلالم وصناديق حريق لكل دور وشبكة رطبة لكل دور متصلة بمصدر مياه</t>
  </si>
  <si>
    <t>قائم 4 بوصة على الأقل</t>
  </si>
  <si>
    <t>استبعاد غرف الوثائق والأجهزة الحساسة والحاسب واللوحات والمحولات و Data Room من الإطفاء بالمياه واستخدام الغاز النظيف (FM200، نوفاك وغيرها)، وغرف العمليات بغازات نظيفة أو رذاذ ماء، والمؤسسات الصحية بطفايات متعددة</t>
  </si>
  <si>
    <t>تصنيف مختبرات المدارس كمبان صناعية وصالاتها الكبيرة كأماكن تجمع ومكاتب الإدارة كمكاتب أعمال</t>
  </si>
  <si>
    <t>مراجعة تغطية المدادات الرطبة ومساحة القائم والرشاش والمسافات بين القوائم والرشاشات حسب درجة الخطورة</t>
  </si>
  <si>
    <t>40 م تغطية، 50 م بين القوائم، 2 م أقل مسافة بين رشاشين</t>
  </si>
  <si>
    <t>ص 284 إلى 285</t>
  </si>
  <si>
    <t>المسافة بين الجدار وأول رشاش</t>
  </si>
  <si>
    <t>لا تزيد عن نصف المسافة بين الرشاشين ولا تقل عن 102 مم (4 بوصة) حسب NFPA 13</t>
  </si>
  <si>
    <t>ص 285</t>
  </si>
  <si>
    <t>بروز الرشاش عن السقف المستعار</t>
  </si>
  <si>
    <t>1 بوصة على الأقل (NFPA 13)</t>
  </si>
  <si>
    <t>مسافات تعليق مواسير الحريق</t>
  </si>
  <si>
    <t>12 قدم لـ ½ بوصة، 15 قدم للأكبر</t>
  </si>
  <si>
    <t>وصلة سيارات الإطفاء بصمام عدم رجوع قرب القائم</t>
  </si>
  <si>
    <t>18 م كحد أقصى من السيارة</t>
  </si>
  <si>
    <t>حنفية حريق لكل قائم لكل دور بخرطوم وقاذف داخل صندوق زجاجي في الممرات أو الردهات أو بئر السلم</t>
  </si>
  <si>
    <t>خرطوم 30 م</t>
  </si>
  <si>
    <t>طريقة وصل المواسير الفولاذية والمجلفنة</t>
  </si>
  <si>
    <t>قلاووظ أقل من 50 مم، لحام أو فلانشات أكبر من 65 مم، المجلفن بدون لحام</t>
  </si>
  <si>
    <t>ص 286</t>
  </si>
  <si>
    <t>نوع مواسير الحريق داخل المبنى</t>
  </si>
  <si>
    <t>seamless black steel schedule 40 غالباً</t>
  </si>
  <si>
    <t>أقطار الفرعيات وضغط آخر رشاش وأداء مضخات الحريق</t>
  </si>
  <si>
    <t>7.5 psi عند آخر رشاش؛ 4 بار و60 م³/ساعة عند أبعد حنفية</t>
  </si>
  <si>
    <t>حنفيات الحريق الخارجية ومواقعها</t>
  </si>
  <si>
    <t>100 مم، 25 م من المبنى، 100 م بين الحنفيات</t>
  </si>
  <si>
    <t>اختبار ضغط شبكة الحريق الداخلية</t>
  </si>
  <si>
    <t>13.8 بار ساعتين بلا فقد</t>
  </si>
  <si>
    <t>تسليم قطع غيار الرشاشات عند التسليم الابتدائي</t>
  </si>
  <si>
    <t>6 لأقل من 300 رشاش، و12 من 300 إلى 1000، و24 لأكثر من 1000 (NFPA 13)</t>
  </si>
  <si>
    <t>فحص الرشاشات (كسر، صدأ، دهان، خلل تركيب) وتغييرها عند وجود أي منها</t>
  </si>
  <si>
    <t>حظر وضع منشآت حول الرشاشات تتعارض مع عملها</t>
  </si>
  <si>
    <t>فحص المواسير والتوصيلات والصمامات وأجهزة الإنذار للكسر أو الصدأ أو التسرب أو خلل التركيب أو الدهان، وفحص التعاليق والحوامل ومقاييس الضغط</t>
  </si>
  <si>
    <t>ص 285 إلى 286</t>
  </si>
  <si>
    <t>ربط حساس السريان (flow switch) ومفتاح المراقبة (tamper switch) بنظام الإنذار</t>
  </si>
  <si>
    <t>نقاط تفريغ أو صمامات تصريف في أدنى منسوب للشبكة خاصة التوزيع الشاقولي من أسفل لأعلى</t>
  </si>
  <si>
    <t>الخطوط تحت الأرض أو بالمناور: الصمامات وأجهزة التحكم في أماكن سهلة الوصول داخل غرف تفتيش أو صناديق محمية</t>
  </si>
  <si>
    <t>عدم ظهور سن القلاووظ بعد التجميع النهائي</t>
  </si>
  <si>
    <t>محبس بوابة (Gate Valve) عند بداية كل قائم مغذ وعند التفرعات الرئيسية بالموقع العام عليه tamper switch موصل بالإنذار</t>
  </si>
  <si>
    <t>وصلة مرنة (BELLOW TYPE EXPANSION JOINT) عند مرور الرئيسي داخل فواصل التمدد بين مبنيين</t>
  </si>
  <si>
    <t>شبكة تغذية حنفيات الحريق بالموقع العام حلقية خاصة لأكثر من مبنى</t>
  </si>
  <si>
    <t>استلام شبكة الحريق والمضخات</t>
  </si>
  <si>
    <t>نوع مضخات الحريق أفقي طارد مركزي أو توربيني رأسي</t>
  </si>
  <si>
    <t>Centrifugal Horizontal أو Turbine Vertical، كود البناء السعودي 6-5/2</t>
  </si>
  <si>
    <t>ص 287</t>
  </si>
  <si>
    <t>حماية المواسير الحديد المخفية داخل الجدران ضد الصدأ بشريط أو لفافات تغليف</t>
  </si>
  <si>
    <t>لفائف مقاومة للصدأ</t>
  </si>
  <si>
    <t>دهان كل المواسير المكشوفة بدهان مينا</t>
  </si>
  <si>
    <t>منع إضافة الجبس لخلطة خرسانة تحبيش وتثبيت المواسير</t>
  </si>
  <si>
    <t>ممنوع</t>
  </si>
  <si>
    <t>اختبار شبكة الحريق الخارجية قبل بدء السفلتة أو تركيب بلاط الموقع العام</t>
  </si>
  <si>
    <t>يفضل قبل التشطيب</t>
  </si>
  <si>
    <t>التأكد من ربط Water Flow Switch بنظام إنذار الحريق</t>
  </si>
  <si>
    <t>تركيب مضخة تعويض Jockey Pump على التوازي مع المضخات الأساسية لتعويض فاقد الضغط</t>
  </si>
  <si>
    <t>ضغط بدء التعويض أعلى من ضغط بدء المضخة الرئيسية</t>
  </si>
  <si>
    <t>تركيب محابس قبل وبعد طلمبات الحريق: gate valve وcheck valve وflow meter وflexible connection</t>
  </si>
  <si>
    <t>كود سعودي 6-5/3</t>
  </si>
  <si>
    <t>مصدر تغذية كهربائية رئيسي واحتياطي بقواطع وتمديدات منفصلة عن أي تمديدات أخرى</t>
  </si>
  <si>
    <t>كود سعودي 6-5/4</t>
  </si>
  <si>
    <t>قاطع تحويل آلي ATS متصل بمضخة الحريق فقط ولا يشغل أجهزة أخرى</t>
  </si>
  <si>
    <t>ماسورة السحب لطلمبات الحريق من أوطى مأخذ في مواسير الخزان المشترك لضمان احتياطي الحريق</t>
  </si>
  <si>
    <t>عمق مواسير الحريق المدفونة تحت الأرصفة</t>
  </si>
  <si>
    <t>لا يقل عن 80 سم</t>
  </si>
  <si>
    <t>عمق مواسير الحريق المدفونة أسفل الطرق والأسفلت</t>
  </si>
  <si>
    <t>لا يقل عن 90 سم، NFPA 13 بند 5-14.4.1</t>
  </si>
  <si>
    <t>الاستلام النهائي لشبكة الحريق والمضخات</t>
  </si>
  <si>
    <t>التيار الكهربائي واصل للوحة المضخات</t>
  </si>
  <si>
    <t>لمبة البيان مضاءة</t>
  </si>
  <si>
    <t>منسوب الماء بخزان الحريق عند المستوى المطلوب</t>
  </si>
  <si>
    <t>لمبة بيان المنسوب مضاءة</t>
  </si>
  <si>
    <t>مفاتيح تشغيل المضخات على وضع التشغيل الآلي</t>
  </si>
  <si>
    <t>وضع Auto</t>
  </si>
  <si>
    <t>قراءة مؤشر الضغط</t>
  </si>
  <si>
    <t>بين 5.5 و7 بار</t>
  </si>
  <si>
    <t>خط الراجع متصل بالخزان من خط الدفع الرئيسي ومزود بمحبس لاختبار تشغيل المضخات</t>
  </si>
  <si>
    <t>ضغط الشبكة لمدة ساعتين</t>
  </si>
  <si>
    <t>13.6 بار دون انخفاض في الضغط</t>
  </si>
  <si>
    <t>الضغط عند أي حنفية حريق بالموقع العام</t>
  </si>
  <si>
    <t>لا يقل عن 4 كجم/سم² بقطر 63 مم</t>
  </si>
  <si>
    <t>ص 288</t>
  </si>
  <si>
    <t>إطفاء بغاز CO2</t>
  </si>
  <si>
    <t>عدم استخدام الإطفاء بغاز CO2 في الفراغات المأهولة بالمستخدمين</t>
  </si>
  <si>
    <t>قصر استخدام CO2 على غرف المولدات واللوحات الكهربائية والمحولات ومقاسم الهاتف والأجهزة الإلكترونية والمستودعات</t>
  </si>
  <si>
    <t>اعتماد كل معدات مكافحة الحريق وفق اشتراطات الدفاع المدني ومواصفات المشروع</t>
  </si>
  <si>
    <t>تركيب الأجهزة وفق المخططات وتعليمات المصنع</t>
  </si>
  <si>
    <t>غسيل جميع مواسير الشبكة بالماء فور انتهاء الاختبارات</t>
  </si>
  <si>
    <t>حشو فاصل التمدد بحاجز حريق مقاومة ساعتين مع عزل مغلف وFire barrier caulk</t>
  </si>
  <si>
    <t>2 HR</t>
  </si>
  <si>
    <t>رشاشات الحريق</t>
  </si>
  <si>
    <t>تركيب الرشاش Upright أعلى الماسورة أو Pendent أسفلها بـ reducing tee على ماسورة B.I.</t>
  </si>
  <si>
    <t>ص 403</t>
  </si>
  <si>
    <t>حنفية الحريق بالموقع العام</t>
  </si>
  <si>
    <t>Concrete thrust block عند الكوع وعند التي</t>
  </si>
  <si>
    <t>ص 404</t>
  </si>
  <si>
    <t>محبس الإنذار الرئيسي</t>
  </si>
  <si>
    <t>O.S.&amp;Y gate valve بـ tamper switch وWater flow switch متصلان بلوحة الإنذار، مع عدادي ضغط الإمداد والنظام وAlarm motor &amp; gong بـ strainer</t>
  </si>
  <si>
    <t>ص 405</t>
  </si>
  <si>
    <t>محبس التحكم بالدور</t>
  </si>
  <si>
    <t>Indicating floor control valve بـ supervisory switch وpressure gauge وvane type flow switch وinspector's test وauxiliary drain وsight glass و25 مم union وdrain leader</t>
  </si>
  <si>
    <t>تعليق ومرور المواسير</t>
  </si>
  <si>
    <t>Single clevis: expansion anchor + hanger rod + locking nut</t>
  </si>
  <si>
    <t>ص 406</t>
  </si>
  <si>
    <t>الحوامل الخارجية: U-bolt على channel فوق قواعد خرسانية بـ anchor bolts وsaddle 18 gauge وتغليف ألومنيوم للمكشوف وwooden saddle للمعزول</t>
  </si>
  <si>
    <t>مرور حائط داخلي: sleeve + back-up + sealant + escutcheon</t>
  </si>
  <si>
    <t>مرور السطح: sleeve + flashing sleeve رصاص/نحاس/ألومنيوم على العزل + sealant</t>
  </si>
  <si>
    <t>مرور حائط خارجي: sleeve مجلفن مصبوب بـ no-leak flange وحشو oakum ودهان قطراني للأسطح الخارجية</t>
  </si>
  <si>
    <t>وصلة الدفاع المدني FDC</t>
  </si>
  <si>
    <t>FDC مع clapper وplugs وswing check valve وmastic sealant عند مرور الأرضية</t>
  </si>
  <si>
    <t>ص 407</t>
  </si>
  <si>
    <t>استلام أعمال الحريق</t>
  </si>
  <si>
    <t>اعتماد أماكن الطفايات والصناديق والرشاشات</t>
  </si>
  <si>
    <t>ارتفاعات التركيب</t>
  </si>
  <si>
    <t>طفاية: أعلاها لا يزيد عن 1.53 م (NFPA 10)؛ صندوق الحريق: أسفله 1000 مم وأعلاه 2000 مم</t>
  </si>
  <si>
    <t>pipe sleeve عند كل اختراق للحوائط والسقف مع back-up material وsealant وescutcheon</t>
  </si>
  <si>
    <t>حماية الحنفيات بالأعمدة</t>
  </si>
  <si>
    <t>وجود العدادات وقراءة الضغط ولوحات التعريف</t>
  </si>
  <si>
    <t>حاجز حريق داخل فاصل التمدد بمقاومة ساعتين مع عزل مغلف و Fire barrier caulk، وعرض الفاصل حسب الرسومات الإنشائية</t>
  </si>
  <si>
    <t>2 ساعة</t>
  </si>
  <si>
    <t>قاعدة عامود الحريق بكوع duct foot مرتكز على قاعدة خرسانية، ووصلة التغذية من الشارع بـ flange adaptor عبر الحائط، وflange reducer عند الوصلة عند اللزوم</t>
  </si>
  <si>
    <t>HVAC</t>
  </si>
  <si>
    <t>تكييف وتهوية</t>
  </si>
  <si>
    <t>توزيع وحدات التكييف والأجهزة الميكانيكية لكل دور ومسارات وأحجام مجاري التكييف المركزي والتفاصيل والرموز</t>
  </si>
  <si>
    <t>آخر إصدار معماري معتمد والرموز وجداول الكميات وحسابات أحمال التكييف والتهوية وجداول أحمال الخدمات</t>
  </si>
  <si>
    <t>ترقيم مفاتيح تشغيل المعدات بلوحات التشغيل والإرشادات والرسومات الإيضاحية</t>
  </si>
  <si>
    <t>المطابخ المفتوحة على الصالات بتهوية ميكانيكية مواجهة لفتحات التهوية</t>
  </si>
  <si>
    <t>مختبرات المدارس بمراوح شفط قوية أو غرف غاز Gas Chamber</t>
  </si>
  <si>
    <t>مخطط تهوية الحمامات غير المهواة (موقع وسعة الشفاطات ونوع ومقاس المجرى للخارج)</t>
  </si>
  <si>
    <t>مآخذ الهواء الخارجي بعيدة عن الروائح ومخاطر الحريق وتكييف منفصل للمطابخ والحمامات إن طلب</t>
  </si>
  <si>
    <t>حظر مرور مجاري التكييف أو المواسير داخل غرف المحولات</t>
  </si>
  <si>
    <t>مسار مجاري الهواء رأسي أو أفقي دون مائل وعدم وضع فتحات الراجع في أماكن الروائح والغازات وإبعاد التدفق عن الوجوه</t>
  </si>
  <si>
    <t>مهام مهندس الميكانيكا في مشاريع المباني</t>
  </si>
  <si>
    <t>عدم البدء في تمديدات المواسير الأرضية إلا بعد عزل واختبار عزل أرضيات الحمامات والمطابخ</t>
  </si>
  <si>
    <t>ص 273</t>
  </si>
  <si>
    <t>التكييف المركزي، الأعمال التمهيدية والمخططات</t>
  </si>
  <si>
    <t>اعتماد مقاول متخصص له سابقة أعمال مع دراسة وضعه المالي وإمكاناته الفنية</t>
  </si>
  <si>
    <t>ص 274</t>
  </si>
  <si>
    <t>عينات صاج المجاري والعزل والغراء وإكسسوارات التعليق مثبتة على لوح للاعتماد</t>
  </si>
  <si>
    <t>عينات مواسير المياه المثلجة (غالباً Seamless Black Steel) والقطع والأكواع والعلاقات</t>
  </si>
  <si>
    <t>كتالوجات الأجهزة والمعدات وموانع الاهتزاز للاعتماد</t>
  </si>
  <si>
    <t>اعتماد عينات فتحات التكييف (Diffusers) بأنواعها</t>
  </si>
  <si>
    <t>التأكد من درجة جلفنة الصاج</t>
  </si>
  <si>
    <t>طبقة زنك G90</t>
  </si>
  <si>
    <t>تحديد تصنيف ضغط المجاري أولاً لاستلامها حسب متطلباته</t>
  </si>
  <si>
    <t>ص 274 إلى 275</t>
  </si>
  <si>
    <t>وضع مخططات المجاري والأجهزة على إنشائي الأسقف مع سقوط الكمرات وارتفاع المجاري والارتفاع الصافي للسقف المستعار ومراجعة التعارضات</t>
  </si>
  <si>
    <t>مقاول الباطن يقدم Shop Drawings بعد دراسة المخططات التعاقدية</t>
  </si>
  <si>
    <t>دراسة كفاية الفتحات والمناور للتمديدات الميكانيكية</t>
  </si>
  <si>
    <t>رسم المجاري بالأبعاد التصميمية وليس كخطوط، على مخططات معمارية معتمدة بآخر التعديلات</t>
  </si>
  <si>
    <t>حظر مرور مجاري التكييف أو مواسيره داخل غرف المحولات الكهربائية</t>
  </si>
  <si>
    <t>ص 275</t>
  </si>
  <si>
    <t>عدم تركيب فتحات الهواء الراجع في أماكن تسبب اختلاطه بالروائح أو الغازات</t>
  </si>
  <si>
    <t>مسار المجاري عمودي أو أفقي وتفادي المسارات المائلة</t>
  </si>
  <si>
    <t>مسار التدفق بعيد عن وجوه مستخدمي المبنى قدر الإمكان</t>
  </si>
  <si>
    <t>الأكواع بنصف قطر عند المنتصف يساوي عرض المجرى مع turning vanes عند الحاجة لنصف قطر أقصر، وزاوية المسلوبة محدودة (أشكال ف-5، ف-8)</t>
  </si>
  <si>
    <t>30 درجة للانكماش، 20 درجة للتمدد كحد أقصى</t>
  </si>
  <si>
    <t>Fire Damper عند كل دكت يمر من Fire Zone في جدران تتحمل الحريق</t>
  </si>
  <si>
    <t>Smoke Fire Damper في فتحات الممرات الرأسية والأدوار وجدران وقواطع وأسقف الحريق، أفقي بريشة مفردة أو متعددة ورأسي بريشة واحدة، بمنصهرات وأذرع ومؤشر وضعية يصل إليه من الخارج</t>
  </si>
  <si>
    <t>Smoke Damper عند اختراق الحواجز المانعة للدخان مع ملء الخلوص بمواد مانعة للهب والمواد السامة</t>
  </si>
  <si>
    <t>خلوص 2.5 سم كحد أقصى</t>
  </si>
  <si>
    <t>مكتشف دخاني على أنظمة توزيع الهواء يغلقها عند الحريق خاصة الأعلى من 4 أدوار</t>
  </si>
  <si>
    <t>تجنب اختراق مجاري التكييف للمناطق شديدة الخطورة، وإن لزم يستخدم Fire Damper</t>
  </si>
  <si>
    <t>حيز خال أمام لوحات المفاتيح لا يمر فيه أي مجرى هواء</t>
  </si>
  <si>
    <t>914 مم (NFPA70)</t>
  </si>
  <si>
    <t>ص 276</t>
  </si>
  <si>
    <t>حواجز صوت محكمة على مجاري السحب والطرد لكل مروحة تعمل بالضغط العالي</t>
  </si>
  <si>
    <t>زيادة أبعاد الدكت عن الرسومات لتعويض سمك البطانة العازلة للصوت عند استخدامها</t>
  </si>
  <si>
    <t>المختبرات المنتجة للغازات: مراوح شفط قوية أو غرف غاز (Gas Chamber)</t>
  </si>
  <si>
    <t>المطابخ المفتوحة على الصالات بالشقق: توفير تهوية ميكانيكية بشرط أن يكون موقعها مواجها لفتحات التهوية (شكل ف-1)</t>
  </si>
  <si>
    <t>الفنادق: طرد العادم من الغرف بحمامات بمراوح شفط داخل الحمام، وتهوية صناعية للحمامات عامة</t>
  </si>
  <si>
    <t>الغرف المحتاجة تعقيم (عمليات، أبحاث، أجهزة حساسة، تصنيع أدوية): فلاتر HEPA على ماكينات التكييف</t>
  </si>
  <si>
    <t>التكييف المركزي، مرحلة التنفيذ</t>
  </si>
  <si>
    <t>عند صب الأسقف: مقاسات وأماكن وعدد فتحات المناور، وجرابات صرف الأجهزة والفريون، وقواعد الأجهزة الخرسانية وأماكنها ومقاساتها</t>
  </si>
  <si>
    <t>مطابقة التوريدات للعينات (سمك ونوع الصاج والشركة، العزل وسماكته، إكسسوارات التعليق)</t>
  </si>
  <si>
    <t>مراجعة سمك ونوع الصاج (Gauge) حسب أكبر ضلع</t>
  </si>
  <si>
    <t>تجميع مجاري الهواء في الورشة أو المصنع لأقصى قدر لتقليل التجميع بالموقع</t>
  </si>
  <si>
    <t>مراجعة نقاط المجاري: Pressure Class، Duct Wall، Joints، Seams، Reinforcements، Tie Rods، Crossbreak/Bead، Sealing، Hangers/Supports، Inserts/Anchors، Duct Liner وAdhesive وPins، Elbows، Turning Vanes، Transitions، Trunk-Branch Fitting، Branch Connection، Extractors</t>
  </si>
  <si>
    <t>مراجعة أبعاد المجاري ومساراتها حسب المخططات المعتمدة</t>
  </si>
  <si>
    <t>تقوية المجاري المستقيمة غير المقواة بالثني المتصلب أو الحززة (شكل ف-9)</t>
  </si>
  <si>
    <t>ص 277</t>
  </si>
  <si>
    <t>مسافة تعليق المجرى بالسقف</t>
  </si>
  <si>
    <t>1.5 م غالباً</t>
  </si>
  <si>
    <t>الوصلات الطولية والمحيطة ووصلات الشفة حسب السماكة</t>
  </si>
  <si>
    <t>برشام 40 مم، تداخل 50 مم، براغي 8 أو 10 مم</t>
  </si>
  <si>
    <t>أبواب الكشف لكل المراوح بالمجاري ووجود Turning Vanes في الكيعان</t>
  </si>
  <si>
    <t>90 سم من جانبي المروحة</t>
  </si>
  <si>
    <t>ص 278</t>
  </si>
  <si>
    <t>التأكد من قطر قضبان التعليق (Rods) وجودة تثبيتها بالأسقف الخرسانية</t>
  </si>
  <si>
    <t>الزوايا المعدنية للتعليق محمية من الصدأ (شكل ف-13)</t>
  </si>
  <si>
    <t>مطابقة نوع السيليكون Sealant للمعتمد</t>
  </si>
  <si>
    <t>حلوق خشبية (TIMBER LINING) حول الدكتات المخترقة للجدران</t>
  </si>
  <si>
    <t>منسوب المجرى مع السقف المستعار</t>
  </si>
  <si>
    <t>الدنابر الحجمية عند التفريع (Splitter / Volume Damper) حسب الرسومات (ف-3، ف-4)</t>
  </si>
  <si>
    <t>عدم ملامسة المجاري للجدران</t>
  </si>
  <si>
    <t>نوع الوصلات بين الصاج حسب أبعاد المجرى (ف-6)</t>
  </si>
  <si>
    <t>تقليل القطاع بعد التفريعة وليس قبلها</t>
  </si>
  <si>
    <t>مراجعة Fire Damper و Smoke Fire Damper في مواقعها (ف-7)</t>
  </si>
  <si>
    <t>نهاية آخر تفريعة بوصلة ربع دائرية أو وصلة T (بنطلون)</t>
  </si>
  <si>
    <t>وصلة مرنة عند مرور المجاري على فواصل التمدد (ف-2)</t>
  </si>
  <si>
    <t>تغطية نهايات المجاري غير الموصلة بالمعدات بغشاء بولي إيثيلين حتى إتمام التوصيل</t>
  </si>
  <si>
    <t>السد حول الفتحات من وإلى الغرف ووصلات مرنة عند اتصال المجاري بمعدات معزولة ضد الاهتزاز</t>
  </si>
  <si>
    <t>ص 279</t>
  </si>
  <si>
    <t>اختبار مجاري التكييف</t>
  </si>
  <si>
    <t>اختبار المجاري قبل العزل</t>
  </si>
  <si>
    <t>ضغط التشغيل + 200 أو 300 أو 500 باسكال</t>
  </si>
  <si>
    <t>العزل الحراري لمجاري التكييف</t>
  </si>
  <si>
    <t>عزل كل مجاري الهواء المعرضة للجو الخارجي أو المارة بأماكن غير مكيفة بألواح أو بكرات صوف زجاجي مع التأمين بأسلاك أو شرائط اللصق</t>
  </si>
  <si>
    <t>داخلي 1 بوصة 24 كجم/م³، خارجي 2 بوصة 48 كجم/م³</t>
  </si>
  <si>
    <t>دهان المجاري بالغراء قبل العزل وتركيب العزل بدون انقطاع داخل الجدران والاختراقات وشريط عازل على الوصلات</t>
  </si>
  <si>
    <t>زاوية معدنية (Corner Angle) على أركان العزل وتحزيم بسلك معدني بالمناطق المكشوفة حسب المواصفات</t>
  </si>
  <si>
    <t>أحزمة كل 30 سم</t>
  </si>
  <si>
    <t>تغطية عزل المجاري على السطح والمعرضة للجو بألواح ألومنيوم (ALUM. CLADDING)</t>
  </si>
  <si>
    <t>شبكة مواسير المياه المثلجة</t>
  </si>
  <si>
    <t>مطابقة المواسير والقطع والعلاقات ونوع وأقطار المحابس والمصنع للمعتمد</t>
  </si>
  <si>
    <t>خلو المواسير من الصدأ والتآكل ومراجعة المسارات واستقامة الخطوط</t>
  </si>
  <si>
    <t>عدم مد المواسير فوق المعدات الكهربائية (محولات، مجموعات ولوحات المفاتيح)</t>
  </si>
  <si>
    <t>مسافات التثبيت حسب المخططات والمواصفات</t>
  </si>
  <si>
    <t>مراجعة الأقطار وبدء التقليل بعد أخذ الفرع وليس قبله</t>
  </si>
  <si>
    <t>فواصل تمدد عند فواصل تمدد المبنى و Seismic Joint إن وجدت</t>
  </si>
  <si>
    <t>قياس ارتفاع المواسير لتحقيق مسافة كافية أعلى السقف المستعار وعدم المرور أعلى مجاري الكابلات</t>
  </si>
  <si>
    <t>محابس G.V و B.V على أفرع الشبكة في الأدوار وأبواب كشف في أماكنها</t>
  </si>
  <si>
    <t>جودة التوصيل مع أجهزة التكييف</t>
  </si>
  <si>
    <t>مراجعة عزل المواسير وسمكه والتغليف بالعزل بعد نجاح الاختبار، والمواسير الخارجية ALUM. CLADDING</t>
  </si>
  <si>
    <t>اختبار ضغط المياه المثلجة مع تغليف العداد والتوقيع عليه</t>
  </si>
  <si>
    <t>1.5 × ضغط التشغيل 24 ساعة</t>
  </si>
  <si>
    <t>التكييف المركزي، الفحص قبل الأسقف المستعارة</t>
  </si>
  <si>
    <t>فحص اكتمال الأعمال حسب مستندات التنفيذ الفعلي</t>
  </si>
  <si>
    <t>جودة المنظر (الدهان، نظافة المجاري والأجهزة والمحطة) وسهولة الوصول للأجزاء التي تحتاج صيانة</t>
  </si>
  <si>
    <t>صحة تركيب الأنظمة وملحقاتها (موهنات الصوت، مخارج ومداخل الهواء، العزل) ووسائل التحميل والحماية من العوامل الجوية</t>
  </si>
  <si>
    <t>شبك سلك على النهايات المفتوحة (Bell Mouth، Bird Screen) للحماية من الفئران والحشرات</t>
  </si>
  <si>
    <t>تركيب الأجهزة على حوامل مانعة للاهتزاز مع وصلات مرنة</t>
  </si>
  <si>
    <t>ص 280</t>
  </si>
  <si>
    <t>مكونات نظام التحكم مركبة بأسلوب فني صحيح وكامل</t>
  </si>
  <si>
    <t>نظافة مرشحات الهواء وتركيب مقاييس فرق الضغط وتوفر العناصر المستبدلة</t>
  </si>
  <si>
    <t>التأريض السليم لأجهزة توزيع وطرد الهواء</t>
  </si>
  <si>
    <t>تركيبات التهوية والتكييف بالأسقف (التجميع، إمكانية الفك، العزل الصوتي والحراري)</t>
  </si>
  <si>
    <t>فحص اللوحات الكهربائية للتكييف (المكونات، الكفاءة، سلامة التركيب) وتوافق أجهزة التنظيم والمحركات</t>
  </si>
  <si>
    <t>تنظيف المعدات والمجاري والأغلفة من الأوساخ والزيوت ونقاط الدهان</t>
  </si>
  <si>
    <t>تنظيف كل جزء من المواسير قبل الاختبار والتشغيل مع مجار جانبية مؤقتة لملفات الماء لمنع مرور سائل الشطف ومراجعة المحابس والمصافي</t>
  </si>
  <si>
    <t>استلام أجهزة ومعدات التكييف</t>
  </si>
  <si>
    <t>فحص الأجهزة الموردة ومطابقتها للعينات والكتالوجات المعتمدة وجداول كميات العقد</t>
  </si>
  <si>
    <t>فتح الأجهزة للتأكد من المكونات الداخلية وبلد التصنيع</t>
  </si>
  <si>
    <t>حوامل مانعة للاهتزاز ووصلات مرنة عند اتصال المجرى بمروحة الوحدات</t>
  </si>
  <si>
    <t>خلوص حول الماكينة حسب توجيهات الصانع للصيانة</t>
  </si>
  <si>
    <t>موهنات صوتية على خط التغذية بالهواء بجوار الماكينات (ف-12)</t>
  </si>
  <si>
    <t>مناخل هواء (Air Screen) من أسلاك صلب مجدول على مآخذ الهواء النقي ومجاري الراجع</t>
  </si>
  <si>
    <t>مصائد أتربة (Sand Trap Louvers) على مداخل الهواء الخارجي في مناطق العواصف قبل المرشحات بشبكة مانعة للحشرات وفتحات تفريغ رمال ذاتية</t>
  </si>
  <si>
    <t>ص 280 إلى 281</t>
  </si>
  <si>
    <t>توصيلات محطة المياه المثلجة CHILLER والمحابس المطلوبة (ف-14)</t>
  </si>
  <si>
    <t>ص 281</t>
  </si>
  <si>
    <t>تأريض أجهزة توزيع وطرد الهواء</t>
  </si>
  <si>
    <t>تكييف الشباك والمنفصل</t>
  </si>
  <si>
    <t>مطابقة الأجهزة للكتالوجات والمواصفات المعتمدة</t>
  </si>
  <si>
    <t>مكيف الشباك: حوض تجميع مياه مكثفة بمخرج صرف لأقرب حمام، وتركيبه داخل حلق خشبي مع بر DECORATIVE MOULDING وتقفيل بالـ SEALANT</t>
  </si>
  <si>
    <t>صرف الوحدات المنفصلة لأقرب حمام</t>
  </si>
  <si>
    <t>موانع اهتزاز (VIBRATION ISOLATOR) بين الأجهزة والقواعد الخرسانية</t>
  </si>
  <si>
    <t>مراجعة الحالات الخاصة للتكييف</t>
  </si>
  <si>
    <t>فئات ضغط المجاري موضحة بالرسومات أو المواصفات لكل نظام</t>
  </si>
  <si>
    <t>ص 283</t>
  </si>
  <si>
    <t>كمية الإحكام (sealing) أو معدل التسريب المسموح محدد</t>
  </si>
  <si>
    <t>تحديد الاختبارات الموقعية المطلوبة غير الاختبار والموازنة</t>
  </si>
  <si>
    <t>شكل قطع المجاري (fittings) محدد ومصدره: مستند التصميم أو Submittals أو اختيار المقاول من أدلة SMACNA</t>
  </si>
  <si>
    <t>توثيق انحراف المجاري المنفذة As-built عن التصميم وسببه (عوائق، ازدحام، نقل معدات، أوامر تغيير)</t>
  </si>
  <si>
    <t>المجاري لا يخترقها إلا مواسير أو أسلاك أو أنابيب ضرورية لنظام HVAC</t>
  </si>
  <si>
    <t>تحديد متطلبات التثبيت الزلزالي للنظام الميكانيكي</t>
  </si>
  <si>
    <t>المجاري لا تحمل عناصر من غير أعمال الصاج</t>
  </si>
  <si>
    <t>ممرات الهواء في أسقف الراجع والمناور غير مسدودة</t>
  </si>
  <si>
    <t>مساحة كافية في وخلف أبواب الكشف بالأسقف والجدران والمناور لشخص يجري الصيانة</t>
  </si>
  <si>
    <t>وصول الصيانة داخل المجاري متوفر (ألواح بمفصلات، ألواح قابلة للرفع، قطاعات قابلة للفك)</t>
  </si>
  <si>
    <t>أجهزة المراقبة الآلية بالمجاري موجودة: Fire stats، Freeze stats، كواشف دخان، مفاتيح تدفق هواء Fail-safe، مؤشرات وضع الدامبرات</t>
  </si>
  <si>
    <t>ضبط الإشغال المبكر وفترة الضمان</t>
  </si>
  <si>
    <t>تسليم تعليمات التشغيل والصيانة للمالك</t>
  </si>
  <si>
    <t>ماسورة معزولة عبر فاصل تمدد</t>
  </si>
  <si>
    <t>Bellow type expansion joint بين flanges مع anchors على الجانبين وhangers من البلاطة</t>
  </si>
  <si>
    <t>شفاط المطبخ</t>
  </si>
  <si>
    <t>Grease filters وremovable grease trough وvapor proof light داخل الـ hood</t>
  </si>
  <si>
    <t>ص 408</t>
  </si>
  <si>
    <t>الوصلات العرضية لمجاري الهواء</t>
  </si>
  <si>
    <t>وصلات C1 وS1 وC2 مع sealant، وPittsburgh lock على الوصلات الطولية</t>
  </si>
  <si>
    <t>ص 410</t>
  </si>
  <si>
    <t>مخمد الحريق</t>
  </si>
  <si>
    <t>Access door حسب SMACNA بجوار الـ damper</t>
  </si>
  <si>
    <t>ص 411</t>
  </si>
  <si>
    <t>توصيل مبرد المياه</t>
  </si>
  <si>
    <t>خط الـ supply: flexible connection، temperature sensor، motorized butterfly valve، flow switch، thermometer، pressure gauge بـ syphon وgauge cock، circuit setter، butterfly valve</t>
  </si>
  <si>
    <t>ص 414</t>
  </si>
  <si>
    <t>خط الـ return: flexible connection، Y strainer، thermometer، pressure gauge، butterfly valve</t>
  </si>
  <si>
    <t>استلام أعمال التكييف</t>
  </si>
  <si>
    <t>نوع الوصلات العرضية وارتفاع H حسب المقاس مع sealant</t>
  </si>
  <si>
    <t>25 / 40 مم</t>
  </si>
  <si>
    <t>ريش التوجيه في الأكواع</t>
  </si>
  <si>
    <t>28 / 55 مم</t>
  </si>
  <si>
    <t>زوايا تغيير المقطع</t>
  </si>
  <si>
    <t>≤ 20° / 30°</t>
  </si>
  <si>
    <t>fire damper عند كل اختراق جدار مقاوم للحريق مع خلوص وزاوية تثبيت</t>
  </si>
  <si>
    <t>6 مم، 40 × 40 × 4</t>
  </si>
  <si>
    <t>access doors بجوار الـ dampers</t>
  </si>
  <si>
    <t>flexible connections عند كل معدة</t>
  </si>
  <si>
    <t>LIFT</t>
  </si>
  <si>
    <t>مصاعد</t>
  </si>
  <si>
    <t>استلام المصاعد: تثبيت المصعد</t>
  </si>
  <si>
    <t>الصدامات (buffers) مرتبة بالتماثل في قاع البئر تحت العربة بحيث لا تلامسها العربة أثناء التشغيل</t>
  </si>
  <si>
    <t>مراجعة أعمال الربط والتثبيت بالهيكل الإنشائي</t>
  </si>
  <si>
    <t>قضبان الانزلاق rails رأسية ومتوازية ومثبتة جيدا بحوائط البئر</t>
  </si>
  <si>
    <t>استلام المصاعد: مكونات المصعد</t>
  </si>
  <si>
    <t>فرملة الطوارئ: منظم سرعة governor وباراشوت safety gear ووحدات ربط</t>
  </si>
  <si>
    <t>جهاز ميكانيكي وكهربائي يمنع فتح الباب أثناء التشغيل</t>
  </si>
  <si>
    <t>عين سحرية photocell تمنع قفل الباب</t>
  </si>
  <si>
    <t>حساس ضغط يمنع غلق الباب عند اصطدامه بجسم</t>
  </si>
  <si>
    <t>إضاءة طوارئ تعمل تلقائيا عند انقطاع التيار الكهربائي</t>
  </si>
  <si>
    <t>جرس إنذار مسموع وجرس كهربائي يعمل بالبطارية عند انقطاع التيار</t>
  </si>
  <si>
    <t>تهوية داخل الكابينة</t>
  </si>
  <si>
    <t>انتركم أو تليفون بالكابينة</t>
  </si>
  <si>
    <t>يفضل</t>
  </si>
  <si>
    <t>حساس حراري يوقف الماكينة عند ارتفاع الحرارة</t>
  </si>
  <si>
    <t>إنذار زيادة الحمولة overload</t>
  </si>
  <si>
    <t>حبال الجر: القطر ونوع المادة مطابق للمعتمد</t>
  </si>
  <si>
    <t>مزايت على السكك لمنع التآكل السريع</t>
  </si>
  <si>
    <t>استلام المصاعد: متطلبات عامة للمصعد</t>
  </si>
  <si>
    <t>نظام Auto Rescue Device ببطارية مستقلة قابلة للشحن ينزل المصعد للدور الأرضي عند انقطاع التيار</t>
  </si>
  <si>
    <t>يد handrail لذوي الاحتياجات الخاصة</t>
  </si>
  <si>
    <t>أجهزة التحكم والتشغيل والأمان ضد زيادة الحمولة وإضاءة الطوارئ</t>
  </si>
  <si>
    <t>ص 289</t>
  </si>
  <si>
    <t>خاصية الرجوع للدور الأرضي عند انقطاع التيار</t>
  </si>
  <si>
    <t>مفتاح مصعد الحريق في علبة مقفلة على الجدار بغطاء زجاجي وإشارة واضحة في مكان مناسب بالدور الأرضي</t>
  </si>
  <si>
    <t>أبعاد الكابينة وعرض الباب ودرابزين على الجانبين والخلف لمتطلبات المعاقين</t>
  </si>
  <si>
    <t>كابينة لا تقل عن 1.3×1.3 م، باب لا يقل عن 85 سم، الكود المصري للمعاقين 2003 ص 27</t>
  </si>
  <si>
    <t>المباني العالية: مفتاح Fire service في مكان ظاهر يعيد كل المصاعد للأرضي ويلغي الاستدعاءات ثم يتوقف عند الطابق التالي الممكن</t>
  </si>
  <si>
    <t>الكود المصري للحريق 2007 ص 163</t>
  </si>
  <si>
    <t>تحويلة بمفتاح لفصل المصعد عن التشغيل الجماعي independent service دون التأثر بالاستدعاءات</t>
  </si>
  <si>
    <t>الكود المصري للحريق ص 164</t>
  </si>
  <si>
    <t>الكابينة لا تتحرك إلا بعد غلق جميع الأبواب</t>
  </si>
  <si>
    <t>قدرة الماكينة مناسبة للحمولة المقررة</t>
  </si>
  <si>
    <t>فاصل شبك بين المصاعد في البئر المشترك</t>
  </si>
  <si>
    <t>عزل جوانب وقاع البئر ضد المياه</t>
  </si>
  <si>
    <t>مشوار الثقل والعربة ينتهي لأرض ثابتة أو أعمدة خرسانية تتحمل سقوط ثقل الموازنة</t>
  </si>
  <si>
    <t>إنارة ثابتة في البئر وإنارة بغرفة الماكينات مع إضاءة طوارئ</t>
  </si>
  <si>
    <t>بريزة بغرفة الماكينات وأخرى داخل البئر</t>
  </si>
  <si>
    <t>تيار ثلاثي الأوجه لغرفة الماكينات مع قاطع بالغرفة وآخر في pit المصعد</t>
  </si>
  <si>
    <t>أبعاد الكابينة مطابقة للمقرر</t>
  </si>
  <si>
    <t>عناصر تعويض compensation للمباني العالية</t>
  </si>
  <si>
    <t>عدم مرور مواسير مياه أو صرف صحي في بئر المصعد</t>
  </si>
  <si>
    <t>استلام المصاعد</t>
  </si>
  <si>
    <t>شهادة منشأ موثقة من سفارة الدولة ببلد المنشأ للمصعد المستورد</t>
  </si>
  <si>
    <t>ضمان المصعد حسب العقد</t>
  </si>
  <si>
    <t>غالبا 5 سنوات</t>
  </si>
  <si>
    <t>الحدود الدنيا لفراغات السلالم والمصاعد</t>
  </si>
  <si>
    <t>مراجعة عمق البسطة أمام المصعد والمسافات بين المصاعد والسلالم المتقابلة بالمخططات</t>
  </si>
  <si>
    <t>1.50 / 2.40 / 2.80 م</t>
  </si>
  <si>
    <t>HAND</t>
  </si>
  <si>
    <t>تسليم ابتدائي ونهائي</t>
  </si>
  <si>
    <t>إجراءات التسليم الابتدائي للمشروع</t>
  </si>
  <si>
    <t>تعريف: التسليم الابتدائي بعد إنهاء الأعمال بصورة جوهرية تسمح للمالك بالاستخدام، ويبقى المقاول مسؤولا عن عيوب التنفيذ خلال فترة الضمان ما لم ينص العقد على غير ذلك</t>
  </si>
  <si>
    <t>ص 293</t>
  </si>
  <si>
    <t>بند 1: تقديم المقاول خطابا رسميا بالانتهاء قبل انتهاء مدة المشروع بمدة كافية يطلب فيه شخوص لجنة الاستلام الابتدائي</t>
  </si>
  <si>
    <t>Requesting the Handover Committee</t>
  </si>
  <si>
    <t>بند 2: مراجعة اللجنة لكل مستندات المشروع والمراسلات بين المالك والمقاول والتغييرات ومطابقتها على المنفذ فعليا</t>
  </si>
  <si>
    <t>بند 3: إعداد قائمة العيوب والأعمال غير المكتملة Punch List مع تحديد زمن إنجازها</t>
  </si>
  <si>
    <t>الكود المصري للخرسانة 2007 فقرة 9-9-2-4</t>
  </si>
  <si>
    <t>بند 4: عند مخالفة رأي اللجنة أو أحد أعضائها لتقارير المتابعة والتفتيش الدورية يذكر ذلك صراحة بمحضر الاستلام ويترك للمالك البت</t>
  </si>
  <si>
    <t>بند 5: المواد أو التنفيذ غير المطابق: العيب البسيط المقبول فنيا الذي لا يسبب ضررا يقبل مع خصم تكلفة صيانته أو تغييره، وإلا يرفض</t>
  </si>
  <si>
    <t>بند 6: عند وجود أعمال ناقصة لا يستغنى عنها أو كثرة الملاحظات بما يمنع الانتفاع يعتبر المحضر محضر معاينة فقط وليس استلاما</t>
  </si>
  <si>
    <t>بند 7: رسومات As Built Drawings معتمدة من الاستشاري</t>
  </si>
  <si>
    <t>الكود المصري لإدارة مشروعات التشييد 2009 فقرة 5-9-2-3</t>
  </si>
  <si>
    <t>بند 8: أدلة وكتيبات التشغيل والصيانة للمعدات والنظم من المقاول والموردين وتسليمها للمالك</t>
  </si>
  <si>
    <t>بند 9: تقييم نهائي لتكلفة التعديلات والتغييرات والمطالبات المعتمدة من المالك</t>
  </si>
  <si>
    <t>بند 10: حصر كامل للأعمال المنفذة موقع من المقاول ومندوب المالك</t>
  </si>
  <si>
    <t>بند 11: المستخلص الختامي Final Payment شاملا كل البنود مرفقا به الحصر مع مراجعة الفئات والعمليات الحسابية</t>
  </si>
  <si>
    <t>كميات الحصر لا تتعدى كمية المقايسة، وإن تعدتها تعمل مناقلة ختامية بآخر كميات الحصر (an accounting of changes to the Contract Sum)</t>
  </si>
  <si>
    <t>بند 12: خصم المبالغ المستحقة مع رفع المستخلص الختامي: غرامة التأخير، غرامة الإشراف، غرامة تغيب الجهاز الفني وأي مستحقات أخرى</t>
  </si>
  <si>
    <t>ص 294</t>
  </si>
  <si>
    <t>بند 13: متابعة توصيل الخدمات الحكومية: صرف صحي، كهرباء، مياه تغذية، تليفونات، إنترنت عند تأخر الجهات</t>
  </si>
  <si>
    <t>بند 14: شهادات ضمان المصنعين والموردين بمدة معينة warranties, guarantees and bonds</t>
  </si>
  <si>
    <t>بند 15: شهادة ضمان شركات العزل المائي بالمدة المحددة بالعقد</t>
  </si>
  <si>
    <t>غالبا 10 سنوات</t>
  </si>
  <si>
    <t>بند 16: تسليم جميع المفاتيح والأقفال والمفتاح الرئيسي Master Key للمالك</t>
  </si>
  <si>
    <t>بند 17: إزالة المنشآت المؤقتة والكرفانات وتنظيف الموقع من المخلفات</t>
  </si>
  <si>
    <t>كود إدارة التشييد 2009 فقرة 5-9-3</t>
  </si>
  <si>
    <t>بند 18: تنظيف قنوات ومجاري تصريف مياه الأمطار</t>
  </si>
  <si>
    <t>بند 19: بيان بعناوين موردي المهمات والمعدات وأرقام هواتفهم وأقرب مركز صيانة وقطع غيار</t>
  </si>
  <si>
    <t>بند 20: قوائم قطع الغيار المحتمل احتياجها خلال فترة الضمان وأرقامها</t>
  </si>
  <si>
    <t>كود إدارة التشييد 2009 فقرة 5-9-2-2</t>
  </si>
  <si>
    <t>بند 21: تسليم المالك كل الإرشادات وأدلة التشغيل والصيانة وكتالوجات المعدات والمواد ورسومات أماكن المعدات وأدوات التشغيل والصيانة</t>
  </si>
  <si>
    <t>بند 22: مراجعة مستندات المعدات المستوردة ومطابقتها بالبيانات على المعدة: البطاقة الجمركية وبوليصة الشحن وشهادة اختبار المصنع، كل مهندس في تخصصه</t>
  </si>
  <si>
    <t>بند 23: الرفع المساحي النهائي للملكية موضحا المعالم مع شهادة مساحية موقعة تشهد بدقة توقيع الحدود والخطوط والمناسيب</t>
  </si>
  <si>
    <t>قبل الاستلام الابتدائي</t>
  </si>
  <si>
    <t>بند 24: تدريب أفراد المالك على التشغيل والصيانة خاصة النظم الكهروميكانيكية إذا نص العقد</t>
  </si>
  <si>
    <t>فقرة 5-10-2</t>
  </si>
  <si>
    <t>بند 25: حق لجنة الاستلام في رفض المهمات غير المطابقة كليا أو جزئيا أو قبولها مع تخفيض قيمتها حتى لو سبق اعتمادها أثناء التنفيذ</t>
  </si>
  <si>
    <t>بند 26: ضمان المقاول سلامة وجودة الأعمال لمدة سنة من تاريخ محضر الاستلام الابتدائي والإصلاح على نفقته</t>
  </si>
  <si>
    <t>حسب العقد</t>
  </si>
  <si>
    <t>الاستلام الابتدائي: الأعمال المعمارية</t>
  </si>
  <si>
    <t>بند 1: المواد المستخدمة في التشطيبات مطابقة للمعتمد</t>
  </si>
  <si>
    <t>بند 2: الأعمال المعمارية مطابقة للمخططات والمواصفات مع طلب شهادات الموردين المعتمدين</t>
  </si>
  <si>
    <t>ص 295</t>
  </si>
  <si>
    <t>بند 3: الدهانات مغطية بدون تسييل sags لجميع الفراغات والواجهات</t>
  </si>
  <si>
    <t>وجهان</t>
  </si>
  <si>
    <t>بند 4: سقي بلاط الأرضيات واستكمال الوزرات والنوعية حسب المعتمد</t>
  </si>
  <si>
    <t>بند 5: توحيد درجات الألوان والعروق والتجزيعات خاصة في الجرانيت والرخام أرضيات وواجهات</t>
  </si>
  <si>
    <t>بند 6: سهولة فتح وغلق الأبواب والشبابيك وتسكيك أعمال الألومنيوم</t>
  </si>
  <si>
    <t>بند 7: عدم نفاذية شبابيك وأبواب الألومنيوم والستائر الزجاجية للماء بتسليط مياه مضغوطة من الخارج خاصة عند مناطق التجميع</t>
  </si>
  <si>
    <t>لا تسرب</t>
  </si>
  <si>
    <t>بند 8: اتجاه فتح أبواب الهروب واكسسوارات أبواب الحريق المطلوبة</t>
  </si>
  <si>
    <t>بند 9: سمك الأبواب المعدنية وسمك قطاعات الألومنيوم</t>
  </si>
  <si>
    <t>مطابق للمعتمد</t>
  </si>
  <si>
    <t>بند 10: تسكيك الشبابيك وسهولة الفتح والقفل ووجود سلك مانع للحشرات</t>
  </si>
  <si>
    <t>بند 11: شبابيك الحماية الحديد Security Grill وجودة تثبيتها</t>
  </si>
  <si>
    <t>بند 12: فحص تطبيل سيراميك الحمامات والمطابخ بالطرق واستمرارية اللحامات الرأسية والأفقية واتصال الحوائط بالأرضيات وتركيب زوايا الحماية</t>
  </si>
  <si>
    <t>لا تطبيل</t>
  </si>
  <si>
    <t>بند 13: عدم تطبيل اللياسة وتركيب الإكسسوارات والتنميلات بين العناصر الإنشائية والمباني والتنبيه بإصلاحها</t>
  </si>
  <si>
    <t>بند 14: تغطية فواصل التمدد في البلاط والحوائط والأسقف بشرائح ألومنيوم Anodized مثبتة من جهة واحدة فقط</t>
  </si>
  <si>
    <t>بند 15: تعليق الأسقف المستعارة ومسافات التثبيت وتوزيع البلاطات وتماثل توزيع الخدمات</t>
  </si>
  <si>
    <t>بند 16: فرملة درجات السلالم nosing وجودة تثبيتها في النوع المركب</t>
  </si>
  <si>
    <t>بند 17: تثبيت الدرابزينات وحواجز السقوط حول الفتحات والسلالم والمنحدرات وكفاية ارتفاعها</t>
  </si>
  <si>
    <t>بند 18: ميول سيراميك أرضيات الحمامات نحو البيبة بسكب ماء وملاحظة السريان والتصفية الكاملة</t>
  </si>
  <si>
    <t>تصفية كاملة بدون تجمع</t>
  </si>
  <si>
    <t>بند 19: مصدات الأبواب وكاتمات الصوت والدفاش Door Closer ومانع الغبار خاصة للأبواب الخارجية</t>
  </si>
  <si>
    <t>بند 20: فتحات صيانة بالأسقف المستعارة لـ VAV ومحابس مناطق الحريق ZCV والسخانات ومحابس التغذية</t>
  </si>
  <si>
    <t>بند 21: اكسسوارات الحمامات ومطابقتها وارتفاعات تثبيتها: حوامل المناديل، الشماعات، الصابون، المرايات، قضبان المناشف، قضبان المعاقين، مجففات الأيدي</t>
  </si>
  <si>
    <t>بند 22: مطابقة وجودة تثبيت القواطع الجاهزة Partitions</t>
  </si>
  <si>
    <t>ص 296</t>
  </si>
  <si>
    <t>بند 23: اللوحات الإرشادية signage ومطابقتها لمهام الفراغات</t>
  </si>
  <si>
    <t>بند 24: إمكانية الصيانة الدورية لكل الأعمال، مثل سلم حديدي للمناور الصغيرة (4×6 قدم) وتوفير مدخل للمناور عند منسوب الأرضية</t>
  </si>
  <si>
    <t>المقاس 4×6 قدم وصف للمناور الصغيرة</t>
  </si>
  <si>
    <t>بند 25: اختبار ملء سطح المبنى بالماء والتأكد من عدم التسريب للأدوار السفلية، ويطلب الملء قبل شخوص اللجنة</t>
  </si>
  <si>
    <t>بند 26: الدهانات الخارجية بدون تموجات أو تقشر أو فقاقيع أو مرمات خاصة عند التقاء الواجهات بالأرصفة</t>
  </si>
  <si>
    <t>بند 27: الألوان المطلوبة في الدهانات ومدى التزام المقاول بها</t>
  </si>
  <si>
    <t>بند 28: ميول تصريف الأمطار بالموقع العام ووسائل التصريف لخارج المشروع أو لشبكة المطر</t>
  </si>
  <si>
    <t>بند 29: جودة ومظهر المناطق المسفلتة واختبارات ضبط جودة الأسفلت</t>
  </si>
  <si>
    <t>بند 30: تكحيل البردورة ودهانها وميول الأرصفة ومنحدرات المعاقين وتتبع مسار المعاق داخل المبنى</t>
  </si>
  <si>
    <t>ميل من 1:12 إلى 1:20 وعرض 120 سم</t>
  </si>
  <si>
    <t>بند 31: عدم تسريب المياه عبر الحوائط الستائرية الزجاجية للداخل بتسليط مياه مضغوطة</t>
  </si>
  <si>
    <t>بند 32: فواصل بلاط الأسطح وملؤها بمادة مرنة حسب الوثائق وتركيب الوزرة وتشطيب الدراوي من الداخل</t>
  </si>
  <si>
    <t>بند 33: جودة تثبيت فتحات الإضاءة السماوية SkyLight وإحكامها ضد تسرب المطر</t>
  </si>
  <si>
    <t>بند 34: جودة تثبيت المظلات الخارجية بالقواعد ومطابقتها</t>
  </si>
  <si>
    <t>بند 35: جودة تثبيت الأبواب المعدنية على الأسوار وسهولة فتحها وغلقها وتشغيلها إن كانت كهربائية</t>
  </si>
  <si>
    <t>الاستلام الابتدائي: الأعمال الميكانيكية والتكييف</t>
  </si>
  <si>
    <t>بند 1: الكشف على كل الأجهزة والمعدات ومطابقة مكوناتها للمعتمد وتوافق الأجزاء الداخلية من نفس المنتج وبلد المنشأ</t>
  </si>
  <si>
    <t>بند 2: نوعية الماكينات والأجهزة مطابقة للمعتمد والكتالوجات</t>
  </si>
  <si>
    <t>بند 3: صرف condensate drain لوحدات التكييف وتوصيله لنقاط التصريف</t>
  </si>
  <si>
    <t>بند 4: مفاتيح التحكم والثرموستات وتوزيعها المناسب</t>
  </si>
  <si>
    <t>بند 5: قياس درجات الحرارة الداخلية والرطوبة بعد تشغيل التكييف بكامل طاقته حارا وباردا وكذلك سرعة الهواء ومستوى الصوت والاهتزاز</t>
  </si>
  <si>
    <t>مطابقة للمواصفات</t>
  </si>
  <si>
    <t>بند 6: تقارير موازنة الماء والهواء Air and water balance reports</t>
  </si>
  <si>
    <t>بند 7: تقارير تعقيم وتطهير الخزانات وشبكة مياه الشرب Potable water system disinfection reports</t>
  </si>
  <si>
    <t>ص 297</t>
  </si>
  <si>
    <t>بند 8: تقارير وشهادات اختبار المصاعد Elevator test reports and certifications</t>
  </si>
  <si>
    <t>بند 9: شهادات ضمان الأجهزة الإلكترونية والميكانيكية</t>
  </si>
  <si>
    <t>بند 10: دليل بمقاولي الباطن ومقاولي الصيانة ومجال مسؤولية كل منهم، وتسليم نسخ كتيبات الصيانة وتعليمات التشغيل الكاملة لكل بند من المعدات</t>
  </si>
  <si>
    <t>بند 11: التدقيق على تركيب مجاري الهواء والمواسير وملحقاتها من موهنات صوت وشبكيات ومخارج ومداخل وعزل ووسائل التحميل والحماية من العوامل الجوية والأعمال المدنية المرتبطة</t>
  </si>
  <si>
    <t>بند 12: طلاء مواسير الحريق والمواسير المعدنية</t>
  </si>
  <si>
    <t>وجهان دهان</t>
  </si>
  <si>
    <t>بند 13: جودة المظهر الخارجي ونظافة مجاري الهواء والأجهزة وسهولة الوصول للأجزاء التي تحتاج صيانة دائمة</t>
  </si>
  <si>
    <t>بند 14: مصيدة زيوت oil trap على مواسير النحاس للمكيفات المنفصلة في المسارات الطويلة</t>
  </si>
  <si>
    <t>بند 15: أعمال الاختبار والضغط والموازنة بحضور مهندس المالك وعبر شركة متخصصة مع إعادتها حتى استيفاء المتطلبات</t>
  </si>
  <si>
    <t>إخطار لا يقل عن 7 أيام قبل الاختبار، الكود المصري للتكييف فقرة 4/1-4</t>
  </si>
  <si>
    <t>بند 16: عند تعذر تجربة التكييف لعدم ملاءمة حرارة الجو يتم الاستلام الابتدائي مع تأجيل التجربة للوقت الملائم قبل انتهاء الضمان</t>
  </si>
  <si>
    <t>بند 17: تقارير وشهادات اختبار المصاعد ومصعد الخدمة</t>
  </si>
  <si>
    <t>بند 18: التحقق من كل جزء من المعدات: التشحيم واتجاه الدوران وشد السيور وخطوات التحكم المتعاقبة</t>
  </si>
  <si>
    <t>بند 19: برواز Decorative Moulding حول مكيف الشباك والإحكام بين حلق الخشب وجسم المكيف بمادة Sealant</t>
  </si>
  <si>
    <t>بند 20: موانع اهتزاز Vibration Isolator بين أجهزة التكييف والقواعد الخرسانية</t>
  </si>
  <si>
    <t>بند 21: التثبيت الجيد لمجاري الهواء على الأسطح والعزل المناسب للظروف الجوية</t>
  </si>
  <si>
    <t>بند 22: تشغيل شبكة الري إن وجدت وعدم انسداد الرشاشات والفوهات</t>
  </si>
  <si>
    <t>بند 23: اختبار الثقة Reliability test بعد الاختبار والضبط والموازنة بتشغيل دائم لكل المعدات وأجزاء النظام خلال عام الضمان</t>
  </si>
  <si>
    <t>30 يوما تشغيل دائم</t>
  </si>
  <si>
    <t>ص 298</t>
  </si>
  <si>
    <t>الاستلام الابتدائي: شبكة الحريق والمضخات</t>
  </si>
  <si>
    <t>بند 1: تلافي وتنفيذ ملاحظات الدفاع المدني والجهات الرقابية</t>
  </si>
  <si>
    <t>بند 2: المسافات بين رشاشات الحريق بالأسقف ونوعيتها مناسبة لنوع السقف ومطابقة للمعتمد حسب درجة خطورة المبنى</t>
  </si>
  <si>
    <t>بند 3: ملاءمة طريقة عمل الرشاش ودرجة حرارة تشغيله للحيز</t>
  </si>
  <si>
    <t>بند 4: تثبيت طفايات الحريق في أماكنها المحددة</t>
  </si>
  <si>
    <t>بند 5: اختبار صناديق الحريق ونوعية الخرطوم واختبار ضغط المياه بها</t>
  </si>
  <si>
    <t>بند 6: محابس للشبكة على كل قائم وفي بداية الشبكة في كل دور ومطابقتها</t>
  </si>
  <si>
    <t>بند 7: وصلة عند نهاية الشبكة متصلة بالصرف لتفريغ الشبكة عند الصيانة</t>
  </si>
  <si>
    <t>بند 8: التيار الكهربائي واصل للوحة المضخات</t>
  </si>
  <si>
    <t>بند 9: منسوب الماء بخزان الحريق عند المستوى المطلوب</t>
  </si>
  <si>
    <t>بند 10: مفاتيح المضخات على وضع التشغيل الآلي</t>
  </si>
  <si>
    <t>Auto</t>
  </si>
  <si>
    <t>بند 11: قراءة مؤشر الضغط</t>
  </si>
  <si>
    <t>5.5 إلى 7 بار</t>
  </si>
  <si>
    <t>بند 12: خط الراجع إلى خزان المياه متصل بخط الدفع الرئيسي للمضخات ومزود بمحبس لاختبار تشغيل المضخات</t>
  </si>
  <si>
    <t>بند 13: اختبار ضغط الشبكة</t>
  </si>
  <si>
    <t>13.6 بار لمدة ساعتين بدون هبوط</t>
  </si>
  <si>
    <t>بند 14: اختبار كل مواسير الحريق داخل المبنى هيدروستاتيكيا</t>
  </si>
  <si>
    <t>ضغط التصميم + 3.5 جو وبحد أدنى 14 جو (14.18 بار) لمدة لا تقل عن ساعتين، كود البناء السعودي 800 فقرة 10-2/2/2-5</t>
  </si>
  <si>
    <t>بند 15: ملصقات على الطفايات توضح اختبارها حديثا في مختبرات معتمدة</t>
  </si>
  <si>
    <t>بند 16: تسليم أعمال الحريق للدفاع المدني</t>
  </si>
  <si>
    <t>الاستلام الابتدائي: الأعمال الصحية</t>
  </si>
  <si>
    <t>بند 1: الأجهزة الصحية مطابقة للمعتمد</t>
  </si>
  <si>
    <t>بند 2: الإكسسوارات من خلاطات ومحابس وشطافات وشماعات وماسكات ومجففات أيدي مطابقة نوعا وبلد منشأ</t>
  </si>
  <si>
    <t>بند 3: محبس عام عند مدخل تغذية كل وحدة لقطع المياه عند الصيانة ومحبس على البارد والساخن لكل جهاز</t>
  </si>
  <si>
    <t>بند 4: علامات مستديرة مميزة على المحابس الرئيسية مكتوب عليها رقم المحبس ومهمته</t>
  </si>
  <si>
    <t>ص 299</t>
  </si>
  <si>
    <t>بند 5: تغطية مواسير المياه الساخنة بالصوف الزجاجي أو مادة معتمدة ثم قماش قلاع المراكب</t>
  </si>
  <si>
    <t>سمك لا يقل عن 20 مم</t>
  </si>
  <si>
    <t>بند 6: تجربة كل الخلاطات والحنفيات وصناديق الطرد والتأكد من الضغط وسرعة التدفق</t>
  </si>
  <si>
    <t>بند 7: السخانات الكهربائية مطابقة بالحجم المطلوب</t>
  </si>
  <si>
    <t>بند 8: عدم وجود تسريب في التغذية والصرف أو انسداد بالصرف</t>
  </si>
  <si>
    <t>بند 9: مواسير تهوية ومحابس وماسورة فائض للخزان</t>
  </si>
  <si>
    <t>بند 10: أغطية على الخزانات وبيارات الصرف</t>
  </si>
  <si>
    <t>بند 11: حماية مواسير الصرف المكشوفة من الشمس UV ويستثنى الحديد المجلفن والزهر</t>
  </si>
  <si>
    <t>بند 12: فرعة بمحبس على العامود الصاعد لغسيل الخزان العلوي وعليها حنفية براكور</t>
  </si>
  <si>
    <t>بند 13: ماسورة فائض أعلى الخزان وأعلى من المنسوب التصميمي</t>
  </si>
  <si>
    <t>بند 14: لياسة ودهان غرف التفتيش من الداخل وتشكيل مجرى المواسير البنشينج</t>
  </si>
  <si>
    <t>بند 15: نوعية أغطية غرف التفتيش والمناهيل ومناسبتها لأحمال المرور</t>
  </si>
  <si>
    <t>بند 16: دهان خزانات الشرب بمواد إيبوكسية غير سامة وعزلها كاملا حتى السطح باللفائف</t>
  </si>
  <si>
    <t>بند 17: جالي تراب gully trap على ماسورة صرف الأحواض بالموقع العام</t>
  </si>
  <si>
    <t>بند 18: صمام خلاص Pressure-relief valve قرب المضخة في التغذية المباشرة بالمضخات</t>
  </si>
  <si>
    <t>الاستلام الابتدائي: الأعمال الكهربائية</t>
  </si>
  <si>
    <t>بند 1: وحدات الإضاءة على استقامة واحدة Perfect Alignment وتحقق التوزيع المعتمد</t>
  </si>
  <si>
    <t>بند 2: تطبيع جسم وحدة الإضاءة على السقف الخرساني</t>
  </si>
  <si>
    <t>بند 3: وحدات الإضاءة كاملة بمصابيحها وأجزائها الزجاجية والعواكس والألواح الجانبية والناشرات</t>
  </si>
  <si>
    <t>بند 4: تشغيل وحدات الإضاءة</t>
  </si>
  <si>
    <t>بند 5: قياس شدة الاستضاءة حسب نوع الاستخدام</t>
  </si>
  <si>
    <t>بند 6: كفاءة المصابيح لومن/وات مطابقة لجداول المصنع</t>
  </si>
  <si>
    <t>بند 7: وحدات الإضاءة الغاطسة في الحمامات والسباحة والنوافير</t>
  </si>
  <si>
    <t>درجة حماية لا تقل عن IP68</t>
  </si>
  <si>
    <t>ص 300</t>
  </si>
  <si>
    <t>بند 8: نوعية المفاتيح والأفياش مطابقة</t>
  </si>
  <si>
    <t>بند 9: جميع المقابس بقطب وقاية أرضي موصل بالربط متساوي الجهد</t>
  </si>
  <si>
    <t>بند 10: مفاتيح المطابخ والحمامات والمغاسل محكمة</t>
  </si>
  <si>
    <t>درجة حماية لا تقل عن IP55</t>
  </si>
  <si>
    <t>بند 11: إنارة طوارئ سلالم وممرات الهروب موصلة من أكثر من دائرة</t>
  </si>
  <si>
    <t>دائرتان على الأقل</t>
  </si>
  <si>
    <t>بند 12: لوحة إرشادية على المقابس المغذية لمعدات خارج نطاق الربط متساوي الجهد</t>
  </si>
  <si>
    <t>بند 13: الالتزام بالألوان المميزة لموصلات كابلات المغذيات ودوائر التوزيع</t>
  </si>
  <si>
    <t>بند 14: لصق أرقام القواطع على نهايات الأسلاك عند ربطها بالحمل أو صناديق الاتصال</t>
  </si>
  <si>
    <t>بند 15: تجنب مرور مواسير المياه فوق المعدات الكهربائية وحظر اختراقها لغرف الكهرباء واللوحات والماكينات</t>
  </si>
  <si>
    <t>بند 16: ترميز وعنونة كل اللوحات الرئيسية والفرعية مع تأريضها</t>
  </si>
  <si>
    <t>بند 17: مراجعة دوائر الأمان ELR وVMR واختبارها</t>
  </si>
  <si>
    <t>بند 18: ترميز وعنونة اللوحات الفرعية مع المفاتيح والمخارج الخاصة بها</t>
  </si>
  <si>
    <t>بند 19: كل لوحة توزيع بمخطط أحادي الخط Single Line Diagram أو جدول توزيع</t>
  </si>
  <si>
    <t>بند 20: توصيل الكابلات الداخلة والخارجة بروابط terminals لا مباشرة بالأجهزة وعدم توصيل أكثر من موصل في مربط واحد</t>
  </si>
  <si>
    <t>بند 21: القواطع الرئيسية والفرعية تفصل فورا عند زيادة التيار عن المقنن للسلك</t>
  </si>
  <si>
    <t>بند 22: تأريض وتنظيف العلب المعدنية للمفاتيح والأفياش</t>
  </si>
  <si>
    <t>بند 23: تأريض تمديد الكابلات ودوائر القوى والإنارة وكل المواسير المعدنية</t>
  </si>
  <si>
    <t>بند 24: سلسلة حاملة لوحدات الإنارة المعلقة</t>
  </si>
  <si>
    <t>بند 25: وحدات EXIT SIGN عليها أسهم الخروج</t>
  </si>
  <si>
    <t>بند 26: تأريض الماكينات وحوامل الكابلات والمواسير المعدنية على الأسطح</t>
  </si>
  <si>
    <t>بند 27: أنظمة مانع الصواعق: جودة التثبيت ومطابقة المواد</t>
  </si>
  <si>
    <t>بند 28: برمجة وتشغيل نظام إنذار الحريق وربطه باللوحة الرئيسية ومع نظام BMS إن وجد</t>
  </si>
  <si>
    <t>بند 29: التمديدات الكهربائية المكشوفة لا تقبل إلا في حدود ضيقة ثابتة وبدون وصلات</t>
  </si>
  <si>
    <t>لا تزيد عن 3 م، متطلبات الوقاية من الحريق مجلس التعاون الخليجي 2003 ص 94</t>
  </si>
  <si>
    <t>بند 30: تشغيل المحولات بكامل حمل الموقع من إنارة وطلمبات وتكييف</t>
  </si>
  <si>
    <t>ص 301</t>
  </si>
  <si>
    <t>بند 31: شهادات ضمان الأجهزة والمعدات والمواد موثقة ومعتمدة</t>
  </si>
  <si>
    <t>بند 32: كتيبات الصيانة Operation and maintenance manuals</t>
  </si>
  <si>
    <t>بند 33: اختبار المقاومة الأرضية بالـ Megger على دوائر الإنارة والقوى</t>
  </si>
  <si>
    <t>بند 34: نوعية ودرجة عزل الكابلات مطابقة</t>
  </si>
  <si>
    <t>بند 35: تثبيت كوابل التغذية بأجسام الأجهزة باستخدام Cable Glands</t>
  </si>
  <si>
    <t>بند 36: أعمدة الإنارة الخارجية: المظهر والاستدارة والجلفنة وسمك العمود والقاعدة والصواميل والارتفاع ومطابقة العينة</t>
  </si>
  <si>
    <t>بند 37: الشكل المعماري لأعمدة الإنارة ورأسيتها</t>
  </si>
  <si>
    <t>بند 38: محتويات باب الكشف بالعمود: الروزتة وبار الأرضي</t>
  </si>
  <si>
    <t>بند 39: قياس شدة الإضاءة للكشافات المركبة على الأعمدة</t>
  </si>
  <si>
    <t>بند 40: الاختبارات وقراءات العدادات وملاءمة التغذية لمواصفات المصنع</t>
  </si>
  <si>
    <t>بند 41: قاعدة المولد ومجاري الكابلات وعوازل الاهتزاز وطريقة التثبيت</t>
  </si>
  <si>
    <t>بند 42: استلام مولدات الطوارئ وتشغيلها وتجربتها والتوريد حسب المعتمد</t>
  </si>
  <si>
    <t>بند 43: إجراء الاختبارات حسب الكود المصري بنفس الترتيب المحدد من الاستمرارية حتى تشغيل الحمل الكلي</t>
  </si>
  <si>
    <t>بند 44: اختبارات شبكة الهاتف بعد التنفيذ على الخطوط بين نقاط التوزيع وكباين التوزيع</t>
  </si>
  <si>
    <t>بند 45: نظام الحماية من الصواعق: جودة تثبيت رأس الإبر ومانعة الصواعق وأبعادها أعلى السطح</t>
  </si>
  <si>
    <t>ص 302</t>
  </si>
  <si>
    <t>بند 46: الأرضي العام: جودة اتصال موصلات التأريض بالأرضي العام</t>
  </si>
  <si>
    <t>الاستلام الابتدائي: نظام إنذار الحريق</t>
  </si>
  <si>
    <t>بند 1: مطابقة الأجهزة والمواد والأجراس والكواشف للمعتمد</t>
  </si>
  <si>
    <t>بند 2: نوعية الكواشف وملاءمتها للفراغ والمسافات بينها</t>
  </si>
  <si>
    <t>بند 3: عدم تركيب كواشف الحرارة بالقرب من فتحات التكييف والتهوية</t>
  </si>
  <si>
    <t>المسافة بين الكاشف ومخرج الهواء لا تقل عن 1 م</t>
  </si>
  <si>
    <t>بند 4: ملاءمة الكاشف للوظيفة ولدرجة حرارة الحيز القصوى</t>
  </si>
  <si>
    <t>بند 5: تركيب كواشف الدخان قرب مسارات راجع التكييف والتهوية</t>
  </si>
  <si>
    <t>بند 6: اختبار بعض الكواشف أثناء الاستلام ومتابعة نظام التشغيل</t>
  </si>
  <si>
    <t>بند 7: اختبار كواشف الحرارة بتسليط مجفف شعر حتى تستجيب وكواشف الدخان بالغاز المضغوط aerosol</t>
  </si>
  <si>
    <t>بند 8: فحص كل العمليات التي تقوم بها لوحة التحكم</t>
  </si>
  <si>
    <t>بند 9: ملصق رسم تمثيلي Mimic Diagram بجوار لوحة الإنذار</t>
  </si>
  <si>
    <t>بند 10: تشغيل النظام بعد التيار وتشغيل كل مناطق الحريق</t>
  </si>
  <si>
    <t>عنصر أو عنصران على الأقل من كل منطقة</t>
  </si>
  <si>
    <t>بند 11: فحص التجهيزات ومطابقتها للمخططات ومراجعة دوائر الأجراس والاختبار الوظيفي</t>
  </si>
  <si>
    <t>بند 12: كتابة مناطق وأماكن الكواشف في لوحة منفصلة بجانب اللوحة وتسليم Schematic Diagram للنظام</t>
  </si>
  <si>
    <t>بند 13: تشغيل وبرمجة جهاز النداء الآلي auto dialer عند توفر خاصية ZERO للهاتف</t>
  </si>
  <si>
    <t>بند 14: تأريض لوحة الإنذار ولوحات الإطفاء</t>
  </si>
  <si>
    <t>بند 15: مفتاح إيقاف الغاز من النوع القابل للكبس</t>
  </si>
  <si>
    <t>بند 16: ترتيب مناطق الحريق في اللوحة حسب الموقع المنفذ</t>
  </si>
  <si>
    <t>بند 17: الكشف داخل اللوحة: لا إشارات خطأ والأسلاك مرتبة ومشبوكة جيدا</t>
  </si>
  <si>
    <t>بند 18: عند فك أي كاشف تعطي اللوحة إشارة Fault على الـ Zone المعني</t>
  </si>
  <si>
    <t>بند 19: تشغيل جميع الأزرار اليدوية manual call points</t>
  </si>
  <si>
    <t>بند 20: مواسير النظام: المدفونة PVC والظاهرة EMT</t>
  </si>
  <si>
    <t>الاستلام الابتدائي: النظام الصوتي</t>
  </si>
  <si>
    <t>بند 1: مطابقة أماكن وقدرة السماعات للمخططات</t>
  </si>
  <si>
    <t>بند 2: فحص التوصيلات</t>
  </si>
  <si>
    <t>ص 303</t>
  </si>
  <si>
    <t>بند 3: اختبار كفاءة النظام في التشغيل</t>
  </si>
  <si>
    <t>الاستلام الابتدائي: أعمال الزراعة</t>
  </si>
  <si>
    <t>بند 1: النباتات مطابقة للشروط والمواصفات في الأنواع والأسماء والأطوال والأقطار</t>
  </si>
  <si>
    <t>بند 2: استبعاد النباتات الميتة والشاذة وضعيفة النمو واستبدالها على حساب المقاول</t>
  </si>
  <si>
    <t>بند 3: تماثل النباتات لكل نوع في الارتفاع والنمو والتفرع</t>
  </si>
  <si>
    <t>بند 4: الزراعة قبل الاستلام الابتدائي بفترة كافية للتأكد من التأقلم</t>
  </si>
  <si>
    <t>بند 5: النباتات سليمة خالية من الأمراض والآفات والحشرات</t>
  </si>
  <si>
    <t>بند 6: إزالة النموات غير المرغوبة والشاذة السرطانات</t>
  </si>
  <si>
    <t>بند 7: إزالة الأفرع الميتة والتالفة والمصابة</t>
  </si>
  <si>
    <t>بند 8: تحديد نمو النباتات وتشجيع الإزهار</t>
  </si>
  <si>
    <t>بند 9: مراجعة الشكل والتوزيع والمسافات بين الشجيرات حسب المخططات</t>
  </si>
  <si>
    <t>بند 10: غرز سنادين صلبين على جانبي جذع النبات WOOD BRACE</t>
  </si>
  <si>
    <t>محضر الاستلام الابتدائي</t>
  </si>
  <si>
    <t>تحرير المحضر بحضور ممثلي المشرف والمقاول وتوقيع ممثلي المقاول والمشرف والمالك</t>
  </si>
  <si>
    <t>3 ممثلين لكل طرف</t>
  </si>
  <si>
    <t>ص 304</t>
  </si>
  <si>
    <t>إرفاق بيان الملاحظات بقيمتين لكل ملاحظة: قيمة معلقة وقيمة مخصومة</t>
  </si>
  <si>
    <t>تحديد يوم وتاريخ الاستلام الابتدائي صراحة في المحضر</t>
  </si>
  <si>
    <t>توزيع المحضر: الأصل للمالك وصورة للمشرف وصورة للمقاول</t>
  </si>
  <si>
    <t>محضر الاستلام النهائي</t>
  </si>
  <si>
    <t>إثبات إصلاح المقاول للملاحظات التي ظهرت بالأعمال وتحديد تاريخ الاستلام النهائي وتوقيع ممثلي الأطراف الثلاثة</t>
  </si>
  <si>
    <t>3 أسماء لكل طرف</t>
  </si>
  <si>
    <t>ص 307</t>
  </si>
  <si>
    <t>إجراءات الاستلام النهائي للمشروع</t>
  </si>
  <si>
    <t>تعريف: الاستلام النهائي ينقل تبعة العمل للمالك ولا يضمن المقاول العيوب الظاهرة التي كان يمكن كشفها بالفحص العادي، ويبدأ الضمان العشري ويتحلل المقاول من الضمان التعاقدي</t>
  </si>
  <si>
    <t>ص 305</t>
  </si>
  <si>
    <t>بند 1: اطلاع اللجنة على محضر الاستلام الابتدائي وملاحظاته والتأكد من تلافيها ودراسة باقي وثائق المشروع</t>
  </si>
  <si>
    <t>بند 2: أغلب أعضاء لجنة الاستلام النهائي ممن شاركوا في لجنة الابتدائي</t>
  </si>
  <si>
    <t>بند 3: التأكد من انتهاء فترة الصيانة</t>
  </si>
  <si>
    <t>سنة من تاريخ الاستلام الابتدائي</t>
  </si>
  <si>
    <t>بند 4: مرور اللجنة على كل أجزاء المشروع ومعاينة الأعمال وإجراء الاختبارات الضرورية واختبار الأداء الوظيفي</t>
  </si>
  <si>
    <t>بند 5: عند وجود عيوب أو نواقص بسبب سوء التنفيذ يعتبر المحضر محضر معاينة ويخطر المقاول المالك ثانية بعد إنهاء الملاحظات</t>
  </si>
  <si>
    <t>بند 6: الفصل بين عيوب سوء الاستعمال والتشغيل Fair Wear and Tear التي لا يتحملها المقاول وعيوب سوء التنفيذ</t>
  </si>
  <si>
    <t>بند 7: بعد التصديق على المحضر صرف التأمين النهائي أو رد خطاب الضمان البنكي خلال المدة المتفق عليها بالعقد</t>
  </si>
  <si>
    <t>بند 8: تأجيل الاستلام النهائي عند إخلال المقاول بالتزاماته خاصة ضمان الأعمال لحين تنفيذها</t>
  </si>
  <si>
    <t>الكود المصري لأعمال الإنارة فقرة 10-5</t>
  </si>
  <si>
    <t>بند 9: عند تقصير المقاول في الإصلاحات بعد إنذاره كتابيا تخصم التكاليف من التأمين النهائي أو المستحقات مع مصاريف إدارية</t>
  </si>
  <si>
    <t>مهلة 15 يوما كحد أقصى ما لم تحدد المستندات أقل، مصاريف إدارية 10%، فقرة 10-2</t>
  </si>
  <si>
    <t>بند 10: اختبار الثقة للتكييف المركزي إن وجد بعد الاختبار والضبط والموازنة قبل الاستلام النهائي</t>
  </si>
  <si>
    <t>تشغيل دائم 30 يوما خلال عام الضمان</t>
  </si>
  <si>
    <t>عيوب تراجع قبل الاستلام النهائي</t>
  </si>
  <si>
    <t>بند 1: هبوط في أرضيات الحجرات والساحات العامة</t>
  </si>
  <si>
    <t>لا يوجد عيب</t>
  </si>
  <si>
    <t>ص 306</t>
  </si>
  <si>
    <t>بند 2: رشح بأسقف دورات المياه والأسطح (هام)</t>
  </si>
  <si>
    <t>بند 3: تكسير زوايا بلاط الأرضيات الناتج عن عدم ملء كامل مسطح البلاطة بالمونة</t>
  </si>
  <si>
    <t>بند 4: تشققات مائلة أو أفقية بالجدران</t>
  </si>
  <si>
    <t>بند 5: انتفاخات في خطوط التقاء السقف بالجدار</t>
  </si>
  <si>
    <t>بند 6: تصدع الأسقف الداخلية والأسطح السفلية للبلاطات</t>
  </si>
  <si>
    <t>بند 7: شروخ بالكمرات والأعمدة أو ظهور حديد التسليح في أي منطقة</t>
  </si>
  <si>
    <t>بند 8: سوء حالة مرافق وتجهيزات المبنى</t>
  </si>
  <si>
    <t>بند 9: تسريبات من وصلات الصرف والتغذية والأجهزة الصحية</t>
  </si>
  <si>
    <t>بند 10: عيوب في اللياسة وتربيع المباني: تطبيل البياض وشروخ بين المباني والعناصر الإنشائية</t>
  </si>
  <si>
    <t>DET</t>
  </si>
  <si>
    <t>تفاصيل قياسية</t>
  </si>
  <si>
    <t>فهرس الباب الثامن: التفاصيل القياسية</t>
  </si>
  <si>
    <t>فصول التفاصيل النموذجية: العناصر الإنشائية، المعمارية، توصيلات الأجهزة الصحية، مكافحة الحريق، التهوية والتكييف، التمديدات الكهربائية</t>
  </si>
  <si>
    <t>ملف P2_085</t>
  </si>
  <si>
    <t>تفريد تسليح الكمرات</t>
  </si>
  <si>
    <t>تكثيف الكانات قرب الركائز حسب الجدول</t>
  </si>
  <si>
    <t>حسب جدول الكانات</t>
  </si>
  <si>
    <t>ص 311</t>
  </si>
  <si>
    <t>الميدات الأرضية بدون حديد مكسح</t>
  </si>
  <si>
    <t>تركيب كانات جانبية Lateral ties حسب الجدول</t>
  </si>
  <si>
    <t>ص 312</t>
  </si>
  <si>
    <t>تفريد حديد الكمرات حسب الكود الأمريكي TYPICAL BEAM REINFORCING DETAIL</t>
  </si>
  <si>
    <t>الحديد الجانبي للكمرات الساقطة Drop beam فقط وليس للكمرات المسطحة Flat beam</t>
  </si>
  <si>
    <t>ص 314</t>
  </si>
  <si>
    <t>كمرة بقوة قص عالية وعمود مزروع</t>
  </si>
  <si>
    <t>تكثيف الكانات على جانبي العمود المزروع في الكمرة</t>
  </si>
  <si>
    <t>إلزامي</t>
  </si>
  <si>
    <t>ص 317</t>
  </si>
  <si>
    <t>توزيع الكانات لمقاومة الزلازل Hoop spacing</t>
  </si>
  <si>
    <t>فحص تباعد الكانات في منطقة الحصر 2h قبل الصب</t>
  </si>
  <si>
    <t>s ≤ min(d/4، 8db، 24db، 300 مم)</t>
  </si>
  <si>
    <t>ص 320</t>
  </si>
  <si>
    <t>جراب رأسي داخل كمرة لمواسير الصرف</t>
  </si>
  <si>
    <t>اعتماد موقع الجراب وحديده الإضافي قبل الصب</t>
  </si>
  <si>
    <t>≥ 0.25 البحر الصافي و≥ 2 × عمق الكمرة من وجه العمود، و≥ عمق الكمرة من الكمرة المحمولة</t>
  </si>
  <si>
    <t>تقابل كمرة ثانوية مع رئيسية</t>
  </si>
  <si>
    <t>حديد الثانوية العلوي والسفلي يمر فوق تسليح الكمرة الرئيسية الحاملة</t>
  </si>
  <si>
    <t>توزيع حديد التسليح داخل قطاع الكمرة</t>
  </si>
  <si>
    <t>القطاع متماثل حول المحور</t>
  </si>
  <si>
    <t>ص 321</t>
  </si>
  <si>
    <t>عدد أسياخ الصف الثاني لا يزيد عن الصف الأول</t>
  </si>
  <si>
    <t>كل سيخ في الصف الثاني فوق سيخ من الصف الأول رأسيا</t>
  </si>
  <si>
    <t>لا يقل عن سيخين في كل صف</t>
  </si>
  <si>
    <t>قفل الكانة في منطقة الضغط</t>
  </si>
  <si>
    <t>الأسياخ في الأركان أولا والتوزيع متماثل</t>
  </si>
  <si>
    <t>ص 322</t>
  </si>
  <si>
    <t>فتحات أفقية في الكمرات</t>
  </si>
  <si>
    <t>مراجعة موقع ومقاس وحديد الفتحات الأفقية في الكمرات قبل الصب</t>
  </si>
  <si>
    <t>≥ 600 مم و≥ D من وجه العمود</t>
  </si>
  <si>
    <t>ص 323</t>
  </si>
  <si>
    <t>الكمرة المقلوبة مع بلاطة هوردي</t>
  </si>
  <si>
    <t>قطع شبكة التسليح عند الكمرة مع حديد موجب للأعصاب وسالب مستمر</t>
  </si>
  <si>
    <t>ص 324</t>
  </si>
  <si>
    <t>كمرات متجاورة بمناسيب مختلفة وتقاطع Panelled Beams</t>
  </si>
  <si>
    <t>تراكب LAP للحديد المنحني عند تغير القطاع أو المنسوب وكانات إضافية على جانبي الدرجة</t>
  </si>
  <si>
    <t>ص 325</t>
  </si>
  <si>
    <t>الحديد الطولي والكانات مستمرة في الاتجاهين عند تقاطع Panelled Beams</t>
  </si>
  <si>
    <t>قطاعات رأسية نموذجية للكمرات Bar Placing</t>
  </si>
  <si>
    <t>ترتيب الطبقات: الأولى أسياخ الأركان المستمرة وباقي المستمر أو الإضافي متماثل، والثانية باقي الإضافي متماثل</t>
  </si>
  <si>
    <t>ص 326</t>
  </si>
  <si>
    <t>التقاء الكمرة مع الأعمدة الطرفية وحوائط القص زلزاليا</t>
  </si>
  <si>
    <t>وصلة تراكب الشد Tension lap splice خارج منطقة العمود</t>
  </si>
  <si>
    <t>توزيع الحديد والكانات في الأعمدة ACI 318</t>
  </si>
  <si>
    <t>عكس خطافات الكانات العرضية cross ties المتتالية 90° بالتبادل على الجوانب المتقابلة</t>
  </si>
  <si>
    <t>ص 327</t>
  </si>
  <si>
    <t>يجوز استبدال نمط الكانات بآخر يحقق الاشتراطات والكانة الماسية single-piece مقبولة</t>
  </si>
  <si>
    <t>حوائط القص وفتحات حوائط المصعد</t>
  </si>
  <si>
    <t>الأقطار Diagonals في أركان الحوائط اختيارية لاحتجاز السوائل أو القص ويحددها المهندس</t>
  </si>
  <si>
    <t>ص 328</t>
  </si>
  <si>
    <t>ترحيل الأعمدة بين الأدوار COLUMN TRANSITION</t>
  </si>
  <si>
    <t>عند زيادة حديد العمود السفلي عن العلوي تمد مساحة لا تقل عن مساحة العمود العلوي</t>
  </si>
  <si>
    <t>ص 329</t>
  </si>
  <si>
    <t>تمييز الحديد المنتهي والجديد بالتبادل عند وصلات الأعمدة</t>
  </si>
  <si>
    <t>البلاطات الهوردي Ribbed slabs</t>
  </si>
  <si>
    <t>كتابة تسليح العصب على المخطط بعدد وقطر لكل عصب مثل 1Ø12/rib و1Ø10/rib مع كمرات مخفية</t>
  </si>
  <si>
    <t>ص 331</t>
  </si>
  <si>
    <t>الفتحات في البلاطات</t>
  </si>
  <si>
    <t>أخذ أبعاد الفتحات وتفاصيل الغطاء من المخططات الميكانيكية</t>
  </si>
  <si>
    <t>ص 336</t>
  </si>
  <si>
    <t>البلاطات المفرغة سابقة الصنع HCS</t>
  </si>
  <si>
    <t>وصلة حائط HC: لا شطف للألواح مع نيوبرين وارتكاز لا يقل عن 50 مم</t>
  </si>
  <si>
    <t>ص 340</t>
  </si>
  <si>
    <t>سلم سابق الصنع: تسوية ذاتية عند البسطات وأشاير في أنابيب حقن ورقائق تسوية وفاصل مشغول</t>
  </si>
  <si>
    <t>فحص طول ارتكاز ألواح HCS قبل الحقن</t>
  </si>
  <si>
    <t>≥ L/180 و≥ 50 مم</t>
  </si>
  <si>
    <t>ص 339</t>
  </si>
  <si>
    <t>سدادات Dam cores للفجوات عند صب خرسانة داخل تجاويف HCS على كمرة خرسانية</t>
  </si>
  <si>
    <t>ص 341</t>
  </si>
  <si>
    <t>ألواح لحام بالتبادل عند الأطراف للارتكاز على كمرة حديد أو بنتوءات</t>
  </si>
  <si>
    <t>تعليق الأحمال من HCS: Expansion bolt مع سمك سفلي كاف، Toggle bolt للرأسي فقط، Hanger thru bolt للثقيل، Light straps للأسقف ومجاري الهواء</t>
  </si>
  <si>
    <t>ص 342</t>
  </si>
  <si>
    <t>السلالم الخرسانية</t>
  </si>
  <si>
    <t>سلم بعمود أو حائط وسطي: الحديد الرئيسي للدرج كابولي من الحائط أو العمود</t>
  </si>
  <si>
    <t>ص 343</t>
  </si>
  <si>
    <t>سلم بكمرات: الحديد الرئيسي للبلاطة عرضيا بين الكمرات</t>
  </si>
  <si>
    <t>سلم بلاطي: عمل مقص وتقاطع للحديد عند تقاطع البلاطة المائلة مع البسطة بدل الثني الداخلي</t>
  </si>
  <si>
    <t>ص 344</t>
  </si>
  <si>
    <t>سلم كابولي: الحديد الرئيسي في البسطة الكابولية حسب اتجاه العزوم</t>
  </si>
  <si>
    <t>ص 345</t>
  </si>
  <si>
    <t>الركن الداخلي للسلم: فصل أسياخ الشد وعدم ثنيها حول الزاوية الداخلية</t>
  </si>
  <si>
    <t>السلم الحلزوني: الحديد الطولي مستمر من الركيزة للسقف بدون وصلات مع عمل وصلة شد (تثبيت) في الركيزة، والحديد الثانوي على هيئة كانة مقفولة</t>
  </si>
  <si>
    <t>ص 346</t>
  </si>
  <si>
    <t>بلاطات وافل ولاكمرية</t>
  </si>
  <si>
    <t>هبوط بلاطة الحمام في البلاطات المسطحة: تكسيح الحديد مع كانات في منطقة الهبوط وتراكب العلوي والسفلي</t>
  </si>
  <si>
    <t>ص 349</t>
  </si>
  <si>
    <t>الحوائط الساندة</t>
  </si>
  <si>
    <t>كلبسات بين شبكتي الحائط لحفظ السمك وكراسي لحفظ الحديد العلوي للقاعدة</t>
  </si>
  <si>
    <t>ص 351</t>
  </si>
  <si>
    <t>جراب يخترق حائط خزان</t>
  </si>
  <si>
    <t>شفة مانعة للتسرب Puddle flange ملحومة بالماسورة داخل سمك الحائط (جهة الوجه الداخلي في الشكل أ-74)</t>
  </si>
  <si>
    <t>ص 352</t>
  </si>
  <si>
    <t>شريط عزل مائي وعزل ملفوف حول الماسورة من الخارج وماستيك من الداخل والخارج مع حماية خارجية</t>
  </si>
  <si>
    <t>فواصل حوائط البدروم والجدران الاستنادية</t>
  </si>
  <si>
    <t>غشاء عزل ذاتي اللصق مع لوح حماية من جهة التربة</t>
  </si>
  <si>
    <t>ص 353</t>
  </si>
  <si>
    <t>خزان أرضي وغرفة ترسيب</t>
  </si>
  <si>
    <t>عزل خارجي للجوانب والقاع وطبقة حماية وشطفات داخلية في الأركان</t>
  </si>
  <si>
    <t>ص 354</t>
  </si>
  <si>
    <t>تسليح الإطارات الخرسانية</t>
  </si>
  <si>
    <t>حديد قطري في ركن الإطار عند العزم الفاتح للزاوية مع تكسيح</t>
  </si>
  <si>
    <t>ص 355</t>
  </si>
  <si>
    <t>إطار بكابولي: العلوي مستمر فوق العمود إلى الكابولي</t>
  </si>
  <si>
    <t>ص 356</t>
  </si>
  <si>
    <t>ركن إطار مع عنصر رابط: علوي الكمرة ينزل في العمود وحديد العمود الخارجي يلتف في الكمرة</t>
  </si>
  <si>
    <t>الحدود الدنيا لمقاسات الفراغات</t>
  </si>
  <si>
    <t>مراجعة المخططات المعمارية وShop drawings بحيث لا تقل مقاسات الفراغات والأثاث عن الحدود الدنيا</t>
  </si>
  <si>
    <t>الجداول (ب-1) إلى (ب-7)</t>
  </si>
  <si>
    <t>ص 369</t>
  </si>
  <si>
    <t>بحر قصير أو كبير بين بحور مختلفة (حديد مكسح)</t>
  </si>
  <si>
    <t>في البحر القصير المحصور بين بحرين أكبر يمد التسليح العلوي مستمرا بطول البحر القصير لاحتمال انعكاس العزم</t>
  </si>
  <si>
    <t>شكل أ-8</t>
  </si>
  <si>
    <t>ص 315</t>
  </si>
  <si>
    <t>في الأعمدة ذات الأسياخ المجمعة Bundles يراعى الغطاء الأدنى للحزمة وأقل مسافة صافية بين الحزم حسب جدول الشكل أ-34 مع سيخ وصلة عند الحاجة</t>
  </si>
  <si>
    <t>ACI 318</t>
  </si>
  <si>
    <t>سلم المدخل بكمرة وسطية DET. BEAM: الدرجات كابولي على جانبي الكمرة الوسطية ويوضع حديدها الرئيسي علويا مستمرا فوق الكمرة</t>
  </si>
  <si>
    <t>شكل أ-59</t>
  </si>
  <si>
    <t>الوجه الداخلي لخزان المياه يدهن بمادة غير منفذة للماء، والعزل الخارجي ملفوف على الجوانب والقاع مع طبقة حماية من الخارج</t>
  </si>
  <si>
    <t>الأرقام والتفاوتات المسموحة</t>
  </si>
  <si>
    <t>البند</t>
  </si>
  <si>
    <t>المعامل</t>
  </si>
  <si>
    <t>القيمة</t>
  </si>
  <si>
    <t>الشرط / الحالة</t>
  </si>
  <si>
    <t>يراجع</t>
  </si>
  <si>
    <t>نتيجة المطابقة مع الصفحة</t>
  </si>
  <si>
    <t>الاجتماعات الدورية</t>
  </si>
  <si>
    <t>أسبوعية في يوم ثابت</t>
  </si>
  <si>
    <t>بين الاستشاري والمقاول</t>
  </si>
  <si>
    <t>فاصل زلزالي مطلوب</t>
  </si>
  <si>
    <t>فرق ارتفاع أكثر من 6 م أو طول مبنى أكثر من 50 م</t>
  </si>
  <si>
    <t>أو عدم انتظام أو تأسيس متباين أو جساءة مختلفة</t>
  </si>
  <si>
    <t>مسافة بين الباب وبداية السلم</t>
  </si>
  <si>
    <t>فترة خطوط الكنتور بمخطط الموقع العام</t>
  </si>
  <si>
    <t>1.0 م أو أقل</t>
  </si>
  <si>
    <t>اشتراطات قانون البناء المصري 144 لسنة 2009</t>
  </si>
  <si>
    <t>أدنى ارتفاع صاف للدور</t>
  </si>
  <si>
    <t>2.70 م</t>
  </si>
  <si>
    <t>ويجوز 2.30 م للمداخل والطرقات والحمامات</t>
  </si>
  <si>
    <t>أدنى بعد للغرفة السكنية</t>
  </si>
  <si>
    <t>2.50 م</t>
  </si>
  <si>
    <t>أدنى بعد لدورة المياه</t>
  </si>
  <si>
    <t>0.80 م</t>
  </si>
  <si>
    <t>أدنى بعد للمطبخ</t>
  </si>
  <si>
    <t>1.50 م</t>
  </si>
  <si>
    <t>أدنى بعد للحمام</t>
  </si>
  <si>
    <t>1.20 م</t>
  </si>
  <si>
    <t>أقل عرض ممر داخلي بالشقق</t>
  </si>
  <si>
    <t>0.90 م</t>
  </si>
  <si>
    <t>فتحات التهوية والإضاءة للغرف السكنية</t>
  </si>
  <si>
    <t>8% من مسطح الغرفة</t>
  </si>
  <si>
    <t>فتحات التهوية للحمامات والمطابخ والسلالم</t>
  </si>
  <si>
    <t>10% من المساحة</t>
  </si>
  <si>
    <t>ارتفاع جلسات الشبابيك</t>
  </si>
  <si>
    <t>0.90 م أو أكثر</t>
  </si>
  <si>
    <t>إلا مع بلكونات أو مانعات سقوط</t>
  </si>
  <si>
    <t>عرض أبواب الغرف السكنية والمكاتب</t>
  </si>
  <si>
    <t>80 سم أو أكثر</t>
  </si>
  <si>
    <t>عرض أبواب المطابخ والحمامات</t>
  </si>
  <si>
    <t>70 سم</t>
  </si>
  <si>
    <t>عرض أبواب الجراجات</t>
  </si>
  <si>
    <t>280 سم</t>
  </si>
  <si>
    <t>عرض أبواب المحلات</t>
  </si>
  <si>
    <t>100 سم</t>
  </si>
  <si>
    <t>أدنى بعد لمنور الحمامات والمطابخ</t>
  </si>
  <si>
    <t>2.5 م</t>
  </si>
  <si>
    <t>ومناور الغرف السكنية ربع الارتفاع أو 3 م أيهما أكبر</t>
  </si>
  <si>
    <t>مصحح</t>
  </si>
  <si>
    <t>منور الغرف السكنية</t>
  </si>
  <si>
    <t>ربع الارتفاع أو 3 م أيهما أكبر</t>
  </si>
  <si>
    <t>مساحة الفناء الداخلي للغرف السكنية</t>
  </si>
  <si>
    <t>9 م2 أو أكثر</t>
  </si>
  <si>
    <t>عرض السلالم</t>
  </si>
  <si>
    <t>110 سم أو أكثر</t>
  </si>
  <si>
    <t>إذا كانت الوحدات 4 أو أقل</t>
  </si>
  <si>
    <t>130 سم أو أكثر</t>
  </si>
  <si>
    <t>إذا زادت الوحدات عن 4</t>
  </si>
  <si>
    <t>النائمة / القائمة</t>
  </si>
  <si>
    <t>27 سم / 17 سم</t>
  </si>
  <si>
    <t>أقصى عدد درجات في القلبة</t>
  </si>
  <si>
    <t>14 درجة</t>
  </si>
  <si>
    <t>تليها صدفة لا تقل عن 4 نوايم</t>
  </si>
  <si>
    <t>الارتفاع الصافي فوق أي درجة</t>
  </si>
  <si>
    <t>2.10 م أو أكثر</t>
  </si>
  <si>
    <t>بروز البلكونات / الأبراج</t>
  </si>
  <si>
    <t>10% / 5% من عرض الشارع بحد أقصى 125 سم</t>
  </si>
  <si>
    <t>مع ترك 1.5 م من الجار</t>
  </si>
  <si>
    <t>البلكونات والأبراج في شوارع عرض 6 م</t>
  </si>
  <si>
    <t>غير مسموح</t>
  </si>
  <si>
    <t>مع ترك 2.5 م من حدود المباني المجاورة</t>
  </si>
  <si>
    <t>الفنادق</t>
  </si>
  <si>
    <t>الرجوع لشروط دائرة السياحة والتسويق لمعايير التصنيف قبل التصميم</t>
  </si>
  <si>
    <t>منسوب الدور الأرضي فوق الرصيف</t>
  </si>
  <si>
    <t>1.5 إلى 4 أقدام</t>
  </si>
  <si>
    <t>وحتى 5 أقدام للفلل</t>
  </si>
  <si>
    <t>المنسوب المرجعي</t>
  </si>
  <si>
    <t>300 مم فوق حافة الطريق</t>
  </si>
  <si>
    <t>أدنى طول واجهة قطعة</t>
  </si>
  <si>
    <t>30 قدم</t>
  </si>
  <si>
    <t>الغرف السكنية</t>
  </si>
  <si>
    <t>100 قدم2 أو أكثر وبعد 10 أقدام أو أكثر</t>
  </si>
  <si>
    <t>المطبخ</t>
  </si>
  <si>
    <t>40 قدم2 أو أكثر وبعد 5 أقدام أو أكثر</t>
  </si>
  <si>
    <t>الحمام</t>
  </si>
  <si>
    <t>30 قدم2 أو أكثر وبعد 5 أقدام أو أكثر</t>
  </si>
  <si>
    <t>الممرات الداخلية</t>
  </si>
  <si>
    <t>3 أقدام أو أكثر</t>
  </si>
  <si>
    <t>منور الحمام</t>
  </si>
  <si>
    <t>9 قدم2 أو أكثر وعرض 3 أقدام أو أكثر</t>
  </si>
  <si>
    <t>منور المطابخ المغلقة</t>
  </si>
  <si>
    <t>10x10 قدم أو أكثر</t>
  </si>
  <si>
    <t>مهما كان الارتفاع</t>
  </si>
  <si>
    <t>فناء تطل عليه غرف سكنية</t>
  </si>
  <si>
    <t>مربع ثلث الارتفاع أو أكثر بحد أدنى 10 أقدام و100 قدم2</t>
  </si>
  <si>
    <t>فناء يطل عليه مطبخ وغرف</t>
  </si>
  <si>
    <t>نصف الارتفاع × ثلث الارتفاع بحد أدنى 10x15</t>
  </si>
  <si>
    <t>بروز الواجهات</t>
  </si>
  <si>
    <t>10% من عرض الشارع</t>
  </si>
  <si>
    <t>إذا زاد عرض الشارع عن 30 قدم</t>
  </si>
  <si>
    <t>عدد السلالم</t>
  </si>
  <si>
    <t>سلم واحد للمبنى أكثر من طابق بمساحة طابق 5000 قدم2</t>
  </si>
  <si>
    <t>عند زيادة مساحة الطابق بين 5000 و10000 قدم2 يضاف سلم آخر، ويضاف سلم لكل زيادة مماثلة</t>
  </si>
  <si>
    <t>ميل منحدرات السيارات</t>
  </si>
  <si>
    <t>1:10 أو أقل (حتى 1:8)</t>
  </si>
  <si>
    <t>وارتفاع صاف 8 أقدام أو أكثر عموديا على المنحدر</t>
  </si>
  <si>
    <t>المواقف</t>
  </si>
  <si>
    <t>موقف لكل شقة حتى 1600 قدم2 أو فيلا، أو لكل 5 غرف فندقية، أو لكل 750 قدم2 مكاتب، أو لكل 500 قدم2 مبان إدارية</t>
  </si>
  <si>
    <t>الكود الأردني دستور البناء الوطني 1993</t>
  </si>
  <si>
    <t>1.10 م أو أكثر</t>
  </si>
  <si>
    <t>و90 سم إذا كان يخدم أقل من 50 شخصا</t>
  </si>
  <si>
    <t>النائمة والقائمة للمباني التعليمية والصحية</t>
  </si>
  <si>
    <t>نائمة 28 سم أو أكثر وقائمة 18 سم أو أقل</t>
  </si>
  <si>
    <t>النائمة والقائمة للتجمعات العامة</t>
  </si>
  <si>
    <t>نائمة 27 سم وقائمة 18.5 سم</t>
  </si>
  <si>
    <t>المسافة الرأسية الصافية بين أنف الدرجة أو البسطة وأي سقف أو كمرة</t>
  </si>
  <si>
    <t>2 م أو أكثر</t>
  </si>
  <si>
    <t>درج التجهيز أعرض من 180 سم</t>
  </si>
  <si>
    <t>يقسم بدرابزينات لأجزاء 90 إلى 180 سم</t>
  </si>
  <si>
    <t>يربط طابقين فقط</t>
  </si>
  <si>
    <t>كود البناء السعودي الاشتراطات المعمارية</t>
  </si>
  <si>
    <t>القائم في الدرج</t>
  </si>
  <si>
    <t>120 إلى 180 مم</t>
  </si>
  <si>
    <t>درجات متساوية في القائم والنائم (فقرة 2-1/8/1)</t>
  </si>
  <si>
    <t>النائمة في الدرج</t>
  </si>
  <si>
    <t>280 مم أو أكثر</t>
  </si>
  <si>
    <t>فقرة 2-1/8/1</t>
  </si>
  <si>
    <t>أدنى ارتفاع سقف للفراغات السكنية والممرات</t>
  </si>
  <si>
    <t>2.3 م</t>
  </si>
  <si>
    <t>فقرة 3-7/2؛ القيمة 2.7 م غير واردة بالنص</t>
  </si>
  <si>
    <t>أدنى ارتفاع سقف للمباني التعليمية والتجارية والمستشفيات</t>
  </si>
  <si>
    <t>2.6 م</t>
  </si>
  <si>
    <t>نص المرجع مضطرب: يذكر (2.6 م) للمباني التعليمية والتجارية والمستشفيات ثم يكرر (2.5 م) في نفس الجملة، والسكني والممرات بقيمة غير واضحة (2.3 م غالبا)، والحمامات والمطابخ والتخزين 2.1 م</t>
  </si>
  <si>
    <t>أدنى ارتفاع سقف للحمامات والمطابخ ودورات المياه والتخزين والغسيل</t>
  </si>
  <si>
    <t>2.1 م أو أكثر</t>
  </si>
  <si>
    <t>فقرة 3-7/2</t>
  </si>
  <si>
    <t>متطلبات ذوي الاحتياجات الخاصة (كود مصري 303 لسنة 2003)</t>
  </si>
  <si>
    <t>مواقف المعاقين</t>
  </si>
  <si>
    <t>موقف لكل 25 سيارة</t>
  </si>
  <si>
    <t>أقرب ما يمكن للمداخل مع مسار حركة مناسب</t>
  </si>
  <si>
    <t>عرض منحدرات المداخل</t>
  </si>
  <si>
    <t>1 م أو أكثر للسكني، 1.5 م أو أكثر للمباني العامة</t>
  </si>
  <si>
    <t>ميل المنحدر</t>
  </si>
  <si>
    <t>1:12 أو أقل بأقصى مسافة أفقية 9 م</t>
  </si>
  <si>
    <t>الميل المثالي 1:20 بمسافة أفقية 15 م أو أقل</t>
  </si>
  <si>
    <t>فرق المنسوب بدون بسطة Landing</t>
  </si>
  <si>
    <t>75 سم أو أقل</t>
  </si>
  <si>
    <t>دورات مياه المعاقين</t>
  </si>
  <si>
    <t>دورة واحدة على الأقل لكل جنس</t>
  </si>
  <si>
    <t>صافي المسافة بين بابين متتاليين في ممر</t>
  </si>
  <si>
    <t>1.5 م أو أكثر</t>
  </si>
  <si>
    <t>أبواب حمامات المعاقين</t>
  </si>
  <si>
    <t>صافي 85 سم أو أكثر</t>
  </si>
  <si>
    <t>يفضل الفتح للخارج</t>
  </si>
  <si>
    <t>مقياس رسم مخطط المحاور والأعمدة</t>
  </si>
  <si>
    <t>1:100 على الأقل، وتفاصيل الأعمدة 1:10</t>
  </si>
  <si>
    <t>أو حسب المواصفات</t>
  </si>
  <si>
    <t>المناطق الزلزالية بمصر (كود الأحمال 201-2008 جدول 8-ج)</t>
  </si>
  <si>
    <t>المنطقة الزلزالية</t>
  </si>
  <si>
    <t>5أ</t>
  </si>
  <si>
    <t>الغردقة، شرم الشيخ، طور سيناء</t>
  </si>
  <si>
    <t>5ب</t>
  </si>
  <si>
    <t>جزيرة شدوان، ويليها في المرجع (شمال سيناء) ضمن نفس المنطقة</t>
  </si>
  <si>
    <t>4</t>
  </si>
  <si>
    <t>سفاجا، رأس غارب، نويبع</t>
  </si>
  <si>
    <t>3</t>
  </si>
  <si>
    <t>6 أكتوبر، الجيزة، القاهرة، حلوان، الشرقية، القليوبية، الفيوم، الإسماعيلية، بورسعيد، السويس، أبورديس، دهب، رأس سدر، الزعفرانة</t>
  </si>
  <si>
    <t>حالات اعتماد المخططات والتقديمات Submittal Status</t>
  </si>
  <si>
    <t>Approved (تعتمد)</t>
  </si>
  <si>
    <t>للمقاول الحق في التوريد والتركيب</t>
  </si>
  <si>
    <t>Approved as Noted (تعتمد طبقا للملاحظات)</t>
  </si>
  <si>
    <t>التوريد والتركيب بعد تنفيذ الملاحظات</t>
  </si>
  <si>
    <t>Amend and Resubmit (تراجع وتنقح ويعاد التقديم)</t>
  </si>
  <si>
    <t>لا يحق التوريد أو التركيب، يراجع ويطابق مع مستندات التعاقد ويعاد التقديم</t>
  </si>
  <si>
    <t>صحيح</t>
  </si>
  <si>
    <t>Rejected and Resubmit (مرفوض ويعاد التقديم)</t>
  </si>
  <si>
    <t>لا يحق التوريد أو التركيب لعدم المطابقة كليا أو في أجزاء هامة، يعاد التقديم بعد المطابقة</t>
  </si>
  <si>
    <t>مدة النشاط في البرنامج</t>
  </si>
  <si>
    <t>نسبة الأنشطة الحرجة</t>
  </si>
  <si>
    <t>من إجمالي الأنشطة</t>
  </si>
  <si>
    <t>تحديث البرنامج</t>
  </si>
  <si>
    <t>دوري (أسبوعيا مثلا)</t>
  </si>
  <si>
    <t>ببيانات فعلية موثوقة</t>
  </si>
  <si>
    <t>السقالات المعدنية</t>
  </si>
  <si>
    <t>إلزامية</t>
  </si>
  <si>
    <t>إذا زاد المبنى عن دورين، مع فحص يومي</t>
  </si>
  <si>
    <t>شدة السقف من أعلى</t>
  </si>
  <si>
    <t>ارتفاع حاجز الحماية</t>
  </si>
  <si>
    <t>0.85 م على الأقل</t>
  </si>
  <si>
    <t>كود السلامة الأردني فقرة 2/4/13؛ للمقارنة OSHA 1926.502 يشترط حاجزا علويا بارتفاع 1.07 م تقريبا</t>
  </si>
  <si>
    <t>المناطق الزلزالية</t>
  </si>
  <si>
    <t>المنطقة الزلزالية للرياض ومعظم المملكة</t>
  </si>
  <si>
    <t>Zone 0 للرياض ومعظم المملكة، و Zone 1 و 2A و 2B على ساحل البحر الأحمر والشمال الغربي وجيزان وعسير</t>
  </si>
  <si>
    <t>شكل رقم 1 الخريطة الزلزالية للمملكة؛ قيم التسارع بمفتاح الخريطة غير مقروءة بالمصدر</t>
  </si>
  <si>
    <t>ص 435</t>
  </si>
  <si>
    <t>خريطة التسارع الزلزالي لمصر</t>
  </si>
  <si>
    <t>خطوط تسارع 100 إلى 175 تقريبا (مقياس الخريطة 50 إلى 300)، أعلاها حول خليج السويس وجنوب سيناء والقاهرة والدلتا ثم أسوان</t>
  </si>
  <si>
    <t>الخريطة الأولى بصفحة الملاحق، الوحدة غير مقروءة بالمصدر والأرجح سم/ث2 (gal)</t>
  </si>
  <si>
    <t>مضاف</t>
  </si>
  <si>
    <t>عدد نسخ محضر تسليم الموقع</t>
  </si>
  <si>
    <t>مرفق صك الملكية ورخصة البناء</t>
  </si>
  <si>
    <t>عدد الجسات في المواقع العادية</t>
  </si>
  <si>
    <t>جسة لكل 300 م2 بحد أدنى جستين</t>
  </si>
  <si>
    <t>مسطح مبنى 100 إلى 300 م2 (كود مصري 202 جدول 1-13)</t>
  </si>
  <si>
    <t>عدد الجسات لمبنى صغير أقل من 100 م2 (كغرف الكهرباء)</t>
  </si>
  <si>
    <t>جسة واحدة</t>
  </si>
  <si>
    <t>مع الاستعانة بجسات مجاورة وإلا جستين</t>
  </si>
  <si>
    <t>تباعد الجسات في المشاريع الكبيرة (قرى سياحية، مدن سكنية)</t>
  </si>
  <si>
    <t>كل 50 م في كل اتجاه مبدئيا</t>
  </si>
  <si>
    <t>شبكة خطوط متعامدة أو حسب الاتفاق</t>
  </si>
  <si>
    <t>عدد الجسات لمشاريع صغيرة حتى 5000 م2</t>
  </si>
  <si>
    <t>جسة في كل زاوية من الموقع وجسة في المنتصف</t>
  </si>
  <si>
    <t>أدنى عمق للجسة</t>
  </si>
  <si>
    <t>10 م</t>
  </si>
  <si>
    <t>يزيد حسب التربة ونوع المنشأ</t>
  </si>
  <si>
    <t>عمق الجسة مع الخوازيق</t>
  </si>
  <si>
    <t>أعمق من نهاية الخازوق المتوقعة بـ 5 م على الأقل</t>
  </si>
  <si>
    <t>كود 202 جدول 1-14</t>
  </si>
  <si>
    <t>عمق الجسة في الحالات العادية</t>
  </si>
  <si>
    <t>لا يقل عن 10 م أو 3 أضعاف عرض أكبر قاعدة أيهما أكبر</t>
  </si>
  <si>
    <t>وتخترق الطبقات غير المناسبة (ردم، ضعيفة، عضوية) حتى الطبقات المتحجرة أو السميكة</t>
  </si>
  <si>
    <t>تباعد العينات المقلقلة الممثلة</t>
  </si>
  <si>
    <t>كل مسافة رأسية لا تزيد عن 1.5 م أو عند كل تغير في الطبقات</t>
  </si>
  <si>
    <t>اختراق الصخر المتماسك</t>
  </si>
  <si>
    <t>1.5 م إلى 3 م أو سمك طبقة الصخر أيهما أكبر</t>
  </si>
  <si>
    <t>اختراق الصخر اللين</t>
  </si>
  <si>
    <t>6 م أو سمك الطبقة أيهما أكبر</t>
  </si>
  <si>
    <t>الحد الأدنى لعدد وعمق الجسات (كود البناء السعودي 300 جدول 3-2/1)</t>
  </si>
  <si>
    <t>عدد الجسات</t>
  </si>
  <si>
    <t>أدوار 2 أو أقل، مساحة مبنية أقل من 600 م2</t>
  </si>
  <si>
    <t>أدنى عمق لثلثي الجسات</t>
  </si>
  <si>
    <t>4 م</t>
  </si>
  <si>
    <t>أدنى عمق لثلث الجسات</t>
  </si>
  <si>
    <t>6 م</t>
  </si>
  <si>
    <t>3 إلى 10</t>
  </si>
  <si>
    <t>أدوار 2 أو أقل، مساحة مبنية 600 إلى 5000 م2</t>
  </si>
  <si>
    <t>5 م</t>
  </si>
  <si>
    <t>8 م</t>
  </si>
  <si>
    <t>6 إلى 8 م</t>
  </si>
  <si>
    <t>أدوار 3 إلى 4، مساحة مبنية حتى 5000 م2 (أقل من 600 و600 إلى 5000)</t>
  </si>
  <si>
    <t>9 إلى 12 م</t>
  </si>
  <si>
    <t>عدد وعمق الجسات</t>
  </si>
  <si>
    <t>دراسة خاصة</t>
  </si>
  <si>
    <t>أدوار 2 أو أقل أو 3 إلى 4 بمساحة أكبر من 5000 م2، وكذلك 5 أدوار أو أكثر بأي مساحة</t>
  </si>
  <si>
    <t>رفرفة الخنزيرة عن الحفر</t>
  </si>
  <si>
    <t>≥ 2 م من كل جانب</t>
  </si>
  <si>
    <t>مسارات الخدمات في الشارع العام</t>
  </si>
  <si>
    <t>ماسورة التليفونات</t>
  </si>
  <si>
    <t>1.50 م من حد المباني، عمق 0.50 م</t>
  </si>
  <si>
    <t>شارع عام</t>
  </si>
  <si>
    <t>ماسورة الغاز</t>
  </si>
  <si>
    <t>2.00 م من حد المباني، عمق 0.90 م</t>
  </si>
  <si>
    <t>ماسورة المياه العمومية</t>
  </si>
  <si>
    <t>3.00 م من حد المباني، عمق 2.20 م</t>
  </si>
  <si>
    <t>ماسورة المجاري العمومية</t>
  </si>
  <si>
    <t>محور الشارع داخل مطبق، أعمق من الجميع</t>
  </si>
  <si>
    <t>الأسوار</t>
  </si>
  <si>
    <t>الفواصل الرأسية</t>
  </si>
  <si>
    <t>12 م (طفلي)، 9 م (أسمنتي أو جيري) بحد أقصى</t>
  </si>
  <si>
    <t>تباعد الأعمدة</t>
  </si>
  <si>
    <t>أسوار مستمرة أو عالية</t>
  </si>
  <si>
    <t>بروز الطبان</t>
  </si>
  <si>
    <t>ارتفاع العزل الأفقي</t>
  </si>
  <si>
    <t>15 سم فوق التشطيب</t>
  </si>
  <si>
    <t>التداخل في الأساسات المتدرجة</t>
  </si>
  <si>
    <t>2 × سمك القاعدة أو 30 سم أيهما أكبر</t>
  </si>
  <si>
    <t>ارتفاع السور السكني</t>
  </si>
  <si>
    <t>بلدية دبي</t>
  </si>
  <si>
    <t>أدوار 3 إلى 4، مساحة مبنية 600 إلى 5000 م2</t>
  </si>
  <si>
    <t>عمق التأسيس</t>
  </si>
  <si>
    <t>أدنى عمق تأسيس (كود سعودي 300 فقرة 3-3/3/1)</t>
  </si>
  <si>
    <t>غير المتماسكة 1.2 م، الطينية 1.5 م، الصخرية 0.60 إلى 1.2 م</t>
  </si>
  <si>
    <t>على ألا يقل عن 80 سم طبقا للكود المصري، والقيم حسب SBC 300 فقرة 3-3/3/1</t>
  </si>
  <si>
    <t>أدنى عمق تأسيس (كود مصري 202 الجزء الخامس فقرة 5-24-2-ب)</t>
  </si>
  <si>
    <t>80 سم</t>
  </si>
  <si>
    <t>سمك الإحلال</t>
  </si>
  <si>
    <t>حسب درجة الانتفاش</t>
  </si>
  <si>
    <t>بعد الزراعة عن المبنى</t>
  </si>
  <si>
    <t>عدد عينات الدمك</t>
  </si>
  <si>
    <t>3 عينات على الأقل</t>
  </si>
  <si>
    <t>مبنى مساحته أقل من 300 م2 (المواصفات المصرية)</t>
  </si>
  <si>
    <t>عينة لكل 100 م2</t>
  </si>
  <si>
    <t>مبنى أكبر من 300 م2 أو حسب توجيهات المهندس</t>
  </si>
  <si>
    <t>نسبة الدمك المطلوبة</t>
  </si>
  <si>
    <t>95% إلى 100% غالبا</t>
  </si>
  <si>
    <t>تصنيف AASHTO للتربة جدول 2</t>
  </si>
  <si>
    <t>المجموعة A-1-a</t>
  </si>
  <si>
    <t>مار No.10: 50 max، No.40: 30 max، No.200: 15 max، LL: -، PI: 6 max</t>
  </si>
  <si>
    <t>Stone fragments, gravel and sand، التقييم العام كتربة تأسيس Subgrade: Excellent to good</t>
  </si>
  <si>
    <t>المجموعة A-1-b</t>
  </si>
  <si>
    <t>مار No.10: -، No.40: 50 max، No.200: 25 max، LL: -، PI: 6 max</t>
  </si>
  <si>
    <t>المجموعة A-3</t>
  </si>
  <si>
    <t>مار No.10: -، No.40: 51 min، No.200: 10 max، LL: -، PI: N.P.</t>
  </si>
  <si>
    <t>Fine sand، التقييم العام كتربة تأسيس Subgrade: Excellent to good</t>
  </si>
  <si>
    <t>المجموعة A-2-4</t>
  </si>
  <si>
    <t>مار No.10: -، No.40: -، No.200: 35 max، LL: 40 max، PI: 10 max</t>
  </si>
  <si>
    <t>Silty or clayey gravel and sand، التقييم العام كتربة تأسيس Subgrade: Excellent to good</t>
  </si>
  <si>
    <t>المجموعة A-2-5</t>
  </si>
  <si>
    <t>مار No.10: -، No.40: -، No.200: 35 max، LL: 41 min، PI: 10 max</t>
  </si>
  <si>
    <t>المجموعة A-2-6</t>
  </si>
  <si>
    <t>مار No.10: -، No.40: -، No.200: 35 max، LL: 40 max، PI: 11 min</t>
  </si>
  <si>
    <t>المجموعة A-2-7</t>
  </si>
  <si>
    <t>مار No.10: -، No.40: -، No.200: 35 max، LL: 41 min، PI: 11 min</t>
  </si>
  <si>
    <t>المجموعة A-4</t>
  </si>
  <si>
    <t>مار No.10: -، No.40: -، No.200: 36 min، LL: 40 max، PI: 10 max</t>
  </si>
  <si>
    <t>Silty soils، التقييم العام كتربة تأسيس Subgrade: Fair to poor</t>
  </si>
  <si>
    <t>المجموعة A-5</t>
  </si>
  <si>
    <t>مار No.10: -، No.40: -، No.200: 36 min، LL: 41 min، PI: 10 max</t>
  </si>
  <si>
    <t>المجموعة A-6</t>
  </si>
  <si>
    <t>مار No.10: -، No.40: -، No.200: 36 min، LL: 40 max، PI: 11 min</t>
  </si>
  <si>
    <t>Clayey soils، التقييم العام كتربة تأسيس Subgrade: Fair to poor</t>
  </si>
  <si>
    <t>المجموعة A-7 (A-7-5, A-7-6)</t>
  </si>
  <si>
    <t>مار No.10: -، No.40: -، No.200: 36 min، LL: 41 min، PI: 11 min</t>
  </si>
  <si>
    <t>تعريف التربة الحبيبية Granular</t>
  </si>
  <si>
    <t>35% أو أقل مارا من منخل 200</t>
  </si>
  <si>
    <t>Silt-Clay أكثر من 35%</t>
  </si>
  <si>
    <t>تمييز A-7-5 عن A-7-6</t>
  </si>
  <si>
    <t>A-7-5: PI لا يزيد عن (LL ناقص 30)، A-7-6: PI أكبر من (LL ناقص 30)</t>
  </si>
  <si>
    <t>مواد الردم الملائمة وغير الملائمة</t>
  </si>
  <si>
    <t>مواد ردم ملائمة</t>
  </si>
  <si>
    <t>GW, GP, GM, SM, SW, SP (ASTM D2487)، AASHTO M145 فئة A-1, A-2, A-3، الجير ورماد الأفران كعوامل تثبيت</t>
  </si>
  <si>
    <t>مواد ردم غير ملائمة</t>
  </si>
  <si>
    <t>CH, CL, MH, PT, OH, OL (ASTM D2487) وأي مواد غير معرفة كملائمة</t>
  </si>
  <si>
    <t>عرض الرفرفة في الحفر</t>
  </si>
  <si>
    <t>لا يقل عن سمك طبقة الإحلال</t>
  </si>
  <si>
    <t>عند وجود طبقة إحلال (كود مصري تربة 1997)</t>
  </si>
  <si>
    <t>نطاق حظر المتفجرات</t>
  </si>
  <si>
    <t>20 م</t>
  </si>
  <si>
    <t>من أي منشأ أو خط مياه أو كابل كهرباء</t>
  </si>
  <si>
    <t>أقل عمق للحفر</t>
  </si>
  <si>
    <t>تحت الأرض الطبيعية، الكود المصري</t>
  </si>
  <si>
    <t>عمق الأساسات (SBC)</t>
  </si>
  <si>
    <t>1.2 م</t>
  </si>
  <si>
    <t>تربة غير متماسكة، تحت الأرض الطبيعية</t>
  </si>
  <si>
    <t>1.5 م</t>
  </si>
  <si>
    <t>تربة طينية</t>
  </si>
  <si>
    <t>0.6-1.2 م</t>
  </si>
  <si>
    <t>تربة صخرية حسب المتانة</t>
  </si>
  <si>
    <t>طبقة الحماية فوق منسوب التأسيس</t>
  </si>
  <si>
    <t>15 سم</t>
  </si>
  <si>
    <t>تحفر قبل الصب بـ 24 ساعة</t>
  </si>
  <si>
    <t>غمر القاع الرملي الجاف</t>
  </si>
  <si>
    <t>ما لم يذكر تقرير التربة خلافه</t>
  </si>
  <si>
    <t>إزالة طبقة صخرية</t>
  </si>
  <si>
    <t>سمك &lt; 40 سم تزال كليا</t>
  </si>
  <si>
    <t>حسب استشاري التربة</t>
  </si>
  <si>
    <t>كشط قاع مختلط</t>
  </si>
  <si>
    <t>يعاد دمكه</t>
  </si>
  <si>
    <t>دمك القاع</t>
  </si>
  <si>
    <t>≥ 95% بروكتر</t>
  </si>
  <si>
    <t>وزن الهراس الهزاز</t>
  </si>
  <si>
    <t>حفر زائد يعالج</t>
  </si>
  <si>
    <t>ردم مصنف أو خرسانة عادية على حساب المقاول</t>
  </si>
  <si>
    <t>عمق حفرة المصعد الصافي</t>
  </si>
  <si>
    <t>1.2-1.7 م</t>
  </si>
  <si>
    <t>من ظهر القاعدة لتشطيب الأرضي حسب المصنع</t>
  </si>
  <si>
    <t>دمك أرض طبيعية بدون إحلال</t>
  </si>
  <si>
    <t>95% لسمك 30 سم، 90% للطبقات السفلية</t>
  </si>
  <si>
    <t>مقاومة الطفو</t>
  </si>
  <si>
    <t>1.5 × الدفع العلوي، أو وزن المنشأ +20%</t>
  </si>
  <si>
    <t>مياه جوفية مرتفعة</t>
  </si>
  <si>
    <t>إبعاد الشبكات والزراعة عن المبنى</t>
  </si>
  <si>
    <t>تربة انتفاشية</t>
  </si>
  <si>
    <t>ميل أسفل القواعد</t>
  </si>
  <si>
    <t>أراضي صخرية</t>
  </si>
  <si>
    <t>فرق منسوب قواعد متجاورة</t>
  </si>
  <si>
    <t>≤ نصف المسافة الأفقية</t>
  </si>
  <si>
    <t>تأسيس على صخر</t>
  </si>
  <si>
    <t>ميول جوانب الحفر الاسترشادية</t>
  </si>
  <si>
    <t>زاوية ميل الجانب مع الأفقي: بلوكات صخرية كبيرة</t>
  </si>
  <si>
    <t>جافة 35-45 درجة، مبللة 30-40 درجة</t>
  </si>
  <si>
    <t>قيم استرشادية</t>
  </si>
  <si>
    <t>زاوية ميل الجانب مع الأفقي: حصى كبير</t>
  </si>
  <si>
    <t>جافة 35-40 درجة، مبللة 30-35 درجة</t>
  </si>
  <si>
    <t>زاوية ميل الجانب مع الأفقي: حصى</t>
  </si>
  <si>
    <t>جافة 30-40 درجة، مبللة 10-30 درجة</t>
  </si>
  <si>
    <t>زاوية ميل الجانب مع الأفقي: رمل</t>
  </si>
  <si>
    <t>جافة 30-35 درجة، مبللة 10-30 درجة</t>
  </si>
  <si>
    <t>زاوية ميل الجانب مع الأفقي: طفلة</t>
  </si>
  <si>
    <t>جافة 20-40 درجة، مبللة 5-20 درجة</t>
  </si>
  <si>
    <t>زاوية ميل الجانب مع الأفقي: طين طري (عمق 1.2-3.0 م)</t>
  </si>
  <si>
    <t>جافة 30-45 درجة، مبللة 10-20 درجة</t>
  </si>
  <si>
    <t>زاوية ميل الجانب مع الأفقي: طين متماسك (عمق 1.2-3.0 م)</t>
  </si>
  <si>
    <t>جافة 35-45 درجة، مبللة 20-25 درجة</t>
  </si>
  <si>
    <t>زاوية ميل الجانب مع الأفقي: طين قاسي (عمق 1.2-3.0 م)</t>
  </si>
  <si>
    <t>جافة 40-45 درجة، مبللة 25-35 درجة</t>
  </si>
  <si>
    <t>زاوية ميل الجانب مع الأفقي: ترب عضوية متفحمة طرية غير ليفية</t>
  </si>
  <si>
    <t>جافة 10-20 درجة، مبللة 5-10 درجة</t>
  </si>
  <si>
    <t>زاوية ميل الجانب مع الأفقي: ترب عضوية متفحمة متماسكة غير ليفية</t>
  </si>
  <si>
    <t>جافة 15-25 درجة، مبللة 10-15 درجة</t>
  </si>
  <si>
    <t>زاوية ميل الجانب مع الأفقي: ترب عضوية متفحمة متماسكة ليفية</t>
  </si>
  <si>
    <t>جافة 35-40 درجة، مبللة 20-35 درجة</t>
  </si>
  <si>
    <t>زاوية ميل الجانب مع الأفقي: ترب عضوية متفحمة متماسكة ليفية (الصف الأخير بالجدول)</t>
  </si>
  <si>
    <t>جافة 35-45 درجة، مبللة 25-35 درجة</t>
  </si>
  <si>
    <t>قيم استرشادية، والمرجع يكرر نفس اسم التربة في الصف السابق بقيم جافة 35-40 ومبللة 20-35</t>
  </si>
  <si>
    <t>أقل عمق استبدال رأسي لعلاج التربة الانتفاشية</t>
  </si>
  <si>
    <t>0.5 م دائما</t>
  </si>
  <si>
    <t>أي درجة انتفاخ</t>
  </si>
  <si>
    <t>أقل عمق استبدال رأسي</t>
  </si>
  <si>
    <t>≥ 1 م</t>
  </si>
  <si>
    <t>تربة متوسطة الانتفاخ</t>
  </si>
  <si>
    <t>≥ 1.5 م</t>
  </si>
  <si>
    <t>تربة عالية الانتفاخ</t>
  </si>
  <si>
    <t>ضغط الانتفاخ: ضعيفة</t>
  </si>
  <si>
    <t>30-125 كN/م2</t>
  </si>
  <si>
    <t>حسب تقرير التربة</t>
  </si>
  <si>
    <t>ضغط الانتفاخ: متوسطة</t>
  </si>
  <si>
    <t>125-300 كN/م2</t>
  </si>
  <si>
    <t>ضغط الانتفاخ: عالية</t>
  </si>
  <si>
    <t>&gt; 300 كN/م2</t>
  </si>
  <si>
    <t>pH لتربة الردم</t>
  </si>
  <si>
    <t>6.5-8.5</t>
  </si>
  <si>
    <t>الأملاح الذائبة</t>
  </si>
  <si>
    <t>≤ 1500 ppm</t>
  </si>
  <si>
    <t>في مستخلص التربة المشبعة</t>
  </si>
  <si>
    <t>سمك طبقة الإحلال</t>
  </si>
  <si>
    <t>20-25 سم</t>
  </si>
  <si>
    <t>وزن الهراس</t>
  </si>
  <si>
    <t>هزاز</t>
  </si>
  <si>
    <t>الرفرفة</t>
  </si>
  <si>
    <t>≥ سمك الإحلال</t>
  </si>
  <si>
    <t>ركوب الجيوجريد</t>
  </si>
  <si>
    <t>50 سم</t>
  </si>
  <si>
    <t>حد السيولة LL</t>
  </si>
  <si>
    <t>≤ 40%</t>
  </si>
  <si>
    <t>مجال اللدونة PI</t>
  </si>
  <si>
    <t>المار من منخل 200</t>
  </si>
  <si>
    <t>&gt; 50% غير صالح، المطلوب أقل من 15% بالوزن</t>
  </si>
  <si>
    <t>أكبر حبيبات حصى</t>
  </si>
  <si>
    <t>80 مم</t>
  </si>
  <si>
    <t>أقصى حجم حجر</t>
  </si>
  <si>
    <t>الأحجار التي يزيد حجمها عن 15 سم مرفوضة (ص 95-96)</t>
  </si>
  <si>
    <t>عينة مطابقة التوريد</t>
  </si>
  <si>
    <t>كل 500 م3</t>
  </si>
  <si>
    <t>سمك الطبقة</t>
  </si>
  <si>
    <t>25 سم</t>
  </si>
  <si>
    <t>سمك الطبقة مع معدات ثقيلة</t>
  </si>
  <si>
    <t>≤ 250 مم</t>
  </si>
  <si>
    <t>سمك الطبقة مع دكاكات يدوية</t>
  </si>
  <si>
    <t>≤ 100 مم</t>
  </si>
  <si>
    <t>سمك الطبقة بجوار الحوائط الساندة</t>
  </si>
  <si>
    <t>≤ 150 مم</t>
  </si>
  <si>
    <t>دكاكة يدوية بمحرك</t>
  </si>
  <si>
    <t>نسبة الدمك</t>
  </si>
  <si>
    <t>≥ 95%</t>
  </si>
  <si>
    <t>تصنيف التربة بقيم CBR (جدول 6)</t>
  </si>
  <si>
    <t>CBR 0-3</t>
  </si>
  <si>
    <t>ضعيفة جدا، الاستخدام: القاعدة الترابية</t>
  </si>
  <si>
    <t>USC: OH, CH, MH, OL؛ AASHTO: A5, A6, A7</t>
  </si>
  <si>
    <t>CBR 3-7</t>
  </si>
  <si>
    <t>ضعيفة، الاستخدام: القاعدة الترابية</t>
  </si>
  <si>
    <t>USC: OH, CH, MH, OL؛ AASHTO: A4, A5, A6, A7</t>
  </si>
  <si>
    <t>CBR 7-20</t>
  </si>
  <si>
    <t>مقبولة، الاستخدام: تحت الأساس</t>
  </si>
  <si>
    <t>المرجع: USC: OH, CH, MH, OL (تكرار للصف السابق)؛ الجدول المرجعي الشائع (Asphalt Institute/USACE) يعطي لهذا المدى OL, CL, ML, SC, SM, SP؛ AASHTO: A2, A4, A6, A7</t>
  </si>
  <si>
    <t>CBR 20-50</t>
  </si>
  <si>
    <t>جيدة، الاستخدام: أساس وتحت الأساس</t>
  </si>
  <si>
    <t>USC: GM, GC, SW, SM, SP, GP؛ AASHTO: A1b, A2-5, A3, A2-6</t>
  </si>
  <si>
    <t>CBR &gt; 50</t>
  </si>
  <si>
    <t>ممتازة، الاستخدام: أساس</t>
  </si>
  <si>
    <t>USC: GW, GM؛ AASHTO: A1a, A2-4, A3</t>
  </si>
  <si>
    <t>ضمان الشركة</t>
  </si>
  <si>
    <t>5-10 سنوات</t>
  </si>
  <si>
    <t>معدل الرش</t>
  </si>
  <si>
    <t>5-6 لتر/م2</t>
  </si>
  <si>
    <t>زمن التغطية والصب بعد الرش</t>
  </si>
  <si>
    <t>ترانش المحيط</t>
  </si>
  <si>
    <t>تربة التأسيس</t>
  </si>
  <si>
    <t>تربة أصلية مدموكة ثم تربة إحلال</t>
  </si>
  <si>
    <t>أسفل خرسانة النظافة</t>
  </si>
  <si>
    <t>دمك الـ Subbase</t>
  </si>
  <si>
    <t>تحت بلاطة الأرضي</t>
  </si>
  <si>
    <t>سمك طبقة Hardcore (حاجز الخاصية الشعرية)</t>
  </si>
  <si>
    <t>تحت البلاطة الأرضية</t>
  </si>
  <si>
    <t>زاوية ميل الحفر بين منسوبين</t>
  </si>
  <si>
    <t>α ≤ 60° تقريبا كما بالرسم</t>
  </si>
  <si>
    <t>قواعد متدرجة</t>
  </si>
  <si>
    <t>قاعدة حائط داخلي في البلاطة الأرضية</t>
  </si>
  <si>
    <t>طبقة التصريف تحت البلاطة</t>
  </si>
  <si>
    <t>100 مم Drainage fill + Vapor barrier</t>
  </si>
  <si>
    <t>بلاطة أرضية</t>
  </si>
  <si>
    <t>100 مم Drainage fill فوقها Vapor barrier</t>
  </si>
  <si>
    <t>فرشة أسفل الماسورة</t>
  </si>
  <si>
    <t>200 مم رمل نظيف مدموك</t>
  </si>
  <si>
    <t>مواسير صرف</t>
  </si>
  <si>
    <t>رمل فوق الماسورة</t>
  </si>
  <si>
    <t>300 مم رمل نظيف مدموك</t>
  </si>
  <si>
    <t>الغطاء الكلي فوق الماسورة</t>
  </si>
  <si>
    <t>900 مم min</t>
  </si>
  <si>
    <t>عرض الخندق</t>
  </si>
  <si>
    <t>3 × قطر الماسورة و500 مم min</t>
  </si>
  <si>
    <t>BACK FILLING DETAIL، رمل نظيف مدموك 300 مم فوق الماسورة</t>
  </si>
  <si>
    <t>تهبيط اللبشة أسفل المصاعد</t>
  </si>
  <si>
    <t>مقدار التهبيط</t>
  </si>
  <si>
    <t>تهبيط أسفل المصاعد في اللبشة مع سند جوانب الحفر بالخوازيق الساندة</t>
  </si>
  <si>
    <t>سمك طبقة الردم</t>
  </si>
  <si>
    <t>كل طبقة</t>
  </si>
  <si>
    <t>المحتوى المائي</t>
  </si>
  <si>
    <t>الرطوبة المثلى O.M.C</t>
  </si>
  <si>
    <t>حسب اختبار العينة</t>
  </si>
  <si>
    <t>Slump خلطة الخوازيق</t>
  </si>
  <si>
    <t>150-200 مم</t>
  </si>
  <si>
    <t>أسمنت SRC</t>
  </si>
  <si>
    <t>زيادة مقاومة الخلطة</t>
  </si>
  <si>
    <t>+25%</t>
  </si>
  <si>
    <t>محتوى الأسمنت</t>
  </si>
  <si>
    <t>≥ 350 كجم/م3 (غالبا ≥ 400)</t>
  </si>
  <si>
    <t>المسافة بين المراكز</t>
  </si>
  <si>
    <t>≥ 3D احتكاك، ≥ 2.5D ارتكاز، 2D حالات خاصة</t>
  </si>
  <si>
    <t>وصلة حديد الخازوق مع الهامة</t>
  </si>
  <si>
    <t>≥ 65Ø أو 1 م</t>
  </si>
  <si>
    <t>أو Class B splice</t>
  </si>
  <si>
    <t>زيادة الخرسانة الفعلية عن النظرية</t>
  </si>
  <si>
    <t>10-15%</t>
  </si>
  <si>
    <t>قيمة تقريبية</t>
  </si>
  <si>
    <t>ص 70، 72</t>
  </si>
  <si>
    <t>التغلغل في الطبقة الصلبة</t>
  </si>
  <si>
    <t>End Bearing</t>
  </si>
  <si>
    <t>ميل ماسورة الغلاف</t>
  </si>
  <si>
    <t>1.5:100</t>
  </si>
  <si>
    <t>Steel Casing</t>
  </si>
  <si>
    <t>إزاحة الكعب عن الرأس</t>
  </si>
  <si>
    <t>≤ D/2</t>
  </si>
  <si>
    <t>الترحيل عن المكان التصميمي</t>
  </si>
  <si>
    <t>الكانات الحلزونية</t>
  </si>
  <si>
    <t>Pitch لا يقل عن 15 سم، Ø8-10 مم ملحومة بالرأسي</t>
  </si>
  <si>
    <t>المرجع: لا تقل الخطوة عن 15 سم (البند 14)، وتراجع مع ECP 202 لأن المعتاد تحديد حد أقصى للخطوة</t>
  </si>
  <si>
    <t>تكثيف الكانات أسفل الهامة</t>
  </si>
  <si>
    <t>أطواق التقوية</t>
  </si>
  <si>
    <t>التسليح العلوي</t>
  </si>
  <si>
    <t>≥ 6 م أو 3D، نسبة ≥ 0.6%</t>
  </si>
  <si>
    <t>وصلات اللحام للحديد الرأسي</t>
  </si>
  <si>
    <t>20 سم لحام مستمر، أو 20Ø بلحام 10 لكل 20 سم</t>
  </si>
  <si>
    <t>خوازيق &gt; 12 م</t>
  </si>
  <si>
    <t>غمر Tremie أو ماسورة CFA</t>
  </si>
  <si>
    <t>≥ 2 م</t>
  </si>
  <si>
    <t>Slump خرسانة CFA</t>
  </si>
  <si>
    <t>175 ±25 مم</t>
  </si>
  <si>
    <t>رفع البريمة لطرد السدادة</t>
  </si>
  <si>
    <t>20-30 سم</t>
  </si>
  <si>
    <t>الصب المتتابع للخوازيق المتجاورة</t>
  </si>
  <si>
    <t>ممنوع قبل التصلب إذا المسافة &lt; 5D</t>
  </si>
  <si>
    <t>عدد العينات</t>
  </si>
  <si>
    <t>6/100 م3 أو 6/15 خازوق أو 6/يوم</t>
  </si>
  <si>
    <t>الأكثر</t>
  </si>
  <si>
    <t>قبول تجاوز جهد التشغيل</t>
  </si>
  <si>
    <t>20% في ≤ 2% من الخوازيق المنفذة، و≤ 10% من خوازيق القاعدة الواحدة</t>
  </si>
  <si>
    <t>حمل اختبار الخوازيق العاملة</t>
  </si>
  <si>
    <t>+50-100% من التصميمي</t>
  </si>
  <si>
    <t>تجربة لكل 200 خازوق</t>
  </si>
  <si>
    <t>Ultrasonic</t>
  </si>
  <si>
    <t>رجل أشاير الأعمدة</t>
  </si>
  <si>
    <t>حديد جانبي للهامة</t>
  </si>
  <si>
    <t>Ø12 كل 25 سم</t>
  </si>
  <si>
    <t>الخوازيق المحفورة</t>
  </si>
  <si>
    <t>لزوجة البنتونيت (Marsh cone)</t>
  </si>
  <si>
    <t>قبل الصب</t>
  </si>
  <si>
    <t>ملحق مصور ص 2</t>
  </si>
  <si>
    <t>كثافة معلق البنتونيت</t>
  </si>
  <si>
    <t>غمر فوهة ماسورة التريمي في الخرسانة</t>
  </si>
  <si>
    <t>أثناء الصب</t>
  </si>
  <si>
    <t>ملحق مصور ص 3</t>
  </si>
  <si>
    <t>علامات حبل قياس العمق</t>
  </si>
  <si>
    <t>عقدة كل 1 م</t>
  </si>
  <si>
    <t>بعد الحفر</t>
  </si>
  <si>
    <t>اختبارات الخوازيق</t>
  </si>
  <si>
    <t>يزيد عن الحمل التصميمي بنسبة 50% إلى 100%</t>
  </si>
  <si>
    <t>بعد 28 يوما من الصب</t>
  </si>
  <si>
    <t>ملحق مصور ص 5</t>
  </si>
  <si>
    <t>هامات الخوازيق</t>
  </si>
  <si>
    <t>دخول الخازوق في الهامة</t>
  </si>
  <si>
    <t>Pile cap</t>
  </si>
  <si>
    <t>تصميم خلطات الخرسانة</t>
  </si>
  <si>
    <t>عدد الخلطات التصميمية المقدمة لكل رتبة</t>
  </si>
  <si>
    <t>3 خلطات</t>
  </si>
  <si>
    <t>لاستخدام بديل عند فشل إحداها</t>
  </si>
  <si>
    <t>دقة الموازين</t>
  </si>
  <si>
    <t>م.ق.م 1-5130/2006؛ مع توفر أوزان معيارية لفحص الموازين لا تقل عن 250 كجم</t>
  </si>
  <si>
    <t>فحص الموازين</t>
  </si>
  <si>
    <t>اختبار تحميل استاتيكي واحد على الأقل لكل ربع من السعة في حدود ±0.2% من السعة الكلية</t>
  </si>
  <si>
    <t>م.ق.م 1-5130/2006</t>
  </si>
  <si>
    <t>سماحية دقة الموازين</t>
  </si>
  <si>
    <t>±0.4%</t>
  </si>
  <si>
    <t>كما في المرجع ASTM C94؛ نص ASTM C94 الحالي: اختبار تحميل استاتيكي في كل ربع سعة ضمن ±0.15% من السعة الكلية أو ±0.4% من الحمل المطبق أيهما أكبر</t>
  </si>
  <si>
    <t>تجديد شهادة معايرة المحطة</t>
  </si>
  <si>
    <t>كل 6 أشهر</t>
  </si>
  <si>
    <t>ASTM</t>
  </si>
  <si>
    <t>سمك القاعدة المسلحة المنفصلة أو المتصلة</t>
  </si>
  <si>
    <t>30 سم على الأقل وليس أقل من البعد الأصغر للعمود</t>
  </si>
  <si>
    <t>كود مصري 2007 ص 6/80</t>
  </si>
  <si>
    <t>سمك هامة الخوازيق</t>
  </si>
  <si>
    <t>كود مصري 2007</t>
  </si>
  <si>
    <t>أو حسب الحاجة</t>
  </si>
  <si>
    <t>هامش المقاومة المستهدفة فوق المميزة</t>
  </si>
  <si>
    <t>12 أو 13 ن/مم2</t>
  </si>
  <si>
    <t>خرسانة 20 ن/مم2 فأكثر عند عدم توفر 40 نتيجة (كود مصري 2007 فقرة 2-6-2-1)</t>
  </si>
  <si>
    <t>متوسط مقاومة 28 يوما للخلطات التأكيدية الثلاث</t>
  </si>
  <si>
    <t>95% على الأقل من متوسط المقاومة المستهدفة</t>
  </si>
  <si>
    <t>كود مصري ما لم تنص المواصفات خلاف ذلك</t>
  </si>
  <si>
    <t>متوسط مقاومة الخلطات التأكيدية</t>
  </si>
  <si>
    <t>المقاومة المميزة + 6.5 ن/مم2 على الأقل</t>
  </si>
  <si>
    <t>أي مكعب منفرد بالخلطات التأكيدية</t>
  </si>
  <si>
    <t>لا يقل عن المقاومة المميزة</t>
  </si>
  <si>
    <t>الفرق بين أكبر وأصغر مقاومة في الاختبار الواحد</t>
  </si>
  <si>
    <t>15% أو أقل من متوسطه</t>
  </si>
  <si>
    <t>خلطات تأكيدية</t>
  </si>
  <si>
    <t>هبوط الخرسانة القابلة للضخ</t>
  </si>
  <si>
    <t>كود مصري 2007 جدول 2-5</t>
  </si>
  <si>
    <t>ACI f'cr عند عدم توفر انحراف معياري</t>
  </si>
  <si>
    <t>f'c + 7.0 MPa</t>
  </si>
  <si>
    <t>f'c أقل من 21 MPa (ACI 318M-11 جدول 5.3.2.2)</t>
  </si>
  <si>
    <t>f'c + 8.3 MPa</t>
  </si>
  <si>
    <t>f'c من 21 إلى 35 MPa</t>
  </si>
  <si>
    <t>1.10 f'c + 5.0 MPa</t>
  </si>
  <si>
    <t>f'c أكبر من 35 MPa</t>
  </si>
  <si>
    <t>نسبة W/C حسب تركيز الكبريتات SO3</t>
  </si>
  <si>
    <t>0.40 إلى 0.52</t>
  </si>
  <si>
    <t>كود مصري جدول 2-13</t>
  </si>
  <si>
    <t>حد استخدام الزلط الطبيعي كركام كبير</t>
  </si>
  <si>
    <t>750 إلى 800 كجم/سم2</t>
  </si>
  <si>
    <t>فوقها كسر حجر دولوميت أو جرانيت</t>
  </si>
  <si>
    <t>أقصى مقاس اعتباري للركام</t>
  </si>
  <si>
    <t>1/5 البعد الأصغر للمقطع و3/4 المسافة بين الأسياخ و1/3 سمك البلاطة (غالبا 25 مم)</t>
  </si>
  <si>
    <t>نسبة الإضافات</t>
  </si>
  <si>
    <t>1 إلى 1.5% من وزن الأسمنت</t>
  </si>
  <si>
    <t>للمقاومات الاعتيادية 400 إلى 500 كجم/سم2</t>
  </si>
  <si>
    <t>أقصى محتوى أسمنت</t>
  </si>
  <si>
    <t>450 كجم/م3</t>
  </si>
  <si>
    <t>كود مصري، وبعده اعتبارات خاصة لتفادي التشريخ</t>
  </si>
  <si>
    <t>550 كجم/م3</t>
  </si>
  <si>
    <t>الكود البريطاني</t>
  </si>
  <si>
    <t>محتوى الهواء بدون إضافات</t>
  </si>
  <si>
    <t>2% أو أقل</t>
  </si>
  <si>
    <t>محتوى الهواء مع أي إضافات</t>
  </si>
  <si>
    <t>3% أو أقل</t>
  </si>
  <si>
    <t>باستثناء الخرسانة ذات الهواء المحبوس (غالبا 2%)</t>
  </si>
  <si>
    <t>مقاس المكعب القياسي</t>
  </si>
  <si>
    <t>15x15x15 سم</t>
  </si>
  <si>
    <t>كود مصري</t>
  </si>
  <si>
    <t>مقاس الأسطوانة القياسية</t>
  </si>
  <si>
    <t>قطر 15 سم وارتفاع 30 سم</t>
  </si>
  <si>
    <t>ACI</t>
  </si>
  <si>
    <t>زيادة مقاومة خلطة الخوازيق</t>
  </si>
  <si>
    <t>25% على الأقل فوق المطلوب</t>
  </si>
  <si>
    <t>محتوى أسمنت خرسانة الخوازيق</t>
  </si>
  <si>
    <t>350 كجم/م3 على الأقل (غالبا 400)</t>
  </si>
  <si>
    <t>أكبر مقاس ركام لطبقة Screed</t>
  </si>
  <si>
    <t>خلطة قليلة الانكماش</t>
  </si>
  <si>
    <t>نسبة تآكل الركام لخرسانة سابقة الصب</t>
  </si>
  <si>
    <t>28% أو أقل</t>
  </si>
  <si>
    <t>ASTM C131، الكود الأردني</t>
  </si>
  <si>
    <t>W/C للخرسانة المعرضة لماء البحر ودورات البلل والجفاف</t>
  </si>
  <si>
    <t>0.40 أو أقل</t>
  </si>
  <si>
    <t>كود مصري جدول 2-9</t>
  </si>
  <si>
    <t>W/C للخرسانة المعرضة لظروف ضارة والمغمورة باستمرار</t>
  </si>
  <si>
    <t>0.45 أو أقل</t>
  </si>
  <si>
    <t>pH مياه الخلط</t>
  </si>
  <si>
    <t>7 على الأقل</t>
  </si>
  <si>
    <t>تآكل لوس أنجلوس للركام</t>
  </si>
  <si>
    <t>50% أو أقل</t>
  </si>
  <si>
    <t>ASTM C33-13</t>
  </si>
  <si>
    <t>الكبريتات SO3 بالركام</t>
  </si>
  <si>
    <t>0.4% وزنا أو أقل</t>
  </si>
  <si>
    <t>BS 1377</t>
  </si>
  <si>
    <t>الكلوريدات بالركام</t>
  </si>
  <si>
    <t>0.05% وزنا أو أقل</t>
  </si>
  <si>
    <t>BS 812</t>
  </si>
  <si>
    <t>المواد الطينية والقابلة للتفتت بالركام</t>
  </si>
  <si>
    <t>ASTM C33</t>
  </si>
  <si>
    <t>أنواع الإضافات ASTM C494</t>
  </si>
  <si>
    <t>Type A</t>
  </si>
  <si>
    <t>مخفض ماء</t>
  </si>
  <si>
    <t>Type B</t>
  </si>
  <si>
    <t>مؤخر شك</t>
  </si>
  <si>
    <t>Type C</t>
  </si>
  <si>
    <t>معجل شك</t>
  </si>
  <si>
    <t>Type D</t>
  </si>
  <si>
    <t>مخفض ماء ومؤخر شك</t>
  </si>
  <si>
    <t>Type E</t>
  </si>
  <si>
    <t>مخفض ماء ومعجل شك</t>
  </si>
  <si>
    <t>Type F</t>
  </si>
  <si>
    <t>مخفض ماء بدرجة عالية</t>
  </si>
  <si>
    <t>Type G</t>
  </si>
  <si>
    <t>مخفض ماء بدرجة عالية ومؤخر شك</t>
  </si>
  <si>
    <t>نتائج 7 أيام</t>
  </si>
  <si>
    <t>70% إلى 75% على الأقل من مقاومة 28 يوما</t>
  </si>
  <si>
    <t>أكثر من 20 مكعبا: نسبة النتائج الأقل من المميزة</t>
  </si>
  <si>
    <t>5% أو أقل</t>
  </si>
  <si>
    <t>كود مصري، قراءة لكل 20</t>
  </si>
  <si>
    <t>أكثر من 20 مكعبا: المدى</t>
  </si>
  <si>
    <t>15% أو أقل من متوسط القراءات</t>
  </si>
  <si>
    <t>أقل من 20 مكعبا: أي نتيجة</t>
  </si>
  <si>
    <t>لا تقل عن المقاومة المميزة</t>
  </si>
  <si>
    <t>أقل من 20 مكعبا: المدى</t>
  </si>
  <si>
    <t>نتيجة الاختبار الواحد</t>
  </si>
  <si>
    <t>لا تقل عن المميزة بأكثر من 10%</t>
  </si>
  <si>
    <t>متوسط الاختبار والثلاثة السابقة</t>
  </si>
  <si>
    <t>يزيد على المميزة بـ 10% على الأقل</t>
  </si>
  <si>
    <t>ACI: متوسط ثلاث نتائج متتالية</t>
  </si>
  <si>
    <t>f'c أو أكثر</t>
  </si>
  <si>
    <t>ACI 318M-11 5.6.3.3، مع شرط النتيجة الفردية</t>
  </si>
  <si>
    <t>ACI: النتيجة الفردية</t>
  </si>
  <si>
    <t>f'c ناقص 3.5 MPa على الأقل</t>
  </si>
  <si>
    <t>f'c حتى 35 MPa</t>
  </si>
  <si>
    <t>0.90 f'c على الأقل</t>
  </si>
  <si>
    <t>BS 5328: متوسط ثلاث نتائج متتالية</t>
  </si>
  <si>
    <t>BS 5328: النتيجة الفردية</t>
  </si>
  <si>
    <t>f'c ناقص 3 MPa على الأقل</t>
  </si>
  <si>
    <t>f'c أكبر من 20 MPa</t>
  </si>
  <si>
    <t>f'c ناقص 2 MPa على الأقل</t>
  </si>
  <si>
    <t>f'c من 7.5 إلى 15 MPa</t>
  </si>
  <si>
    <t>المقاومة عند أي عمر لأسمنت Type I (ACI 209)</t>
  </si>
  <si>
    <t>f'c(t) = [t / (4 + 0.85 t)] × f'c(28)</t>
  </si>
  <si>
    <t>المقاومة عند أي عمر لأسمنت Type III (ACI 209)</t>
  </si>
  <si>
    <t>(f'c)t = t/(2.3+0.92t) × (f'c)28 لأسمنت Type III بمعالجة رطبة (ACI 209R)</t>
  </si>
  <si>
    <t>قيمة مصححة بمراجعة ACE لخطأ في المرجع، وتطابق مع مواصفات المشروع</t>
  </si>
  <si>
    <t>المقاومة بعد شهور</t>
  </si>
  <si>
    <t>f'c(t) = (1/rc) × f'c(28)، rc: شهر 1 = 1، 2 = 0.91، 3 = 0.87، 6 = 0.81، 9 = 0.78، 12 فأكثر = 0.75</t>
  </si>
  <si>
    <t>عدد القلوب</t>
  </si>
  <si>
    <t>3 على الأقل</t>
  </si>
  <si>
    <t>متوسط مقاومة 3 قلوب</t>
  </si>
  <si>
    <t>75% على الأقل من المقاومة المطلوبة</t>
  </si>
  <si>
    <t>مقاومة القلب الفردي</t>
  </si>
  <si>
    <t>65% على الأقل</t>
  </si>
  <si>
    <t>85% على الأقل من f'c</t>
  </si>
  <si>
    <t>ACI 318M-11 5.6.5.4</t>
  </si>
  <si>
    <t>75% على الأقل من f'c</t>
  </si>
  <si>
    <t>ACI 318M-11</t>
  </si>
  <si>
    <t>معامل تصحيح L/D = 1.75</t>
  </si>
  <si>
    <t>0.98</t>
  </si>
  <si>
    <t>ASTM C39، عند L/D أقل من 1.8</t>
  </si>
  <si>
    <t>معامل تصحيح L/D = 1.50</t>
  </si>
  <si>
    <t>0.96</t>
  </si>
  <si>
    <t>ASTM C39</t>
  </si>
  <si>
    <t>معامل تصحيح L/D = 1.25</t>
  </si>
  <si>
    <t>0.93</t>
  </si>
  <si>
    <t>معامل تصحيح L/D = 1.00</t>
  </si>
  <si>
    <t>0.87</t>
  </si>
  <si>
    <t>معامل تصحيح اتجاه الأخذ</t>
  </si>
  <si>
    <t>1.08</t>
  </si>
  <si>
    <t>للعينات المأخوذة أفقيا</t>
  </si>
  <si>
    <t>معامل التحويل من قلب لمكعب 15 سم</t>
  </si>
  <si>
    <t>1.25</t>
  </si>
  <si>
    <t>معايرة ماكينة الاختبار</t>
  </si>
  <si>
    <t>معدل التحميل</t>
  </si>
  <si>
    <t>0.15 إلى 0.35 MPa/ثانية (ASTM C39)، أي نحو 1.5 إلى 3.5 كجم/سم2/ثانية</t>
  </si>
  <si>
    <t>قطر عينة القلب</t>
  </si>
  <si>
    <t>3 أمثال أكبر مقاس ركام: ركام 40 مم قطر 150 مم، ركام 25 مم قطر 100 مم</t>
  </si>
  <si>
    <t>ولا يقل عن 100 مم</t>
  </si>
  <si>
    <t>القشرة السطحية المزالة من العينة</t>
  </si>
  <si>
    <t>أقل عمر لاختبار التحميل</t>
  </si>
  <si>
    <t>6 أسابيع من تاريخ الصب</t>
  </si>
  <si>
    <t>كود مصري 2007 فقرة 8-9-6</t>
  </si>
  <si>
    <t>تقييم الخرسانة بالموجات فوق الصوتية UPV</t>
  </si>
  <si>
    <t>سرعة الموجات أكبر من 4.5 كم/ث</t>
  </si>
  <si>
    <t>ممتازة</t>
  </si>
  <si>
    <t>نوعية الخرسانة</t>
  </si>
  <si>
    <t>سرعة الموجات 3.5 إلى 4.5 كم/ث</t>
  </si>
  <si>
    <t>جيدة</t>
  </si>
  <si>
    <t>سرعة الموجات 3.0 إلى 3.5 كم/ث</t>
  </si>
  <si>
    <t>مشكوك فيها</t>
  </si>
  <si>
    <t>سرعة الموجات 2 إلى 3 كم/ث</t>
  </si>
  <si>
    <t>سيئة</t>
  </si>
  <si>
    <t>سرعة الموجات أقل من 2 كم/ث</t>
  </si>
  <si>
    <t>سيئة جدا</t>
  </si>
  <si>
    <t>موضع أخذ العينة</t>
  </si>
  <si>
    <t>بعد 10% وقبل 90% من الحمولة</t>
  </si>
  <si>
    <t>تسامح الهبوط</t>
  </si>
  <si>
    <t>±30 مم</t>
  </si>
  <si>
    <t>هبوط تصميمي &gt; 80 مم (خرسانة مضخة)</t>
  </si>
  <si>
    <t>±20 مم</t>
  </si>
  <si>
    <t>هبوط تصميمي ≤ 80 مم</t>
  </si>
  <si>
    <t>أقصى هبوط مسموح</t>
  </si>
  <si>
    <t>200 مم المعتاد، 250 مم مع superplasticizer</t>
  </si>
  <si>
    <t>زمن صب العينة بالقالب</t>
  </si>
  <si>
    <t>من أخذ العينة</t>
  </si>
  <si>
    <t>حرارة الخرسانة قبل الصب</t>
  </si>
  <si>
    <t>≤ 35 °م</t>
  </si>
  <si>
    <t>حد الطقس الحار</t>
  </si>
  <si>
    <t>36 °م في الظل</t>
  </si>
  <si>
    <t>حرارة الجو القصوى للصب</t>
  </si>
  <si>
    <t>38 °م</t>
  </si>
  <si>
    <t>الأفضل 24-38 °م، ACI 305</t>
  </si>
  <si>
    <t>معدل البخر للطقس الحار</t>
  </si>
  <si>
    <t>&gt; 0.2 lb/ft2/h</t>
  </si>
  <si>
    <t>ACI 305، يعادل نحو 1.0 كجم/م2/ساعة</t>
  </si>
  <si>
    <t>حرارة الخرسانة شتاء</t>
  </si>
  <si>
    <t>حرارة الجو الدنيا للخلط والصب</t>
  </si>
  <si>
    <t>4 °م</t>
  </si>
  <si>
    <t>أقل منها ممنوع</t>
  </si>
  <si>
    <t>أقل حرارة للخرسانة، قطاع ≤ 300 مم</t>
  </si>
  <si>
    <t>13 °م</t>
  </si>
  <si>
    <t>طقس بارد، م.ق.م 5130-1/2006</t>
  </si>
  <si>
    <t>أقل حرارة للخرسانة، قطاع 300-900 مم</t>
  </si>
  <si>
    <t>10 °م</t>
  </si>
  <si>
    <t>طقس بارد</t>
  </si>
  <si>
    <t>أقل حرارة للخرسانة، قطاع 900-1800 مم</t>
  </si>
  <si>
    <t>7 °م</t>
  </si>
  <si>
    <t>أقل حرارة للخرسانة، قطاع ≥ 1800 مم</t>
  </si>
  <si>
    <t>5 °م</t>
  </si>
  <si>
    <t>ACI 306: قطاع &lt; 12 in</t>
  </si>
  <si>
    <t>أقل حرارة 55 °F، أقصى انخفاض للسطح 50 °F خلال 24 ساعة بعد الحماية</t>
  </si>
  <si>
    <t>Table 3.2.1</t>
  </si>
  <si>
    <t>ACI 306: قطاع 12 إلى &lt; 36 in</t>
  </si>
  <si>
    <t>أقل حرارة 50 °F، أقصى انخفاض 40 °F</t>
  </si>
  <si>
    <t>ACI 306: قطاع 36-72 in</t>
  </si>
  <si>
    <t>أقل حرارة 45 °F، أقصى انخفاض 30 °F</t>
  </si>
  <si>
    <t>ACI 306: قطاع &gt; 72 in</t>
  </si>
  <si>
    <t>أقل حرارة 40 °F، أقصى انخفاض 20 °F</t>
  </si>
  <si>
    <t>زيادة حرارة الخرسانة عن القيمة الدنيا</t>
  </si>
  <si>
    <t>≤ 20 °F</t>
  </si>
  <si>
    <t>ACI 306</t>
  </si>
  <si>
    <t>حرارة حوض المعالجة</t>
  </si>
  <si>
    <t>25 ±2 °م</t>
  </si>
  <si>
    <t>حسب المواصفات العامة السعودية 03300، وASTM C31/C511 تحدد 23 ±2 °م</t>
  </si>
  <si>
    <t>مهلة الاختبار بعد الإخراج من الحوض</t>
  </si>
  <si>
    <t>6 ساعات (7 أيام)، 20 ساعة (28 يوما)</t>
  </si>
  <si>
    <t>قيمة المرجع، بينما ASTM C39 تعتبرها سماحية عمر الاختبار: 7 أيام ±6 ساعات و28 يوما ±20 ساعة، مع حفظ العينة رطبة حتى الكسر</t>
  </si>
  <si>
    <t>معدل تحميل ماكينة الكسر</t>
  </si>
  <si>
    <t>قيمة المرجع (إصدار قديم من ASTM C39)؛ الإصدارات الحالية من ASTM C39 تحدد 0.25 ±0.05 ميجاباسكال/ثانية</t>
  </si>
  <si>
    <t>مقاومة العينات الحقلية</t>
  </si>
  <si>
    <t>≥ 85% من المعملية</t>
  </si>
  <si>
    <t>ACI 311M</t>
  </si>
  <si>
    <t>قبول الخرسانة ذاتية الدمك (SCC)</t>
  </si>
  <si>
    <t>Slump flow</t>
  </si>
  <si>
    <t>600-800 مم</t>
  </si>
  <si>
    <t>جدول (3) معايير قابلية التشغيل</t>
  </si>
  <si>
    <t>ص 67</t>
  </si>
  <si>
    <t>t50cm</t>
  </si>
  <si>
    <t>2-5 ثانية</t>
  </si>
  <si>
    <t>J-ring</t>
  </si>
  <si>
    <t>0-20 مم</t>
  </si>
  <si>
    <t>V-funnel t0</t>
  </si>
  <si>
    <t>6-12 ثانية</t>
  </si>
  <si>
    <t>V-funnel بعد 5 دقائق</t>
  </si>
  <si>
    <t>t0 إلى t0+3 ثانية</t>
  </si>
  <si>
    <t>L-box H2/H1</t>
  </si>
  <si>
    <t>0.8-1.0</t>
  </si>
  <si>
    <t>U-box ΔH</t>
  </si>
  <si>
    <t>0-30 مم</t>
  </si>
  <si>
    <t>Fill box</t>
  </si>
  <si>
    <t>90-100%</t>
  </si>
  <si>
    <t>GTM screen stability</t>
  </si>
  <si>
    <t>0-15%</t>
  </si>
  <si>
    <t>Orimet</t>
  </si>
  <si>
    <t>0-5 ثانية</t>
  </si>
  <si>
    <t>pH ماء الخلط</t>
  </si>
  <si>
    <t>لا يقل عن 7 (ECP 203)</t>
  </si>
  <si>
    <t>مدة تشوين الأسمنت قبل اختبار الصلاحية</t>
  </si>
  <si>
    <t>للخرسانة المسلحة</t>
  </si>
  <si>
    <t>زمن التقليب الجاف</t>
  </si>
  <si>
    <t>دقيقتان</t>
  </si>
  <si>
    <t>قبل إضافة الماء</t>
  </si>
  <si>
    <t>زمن التقليب بعد الماء والإضافات</t>
  </si>
  <si>
    <t>دقيقة ونصف</t>
  </si>
  <si>
    <t>ميل المزالق Chutes</t>
  </si>
  <si>
    <t>بين 1 رأسي:2 أفقي و1 رأسي:3 أفقي</t>
  </si>
  <si>
    <t>المرجع: لا يزيد ميلها عن (2:1) ولا يقل عن (3:1) بصيغة أفقي:رأسي، ويتفق مع ACI 304R</t>
  </si>
  <si>
    <t>طبقات صب العادية</t>
  </si>
  <si>
    <t>مع الهزاز</t>
  </si>
  <si>
    <t>التدفق الجانبي للخرسانة</t>
  </si>
  <si>
    <t>من نقطة الصب</t>
  </si>
  <si>
    <t>المعالجة</t>
  </si>
  <si>
    <t>≥ 7 أيام صباحا ومساء</t>
  </si>
  <si>
    <t>تخزين الأسمنت قبل الاختبار</t>
  </si>
  <si>
    <t>للمسلحة</t>
  </si>
  <si>
    <t>ماسورة الصب تحت الماء</t>
  </si>
  <si>
    <t>Ø20 سم</t>
  </si>
  <si>
    <t>الهزازات الاحتياطية</t>
  </si>
  <si>
    <t>1 لكل 3، وأقل عدد 2 بالموقع</t>
  </si>
  <si>
    <t>w/c</t>
  </si>
  <si>
    <t>≤ 0.45</t>
  </si>
  <si>
    <t>أساسات معرضة للأملاح</t>
  </si>
  <si>
    <t>طبقات الصب</t>
  </si>
  <si>
    <t>30-50 سم</t>
  </si>
  <si>
    <t>الفاصل بين الطبقات</t>
  </si>
  <si>
    <t>≤ 20 دقيقة حار، 30 دقيقة بارد</t>
  </si>
  <si>
    <t>الإسقاط الرأسي الأقصى</t>
  </si>
  <si>
    <t>Mass Concrete</t>
  </si>
  <si>
    <t>استبدال 10-20% أسمنت، طبقات ≤ 1 م</t>
  </si>
  <si>
    <t>لبشة سميكة</t>
  </si>
  <si>
    <t>فك شدات الأساسات</t>
  </si>
  <si>
    <t>Field Specimen</t>
  </si>
  <si>
    <t>≥ 85% من مقاومة العينات المعالجة معمليا المناظرة، أو لا تقل عن f'c بأكثر من 3.5 ميجاباسكال (ACI 318 بند 26.12.6)</t>
  </si>
  <si>
    <t>كثافة خيش المعالجة</t>
  </si>
  <si>
    <t>حوالي 290 جم/م2</t>
  </si>
  <si>
    <t>سمك الدكة والطبقات من ظهر الميدات</t>
  </si>
  <si>
    <t>سقوط تحت القواطيع</t>
  </si>
  <si>
    <t>مطلوب</t>
  </si>
  <si>
    <t>مباني ≥ 20 سم</t>
  </si>
  <si>
    <t>فرق منسوب الميدات عن التشطيب</t>
  </si>
  <si>
    <t>10 سم أسفل التشطيب</t>
  </si>
  <si>
    <t>يبنى مدماك طوب</t>
  </si>
  <si>
    <t>شرائح المسطحات الكبيرة</t>
  </si>
  <si>
    <t>طول ≤ 25 م، عرض ≤ 30t (≤ 5 م)، صب شطرنج بفاصل أسبوع</t>
  </si>
  <si>
    <t>فواصل الانكماش الثانوية</t>
  </si>
  <si>
    <t>≤ 1.25 × العرض (37t)، قطع خلال 3 أيام، 5-6 مم، عمق t/4</t>
  </si>
  <si>
    <t>خفض منسوب الحمامات</t>
  </si>
  <si>
    <t>فواصل التمدد</t>
  </si>
  <si>
    <t>كل 4.8 م داخلي، 3.6 م موقع عام</t>
  </si>
  <si>
    <t>ما لم تحدد المخططات؛ هذه المسافات تخص عمليا فواصل التحكم (الانكماش)، وACI 302.1R توصي بتباعد 24 إلى 36 مرة سمك البلاطة</t>
  </si>
  <si>
    <t>Saw-cut</t>
  </si>
  <si>
    <t>بعد 18 ساعة</t>
  </si>
  <si>
    <t>قيمة المرجع؛ ACI 302.1R توصي بالقطع المبكر خلال 1 إلى 4 ساعات أو التقليدي خلال 4 إلى 12 ساعة بعد التشطيب، والتأخير إلى 18 ساعة يعرض البلاطة لشروخ عشوائية</t>
  </si>
  <si>
    <t>ارتفاع العمود الذي يصب على مرحلتين</t>
  </si>
  <si>
    <t>أكبر من 3 م، باب على ارتفاع 2.5 م</t>
  </si>
  <si>
    <t>مدة الهز في النقطة</t>
  </si>
  <si>
    <t>30 ثانية بحد أقصى</t>
  </si>
  <si>
    <t>ميل العمود المسموح</t>
  </si>
  <si>
    <t>عند التجاوز يعاد حساب المقاومة</t>
  </si>
  <si>
    <t>290 جم/م2 غالبا</t>
  </si>
  <si>
    <t>خيش burlap من jute أو kenaf بالكثافة الواردة بمواصفات المشروع، ويفضل تغطيته بمشمع بولي إيثيلين مثبت بأحزمة مع ترك أعلى العمود لإضافة الماء</t>
  </si>
  <si>
    <t>عدد عينات الفحص للفك</t>
  </si>
  <si>
    <t>3 على الأقل لكل 100 م3 أو أقل يوميا</t>
  </si>
  <si>
    <t>صب الأسقف</t>
  </si>
  <si>
    <t>معدل تبخر أكبر من 0.2 رطل/قدم2/ساعة</t>
  </si>
  <si>
    <t>ACI 305 (منحنى ACI 305-2.1.5)، 0.2 رطل/قدم2/ساعة تعادل تقريبا 1.0 كجم/م2/ساعة</t>
  </si>
  <si>
    <t>موقع فاصل الصب بالكمرة الرئيسية</t>
  </si>
  <si>
    <t>ضعف عرض الكمرة الثانوية على الأقل</t>
  </si>
  <si>
    <t>ACI 318-08 6.4.5</t>
  </si>
  <si>
    <t>انخفاض الصب أسفل الكمرة المقلوبة</t>
  </si>
  <si>
    <t>سمك طبقات صب الكمرات المحيطة</t>
  </si>
  <si>
    <t>30 سم بحد أقصى</t>
  </si>
  <si>
    <t>الانتظار قبل صب الأسقف على الأعضاء الحاملة</t>
  </si>
  <si>
    <t>صب منطقة الأعمدة بالخرسانة الأقوى</t>
  </si>
  <si>
    <t>60 سم من أوجه الأعمدة</t>
  </si>
  <si>
    <t>الكود المصري 2007</t>
  </si>
  <si>
    <t>عمق ماء المعالجة بالغمر</t>
  </si>
  <si>
    <t>3 سم على الأقل</t>
  </si>
  <si>
    <t>توقيت أخذ العينات من السيارة</t>
  </si>
  <si>
    <t>عدد المكعبات عند زيادة الكمية</t>
  </si>
  <si>
    <t>6 مكعبات لكل يوم صب أو لكل 100 م3 إذا زادت الكمية</t>
  </si>
  <si>
    <t>؛ للمقارنة ACI 318 بند 5.6.2.1: مجموعة اختبار واحدة على الأقل لكل يوم صب ولكل 110 م3 ولكل 460 م2 من البلاطات</t>
  </si>
  <si>
    <t>طبقات صب الكمرات العميقة</t>
  </si>
  <si>
    <t>30 إلى 50 سم قبل 40 دقيقة</t>
  </si>
  <si>
    <t>مدة المعالجة</t>
  </si>
  <si>
    <t>7 أيام عادي، 3 أيام سريع الشك، أو حتى 70% fc</t>
  </si>
  <si>
    <t>ACI 318-08</t>
  </si>
  <si>
    <t>أبعاد الخرسانة العادية تحت القاعدة</t>
  </si>
  <si>
    <t>أكبر من أبعاد القاعدة المسلحة طولا وعرضا</t>
  </si>
  <si>
    <t>قاعدة منفصلة</t>
  </si>
  <si>
    <t>سمك خرسانة النظافة</t>
  </si>
  <si>
    <t>100 مم</t>
  </si>
  <si>
    <t>تحت القواعد</t>
  </si>
  <si>
    <t>بروز خرسانة النظافة</t>
  </si>
  <si>
    <t>0.10 م من كل جانب</t>
  </si>
  <si>
    <t>بروز خرسانة النظافة وطبقة الإحلال حول القاعدة المسلحة</t>
  </si>
  <si>
    <t>تباعد فواصل التمدد</t>
  </si>
  <si>
    <t>≤ 40 م (40000 مم)</t>
  </si>
  <si>
    <t>أقصى بعد للوح بين فواصل التمدد بالرسم</t>
  </si>
  <si>
    <t>25000 × 25000 مم</t>
  </si>
  <si>
    <t>تباعد فواصل التحكم</t>
  </si>
  <si>
    <t>≤ 4 م (4000 مم)</t>
  </si>
  <si>
    <t>تباعد فواصل الصب</t>
  </si>
  <si>
    <t>الفاصل الزمني بين صب الألواح المتجاورة</t>
  </si>
  <si>
    <t>صب شطرنجي: المهشرة المفردة أولا ثم المزدوجة</t>
  </si>
  <si>
    <t>عرض التخانة تحت حائط بلوك 200 مم</t>
  </si>
  <si>
    <t>600 مم</t>
  </si>
  <si>
    <t>سقوط في البلاطة الأرضية</t>
  </si>
  <si>
    <t>سمك البلاطة الأرضية</t>
  </si>
  <si>
    <t>بالتفصيلة</t>
  </si>
  <si>
    <t>فاصل تمدد البلاطة الأرضية عند حائطين</t>
  </si>
  <si>
    <t>Dowels ملساء مجلفنة</t>
  </si>
  <si>
    <t>20 × 400 مم كل 300 مم، نصفها مشحم وملفوف بغطاء تمدد</t>
  </si>
  <si>
    <t>فاصل تمدد</t>
  </si>
  <si>
    <t>Premolded joint filler</t>
  </si>
  <si>
    <t>25 مم + sealant</t>
  </si>
  <si>
    <t>التخانة الموضعية عند الفاصل</t>
  </si>
  <si>
    <t>تخانة أسفل البلاطة بعمق T/2 + 100 مم وميل 1:1، عرض 150 مم بعد وجه كل حائط، Ø10 @ 300 و4Ø10 لكل جانب، غطاء علوي 50 مم</t>
  </si>
  <si>
    <t>فاصل تمدد عند حائطي بلوك متجاورين (شكل أ-98)</t>
  </si>
  <si>
    <t>عمق الـ Premolded insert والـ sealant</t>
  </si>
  <si>
    <t>Isolation joint</t>
  </si>
  <si>
    <t>خرسانة النظافة تحت الميدة</t>
  </si>
  <si>
    <t>سمك 50 مم وبروز 50 مم (TYP)</t>
  </si>
  <si>
    <t>تفصيلة فاصل العزل عند الميدة شكل أ-99</t>
  </si>
  <si>
    <t>عمق الشريط سابق التشكيل (Premolded strip) من سطح البلاطة عند فاصل الصب</t>
  </si>
  <si>
    <t>T/4</t>
  </si>
  <si>
    <t>Construction joint</t>
  </si>
  <si>
    <t>أبعاد مفتاح فاصل الصب (اختياري)</t>
  </si>
  <si>
    <t>ارتفاع T/3 كحد أدنى، بروز 50 مم (TYP)</t>
  </si>
  <si>
    <t>سمك Premolded strip لفاصل الصب</t>
  </si>
  <si>
    <t>20 مم كحد أدنى، بعمق T/4</t>
  </si>
  <si>
    <t>فقط عند الفواصل التي تتطلب sealant</t>
  </si>
  <si>
    <t>Filler board لفاصل التمدد</t>
  </si>
  <si>
    <t>10 مم مع mastic sealant</t>
  </si>
  <si>
    <t>Expansion joint</t>
  </si>
  <si>
    <t>Dowels فاصل التمدد</t>
  </si>
  <si>
    <t>Ø20 @ 150 مم، طول 600 (300 كل جهة)</t>
  </si>
  <si>
    <t>نصفها مشحم داخل ماسورة PVC بغطاء</t>
  </si>
  <si>
    <t>عرض قطع فاصل التحكم</t>
  </si>
  <si>
    <t>Control joint</t>
  </si>
  <si>
    <t>عمق قطع فاصل التحكم</t>
  </si>
  <si>
    <t>الهز والصب</t>
  </si>
  <si>
    <t>سمك طبقة الصب</t>
  </si>
  <si>
    <t>نحو 300 مم</t>
  </si>
  <si>
    <t>الصب على طبقات</t>
  </si>
  <si>
    <t>ص 429</t>
  </si>
  <si>
    <t>اختراق الهزاز للطبقة السابقة</t>
  </si>
  <si>
    <t>بضع بوصات (a few inches) رأسيا وعلى فترات منتظمة</t>
  </si>
  <si>
    <t>الطبقة السابقة لم تتصلب بعد؛ ACI 309R يوصي باختراق نحو 150 مم (6 بوصة)</t>
  </si>
  <si>
    <t>ص 432</t>
  </si>
  <si>
    <t>أخذ عينات الخرسانة الجاهزة</t>
  </si>
  <si>
    <t>توقيت أخذ العينة من الشاحنة</t>
  </si>
  <si>
    <t>بعد تفريغ 10% وقبل تفريغ 90% من الحمولة</t>
  </si>
  <si>
    <t>كل شاحنة يؤخذ منها عينة</t>
  </si>
  <si>
    <t>ملحق مصور ص 10</t>
  </si>
  <si>
    <t>اختبار الهبوط</t>
  </si>
  <si>
    <t>سماحية الهبوط</t>
  </si>
  <si>
    <t>+/- 30 مم</t>
  </si>
  <si>
    <t>خرسانة هبوطها أعلى من 100 مم (المضخة)</t>
  </si>
  <si>
    <t>+/- 20 مم</t>
  </si>
  <si>
    <t>خرسانة هبوطها أقل من 80 مم</t>
  </si>
  <si>
    <t>درجة حرارة الخرسانة الطازجة</t>
  </si>
  <si>
    <t>الحد الأقصى</t>
  </si>
  <si>
    <t>32 م (الكود المصري يسمح حتى 35 م)</t>
  </si>
  <si>
    <t>ترمومتر معاير مغطى بخرسانة 75 مم على الأقل</t>
  </si>
  <si>
    <t>ملحق مصور ص 11</t>
  </si>
  <si>
    <t>معالجة العينات</t>
  </si>
  <si>
    <t>متابعة يومية بترمومتر طافي</t>
  </si>
  <si>
    <t>اختبار الضغط</t>
  </si>
  <si>
    <t>معايرة ماكينة الضغط</t>
  </si>
  <si>
    <t>الهواء المحبوس</t>
  </si>
  <si>
    <t>نسبة الهواء</t>
  </si>
  <si>
    <t>زيادة 2% والكلي 3%</t>
  </si>
  <si>
    <t>الكود المصري</t>
  </si>
  <si>
    <t>ملحق مصور ص 12</t>
  </si>
  <si>
    <t>فك قوالب العينات</t>
  </si>
  <si>
    <t>بعد 24 ساعة</t>
  </si>
  <si>
    <t>فقد المقاومة عند إهمال المعالجة</t>
  </si>
  <si>
    <t>حتى 10% بعد 28 يوما</t>
  </si>
  <si>
    <t>إهمال أول 24 ساعة</t>
  </si>
  <si>
    <t>الأعمدة</t>
  </si>
  <si>
    <t>الميل المسموح في رأسية الأعمدة</t>
  </si>
  <si>
    <t>بعد الصب والفك</t>
  </si>
  <si>
    <t>مقاومة عينات الحقل</t>
  </si>
  <si>
    <t>لا تقل عن 85% من مثيلاتها المعالجة بالمعمل</t>
  </si>
  <si>
    <t>مراقبة المعالجة</t>
  </si>
  <si>
    <t>محاور الأعمدة</t>
  </si>
  <si>
    <t>انحراف العمود عن المحاور الأفقية</t>
  </si>
  <si>
    <t>5 مم في الباكية أو لكل 6 م</t>
  </si>
  <si>
    <t>بعد الصب</t>
  </si>
  <si>
    <t>انحراف العمود لكامل المبنى</t>
  </si>
  <si>
    <t>سمك البلاطة</t>
  </si>
  <si>
    <t>تفاوت سمك البلاطة</t>
  </si>
  <si>
    <t>زيادة 10 مم أو نقص 5 مم</t>
  </si>
  <si>
    <t>مع اعتبار الغطاء أعلى الرقة العلوية</t>
  </si>
  <si>
    <t>اختبار القلب</t>
  </si>
  <si>
    <t>عدد القلوب للعنصر</t>
  </si>
  <si>
    <t>لا يقل عن 3</t>
  </si>
  <si>
    <t>عدد القلوب لحجم أكبر من 150 م3</t>
  </si>
  <si>
    <t>3 + (الحجم - 150)/50</t>
  </si>
  <si>
    <t>متوسط مقاومة ثلاثة قلوب</t>
  </si>
  <si>
    <t>لا يقل عن 75% من المقاومة المطلوبة</t>
  </si>
  <si>
    <t>مقاومة أي عينة فردية</t>
  </si>
  <si>
    <t>لا تقل عن 65% من المقاومة المطلوبة</t>
  </si>
  <si>
    <t>أبعاد الأسطوانة المبرمجة بالماكينة</t>
  </si>
  <si>
    <t>15x30 سم</t>
  </si>
  <si>
    <t>يدخل القطر والارتفاع الفعلي</t>
  </si>
  <si>
    <t>الهزازات</t>
  </si>
  <si>
    <t>الهزاز السطحي (Vibrating Screed)</t>
  </si>
  <si>
    <t>للخرسانات الأفقية النحيفة الأقل من 15 سم</t>
  </si>
  <si>
    <t>معالجة البلاطات</t>
  </si>
  <si>
    <t>مدة المعالجة بالغمر</t>
  </si>
  <si>
    <t>Ponding بحواجز رمل ومربعات</t>
  </si>
  <si>
    <t>الطول الأفقي لميل التخانة من كل جانب</t>
  </si>
  <si>
    <t>200 مم (TYP)</t>
  </si>
  <si>
    <t>سقوط البلاطة تحت حائط بلوك 200 مم، عرض القاع 600 مم</t>
  </si>
  <si>
    <t>طول تداخل الحديد عند الفاصل</t>
  </si>
  <si>
    <t>أبعاد 300 مرسومة للحديد العلوي والإضافي بجوار الفاصل</t>
  </si>
  <si>
    <t>انتقال الحمل للرفرفة</t>
  </si>
  <si>
    <t>1:2</t>
  </si>
  <si>
    <t>= سمك العادية</t>
  </si>
  <si>
    <t>الفاصل الزمني بين الطبقات</t>
  </si>
  <si>
    <t>≤ 20 دقيقة حار، ≤ 30 دقيقة بارد</t>
  </si>
  <si>
    <t>زراجين التقوية</t>
  </si>
  <si>
    <t>Ø8 أو Ø10</t>
  </si>
  <si>
    <t>ميل منحدر البدروم</t>
  </si>
  <si>
    <t>≤ 1:10 (حتى 1:8)</t>
  </si>
  <si>
    <t>الارتفاع الصافي لمنحدر البدروم</t>
  </si>
  <si>
    <t>≥ 8 قدم (نحو 2.44 م)</t>
  </si>
  <si>
    <t>عموديا على المنحدر</t>
  </si>
  <si>
    <t>ACI 318-5.6.4.4</t>
  </si>
  <si>
    <t>وزن الأعمال 1.5 مرة الدفع العلوي</t>
  </si>
  <si>
    <t>ما لم تذكر المخططات خلافه</t>
  </si>
  <si>
    <t>زراجين العمود</t>
  </si>
  <si>
    <t>مطلوبة</t>
  </si>
  <si>
    <t>مراجعة Buckling</t>
  </si>
  <si>
    <t>ارتفاع رقبة &gt; 3 م</t>
  </si>
  <si>
    <t>الأحزمة</t>
  </si>
  <si>
    <t>≥ 3 لكل م</t>
  </si>
  <si>
    <t>الغطاء</t>
  </si>
  <si>
    <t>≥ أكبر قطر، ≥ 5 سم للمدفون</t>
  </si>
  <si>
    <t>رفرفة عادية الميدات</t>
  </si>
  <si>
    <t>منسوب ظهر الميدات</t>
  </si>
  <si>
    <t>أو حسب المعماري</t>
  </si>
  <si>
    <t>فرق قاع ماسورة الصرف عن قاع غرفة التفتيش</t>
  </si>
  <si>
    <t>لتركيب الجاليتراب</t>
  </si>
  <si>
    <t>خفض ميدات الحمامات</t>
  </si>
  <si>
    <t>قطر الجراب</t>
  </si>
  <si>
    <t>≤ 1/3 عرض الكمرة</t>
  </si>
  <si>
    <t>موضع الجراب</t>
  </si>
  <si>
    <t>خارج L/4 من وجه العمود أو 2d، وبعمق الكمرة عن الكمرة الثانوية</t>
  </si>
  <si>
    <t>التباعد بين الجرابات</t>
  </si>
  <si>
    <t>≥ 3 أضعاف القطر</t>
  </si>
  <si>
    <t>فك جوانب الميدات</t>
  </si>
  <si>
    <t>≥ 24 ساعة، 48 ساعة بارد</t>
  </si>
  <si>
    <t>مثلث التربيع</t>
  </si>
  <si>
    <t>3-4-5 م</t>
  </si>
  <si>
    <t>ميزان الخيط</t>
  </si>
  <si>
    <t>حتى 2.5 م، وما زاد بالشاغول</t>
  </si>
  <si>
    <t>زراجين وسط العمود</t>
  </si>
  <si>
    <t>زراجين + 2 عرق رأسي</t>
  </si>
  <si>
    <t>Chamfer</t>
  </si>
  <si>
    <t>الصب على مرحلتين</t>
  </si>
  <si>
    <t>باب على 2.5 م</t>
  </si>
  <si>
    <t>عمود &gt; 3 م</t>
  </si>
  <si>
    <t>زمن فك جوانب شدة الأعمدة</t>
  </si>
  <si>
    <t>24 إلى 48 ساعة</t>
  </si>
  <si>
    <t>أسمنت بورتلاندي عادي</t>
  </si>
  <si>
    <t>نجارة الأعمدة للأدوار المتكررة</t>
  </si>
  <si>
    <t>ارتفاع كعب العمود Kicker</t>
  </si>
  <si>
    <t>75 مم</t>
  </si>
  <si>
    <t>في بعض المشاريع</t>
  </si>
  <si>
    <t>حد استخدام ميزان الخيط لوزن الأعمدة</t>
  </si>
  <si>
    <t>حتى 2.5 م</t>
  </si>
  <si>
    <t>الأعلى بالشواغيل</t>
  </si>
  <si>
    <t>تصميم السلالم</t>
  </si>
  <si>
    <t>110 سم على الأقل (4 وحدات أو أقل)، 130 سم إذا زادت</t>
  </si>
  <si>
    <t>لائحة قانون البناء المصري 119/2008</t>
  </si>
  <si>
    <t>عرض النائمة</t>
  </si>
  <si>
    <t>27 سم على الأقل</t>
  </si>
  <si>
    <t>ارتفاع القائمة</t>
  </si>
  <si>
    <t>17 سم بحد أقصى</t>
  </si>
  <si>
    <t>عدد الدرجات بالقلبة</t>
  </si>
  <si>
    <t>14 بحد أقصى</t>
  </si>
  <si>
    <t>الارتفاع الصافي فوق السلم</t>
  </si>
  <si>
    <t>2.0 م على الأقل</t>
  </si>
  <si>
    <t>كود الفراغ الأردني</t>
  </si>
  <si>
    <t>الارتفاع الصافي لسلالم الهروب</t>
  </si>
  <si>
    <t>2.05 م على الأقل</t>
  </si>
  <si>
    <t>كود الحماية من الحريق المصري</t>
  </si>
  <si>
    <t>المسافة بين باب وسلم</t>
  </si>
  <si>
    <t>ميل منحدر المعاقين</t>
  </si>
  <si>
    <t>1:12 بحد أقصى لمسافة 9 م، 1:20 لمسافة 15 م</t>
  </si>
  <si>
    <t>بسطة لكل فرق أكبر من 75 سم</t>
  </si>
  <si>
    <t>نجارة السلالم</t>
  </si>
  <si>
    <t>ارتفاع أول درجة</t>
  </si>
  <si>
    <t>ارتفاع الدرجة ناقص 5 سم زائد 10 سم</t>
  </si>
  <si>
    <t>غالبا 20 سم لدرجة 15 سم</t>
  </si>
  <si>
    <t>المسافة بين طوارح السلم</t>
  </si>
  <si>
    <t>شدة السقف من أسفل</t>
  </si>
  <si>
    <t>المسافة بين القوائم</t>
  </si>
  <si>
    <t>70 إلى 80 سم غالبا</t>
  </si>
  <si>
    <t>استخدام المرافيع Jacks</t>
  </si>
  <si>
    <t>البحور أكبر من 6 م</t>
  </si>
  <si>
    <t>ربط العروق المتتالية</t>
  </si>
  <si>
    <t>مربوع 1 م على الأقل و3 قمطات</t>
  </si>
  <si>
    <t>أسقف مرتفعة</t>
  </si>
  <si>
    <t>ارتفاع البرندات الأفقية</t>
  </si>
  <si>
    <t>1.8 م</t>
  </si>
  <si>
    <t>سقوط بلاطات الحمامات</t>
  </si>
  <si>
    <t>10 إلى 20 سم</t>
  </si>
  <si>
    <t>أفقية التطبيق</t>
  </si>
  <si>
    <t>6 مم لكل 3 م</t>
  </si>
  <si>
    <t>تحدب الكمرات والبلاطات Camber</t>
  </si>
  <si>
    <t>1/300 إلى 1/500 من طول الكمرة، 1/150 للكابولي؛ وغالبا 1.5 مم/م.ط للمستمرة و2 مم/م.ط للبسيطة و5 مم/م.ط للكابولي</t>
  </si>
  <si>
    <t>الكمرات والبلاطات بطول 8 م أو أكثر؛ أعلى نقطة بالمنتصف وبالطرف الحر للكابولي (الكود المصري 2001 فقرة 9-4-1-7 والكود السوري 2004)</t>
  </si>
  <si>
    <t>مثاليث زوايا الكمرات Chamfer</t>
  </si>
  <si>
    <t>بعض المواصفات</t>
  </si>
  <si>
    <t>الفجوة بين قاع الكمرة والعتب</t>
  </si>
  <si>
    <t>أقل من 20 سم تسقط الكمرة للعتب</t>
  </si>
  <si>
    <t>2.45 م على الأقل بعرض 3 م</t>
  </si>
  <si>
    <t>زاوية الأسطح المائلة التي تحتاج شدة علوية</t>
  </si>
  <si>
    <t>أكبر من 35 درجة</t>
  </si>
  <si>
    <t>فك جوانب الكمرات والأعمدة</t>
  </si>
  <si>
    <t>24 إلى 72 ساعة</t>
  </si>
  <si>
    <t>بورتلاندي عادي</t>
  </si>
  <si>
    <t>2 × البحر الصغير (م) + 2 يوم، وأسبوع على الأقل</t>
  </si>
  <si>
    <t>فك بطنيات الكابولي</t>
  </si>
  <si>
    <t>4 × طول الكابولي + 2 يوم</t>
  </si>
  <si>
    <t>فك السقف المحمل بالدور التالي</t>
  </si>
  <si>
    <t>فك مع أسمنت سريع الشك</t>
  </si>
  <si>
    <t>نصف المدد، 3 أيام على الأقل</t>
  </si>
  <si>
    <t>مقاومة العينات للفك المبكر</t>
  </si>
  <si>
    <t>75% من الرتبة (سعودي) أو 70% من مقاومة 28 يوم</t>
  </si>
  <si>
    <t>عينات معالجة بجوار العنصر</t>
  </si>
  <si>
    <t>إكسسوارات الغطاء الخرساني</t>
  </si>
  <si>
    <t>مقاسات Wheel spacers</t>
  </si>
  <si>
    <t>25 / 30 / 40 / 50 مم</t>
  </si>
  <si>
    <t>التسليح الرأسي</t>
  </si>
  <si>
    <t>مقاسات Clip/Chair spacers</t>
  </si>
  <si>
    <t>25 / 30 / 50 مم</t>
  </si>
  <si>
    <t>التسليح الأفقي</t>
  </si>
  <si>
    <t>شطف الزوايا (Chamfer)</t>
  </si>
  <si>
    <t>زوايا الأعمدة والكمرات الظاهرة</t>
  </si>
  <si>
    <t>شطف زوايا الأعمدة</t>
  </si>
  <si>
    <t>مثلث 2x2 سم</t>
  </si>
  <si>
    <t>خشب أو بلاستيك</t>
  </si>
  <si>
    <t>شدة الأسقف</t>
  </si>
  <si>
    <t>شطف زوايا الكمرات الظاهرة</t>
  </si>
  <si>
    <t>مثلث 20x20 مم بلاستيك أو خشب</t>
  </si>
  <si>
    <t>ملحق مصور ص 18</t>
  </si>
  <si>
    <t>تفاوت أماكن الكمرات وعرض السقف</t>
  </si>
  <si>
    <t>+/- 5 مم لكل باكية</t>
  </si>
  <si>
    <t>قياس تراكمي من نقطتين معلومتين</t>
  </si>
  <si>
    <t>تفاوت البعد الكلي للمنشأ</t>
  </si>
  <si>
    <t>+/- 25 مم</t>
  </si>
  <si>
    <t>تفاوت ارتفاع الكمرات</t>
  </si>
  <si>
    <t>زيادة 15 مم أو نقص 10 مم</t>
  </si>
  <si>
    <t>أثناء استلام الشدة</t>
  </si>
  <si>
    <t>ملحق مصور ص 19</t>
  </si>
  <si>
    <t>أفقية الشدة للبلاطات</t>
  </si>
  <si>
    <t>+/- 5 مم لكل 3 م طولي</t>
  </si>
  <si>
    <t>بالميزان قبل التسليح</t>
  </si>
  <si>
    <t>أفقية قاع الكمرات</t>
  </si>
  <si>
    <t>+/- 10 مم لكل 6 م طولي أو لكل باكية</t>
  </si>
  <si>
    <t>أفقية كامل مسطح الشدة للمبنى</t>
  </si>
  <si>
    <t>نظام شدات الأسقف</t>
  </si>
  <si>
    <t>تفاوت عرض الكمرة</t>
  </si>
  <si>
    <t>+10 مم / -5 مم</t>
  </si>
  <si>
    <t>يقاس عند البداية والنهاية والمنتصف</t>
  </si>
  <si>
    <t>غسيل الشدات</t>
  </si>
  <si>
    <t>توقيت غسيل الشدات الخشبية</t>
  </si>
  <si>
    <t>أحزمة شدة العمود</t>
  </si>
  <si>
    <t>≥ 3 لكل متر</t>
  </si>
  <si>
    <t>سمك بلاطة السقف عند الاستلام</t>
  </si>
  <si>
    <t>يقاس من الجوانب (الداير) ومن كراسي حديد أو لقطات بالمنتصف</t>
  </si>
  <si>
    <t>يفضل الصب بوجود ميزان قامة</t>
  </si>
  <si>
    <t>اختبار حديد التسليح الوارد</t>
  </si>
  <si>
    <t>تكرار اختبار الشد</t>
  </si>
  <si>
    <t>1 لكل 10 طن أو أقل</t>
  </si>
  <si>
    <t>وواحد لكل مقاس عند تعدد المقاسات</t>
  </si>
  <si>
    <t>عدد عينات الشد لنفس القطر</t>
  </si>
  <si>
    <t>عينتان على الأقل</t>
  </si>
  <si>
    <t>الكمية الموردة أقل من 50 طن (كود 203 ملحق 3 فقرة 5-2-1-5)</t>
  </si>
  <si>
    <t>3 عينات من نفس الصبة</t>
  </si>
  <si>
    <t>الكمية أكثر من 50 طن</t>
  </si>
  <si>
    <t>طول عينة الشد</t>
  </si>
  <si>
    <t>5 أضعاف القطر أو 10 مرات القطر للعينة الطويلة</t>
  </si>
  <si>
    <t>طول عينة وزن المتر الطولي</t>
  </si>
  <si>
    <t>أكثر من نصف متر</t>
  </si>
  <si>
    <t>استطالة تحديد الخضوع</t>
  </si>
  <si>
    <t>0.2% (كود مصري)</t>
  </si>
  <si>
    <t>ASTM A615M: 0.5% من Gage Length</t>
  </si>
  <si>
    <t>حديد 36/52 مشرشر: أدنى خضوع</t>
  </si>
  <si>
    <t>360 ن/مم2</t>
  </si>
  <si>
    <t>كود 203 فقرة 5-2-1-10</t>
  </si>
  <si>
    <t>ص 40</t>
  </si>
  <si>
    <t>حديد 36/52: أدنى شد</t>
  </si>
  <si>
    <t>520 ن/مم2</t>
  </si>
  <si>
    <t>حديد 36/52: الاستطالة</t>
  </si>
  <si>
    <t>12% على الأقل</t>
  </si>
  <si>
    <t>الشرط الإحصائي</t>
  </si>
  <si>
    <t>95% من العينات تحقق القيم ولا تقل أي نتيجة مفردة عن 95% منها</t>
  </si>
  <si>
    <t>نسبة الشد إلى الخضوع</t>
  </si>
  <si>
    <t>1.05 على الأقل</t>
  </si>
  <si>
    <t>للحديد المشرشر</t>
  </si>
  <si>
    <t>ASTM A615 Grade 60: أدنى خضوع</t>
  </si>
  <si>
    <t>420 ن/مم2</t>
  </si>
  <si>
    <t>ASTM A615 Grade 60: أدنى شد</t>
  </si>
  <si>
    <t>620 ن/مم2</t>
  </si>
  <si>
    <t>ASTM A615 Grade 60: الاستطالة</t>
  </si>
  <si>
    <t>9% للأقطار أقل من 22 مم، 8% للقطر 22 إلى 25 مم، 7% للأكبر</t>
  </si>
  <si>
    <t>مقاومة الوصلات الملحومة أو الميكانيكية</t>
  </si>
  <si>
    <t>125% على الأقل من إجهاد خضوع الأسياخ الموصولة</t>
  </si>
  <si>
    <t>ASTM A615 جدول 2 متطلبات الشد</t>
  </si>
  <si>
    <t>أدنى مقاومة شد</t>
  </si>
  <si>
    <t>70,000 psi [500 MPa]</t>
  </si>
  <si>
    <t>Grade 40 [300]</t>
  </si>
  <si>
    <t>أدنى إجهاد خضوع</t>
  </si>
  <si>
    <t>40,000 psi [300 MPa]</t>
  </si>
  <si>
    <t>90,000 psi [620 MPa]</t>
  </si>
  <si>
    <t>Grade 60 [420]</t>
  </si>
  <si>
    <t>60,000 psi [420 MPa]</t>
  </si>
  <si>
    <t>100,000 psi [690 MPa]</t>
  </si>
  <si>
    <t>Grade 75 [520]</t>
  </si>
  <si>
    <t>75,000 psi [520 MPa]</t>
  </si>
  <si>
    <t>الاستطالة في 8 in (203.2 mm) %</t>
  </si>
  <si>
    <t>Grade 40: 11، Grade 60: 9، Grade 75: -</t>
  </si>
  <si>
    <t>No. 3 [10]</t>
  </si>
  <si>
    <t>Grade 40: 12، Grade 60: 9، Grade 75: -</t>
  </si>
  <si>
    <t>No. 4, 5 [13, 16]</t>
  </si>
  <si>
    <t>Grade 40: 12، Grade 60: 9، Grade 75: 7</t>
  </si>
  <si>
    <t>No. 6 [19]</t>
  </si>
  <si>
    <t>Grade 40: -، Grade 60: 8، Grade 75: 7</t>
  </si>
  <si>
    <t>No. 7, 8 [22, 25]</t>
  </si>
  <si>
    <t>Grade 40: -، Grade 60: 7، Grade 75: 6</t>
  </si>
  <si>
    <t>No. 9, 10, 11 [29, 32, 36]</t>
  </si>
  <si>
    <t>المقاسات المتاحة</t>
  </si>
  <si>
    <t>Grade 40 بالمقاسات 3 إلى 6 [10 إلى 19] فقط، Grade 75 بالمقاسات 6 إلى 18 [19 إلى 57] فقط</t>
  </si>
  <si>
    <t>ASTM A615 جدول 3 قطر مسمار اختبار الثني</t>
  </si>
  <si>
    <t>قطر المسمار Pin Diameter</t>
  </si>
  <si>
    <t>Grade 40: 3.5d، Grade 60: 3.5d، Grade 75: -</t>
  </si>
  <si>
    <t>Bar No. 3, 4, 5 [10, 13, 16]، ثني 180 درجة، d القطر الاسمي</t>
  </si>
  <si>
    <t>Grade 40: 5d، Grade 60: 5d، Grade 75: 5d</t>
  </si>
  <si>
    <t>Bar No. 6 [19]، ثني 180 درجة، d القطر الاسمي</t>
  </si>
  <si>
    <t>Grade 40: -، Grade 60: 5d، Grade 75: 5d</t>
  </si>
  <si>
    <t>Bar No. 7, 8 [22, 25]، ثني 180 درجة، d القطر الاسمي</t>
  </si>
  <si>
    <t>Grade 40: -، Grade 60: 7d، Grade 75: 7d</t>
  </si>
  <si>
    <t>Bar No. 9, 10, 11 [29, 32, 36]، ثني 180 درجة، d القطر الاسمي</t>
  </si>
  <si>
    <t>Grade 40: -، Grade 60: 9d، Grade 75: 9d</t>
  </si>
  <si>
    <t>Bar No. 14, 18 [43, 57]، ثني 90 درجة، d القطر الاسمي</t>
  </si>
  <si>
    <t>معادلة إجهاد الخضوع</t>
  </si>
  <si>
    <t>الحمل المقابل لاستطالة 0.2% مقسوما على مساحة المقطع قبل الاختبار</t>
  </si>
  <si>
    <t>المرجع يكتب (قطر السيخ قبل الاختبار) والصحيح مساحة المقطع الاسمية قبل الاختبار (كود 203 ملحق 3، ASTM A370)</t>
  </si>
  <si>
    <t>معادلة إجهاد الشد</t>
  </si>
  <si>
    <t>الحمل الأقصى مقسوما على المساحة قبل الاختبار</t>
  </si>
  <si>
    <t>معادلة نسبة الاستطالة</t>
  </si>
  <si>
    <t>(طول القياس عند الكسر ناقص الطول الأصلي) مقسوما على طول العينة قبل الاختبار</t>
  </si>
  <si>
    <t>شبك التسليح الملحوم Wire Mesh</t>
  </si>
  <si>
    <t>تكرار العينات</t>
  </si>
  <si>
    <t>عينة لكل 25 طن</t>
  </si>
  <si>
    <t>تحتوي لحاما واحدا على الأقل، وعينة ثانية خارج اللحامات</t>
  </si>
  <si>
    <t>إجهاد الخضوع أو الضمان 0.2%</t>
  </si>
  <si>
    <t>450 ن/مم2 على الأقل</t>
  </si>
  <si>
    <t>مقاومة الشد</t>
  </si>
  <si>
    <t>520 ن/مم2 على الأقل</t>
  </si>
  <si>
    <t>الاستطالة</t>
  </si>
  <si>
    <t>8% على الأقل</t>
  </si>
  <si>
    <t>مقاومة قص اللحام</t>
  </si>
  <si>
    <t>المساحة الاسمية للسيخ الأكبر × 15 للمشرشر أو × 24 للأملس</t>
  </si>
  <si>
    <t>كود مصري مواصفات بنود الخرسانة المسلحة 1995 فقرة 3/2/2/2 وكود 2007 فقرة 4-2-5-4-3</t>
  </si>
  <si>
    <t>ASTM A82 أدنى شد</t>
  </si>
  <si>
    <t>80 ksi (550 MPa)</t>
  </si>
  <si>
    <t>ASTM A82 أدنى خضوع</t>
  </si>
  <si>
    <t>70 ksi (485 MPa)</t>
  </si>
  <si>
    <t>ASTM A82 تخفيض المساحة</t>
  </si>
  <si>
    <t>30% على الأقل</t>
  </si>
  <si>
    <t>و25% للمواد فوق 100 ksi (690 MPa)</t>
  </si>
  <si>
    <t>كانات العمود داخل القاعدة</t>
  </si>
  <si>
    <t>≥ 3</t>
  </si>
  <si>
    <t>ص 79، 83</t>
  </si>
  <si>
    <t>كراسي الحديد العلوي</t>
  </si>
  <si>
    <t>Ø16 لكل 1 م2</t>
  </si>
  <si>
    <t>قواعد ولبشة</t>
  </si>
  <si>
    <t>تراكب زاوية العلوي بالسفلي</t>
  </si>
  <si>
    <t>غالبا 30 سم، ≥ 45 سم (BS)</t>
  </si>
  <si>
    <t>وصلة أشاير الأعمدة</t>
  </si>
  <si>
    <t>≥ 1 م أو 65Ø، ACI Class B = 1.3Ld</t>
  </si>
  <si>
    <t>ص 79، 82</t>
  </si>
  <si>
    <t>تحزيم القاعدة</t>
  </si>
  <si>
    <t>Ø12 كل 25 سم ارتفاعا</t>
  </si>
  <si>
    <t>حديد تثبيت الأشاير</t>
  </si>
  <si>
    <t>3Ø14 بالاتجاهين</t>
  </si>
  <si>
    <t>بعض المشاريع</t>
  </si>
  <si>
    <t>امتداد حديد Strap بعد محور العمود</t>
  </si>
  <si>
    <t>60Ø</t>
  </si>
  <si>
    <t>كانات Strap</t>
  </si>
  <si>
    <t>≥ Ø10، 4 فروع إذا العرض &gt; 40 سم، برندات كل 30 سم</t>
  </si>
  <si>
    <t>نسبة الوصلات في المقطع</t>
  </si>
  <si>
    <t>≤ 25% من المساحة، تباعد ≥ 1.3Ld</t>
  </si>
  <si>
    <t>اختبار الوصلات الميكانيكية والملحومة</t>
  </si>
  <si>
    <t>125% fy</t>
  </si>
  <si>
    <t>Ø ≥ 28</t>
  </si>
  <si>
    <t>زاوية الحديد الرئيسي للقواعد المنفصلة</t>
  </si>
  <si>
    <t>≥ 30 سم أو نصف ارتفاع القاعدة أو عرض العمود</t>
  </si>
  <si>
    <t>الأكبر</t>
  </si>
  <si>
    <t>أشاير الأعمدة الدائرية</t>
  </si>
  <si>
    <t>≥ 6 أسياخ</t>
  </si>
  <si>
    <t>أوتار اللبشة</t>
  </si>
  <si>
    <t>الغطاء الخرساني للأساسات</t>
  </si>
  <si>
    <t>حسب تقرير التربة، ≥ 5 سم</t>
  </si>
  <si>
    <t>تراكب الشريطية المتدرجة</t>
  </si>
  <si>
    <t>≥ 1 م أو 2× فرق المنسوب</t>
  </si>
  <si>
    <t>الحزم</t>
  </si>
  <si>
    <t>ممنوعة للأقطار &gt; 32 مم</t>
  </si>
  <si>
    <t>كمرات، SBC</t>
  </si>
  <si>
    <t>≥ القطر المكافئ للحزمة، ولا يلزم أن يزيد عن 50 مم</t>
  </si>
  <si>
    <t>عدا الخرسانة المصبوبة على التربة (الأساسات)؛ نص ACI/SBC: لا يلزم أن يتجاوز 50 مم وليس حدا أقصى</t>
  </si>
  <si>
    <t>معامل وصلة الحزم</t>
  </si>
  <si>
    <t>1.2 (3 أسياخ)، 1.33 (4 أسياخ)</t>
  </si>
  <si>
    <t>تباعد أسياخ الأعمدة</t>
  </si>
  <si>
    <t>≤ 25 سم، ربط بكانة إذا &gt; 15 سم</t>
  </si>
  <si>
    <t>ضلع &gt; 30 سم</t>
  </si>
  <si>
    <t>كانات الشتش للسملات</t>
  </si>
  <si>
    <t>≥ 2</t>
  </si>
  <si>
    <t>نسبة الأسياخ الملحومة في المقطع</t>
  </si>
  <si>
    <t>≤ النصف</t>
  </si>
  <si>
    <t>حديد معالج على البارد</t>
  </si>
  <si>
    <t>وصلة الأشاير</t>
  </si>
  <si>
    <t>65Ø ≥ 1 م أو Class B</t>
  </si>
  <si>
    <t>منطقة تكثيف الكانات</t>
  </si>
  <si>
    <t>من ظهر القاعدة</t>
  </si>
  <si>
    <t>تقسيط الكانات بالمنتصف</t>
  </si>
  <si>
    <t>≤ min(15Ø، الضلع الأصغر، 20 سم)</t>
  </si>
  <si>
    <t>أقل قطر كانات (ACI)</t>
  </si>
  <si>
    <t>ACI 318: 10 مم للأسياخ الطولية حتى 32 مم، و13 مم للأسياخ الأكبر وللحزم</t>
  </si>
  <si>
    <t>كليبسات حوائط القص</t>
  </si>
  <si>
    <t>≥ 4 Ø6 لكل م2</t>
  </si>
  <si>
    <t>حديد مشاطيف فتحات الـ Core</t>
  </si>
  <si>
    <t>2Ø16 بزاوية 45</t>
  </si>
  <si>
    <t>التسليح القطري للعتب</t>
  </si>
  <si>
    <t>Ln/h ≤ 2</t>
  </si>
  <si>
    <t>موقع التكسيح</t>
  </si>
  <si>
    <t>1/7 Ln طرفية، 1/5 Ln داخلية</t>
  </si>
  <si>
    <t>الامتداد Ln/4</t>
  </si>
  <si>
    <t>العلوي الإضافي بدون تكسيح</t>
  </si>
  <si>
    <t>1/3 البحر الأكبر</t>
  </si>
  <si>
    <t>2d من وجه العمود</t>
  </si>
  <si>
    <t>أول كانة</t>
  </si>
  <si>
    <t>5 سم أو s/2</t>
  </si>
  <si>
    <t>تباعد كانات التركيز (مصري)</t>
  </si>
  <si>
    <t>≤ min(d/4، 24Ø كانة، 8Ø طولي، 20 سم)</t>
  </si>
  <si>
    <t>تباعد كانات التركيز (ACI)</t>
  </si>
  <si>
    <t>≤ min(d/4، 24Ø كانة، 8Ø طولي، 30 سم)</t>
  </si>
  <si>
    <t>ACI 318-11 للإطارات المتوسطة (21.3.4)؛ في الإطارات الخاصة (21.5.3) الحد d/4 أو 6Ø طولي أو 150 مم</t>
  </si>
  <si>
    <t>تباعد كانات المنتصف</t>
  </si>
  <si>
    <t>≤ d/2 (أو 20 سم زلزالي)</t>
  </si>
  <si>
    <t>المسافة بين طبقات الحديد</t>
  </si>
  <si>
    <t>≥ مقاس الركام الأكبر، غالبا 2.5 سم، بقطع Ø25 كل 1 م</t>
  </si>
  <si>
    <t>أقل عدد أسياخ بالطبقة</t>
  </si>
  <si>
    <t>2</t>
  </si>
  <si>
    <t>كانة 4 فروع</t>
  </si>
  <si>
    <t>عرض &gt; 40 سم، تباعد الفروع ≤ 250 مم</t>
  </si>
  <si>
    <t>امتداد السفلي بعد محور العمود</t>
  </si>
  <si>
    <t>≥ 15 سم من الجهة المقابلة</t>
  </si>
  <si>
    <t>الغطاء الجانبي للميدات</t>
  </si>
  <si>
    <t>غالبا ≥ 4 سم، ≥ 2 بسكوت لكل جانب</t>
  </si>
  <si>
    <t>طبقات صب الميدات العالية</t>
  </si>
  <si>
    <t>30-50 سم قبل 40 دقيقة</t>
  </si>
  <si>
    <t>جراب الصرف</t>
  </si>
  <si>
    <t>أكبر من الماسورة بـ 13 مم على الأقل</t>
  </si>
  <si>
    <t>انتظار قبل صب الأعضاء الحاملة</t>
  </si>
  <si>
    <t>أشاير الحوائط بالمناطق الزلزالية</t>
  </si>
  <si>
    <t>Ø12 كل 1 م، تبدأ على 40 سم</t>
  </si>
  <si>
    <t>المنطقة الزلزالية 5أ</t>
  </si>
  <si>
    <t>تتطلب أشاير حوائط الستائر الخارجية</t>
  </si>
  <si>
    <t>المنطقة الزلزالية 5ب</t>
  </si>
  <si>
    <t>جزيرة شدوان، شمال سيناء</t>
  </si>
  <si>
    <t>المنطقة الزلزالية 4</t>
  </si>
  <si>
    <t>سفاجا، رأس غرب، نويبع</t>
  </si>
  <si>
    <t>المنطقة الزلزالية 3</t>
  </si>
  <si>
    <t>تراكب Wire Mesh</t>
  </si>
  <si>
    <t>≥ 30 سم</t>
  </si>
  <si>
    <t>fy الشبك الملحوم</t>
  </si>
  <si>
    <t>500 MPa</t>
  </si>
  <si>
    <t>ASTM A185 / BS 4483؛ ASTM A185 سحبت ودمجت في ASTM A1064 منذ 2013، وقيمة 500 ميجاباسكال تطابق BS 4483 (B500)</t>
  </si>
  <si>
    <t>موضع التسليح</t>
  </si>
  <si>
    <t>منتصف الرقة أو D/2 + 2.5 سم</t>
  </si>
  <si>
    <t>طبقة واحدة</t>
  </si>
  <si>
    <t>الحد الأدنى للتسليح</t>
  </si>
  <si>
    <t>5 أسياخ/م</t>
  </si>
  <si>
    <t>So/2 حوالي 5 سم</t>
  </si>
  <si>
    <t>So (مصري)</t>
  </si>
  <si>
    <t>≤ min(8Ø، 24Ø كانة، b/2، 15 سم)</t>
  </si>
  <si>
    <t>منطقة حرجة</t>
  </si>
  <si>
    <t>So (ACI)</t>
  </si>
  <si>
    <t>≤ min(8Ø، 24Ø كانة، b/2، 30 سم)</t>
  </si>
  <si>
    <t>تقسيط المنتصف</t>
  </si>
  <si>
    <t>≤ min(15Ø، b، 20 سم)</t>
  </si>
  <si>
    <t>وصلة العمود</t>
  </si>
  <si>
    <t>65Ø ≥ 1 م، ACI Class B (50 dp)</t>
  </si>
  <si>
    <t>تباعد الرأسي</t>
  </si>
  <si>
    <t>≤ 25 سم، ربط إذا &gt; 15 سم، أركان فقط إذا الضلع ≤ 30 سم</t>
  </si>
  <si>
    <t>غطاء الأعمدة</t>
  </si>
  <si>
    <t>ACI 40 مم، مصر ≥ 2.5 سم (المعتاد 3 سم)</t>
  </si>
  <si>
    <t>حسب مقاومة الحريق</t>
  </si>
  <si>
    <t>طوق الأعمدة الدائرية</t>
  </si>
  <si>
    <t>قفل الكانة الدائرية</t>
  </si>
  <si>
    <t>≥ 7-10 Ø كانة</t>
  </si>
  <si>
    <t>1.2 / 1.33</t>
  </si>
  <si>
    <t>3 / 4 أسياخ</t>
  </si>
  <si>
    <t>كانة بعيون</t>
  </si>
  <si>
    <t>≥ Ø8 أو 0.25Ø رأسي، ≥ 4 لكل م2</t>
  </si>
  <si>
    <t>مشاطيف فتحات الـ Core</t>
  </si>
  <si>
    <t>انفصال الغطاء</t>
  </si>
  <si>
    <t>غطاء &gt; 40 مم، شبكة على 20 مم من الوجه</t>
  </si>
  <si>
    <t>تقوية فتحات حوائط القص</t>
  </si>
  <si>
    <t>نصف الحديد المقطوع + 2Ø12 مشاطيف</t>
  </si>
  <si>
    <t>ميل تمييل أسياخ العمود عند تقليل القطاع</t>
  </si>
  <si>
    <t>1 أفقي : 6 رأسي بحد أقصى</t>
  </si>
  <si>
    <t>داخل عمق الكمرة أو البلاطة</t>
  </si>
  <si>
    <t>أقل عدد أسياخ العمود الدائري</t>
  </si>
  <si>
    <t>6 أسياخ</t>
  </si>
  <si>
    <t>سيخ بكل زاوية للمضلع</t>
  </si>
  <si>
    <t>أقل قطر لكانات الأعمدة</t>
  </si>
  <si>
    <t>ACI 318-08 بند 7.10.5: 10 مم للأسياخ حتى 32 مم، و13 مم للأسياخ الأكبر وللحزم</t>
  </si>
  <si>
    <t>حدادة السلالم</t>
  </si>
  <si>
    <t>طول أشاير السلم</t>
  </si>
  <si>
    <t>وصلة شد</t>
  </si>
  <si>
    <t>حديد الكمرات</t>
  </si>
  <si>
    <t>المسافة بين طبقتي حديد الكمرة</t>
  </si>
  <si>
    <t>المقاس الأكبر للركام على الأقل، غالبا 2.5 سم بقطع T25 كل 1 م</t>
  </si>
  <si>
    <t>8% على الأقل من حديد الشد، تباعد 30 سم بحد أقصى</t>
  </si>
  <si>
    <t>عمق الكمرة أكبر من 60 سم بخلاف سمك البلاطة</t>
  </si>
  <si>
    <t>نقطة تكسيح الحديد</t>
  </si>
  <si>
    <t>1/7 البحر الصافي للطرفية، 1/5 للداخلية</t>
  </si>
  <si>
    <t>بعد الجزء المكسح عن وجه العمود</t>
  </si>
  <si>
    <t>30 سم أو d/2 على الأقل</t>
  </si>
  <si>
    <t>الكمرات الطرفية</t>
  </si>
  <si>
    <t>امتداد الحديد السفلي بعد محور العمود</t>
  </si>
  <si>
    <t>بعد الحديد الإضافي السفلي B bar عن الركيزة</t>
  </si>
  <si>
    <t>1/10 البحر الصافي للطرفية، 1/8 للوسطى بحد أقصى</t>
  </si>
  <si>
    <t>امتداد حديد الكابولي العلوي</t>
  </si>
  <si>
    <t>1.5 × طول الكابولي أو 1/3 البحر المجاور أيهما أكبر</t>
  </si>
  <si>
    <t>وصلة الحديد بالكمرات المكسرة</t>
  </si>
  <si>
    <t>1.3 طول الرباط</t>
  </si>
  <si>
    <t>نسبة البحر للعمق للتسليح القطري في الكمرات الرابطة</t>
  </si>
  <si>
    <t>2 أو أقل</t>
  </si>
  <si>
    <t>حوائط القص</t>
  </si>
  <si>
    <t>تكثيف الكانات حسب الكود المصري</t>
  </si>
  <si>
    <t>2d من الوجه، أول كانة 5 سم، أقل من (d/4، 24 قطر كانة، 8 أقطار طولي، 20 سم)، المنتصف أقل من (d/2، 20 سم)</t>
  </si>
  <si>
    <t>أحمال زلزالية</t>
  </si>
  <si>
    <t>تكثيف الكانات حسب ACI</t>
  </si>
  <si>
    <t>2d، أول كانة 5 سم، أقل من (d/4، 24 قطر كانة، 8 أقطار، 30 سم)، المنتصف d/2</t>
  </si>
  <si>
    <t>ACI 318M-11 ص 336؛ ملاحظة: ACI 318-14 و318-19 (18.6.4.4) شددت الحد إلى 6 أمثال قطر السيخ الطولي (حديد Grade 60) و150 مم بدل 8 أمثال و300 مم</t>
  </si>
  <si>
    <t>المسافة بين فروع الكانة</t>
  </si>
  <si>
    <t>250 مم بحد أقصى، 4 فروع</t>
  </si>
  <si>
    <t>عرض الكمرة أكبر من 40 سم</t>
  </si>
  <si>
    <t>تراكب الكليبسات U</t>
  </si>
  <si>
    <t>Class B splice</t>
  </si>
  <si>
    <t>4 سم (ACI)، 2.5 إلى 3 سم (مصر)</t>
  </si>
  <si>
    <t>المسافة بين طبقتي التسليح الرئيسي</t>
  </si>
  <si>
    <t>المسافة الصافية لا تقل عن 25 مم، وسيخان على الأقل بكل طبقة (ACI 318 بند 7.6.2)</t>
  </si>
  <si>
    <t>أول كانة من وجه العمود</t>
  </si>
  <si>
    <t>تقاطع ساقطة ومدفونة</t>
  </si>
  <si>
    <t>البلاطات المصمتة</t>
  </si>
  <si>
    <t>فارق البحور لتكريب نصف الحديد</t>
  </si>
  <si>
    <t>20% بحد أقصى من البحر الأكبر</t>
  </si>
  <si>
    <t>تكسيح عند 1/5 وامتداد 1/4 أكبر البحرين</t>
  </si>
  <si>
    <t>امتداد الشبكة العلوية الطرفية</t>
  </si>
  <si>
    <t>0.15 البحر أو 45 قطر، عمليا 1/4 البحر</t>
  </si>
  <si>
    <t>بعد الحديد العلوي عن سطح البلاطة</t>
  </si>
  <si>
    <t>قطر حديد البلاطة</t>
  </si>
  <si>
    <t>1/10 السمك بحد أقصى</t>
  </si>
  <si>
    <t>حديد أركان البلاطات ذات الاتجاهين</t>
  </si>
  <si>
    <t>3/4 (طرفي) و3/8 (داخلي) من حديد الاتجاه القصير في مربع 0.15 البحر الأكبر</t>
  </si>
  <si>
    <t>الأركان الداخلية بضلع أكبر من 5 م</t>
  </si>
  <si>
    <t>أحجبة الأركان ACI</t>
  </si>
  <si>
    <t>مربع بمسافة 1/5 البحر الكبير</t>
  </si>
  <si>
    <t>رقة الانكماش العلوية</t>
  </si>
  <si>
    <t>5 أسياخ قطر 6 مم/م و20% من الرئيسي على الأقل</t>
  </si>
  <si>
    <t>سمك أكبر من 16 سم</t>
  </si>
  <si>
    <t>امتداد شوك الكابولي</t>
  </si>
  <si>
    <t>1.5 × طول الكابولي</t>
  </si>
  <si>
    <t>عصب مخفي للكابولي</t>
  </si>
  <si>
    <t>4 أسياخ قطر 10 مم، كانات قطر 8 مم</t>
  </si>
  <si>
    <t>تسليح أركان الفتحات المائل</t>
  </si>
  <si>
    <t>10% من المقطوع بالاتجاهين، امتداد 45 قطر</t>
  </si>
  <si>
    <t>زاوية 45 درجة</t>
  </si>
  <si>
    <t>وصلات التسليح</t>
  </si>
  <si>
    <t>نسبة الحديد الموصول في المقطع</t>
  </si>
  <si>
    <t>25% بحد أقصى</t>
  </si>
  <si>
    <t>المسافة بين محاور الوصلات</t>
  </si>
  <si>
    <t>1.3 طول التماسك على الأقل بين محاور الوصلات (1.2 إلى 2 م تقريبا)</t>
  </si>
  <si>
    <t>الوصل بالتبادل ولا تزيد المساحة الموصولة عن 25% عند أي مقطع</t>
  </si>
  <si>
    <t>طول وصلة الشد والضغط</t>
  </si>
  <si>
    <t>1.3 × 60 قطر شد، 1.3 × 40 قطر ضغط</t>
  </si>
  <si>
    <t>مساحة الأسياخ أقل من ضعف المطلوبة</t>
  </si>
  <si>
    <t>وصلة الضغط</t>
  </si>
  <si>
    <t>40 قطر (مصري)، 0.071 fy·db تعادل تقريبا 30 قطر (ACI)</t>
  </si>
  <si>
    <t>ACI 318 بند 12.16.1 لحديد fy حتى 420 ميجاباسكال (fy بالميجاباسكال)</t>
  </si>
  <si>
    <t>للأقطار 28 مم فأكثر</t>
  </si>
  <si>
    <t>× 1.2 لثلاثة أسياخ، × 1.33 لأربعة</t>
  </si>
  <si>
    <t>شد وضغط</t>
  </si>
  <si>
    <t>منع وصلات التراكب</t>
  </si>
  <si>
    <t>أقطار أكبر من 28 مم</t>
  </si>
  <si>
    <t>ملاحظات تسليح الأسقف</t>
  </si>
  <si>
    <t>وصلة أشاير الأعمدة بالسطح النهائي</t>
  </si>
  <si>
    <t>منع الحزم بالكمرات</t>
  </si>
  <si>
    <t>أقطار أكبر من 32 مم</t>
  </si>
  <si>
    <t>SBC 304</t>
  </si>
  <si>
    <t>قطر الحزمة المكافئ، 50 مم بحد أقصى</t>
  </si>
  <si>
    <t>عدا الأساسات (ACI 318 بند 7.7.4: الخرسانة المصبوبة على التربة غطاء 75 مم)</t>
  </si>
  <si>
    <t>جنب العمود 40 سم فأكثر</t>
  </si>
  <si>
    <t>وصلة الحديد العلوي للكمرات</t>
  </si>
  <si>
    <t>40 قطر على الأقل بالمنتصف أو بعد 1/4 البحر</t>
  </si>
  <si>
    <t>كانات الرئيسية الأقل عمقا داخل الثانوية</t>
  </si>
  <si>
    <t>قطر 10 مم كل 10 سم</t>
  </si>
  <si>
    <t>كراسي حمل الحديد العلوي</t>
  </si>
  <si>
    <t>1 سيخ Ø16 لكل م2</t>
  </si>
  <si>
    <t>قواعد مشتركة</t>
  </si>
  <si>
    <t>عرض شريط الحديد العرضي المركز تحت العمود</t>
  </si>
  <si>
    <t>b + 2d (b عرض العمود، d العمق الفعال للقاعدة)</t>
  </si>
  <si>
    <t>قاعدة مشتركة</t>
  </si>
  <si>
    <t>حديد انكماش محيطي جانبي</t>
  </si>
  <si>
    <t>على المحيط عند ظهر القاعدة</t>
  </si>
  <si>
    <t>نسبة حديد الاتجاه القصير المركز تحت العمود</t>
  </si>
  <si>
    <t>A البعد الطويل، B' البعد القصير أو (طول العمود في اتجاه A + سمك القاعدة) أيهما أكبر</t>
  </si>
  <si>
    <t>عرض شريط تركيز الحديد القصير</t>
  </si>
  <si>
    <t>يساوي B'</t>
  </si>
  <si>
    <t>تحت العمود</t>
  </si>
  <si>
    <t>توزيع باقي الحديد القصير (As - Asm)</t>
  </si>
  <si>
    <t>بانتظام على جانبي الشريط</t>
  </si>
  <si>
    <t>قاعدة مستطيلة</t>
  </si>
  <si>
    <t>تسليح البلاطة الأرضية</t>
  </si>
  <si>
    <t>Ø12 @ 200 مم + 3Ø10 حسب الرسم</t>
  </si>
  <si>
    <t>الرجل الأفقية لأشاير العمود داخل القاعدة</t>
  </si>
  <si>
    <t>أشاير العمود ترتكز على شبكة القاعدة بثنية أفقية (شكل أ-92)</t>
  </si>
  <si>
    <t>طول وصلة أشاير العمود</t>
  </si>
  <si>
    <t>60db</t>
  </si>
  <si>
    <t>SPLICE LENGTH = 60db مكتوب على الرسم شكل أ-92</t>
  </si>
  <si>
    <t>عدد فروع كانات الكمرة الرابطة</t>
  </si>
  <si>
    <t>4 فروع على الأقل</t>
  </si>
  <si>
    <t>عرض الكمرة &gt; 40 سم</t>
  </si>
  <si>
    <t>قطر كانات مناطق القص الأقصى</t>
  </si>
  <si>
    <t>الكمرة الرابطة</t>
  </si>
  <si>
    <t>امتداد الحديد العلوي للكمرة الرابطة</t>
  </si>
  <si>
    <t>طول وصلة شد مقاسا من وجه العمود</t>
  </si>
  <si>
    <t>داخل العمود</t>
  </si>
  <si>
    <t>أسياخ انكماش جانبية</t>
  </si>
  <si>
    <t>Ø12 على المحيط</t>
  </si>
  <si>
    <t>قطاع الكمرة الرابطة</t>
  </si>
  <si>
    <t>الغطاء السفلي (Mesh spacers)</t>
  </si>
  <si>
    <t>أسفل شبكة القاعدة والميدة</t>
  </si>
  <si>
    <t>طول الرجل الأفقية لأشاير الأعمدة ورجل الثنية الرأسية لحديد القاعدة السفلي</t>
  </si>
  <si>
    <t>≥ 0.20 م</t>
  </si>
  <si>
    <t>قاعدة مشتركة لعمودين عند فاصل تمدد (شكل أ-94)</t>
  </si>
  <si>
    <t>الحديد العلوي للقاعدة المشتركة عند الفاصل</t>
  </si>
  <si>
    <t>Ø12 كل 15 سم بامتداد 0.50 م على جانبي العمودين</t>
  </si>
  <si>
    <t>قاعدة مشتركة لعمودين متجاورين</t>
  </si>
  <si>
    <t>تسليح منطقة الانتقال بين ميدة وقاعدة بمنسوبين مختلفين</t>
  </si>
  <si>
    <t>Ø8 كل 20 سم</t>
  </si>
  <si>
    <t>حسب رسومات التسليح (شكل أ-95)</t>
  </si>
  <si>
    <t>تسليح إضافي حول الأعمدة داخل البلاطة</t>
  </si>
  <si>
    <t>2x2T16 علوي وسفلي بأبعاد حوالي 600 مم</t>
  </si>
  <si>
    <t>أعمدة داخلية وطرفية وركنية</t>
  </si>
  <si>
    <t>تسليح التخانة</t>
  </si>
  <si>
    <t>Ø12 @ 300 + 3Ø12 مستمر</t>
  </si>
  <si>
    <t>تحت الحائط</t>
  </si>
  <si>
    <t>أشاير الحائط</t>
  </si>
  <si>
    <t>Ø12 @ 800 مم بارتفاع 800 مم (TYP) داخل الحائط</t>
  </si>
  <si>
    <t>حائطا بلوك متجاوران</t>
  </si>
  <si>
    <t>تسليح الكمرات عند الركائز</t>
  </si>
  <si>
    <t>مسافة تكسيح السيخ خارج العمود</t>
  </si>
  <si>
    <t>لا تقل عن الأكبر من d/2 أو 30 سم</t>
  </si>
  <si>
    <t>السيخ المكسح عند الركيزة</t>
  </si>
  <si>
    <t>ص 423</t>
  </si>
  <si>
    <t>امتداد الحديد العلوي فوق الركيزة الوسطى</t>
  </si>
  <si>
    <t>العلوي L/4 (1/4 L1 أو 1/4 L2) على جانبي الركيزة، والسفلي يمتد حتى الركيزة</t>
  </si>
  <si>
    <t>كمرة مستمرة</t>
  </si>
  <si>
    <t>تسليح الكوابيل</t>
  </si>
  <si>
    <t>طول ربط حديد الكابولي في البحر المجاور</t>
  </si>
  <si>
    <t>كابولي متصل ببحر مجاور</t>
  </si>
  <si>
    <t>تسليح الحوائط الساندة</t>
  </si>
  <si>
    <t>المسافة بين الأسياخ التي تستلزم كلبسات</t>
  </si>
  <si>
    <t>أكبر من 20 سم</t>
  </si>
  <si>
    <t>الحائط الساند</t>
  </si>
  <si>
    <t>ص 424</t>
  </si>
  <si>
    <t>التسليح الرأسي لكل وجه وربط الشبكتين</t>
  </si>
  <si>
    <t>عدد أسياخ في المتر على الأقل لكل وجه (الرقم غير مقروء بالرسم) مع وضع كلبسات لربط الشبكتين</t>
  </si>
  <si>
    <t>الخطأ المرسوم: عدم وضع كلبسات والمسافة أكبر من 20 سم بين التسليح</t>
  </si>
  <si>
    <t>تسليح الأعمدة المستطيلة الطويلة</t>
  </si>
  <si>
    <t>تباعد الكانات الداخلية المتداخلة</t>
  </si>
  <si>
    <t>كانة كل 30 سم</t>
  </si>
  <si>
    <t>عمود مستطيل طويل</t>
  </si>
  <si>
    <t>ص 425</t>
  </si>
  <si>
    <t>المسافة بين الأسياخ</t>
  </si>
  <si>
    <t>لا تزيد عن 15 سم</t>
  </si>
  <si>
    <t>الغطاء الخرساني</t>
  </si>
  <si>
    <t>2.5 سم</t>
  </si>
  <si>
    <t>حسب رسم التصحيح</t>
  </si>
  <si>
    <t>تسليح البلاطات السميكة</t>
  </si>
  <si>
    <t>الشبكة العلوية</t>
  </si>
  <si>
    <t>5 أسياخ قطر 8 مم في المتر على الأقل</t>
  </si>
  <si>
    <t>بلاطة سمكها 16 سم فأكثر</t>
  </si>
  <si>
    <t>تسليح الكمرات العميقة</t>
  </si>
  <si>
    <t>تباعد الحديد الجانبي (Skin bars)</t>
  </si>
  <si>
    <t>كمرة عميقة</t>
  </si>
  <si>
    <t>اتصال الكمرة الطرفية بالعمود</t>
  </si>
  <si>
    <t>الحديد العلوي المثبت</t>
  </si>
  <si>
    <t>لا يقل عن 0.5 As</t>
  </si>
  <si>
    <t>اتصال كمرة طرفية بعمود</t>
  </si>
  <si>
    <t>ص 426</t>
  </si>
  <si>
    <t>الحديد السفلي الداخل للعمود</t>
  </si>
  <si>
    <t>لا يقل عن 0.25 Ast</t>
  </si>
  <si>
    <t>اتصال كمرة طرفية بعمود، مع امتداد Ld/3 داخل العمود وبعد 50 مم بين نهايات الأسياخ العلوية كما في الرسم</t>
  </si>
  <si>
    <t>امتداد الحديد العلوي في البحر</t>
  </si>
  <si>
    <t>لا يقل عن الأكبر من 0.5L أو Ld (قراءة الرسم)</t>
  </si>
  <si>
    <t>الكمرات ذات الحنية</t>
  </si>
  <si>
    <t>طول الحنية في الرسم</t>
  </si>
  <si>
    <t>L/8 إلى L/10</t>
  </si>
  <si>
    <t>Haunch beam مع امتداد Ld للحديد عند الركائز</t>
  </si>
  <si>
    <t>الكمرات بعمقين</t>
  </si>
  <si>
    <t>تراكب الأسياخ حول نقطة تغير العمق</t>
  </si>
  <si>
    <t>Ld/2 + Ld/2</t>
  </si>
  <si>
    <t>Non prismatic beam</t>
  </si>
  <si>
    <t>الفتحات في جذع الكمرة</t>
  </si>
  <si>
    <t>امتداد الكانات المقفلة الإضافية</t>
  </si>
  <si>
    <t>d/2 من كل جانب للفتحة</t>
  </si>
  <si>
    <t>فتحة في جذع كمرة</t>
  </si>
  <si>
    <t>ص 427</t>
  </si>
  <si>
    <t>الكمرات المتقاطعة</t>
  </si>
  <si>
    <t>عرض تكثيف الكانات</t>
  </si>
  <si>
    <t>1.5d على كل جانب من الكمرة الحاملة</t>
  </si>
  <si>
    <t>Grid beam</t>
  </si>
  <si>
    <t>ميل الأسياخ المكسحة</t>
  </si>
  <si>
    <t>1:10</t>
  </si>
  <si>
    <t>Grid beam: كانات مقفلة Close rings لمسافة 1.5d على جانبي التقاطع مع أسياخ تعليق Hanger bars</t>
  </si>
  <si>
    <t>غطاء خارج الكانات يزيد عن 40 مم</t>
  </si>
  <si>
    <t>شبكة إضافية على بعد 20 مم من السطح</t>
  </si>
  <si>
    <t>تسليح البلاطة المصمتة</t>
  </si>
  <si>
    <t>امتداد الحديد العلوي (برانيط)</t>
  </si>
  <si>
    <t>ربع أو ثلث البحر الكبير من أربع جهات</t>
  </si>
  <si>
    <t>تسليح الأعمدة</t>
  </si>
  <si>
    <t>عدد الكانات بعيون</t>
  </si>
  <si>
    <t>لا يقل عن 3 كانات على كامل ارتفاع العمود</t>
  </si>
  <si>
    <t>ملحق مصور ص 21</t>
  </si>
  <si>
    <t>زاوية قفل كانة العمود</t>
  </si>
  <si>
    <t>تسليح الكمرات</t>
  </si>
  <si>
    <t>امتداد الحديد الطرفي الإضافي العلوي</t>
  </si>
  <si>
    <t>تسليح الحوائط</t>
  </si>
  <si>
    <t>4 كليبسات/م2 بقطر لا يقل عن 6 مم</t>
  </si>
  <si>
    <t>تسليح الفتحات</t>
  </si>
  <si>
    <t>حديد إضافي حول الفتحات (فواتير)</t>
  </si>
  <si>
    <t>مساحة تساوي التسليح المقطوع على جوانب الفتحة</t>
  </si>
  <si>
    <t>حديد مائل عند أركان الفتحة</t>
  </si>
  <si>
    <t>زاوية 45، مساحة 10% من مجموع المقطوع في الاتجاهين، امتداد 45 قطر بعد الزاوية</t>
  </si>
  <si>
    <t>تخانات بين رقتي التسليح الطولي</t>
  </si>
  <si>
    <t>قطر 25 مم</t>
  </si>
  <si>
    <t>ملحق مصور ص 23</t>
  </si>
  <si>
    <t>المسافة البينية بين القضبان في العرض</t>
  </si>
  <si>
    <t>لا تقل عن 25 مم</t>
  </si>
  <si>
    <t>كانة توزيع (شنش)</t>
  </si>
  <si>
    <t>كل 1 م على المحور الطولي</t>
  </si>
  <si>
    <t>الكمرة أو السمل</t>
  </si>
  <si>
    <t>تكسيح الحديد الرئيسي</t>
  </si>
  <si>
    <t>نصف الحديد (سيخ وسيخ) عند L/5 من البحر الصافي</t>
  </si>
  <si>
    <t>امتداد المكسح في البحر المجاور</t>
  </si>
  <si>
    <t>ربع أكبر البحرين، والبلاطة الطرفية عند L/7</t>
  </si>
  <si>
    <t>No. 14, 18 [43, 57]</t>
  </si>
  <si>
    <t>ثنية أطراف الحديد السفلي للقاعدة لأعلى</t>
  </si>
  <si>
    <t>شكل أ-94 وأ-95</t>
  </si>
  <si>
    <t>موضع شبكة تسليح البلاطة الأرضية</t>
  </si>
  <si>
    <t>في منتصف السمك T/2</t>
  </si>
  <si>
    <t>عند فواصل الصب والتحكم (شكل أ-100)</t>
  </si>
  <si>
    <t>أبعاد Drop panel</t>
  </si>
  <si>
    <t>سمك ربع البلاطة على الأقل، امتداد سدس الباكية الأصغر على الأقل، لا يتعدى ربع البحر الأصغر</t>
  </si>
  <si>
    <t>البلاطات الهوردي</t>
  </si>
  <si>
    <t>مواصفات بلوك الهوردي</t>
  </si>
  <si>
    <t>جدار 30 مم على الأقل، 1500 كجم/م3 بحد أقصى، 35 كجم/سم2 متوسط 10 و28 للمفردة</t>
  </si>
  <si>
    <t>الأعصاب العرضية</t>
  </si>
  <si>
    <t>بحر أكبر من 5 م وحمل 3 كن/م2 أو أقل: 1، حمل أكبر من 3 وبحر 4 إلى 7 م: 1، بحر أكبر من 7 م: 3</t>
  </si>
  <si>
    <t>الجزء المصمت من وجه الكمرة</t>
  </si>
  <si>
    <t>ما لم تحدد المخططات</t>
  </si>
  <si>
    <t>عرض الجزء المصمت</t>
  </si>
  <si>
    <t>نصف المسافة بين الأعصاب أو البحر/8 إلى 10، و20 سم على الأقل</t>
  </si>
  <si>
    <t>مقاومة البلوك على المساحة الصافية</t>
  </si>
  <si>
    <t>تحمل محوري</t>
  </si>
  <si>
    <t>تباعد أفرع كانات المخدات</t>
  </si>
  <si>
    <t>25 سم بحد أقصى، 4 أفرع</t>
  </si>
  <si>
    <t>ارتفاع كانة العصب</t>
  </si>
  <si>
    <t>السمك الكلي لبلاطة الهوردي ناقص الغطاء الخرساني (2.5 سم تقريبا)</t>
  </si>
  <si>
    <t>الأعصاب تعامل معاملة الكمرات في التسليح</t>
  </si>
  <si>
    <t>البلاطات المسطحة</t>
  </si>
  <si>
    <t>امتداد الرقة العلوية من وجه الركيزة</t>
  </si>
  <si>
    <t>60 قطر</t>
  </si>
  <si>
    <t>مرور الحديد السفلي بعد محور العمود</t>
  </si>
  <si>
    <t>الإضافي السفلي بالباكيات الطرفية</t>
  </si>
  <si>
    <t>الإضافي السفلي بالباكيات الوسطية</t>
  </si>
  <si>
    <t>من 1/5 حتى 1/5 من الركيزة التالية</t>
  </si>
  <si>
    <t>امتداد الإضافي العلوي الطرفي</t>
  </si>
  <si>
    <t>1/4 البحر بين المحاور</t>
  </si>
  <si>
    <t>الحديد المستمر بشريحة العمود</t>
  </si>
  <si>
    <t>ربع العلوي ونصف السفلي على الأقل</t>
  </si>
  <si>
    <t>مقاومة الزلازل</t>
  </si>
  <si>
    <t>بلاطات PT</t>
  </si>
  <si>
    <t>طول الكابل الذي يحتاج نهايتي شد</t>
  </si>
  <si>
    <t>أكبر من 36 م</t>
  </si>
  <si>
    <t>فتحات تهوية الأجربة</t>
  </si>
  <si>
    <t>كل 15 م</t>
  </si>
  <si>
    <t>مقطع الجراب</t>
  </si>
  <si>
    <t>2 × مساحة الكابلات، خلوص 6 مم على الأقل لكابل واحد</t>
  </si>
  <si>
    <t>مسافة مستقيمة قبل انحناء الجراب</t>
  </si>
  <si>
    <t>تباعد الجدائل</t>
  </si>
  <si>
    <t>6 × سمك البلاطة أو 1.5 م بحد أقصى</t>
  </si>
  <si>
    <t>بعد الكابلات عن الفتحات</t>
  </si>
  <si>
    <t>30 سم غالبا</t>
  </si>
  <si>
    <t>بعد الكابلات عن الكمرات الساقطة</t>
  </si>
  <si>
    <t>لا تقل عن 6ts وتؤخذ 75 سم في الكمرات الطرفية، والداخلية 8ts وتؤخذ 30 سم من جانبي الكمرة</t>
  </si>
  <si>
    <t>كما بالنص؛ رقم 30 سم لا يتسق مع 8ts ويراجع مع المصمم</t>
  </si>
  <si>
    <t>الغطاء الخرساني للمجاري</t>
  </si>
  <si>
    <t>تباعد كراسي الكابلات</t>
  </si>
  <si>
    <t>1 م بحد أقصى</t>
  </si>
  <si>
    <t>مسافة مواسير الحقن</t>
  </si>
  <si>
    <t>15 م بحد أقصى</t>
  </si>
  <si>
    <t>سمك البلاطة الذي يحتاج رقة علوية</t>
  </si>
  <si>
    <t>أكبر من 30 سم</t>
  </si>
  <si>
    <t>Post tension flat slab</t>
  </si>
  <si>
    <t>ضغط هواء اختبار الأجربة</t>
  </si>
  <si>
    <t>0.2 ن/مم2 بحد أقصى</t>
  </si>
  <si>
    <t>معايرة أجهزة الشد</t>
  </si>
  <si>
    <t>مقاومة الخرسانة عند الشد</t>
  </si>
  <si>
    <t>أي نتيجة لا تقل عن 85% من المقاومة المطلوبة عند النقل؛ الحد الأدنى 84% إلى 86% من الرتبة: 30 إلى 26، 35 إلى 30، 40 إلى 34 ن/مم2</t>
  </si>
  <si>
    <t>الكود المصري 2000</t>
  </si>
  <si>
    <t>مقاومة الخرسانة عند الشد حسب ACI</t>
  </si>
  <si>
    <t>28 ميجاباسكال Multistrand، 17 Single strand</t>
  </si>
  <si>
    <t>الشد الابتدائي</t>
  </si>
  <si>
    <t>25% من مقاومة 28 يوما (18 إلى 36 ساعة)</t>
  </si>
  <si>
    <t>الخليج</t>
  </si>
  <si>
    <t>الشد النهائي</t>
  </si>
  <si>
    <t>70% من مقاومة 28 يوما (3 أيام)، 80% من قوة الانهيار بحد أقصى</t>
  </si>
  <si>
    <t>فرق القوة بين الاستطالة والجهاز</t>
  </si>
  <si>
    <t>6% بحد أقصى</t>
  </si>
  <si>
    <t>الكود المصري 2000 فقرة 10-7-5-3-4، منسوبا للأصغر من القوتين، وعند التجاوز يرجع للمصمم</t>
  </si>
  <si>
    <t>انحراف الانفعال عن النظري</t>
  </si>
  <si>
    <t>5% وإلا يخطر المصمم</t>
  </si>
  <si>
    <t>الانفعال في طول الكابلات</t>
  </si>
  <si>
    <t>± 7%</t>
  </si>
  <si>
    <t>ACI 318M-11 ص 311 بند 18.20.1: فرق القوة بين الجهاز والاستطالة للشد اللاحق</t>
  </si>
  <si>
    <t>موعد الحقن</t>
  </si>
  <si>
    <t>10 إلى 15 يوما من الصب</t>
  </si>
  <si>
    <t>نسبة ماء/أسمنت لمادة الحقن</t>
  </si>
  <si>
    <t>مقاومة مادة الحقن</t>
  </si>
  <si>
    <t>30 ن/مم2 على الأقل عند 28 يوما</t>
  </si>
  <si>
    <t>سابقة الإجهاد</t>
  </si>
  <si>
    <t>قبول Core Test</t>
  </si>
  <si>
    <t>متوسط 3 قلوب 80% على الأقل، المفردة 75% على الأقل</t>
  </si>
  <si>
    <t>بلاطات HCS</t>
  </si>
  <si>
    <t>نسبة تآكل الركام</t>
  </si>
  <si>
    <t>28% بحد أقصى</t>
  </si>
  <si>
    <t>ASTM C131</t>
  </si>
  <si>
    <t>تحدب الوحدات</t>
  </si>
  <si>
    <t>مسافة الارتكاز</t>
  </si>
  <si>
    <t>البحر/180، 5 سم على الأقل للبلاطات و15 سم للكمرات</t>
  </si>
  <si>
    <t>الارتكاز على جدار بلوك</t>
  </si>
  <si>
    <t>جدار 190 مم فأكثر: سمك الجدار/2 ناقص 10 مم؛ جدار من 140 إلى أقل من 190 مم: سمك الجدار/2 ناقص 10 مم ولا تقل عن 65 مم</t>
  </si>
  <si>
    <t>مع تسليح ربط بالفواصل الطولية على جانبي الجدار في الحالة الثانية</t>
  </si>
  <si>
    <t>الارتكاز على كمرة حديدية</t>
  </si>
  <si>
    <t>نصف العرض ناقص 10 مم</t>
  </si>
  <si>
    <t>عرض 150 مم فأكثر</t>
  </si>
  <si>
    <t>الفراغ بين الألواح والكمرات</t>
  </si>
  <si>
    <t>2 إلى 5 سم</t>
  </si>
  <si>
    <t>قفل كانات كمرات اللي</t>
  </si>
  <si>
    <t>135 درجة بطول 10 سم</t>
  </si>
  <si>
    <t>مونة فواصل Keyway</t>
  </si>
  <si>
    <t>3:1، هبوط 6 بوصة، رمل 6 مم بحد أقصى، 21 ن/مم2 على الأقل</t>
  </si>
  <si>
    <t>مدة منع التحميل بعد الحقن</t>
  </si>
  <si>
    <t>3 أيام غالبا</t>
  </si>
  <si>
    <t>تسليح Topping</t>
  </si>
  <si>
    <t>5 أو 6 قطر 8 مم/م</t>
  </si>
  <si>
    <t>سمك Topping</t>
  </si>
  <si>
    <t>6 سم (بلاطات حتى 22 سم)، 8 سم (أكبر من 30 سم)</t>
  </si>
  <si>
    <t>دخول الخرسانة بفراغات الوحدات</t>
  </si>
  <si>
    <t>5 سم بحد أقصى</t>
  </si>
  <si>
    <t>مقاس ركام Screed</t>
  </si>
  <si>
    <t>10 مم بحد أقصى</t>
  </si>
  <si>
    <t>فواصل التحكم بالقص</t>
  </si>
  <si>
    <t>بعد 18 ساعة، كل 6 م</t>
  </si>
  <si>
    <t>مدة ترطيب Topping</t>
  </si>
  <si>
    <t>قطر Core holes</t>
  </si>
  <si>
    <t>12 سم (سمك أقل من 22 سم)، 16 سم (30 إلى 40 سم)</t>
  </si>
  <si>
    <t>البعد عن مصادر التلوث</t>
  </si>
  <si>
    <t>ارتفاع منسوب الخزان عن مصادر التلوث</t>
  </si>
  <si>
    <t>كراسي تسليح القاع</t>
  </si>
  <si>
    <t>قطر 16 مم لكل م2</t>
  </si>
  <si>
    <t>محتوى أسمنت خلطة الخزان</t>
  </si>
  <si>
    <t>400 كجم/م3 مقاوم للكبريتات</t>
  </si>
  <si>
    <t>الأمان ضد الطفو</t>
  </si>
  <si>
    <t>1.5 × قوة الدفع أو زيادة 20%</t>
  </si>
  <si>
    <t>انخفاض ماسورة التغذية عن السقف</t>
  </si>
  <si>
    <t>قطر 1.5 التغذية على الأقل، أعلى المنسوب 5 سم</t>
  </si>
  <si>
    <t>مواسير التهوية</t>
  </si>
  <si>
    <t>2 ماسورة 2 بوصة على 35 سم، شبك 2 سم بحد أقصى</t>
  </si>
  <si>
    <t>اختبار الامتلاء</t>
  </si>
  <si>
    <t>أسبوع بعد 28 يوما</t>
  </si>
  <si>
    <t>الردم حول الخزان</t>
  </si>
  <si>
    <t>بعد 28 يوما، طبقات 25 سم بحد أقصى</t>
  </si>
  <si>
    <t>فتحة الخزان</t>
  </si>
  <si>
    <t>قطر صافٍ 60 سم على الأقل</t>
  </si>
  <si>
    <t>GSO/755/210</t>
  </si>
  <si>
    <t>بيارات الصرف</t>
  </si>
  <si>
    <t>بعد البيارة عن أساس الجار</t>
  </si>
  <si>
    <t>عمق غرفة الترسيب</t>
  </si>
  <si>
    <t>100 سم على الأقل</t>
  </si>
  <si>
    <t>الراسم العلوي للبيارة</t>
  </si>
  <si>
    <t>25 سم على الأقل تحت بطنية السقف</t>
  </si>
  <si>
    <t>عمق البيارة</t>
  </si>
  <si>
    <t>1.5 م على الأقل من ماسورة المدخل</t>
  </si>
  <si>
    <t>ارتفاع كمرات حوامل الخزان حرف I</t>
  </si>
  <si>
    <t>18 سم على الأقل</t>
  </si>
  <si>
    <t>محملة على أعمدة خرسانية</t>
  </si>
  <si>
    <t>زوايا تقوية الخزان الصاج</t>
  </si>
  <si>
    <t>50×50×6 مم غالباً</t>
  </si>
  <si>
    <t>مبرشم عليها الصاج</t>
  </si>
  <si>
    <t>دخول ماسورة التغذية للخزان</t>
  </si>
  <si>
    <t>25 سم على الأقل من سقف الخزان</t>
  </si>
  <si>
    <t>قطر الفائض</t>
  </si>
  <si>
    <t>يزيد 1 بوصة عن ماسورة التغذية</t>
  </si>
  <si>
    <t>عند التغذية من الشبكة العمومية مباشرة</t>
  </si>
  <si>
    <t>منسوب ماسورة الفائض</t>
  </si>
  <si>
    <t>10 سم أعلى المنسوب التصميمي</t>
  </si>
  <si>
    <t>قطر فرعة الغسيل</t>
  </si>
  <si>
    <t>1 بوصة</t>
  </si>
  <si>
    <t>بمحبس وحنفية براكور</t>
  </si>
  <si>
    <t>غطاء فتحة الخزان</t>
  </si>
  <si>
    <t>80×80 سم بنفس سمك الصاج على زوايا 40×40×5 مم</t>
  </si>
  <si>
    <t>قطر ماسورة غسيل الخزان</t>
  </si>
  <si>
    <t>1 إلى 4 بوصة</t>
  </si>
  <si>
    <t>حسب حجم الخزان</t>
  </si>
  <si>
    <t>المنشآت المعدنية</t>
  </si>
  <si>
    <t>نظام الدهان</t>
  </si>
  <si>
    <t>1 أساس ورشة + 3 موقع</t>
  </si>
  <si>
    <t>رصف الأسفلت</t>
  </si>
  <si>
    <t>سمك القشط</t>
  </si>
  <si>
    <t>فاقد لوس أنجلوس لطبقة الأساس</t>
  </si>
  <si>
    <t>50% بحد أقصى</t>
  </si>
  <si>
    <t>المواد القابلة للتفتت على منخل 4</t>
  </si>
  <si>
    <t>5% بحد أقصى</t>
  </si>
  <si>
    <t>CBR ما تحت الأساس</t>
  </si>
  <si>
    <t>بعد الدمك</t>
  </si>
  <si>
    <t>8 إلى 10 أطنان</t>
  </si>
  <si>
    <t>ثلاث عجلات</t>
  </si>
  <si>
    <t>قطر ثقوب قياس السمك</t>
  </si>
  <si>
    <t>Prime Coat</t>
  </si>
  <si>
    <t>نسبة التخفيف</t>
  </si>
  <si>
    <t>1.5 أسفلت : 1 كيروسين</t>
  </si>
  <si>
    <t>1.5 كجم/م2</t>
  </si>
  <si>
    <t>حرارة تشغيل MC-70</t>
  </si>
  <si>
    <t>47 إلى 85 درجة</t>
  </si>
  <si>
    <t>الرش خارج حد الرصف</t>
  </si>
  <si>
    <t>20 سم يدويا بجوار البلدورة</t>
  </si>
  <si>
    <t>المدة قبل فرد الأسفلت</t>
  </si>
  <si>
    <t>فرش الأسفلت</t>
  </si>
  <si>
    <t>حرارة الخلطة بالسيارات</t>
  </si>
  <si>
    <t>زيادة السمك غير المضغوط</t>
  </si>
  <si>
    <t>1 سم لكل 4 سم</t>
  </si>
  <si>
    <t>استواء السطح</t>
  </si>
  <si>
    <t>4 مم بحد أقصى لقدة 4 م</t>
  </si>
  <si>
    <t>طول القدة للفاصل الطولي</t>
  </si>
  <si>
    <t>Tack Coat</t>
  </si>
  <si>
    <t>2 أسفلت : 1 بنزين</t>
  </si>
  <si>
    <t>معدل الرش وحرارة التشغيل</t>
  </si>
  <si>
    <t>مدة الرش قبل الفرد</t>
  </si>
  <si>
    <t>فرد الطبقة السطحية بعد السابقة</t>
  </si>
  <si>
    <t>12 ساعة أو حرارة الجو</t>
  </si>
  <si>
    <t>سمك الطبقة السطحية</t>
  </si>
  <si>
    <t>البردورات</t>
  </si>
  <si>
    <t>قاعدة البردورة</t>
  </si>
  <si>
    <t>10 × 30 سم بمحتوى 250 كجم/م3</t>
  </si>
  <si>
    <t>سمك مونة التثبيت</t>
  </si>
  <si>
    <t>الصب الخلفي المثلثي</t>
  </si>
  <si>
    <t>الفاصل بين البردورات</t>
  </si>
  <si>
    <t>معدل عينات اختبارات الإنترلوك</t>
  </si>
  <si>
    <t>15 وحدة لكل 1000 م2</t>
  </si>
  <si>
    <t>10 تحمل، 3 امتصاص، 1 كلوريد، 1 سلفات</t>
  </si>
  <si>
    <t>غسيل الخرسانة المطبوعة</t>
  </si>
  <si>
    <t>1:12 إلى 1:20</t>
  </si>
  <si>
    <t>عرض منحدر المعاقين</t>
  </si>
  <si>
    <t>120 سم</t>
  </si>
  <si>
    <t>حرارة المخلوط عند التوريد</t>
  </si>
  <si>
    <t>120 إلى 160 م، خارجها لا يسمح بالتنزيل</t>
  </si>
  <si>
    <t>كل سيارة</t>
  </si>
  <si>
    <t>عرض غطاء الدروة سابق الصب</t>
  </si>
  <si>
    <t>0.30 م لحائط CMU سمك 0.20 م</t>
  </si>
  <si>
    <t>Precast coping</t>
  </si>
  <si>
    <t>الطوب الطفلي الصحراوي المحروق: المقاس</t>
  </si>
  <si>
    <t>250x120x60 مم</t>
  </si>
  <si>
    <t>الطوب الطفلي: متوسط مقاومة الضغط لخمس طوبات</t>
  </si>
  <si>
    <t>4 ن/مم2 على الأقل</t>
  </si>
  <si>
    <t>حوائط غير حاملة (كود مصري 204-2005 ص229)</t>
  </si>
  <si>
    <t>الطوب الطفلي: الامتصاص</t>
  </si>
  <si>
    <t>20% أو أقل</t>
  </si>
  <si>
    <t>الطوب الطفلي: التزهير</t>
  </si>
  <si>
    <t>التزهير لا يزيد عن 50%</t>
  </si>
  <si>
    <t>الطوب الأسمنتي 250x120x60 مم: متوسط ضغط عشر وحدات</t>
  </si>
  <si>
    <t>2.5 ن/مم2 على الأقل</t>
  </si>
  <si>
    <t>كود 204</t>
  </si>
  <si>
    <t>الطوب الأسمنتي: الوحدة المفردة</t>
  </si>
  <si>
    <t>2 ن/مم2 على الأقل</t>
  </si>
  <si>
    <t>البلوك المفرغ 40x20x20 سم: العينة المفردة</t>
  </si>
  <si>
    <t>35.2 كجم/سم2 على الأقل</t>
  </si>
  <si>
    <t>ASTM C129</t>
  </si>
  <si>
    <t>البلوك المفرغ: متوسط 3 عينات</t>
  </si>
  <si>
    <t>42.2 كجم/سم2 على الأقل</t>
  </si>
  <si>
    <t>ASTM C129 تصنيف الوزن Lightweight</t>
  </si>
  <si>
    <t>أقل من 105 lb/ft3 (1680 kg/m3)</t>
  </si>
  <si>
    <t>oven-dry</t>
  </si>
  <si>
    <t>ASTM C129 تصنيف الوزن Medium</t>
  </si>
  <si>
    <t>105 إلى أقل من 125 lb/ft3 (1680 إلى 2000 kg/m3)</t>
  </si>
  <si>
    <t>ASTM C129 تصنيف الوزن Normal</t>
  </si>
  <si>
    <t>125 lb/ft3 (2000 kg/m3) أو أكثر</t>
  </si>
  <si>
    <t>ASTM C129 المقاومة: متوسط 3 وحدات</t>
  </si>
  <si>
    <t>600 psi (4.14 MPa) على الأقل</t>
  </si>
  <si>
    <t>على صافي المساحة</t>
  </si>
  <si>
    <t>ASTM C129 المقاومة: الوحدة المفردة</t>
  </si>
  <si>
    <t>500 psi (3.45 MPa) على الأقل</t>
  </si>
  <si>
    <t>ASTM C129 أقصى محتوى رطوبة % من الامتصاص الكلي (Type I)</t>
  </si>
  <si>
    <t>رطب (أكثر من 75%): 45، متوسط (50 إلى 75%): 40، جاف (أقل من 50%): 35</t>
  </si>
  <si>
    <t>انكماش الجفاف الطولي الكلي أقل من 0.03 %</t>
  </si>
  <si>
    <t>رطب (أكثر من 75%): 40، متوسط (50 إلى 75%): 35، جاف (أقل من 50%): 30</t>
  </si>
  <si>
    <t>انكماش الجفاف الطولي الكلي 0.03 إلى أقل من 0.045 %</t>
  </si>
  <si>
    <t>رطب (أكثر من 75%): 35، متوسط (50 إلى 75%): 30، جاف (أقل من 50%): 25</t>
  </si>
  <si>
    <t>انكماش الجفاف الطولي الكلي 0.045 إلى 0.065 %</t>
  </si>
  <si>
    <t>تكرار اختبارات رمل المباني</t>
  </si>
  <si>
    <t>كل 200 م3 أو أقل، أو عند تغيير المصدر، أو كل شهر</t>
  </si>
  <si>
    <t>تدرج رمل المونة ASTM C144</t>
  </si>
  <si>
    <t>نسبة المار من منخل No. 4</t>
  </si>
  <si>
    <t>طبيعي: 100%، مصنع: 100%</t>
  </si>
  <si>
    <t>نسبة المار من منخل No. 8</t>
  </si>
  <si>
    <t>طبيعي: 95 إلى 100%، مصنع: 95 إلى 100%</t>
  </si>
  <si>
    <t>نسبة المار من منخل No. 16</t>
  </si>
  <si>
    <t>طبيعي: 70 إلى 100%، مصنع: 70 إلى 100%</t>
  </si>
  <si>
    <t>نسبة المار من منخل No. 30</t>
  </si>
  <si>
    <t>طبيعي: 40 إلى 75%، مصنع: 40 إلى 75%</t>
  </si>
  <si>
    <t>نسبة المار من منخل No. 50</t>
  </si>
  <si>
    <t>طبيعي: 10 إلى 35%، مصنع: 20 إلى 40%</t>
  </si>
  <si>
    <t>نسبة المار من منخل No. 100</t>
  </si>
  <si>
    <t>طبيعي: 2 إلى 15%، مصنع: 10 إلى 25%</t>
  </si>
  <si>
    <t>نسبة المار من منخل No. 200</t>
  </si>
  <si>
    <t>طبيعي: 0 إلى 5%، مصنع: 0 إلى 10%</t>
  </si>
  <si>
    <t>المحتجز بين منخلين متتاليين</t>
  </si>
  <si>
    <t>ولا أكثر من 25% بين منخلي 50 و100</t>
  </si>
  <si>
    <t>سمك مباني قصة الردم</t>
  </si>
  <si>
    <t>طوب أسمنتي مصمت</t>
  </si>
  <si>
    <t>إزاحة اللحامات (الطية)</t>
  </si>
  <si>
    <t>1/4 الوحدة، ≥ 50 مم طوب، ≥ 75 مم بلوك</t>
  </si>
  <si>
    <t>أسياخ الربط بالأعمدة</t>
  </si>
  <si>
    <t>15 سم بالجدار + 10 سم بالعمود، كل 50 سم ارتفاع</t>
  </si>
  <si>
    <t>معالجة المباني</t>
  </si>
  <si>
    <t>تبدأ بعد 24 ساعة، 3 أيام صباحا ومساء</t>
  </si>
  <si>
    <t>تفريغ العازل الأفقي من الجانبين</t>
  </si>
  <si>
    <t>أقصى ارتفاع قصة ردم</t>
  </si>
  <si>
    <t>1 م</t>
  </si>
  <si>
    <t>وإلا يصمم للأحمال الجانبية</t>
  </si>
  <si>
    <t>عرض السمل</t>
  </si>
  <si>
    <t>≥ سمك الحائط</t>
  </si>
  <si>
    <t>أشاير حوائط الستائر بالمناطق الزلزالية</t>
  </si>
  <si>
    <t>قطر 12 مم كل 1 م من 40 سم</t>
  </si>
  <si>
    <t>مناطق 3 إلى 5ب</t>
  </si>
  <si>
    <t>اختبارات مواد المباني</t>
  </si>
  <si>
    <t>مقاومة الطوب الطفلي 250×120×60</t>
  </si>
  <si>
    <t>4 ن/مم2 على الأقل (متوسط 5)</t>
  </si>
  <si>
    <t>حوائط غير حاملة</t>
  </si>
  <si>
    <t>امتصاص الطوب الطفلي</t>
  </si>
  <si>
    <t>20% بحد أقصى</t>
  </si>
  <si>
    <t>تذهير الطوب الطفلي</t>
  </si>
  <si>
    <t>مقاومة الطوب الأسمنتي المصمت</t>
  </si>
  <si>
    <t>2.5 ن/مم2 متوسط 10، 2 للمفردة</t>
  </si>
  <si>
    <t>مقاومة البلوك المفرغ ASTM C129</t>
  </si>
  <si>
    <t>35.2 مفردة، 42.2 متوسط 3 كجم/سم2</t>
  </si>
  <si>
    <t>غير حامل</t>
  </si>
  <si>
    <t>مقاومة المونة ASTM C270 عند 28 يوم</t>
  </si>
  <si>
    <t>M 17.2، S 12.4، N 5.2، O 2.4 ميجاباسكال</t>
  </si>
  <si>
    <t>احتباس الماء للمونة</t>
  </si>
  <si>
    <t>75% على الأقل</t>
  </si>
  <si>
    <t>ASTM C270</t>
  </si>
  <si>
    <t>محتوى الهواء للمونة</t>
  </si>
  <si>
    <t>Cement-Lime وMortar Cement: 12% (M,S) و14% (N,O)، Masonry Cement: 18% و20% بحد أقصى</t>
  </si>
  <si>
    <t>2.25 إلى 3.5 مرة حجم المواد الأسمنتية</t>
  </si>
  <si>
    <t>رطب غير مدموك</t>
  </si>
  <si>
    <t>نسب المون الأسمنتية الجيرية جدول 2-10</t>
  </si>
  <si>
    <t>مونة 1: جير 0 إلى 0.25، 15 ن/مم2؛ 2: 0.25 إلى 0.5، 10؛ 3: 0.5 إلى 1.25، 5؛ 4: 1.25 إلى 2.5، 2</t>
  </si>
  <si>
    <t>رمل 2.25 إلى 3 مرات حجم الأسمنت والجير</t>
  </si>
  <si>
    <t>نقاوة الجير</t>
  </si>
  <si>
    <t>كربونات كالسيوم 80% على الأقل، يمر من 3 مم</t>
  </si>
  <si>
    <t>الكود المصري الجزء الخامس 1995 ص 51، ولا يستخدم جير تأثر بالرطوبة؛ ملاحظة: نقاوة الجير المطفأ تقاس عادة بنسبة أكاسيد أو هيدروكسيد الكالسيوم وليس الكربونات (مثل ASTM C207)، فيراجع النص الأصلي للكود</t>
  </si>
  <si>
    <t>فجوات البلوك المفرغ</t>
  </si>
  <si>
    <t>25% إلى 50% من الحجم</t>
  </si>
  <si>
    <t>مقاومة البلوك المفرغ</t>
  </si>
  <si>
    <t>28 كجم/سم2 متوسط 10 على الأقل</t>
  </si>
  <si>
    <t>سماكة جدار وحدة البلوك</t>
  </si>
  <si>
    <t>30 مم حامل، 15 مم غير حامل على الأقل</t>
  </si>
  <si>
    <t>المواصفات السعودية 04200</t>
  </si>
  <si>
    <t>مقاومة CMU 20×20×40</t>
  </si>
  <si>
    <t>7 ميجاباسكال غالبا</t>
  </si>
  <si>
    <t>تدرج رمل المونة ASTM C144 طبيعي/مصنع</t>
  </si>
  <si>
    <t>منخل 4: 100، 8: 95 إلى 100، 16: 70 إلى 100، 30: 40 إلى 75، 50: 10 إلى 35 / 20 إلى 40، 100: 2 إلى 15 / 10 إلى 25، 200: 0 إلى 5 / 0 إلى 10</t>
  </si>
  <si>
    <t>المحجوز بين منخلين متتاليين 50% بحد أقصى، وبين 50 و100 بحد أقصى 25%</t>
  </si>
  <si>
    <t>300 كجم/م3، و350 لمباني 10 سم</t>
  </si>
  <si>
    <t>تنفيذ المباني</t>
  </si>
  <si>
    <t>ارتفاع عزل المناطق الرطبة</t>
  </si>
  <si>
    <t>60 سم على الأقل</t>
  </si>
  <si>
    <t>الارتفاع المبني في الدفعة</t>
  </si>
  <si>
    <t>تسليح الحوائط الزلزالية</t>
  </si>
  <si>
    <t>رأسي قطر 12 مم كل 1 م من 40 سم، أفقي 2 قطر 8 مم كل 400 مم</t>
  </si>
  <si>
    <t>مناطق 3 إلى 5</t>
  </si>
  <si>
    <t>زمن الخلط الميكانيكي للمونة</t>
  </si>
  <si>
    <t>3 إلى 5 دقائق</t>
  </si>
  <si>
    <t>عمر الأسمنت المخزن</t>
  </si>
  <si>
    <t>أقل من 6 شهور</t>
  </si>
  <si>
    <t>زمن صلاحية المونة بعد الخلط</t>
  </si>
  <si>
    <t>لا تستخدم المونة بعد مرور ساعة من خلطها بالماء</t>
  </si>
  <si>
    <t>إذا مر على خلطها أكثر من 30 دقيقة يجرى اختبار إبرة فيكات لإثبات صلاحيتها، وترفض إذا بدأ الشك</t>
  </si>
  <si>
    <t>مكعبات المونة</t>
  </si>
  <si>
    <t>إطار فتحات الطوب الخفيف</t>
  </si>
  <si>
    <t>مقاس المحاكية بجوار العمود</t>
  </si>
  <si>
    <t>20 سم على الأقل وإلا تصب خرسانة</t>
  </si>
  <si>
    <t>تفريغ العازل البيتوميني من الجانبين</t>
  </si>
  <si>
    <t>مراجعة الرأسية</t>
  </si>
  <si>
    <t>كل 3 مداميك</t>
  </si>
  <si>
    <t>أصغر بعد لبلوك الأركان</t>
  </si>
  <si>
    <t>رش البلوك في الحر</t>
  </si>
  <si>
    <t>3 مرات يوميا حتى 3 أيام</t>
  </si>
  <si>
    <t>حرارة أكبر من 38 ورياح أكبر من 13 كم/س</t>
  </si>
  <si>
    <t>فك فرم العقود</t>
  </si>
  <si>
    <t>بعد 4 أيام</t>
  </si>
  <si>
    <t>كود البناء السعودي</t>
  </si>
  <si>
    <t>إزاحة اللحام الرأسي بين المداميك (مسافة الطية)</t>
  </si>
  <si>
    <t>1/4 طول الوحدة</t>
  </si>
  <si>
    <t>الكود السعودي 04200</t>
  </si>
  <si>
    <t>أسياخ ربط الجدار بالعمود</t>
  </si>
  <si>
    <t>تبرز 15 سم في الجدار وتثبت 10 سم في العمود كل 50 سم ارتفاع</t>
  </si>
  <si>
    <t>الكود المصري، مدفونة في المونة</t>
  </si>
  <si>
    <t>مراكز أربطة الجدار المزدوج</t>
  </si>
  <si>
    <t>900 مم أفقياً و450 مم رأسياً متخالفة</t>
  </si>
  <si>
    <t>الكود السعودي</t>
  </si>
  <si>
    <t>أربطة الحوائط المزدوجة بالمسطحات</t>
  </si>
  <si>
    <t>كل 1 م أفقياً وكل 4 إلى 5 مداميك رأسياً</t>
  </si>
  <si>
    <t>عند عدم استخدام أسياخ حديد</t>
  </si>
  <si>
    <t>السلم المعدني أو الشبك الملحوم</t>
  </si>
  <si>
    <t>كل 2 إلى 3 مداميك</t>
  </si>
  <si>
    <t>عرضه أقل من سماكة الجدار</t>
  </si>
  <si>
    <t>تسليح جانبي الفتحات</t>
  </si>
  <si>
    <t>فتحة حتى 1 م ارتفاع: يمتد 600 مم فوق وأسفل الفتحة؛ أكبر من 1 م: كامل ارتفاع الجدار</t>
  </si>
  <si>
    <t>فرق الارتفاع بين طبقتي الجدار المجوف</t>
  </si>
  <si>
    <t>لا يزيد عن 450 مم (Ties strip) أو 1.35 م (Ties wire)</t>
  </si>
  <si>
    <t>الأربطة الإضافية قبل نهاية الجدار المزدوج</t>
  </si>
  <si>
    <t>على بعد 25 سم وكل 30 سم رأسياً</t>
  </si>
  <si>
    <t>أبعاد قاطع طوب طفلي أو أسمنتي سمك 120 مم</t>
  </si>
  <si>
    <t>طول حتى 4.5 م وارتفاع حتى 3 م</t>
  </si>
  <si>
    <t>الأحوال العادية</t>
  </si>
  <si>
    <t>طول جدار سمك 150 مم</t>
  </si>
  <si>
    <t>حتى 6 م</t>
  </si>
  <si>
    <t>طول جدار سمك 200 مم</t>
  </si>
  <si>
    <t>حتى 7.5 م</t>
  </si>
  <si>
    <t>بشرط الدعم من الجانبين، وأكثر من ذلك يحدد السمك بالحسابات أو يقسم بأكتاف أو دعائم</t>
  </si>
  <si>
    <t>ركوب العتب</t>
  </si>
  <si>
    <t>امتداد تسليح مدماك جلسة الشباك</t>
  </si>
  <si>
    <t>60 سم على كل جانب</t>
  </si>
  <si>
    <t>الفاصل بين آخر مدماك وبطن الكمرة أو البلاطة</t>
  </si>
  <si>
    <t>فواصل تمدد الجدران</t>
  </si>
  <si>
    <t>عند زيادة طول الحائط عن 7.6 م، وتقل إلى 6.1 م للجدران ذات الفتحات</t>
  </si>
  <si>
    <t>غالباً</t>
  </si>
  <si>
    <t>معالجة المباني بالرش</t>
  </si>
  <si>
    <t>تبدأ بعد 24 ساعة من البناء لمدة 3 أيام صباحاً ومساءً</t>
  </si>
  <si>
    <t>أقصى ارتفاع بناء يومي (حطة الردم)</t>
  </si>
  <si>
    <t>تفاوت رأسية الحوائط</t>
  </si>
  <si>
    <t>±5 مم لكل 6 م ارتفاع</t>
  </si>
  <si>
    <t>حدود سماحية الرأسية والاستقامة</t>
  </si>
  <si>
    <t>6.4 مم لكل 3.05 م، 9.5 مم لكل 6.1 م، بحد أقصى 13 مم</t>
  </si>
  <si>
    <t>ACI 530.1</t>
  </si>
  <si>
    <t>أقل مسافة طية لحام البلوك</t>
  </si>
  <si>
    <t>ربع الوحدة ولا تقل عن 50 مم للطوب و75 مم للبلوك</t>
  </si>
  <si>
    <t>سماكة التشطيب المحسوبة للجلسات والأبواب</t>
  </si>
  <si>
    <t>مقاومة مواد بناء بئر الهروب للحريق</t>
  </si>
  <si>
    <t>ساعة واحدة للمباني حتى 3 أدوار وساعتان لأكثر</t>
  </si>
  <si>
    <t>مخارج الطوارئ</t>
  </si>
  <si>
    <t>عمق التكسير لمواسير الكهرباء في الطوب المصمت</t>
  </si>
  <si>
    <t>الرأسي ≤ 1/3 سمك الوحدة والأفقي ≤ 1/6</t>
  </si>
  <si>
    <t>ممنوع في البلوك المفرغ والرغوي</t>
  </si>
  <si>
    <t>تباعد أعمدة تقوية الدراوي والارتفاعات الكبيرة (Stiffener/planted columns)</t>
  </si>
  <si>
    <t>كل 4 م مع طبان (Coping) خرسانة مسلحة</t>
  </si>
  <si>
    <t>طبان الدروة</t>
  </si>
  <si>
    <t>مائل للداخل وبروز 5 سم مع مصرف مجري (Drip mould)</t>
  </si>
  <si>
    <t>ارتفاع حواجز الحماية من السقوط</t>
  </si>
  <si>
    <t>90 سم داخلي و120 سم خارجي كحد أدنى</t>
  </si>
  <si>
    <t>متطلبات الوقاية من الحريق الخليجية 2003</t>
  </si>
  <si>
    <t>ميل سطح غطاء الدروة</t>
  </si>
  <si>
    <t>ميل 0.03 م على عرض 0.30 م، وسمك الغطاء عند الحافة 0.13 م</t>
  </si>
  <si>
    <t>Precast concrete coping على دروة CMU سمك 0.20 م مع Drip mould</t>
  </si>
  <si>
    <t>ربط الجدار بالعمود أو الحائط الخرساني</t>
  </si>
  <si>
    <t>Dovetail anchor مجلفن 20 gauge كل 600 مم max</t>
  </si>
  <si>
    <t>داخل مجرى dovetail مصبوب</t>
  </si>
  <si>
    <t>أعلى الجدار تحت البلاطة أو الكمرة</t>
  </si>
  <si>
    <t>Dovetail anchors @800 مم max، مونة 100 مم min، فاصل 25 مم sealant + compressible filler</t>
  </si>
  <si>
    <t>جدار غير حامل</t>
  </si>
  <si>
    <t>فاصل اتصال الجدار بالكمرة</t>
  </si>
  <si>
    <t>12 مم compressible filler مع sealant على الحواف</t>
  </si>
  <si>
    <t>تسليح جدران المباني في المناطق الزلزالية</t>
  </si>
  <si>
    <t>التسليح الرأسي لارتفاع H ≤ 3000 مم</t>
  </si>
  <si>
    <t>لا تسليح رأسي</t>
  </si>
  <si>
    <t>مناطق زلزالية</t>
  </si>
  <si>
    <t>التسليح الرأسي 3000 &lt; H ≤ 4000 مم</t>
  </si>
  <si>
    <t>كل 800 مم max</t>
  </si>
  <si>
    <t>التسليح الرأسي 4000 &lt; H &lt; 4500 مم</t>
  </si>
  <si>
    <t>كل 600 مم</t>
  </si>
  <si>
    <t>التسليح الرأسي 4500 &lt; H &lt; 5100 مم</t>
  </si>
  <si>
    <t>كل 400 مم</t>
  </si>
  <si>
    <t>التسليح الأفقي لحوائط ≤ 150 مم</t>
  </si>
  <si>
    <t>2-Ø5 ladder type كل مدماكين</t>
  </si>
  <si>
    <t>التسليح الأفقي لحوائط 200 مم</t>
  </si>
  <si>
    <t>3-Ø5 ladder type في كل مدماك</t>
  </si>
  <si>
    <t>Dowel bars</t>
  </si>
  <si>
    <t>Ø12 من البلاطة أو الكمرة</t>
  </si>
  <si>
    <t>10 مم (typ)</t>
  </si>
  <si>
    <t>مباني بلوك</t>
  </si>
  <si>
    <t>تسليح الخلية عند الركن لحوائط &lt; 150 مم</t>
  </si>
  <si>
    <t>Ø12 (typ) مع وصلة 30 سم</t>
  </si>
  <si>
    <t>حدود لوح الحائط</t>
  </si>
  <si>
    <t>بلاطة أو كمرة علوية، حائط عرضي أو عمود جانبي</t>
  </si>
  <si>
    <t>عدد المداميك المصمتة أول الجدار</t>
  </si>
  <si>
    <t>أول ثلاثة مداميك</t>
  </si>
  <si>
    <t>المداميك المصمتة أسفل الكمرة أو السقف</t>
  </si>
  <si>
    <t>ثلاثة مداميك</t>
  </si>
  <si>
    <t>ارتفاع المداميك المصمتة بالمناطق الرطبة</t>
  </si>
  <si>
    <t>لا يقل عن 60 سم والمعتاد 100 سم</t>
  </si>
  <si>
    <t>الحمامات</t>
  </si>
  <si>
    <t>مباني قصة الردم</t>
  </si>
  <si>
    <t>سمك مباني أسفل الدور الأرضي</t>
  </si>
  <si>
    <t>طوب أسمنتي لا يقل عن 20 سم</t>
  </si>
  <si>
    <t>مع عزل أفقي رمل وبيتومين</t>
  </si>
  <si>
    <t>إكسسوارات المباني</t>
  </si>
  <si>
    <t>سلك تسليح العراميس</t>
  </si>
  <si>
    <t>سلم معدني أو سلك بقلاوة رقم 6</t>
  </si>
  <si>
    <t>روابط الطوب</t>
  </si>
  <si>
    <t>التراكب في حوائط نصف طوبة</t>
  </si>
  <si>
    <t>نصف طول الطوبة</t>
  </si>
  <si>
    <t>ملحق مصور ص 30</t>
  </si>
  <si>
    <t>التراكب في حوائط سمك طوبة</t>
  </si>
  <si>
    <t>لا يقل عن ربع طول الطوبة (5 سم)</t>
  </si>
  <si>
    <t>استلام المباني</t>
  </si>
  <si>
    <t>استقامة الحائط</t>
  </si>
  <si>
    <t>قدة ألومنيوم 3 م بدون تنوير</t>
  </si>
  <si>
    <t>ملحق مصور ص 31</t>
  </si>
  <si>
    <t>ارتفاع الفاصل المرن بين أعلى الجدار غير الحامل وبطن الكمرة</t>
  </si>
  <si>
    <t>بقدر سهم الانحناء المحتمل للكمرة</t>
  </si>
  <si>
    <t>الكود الأردني كودة البناء والجدران 1990</t>
  </si>
  <si>
    <t>تباعد كانات Dovetail عند أعلى الحائط أسفل البلاطة/الكمرة</t>
  </si>
  <si>
    <t>800 مم كحد أقصى</t>
  </si>
  <si>
    <t>قطاع رأسي عند التثبيت العلوي</t>
  </si>
  <si>
    <t>مقاومة مونة الطرطشة</t>
  </si>
  <si>
    <t>مقاومة مكعبات مونة الطرطشة بعد 28 يوما</t>
  </si>
  <si>
    <t>300 كجم/سم2 على الأقل</t>
  </si>
  <si>
    <t>كود مصري للبياض 2006 ص9</t>
  </si>
  <si>
    <t>نسبة الطين والطمي والتراب في الرمل</t>
  </si>
  <si>
    <t>≤ 5% من وزن الرمل و≤ 10% في مسحوق الحصى أو الحجر الرملي</t>
  </si>
  <si>
    <t>إلزامية إذا زاد المبنى عن دورين</t>
  </si>
  <si>
    <t>تكرار إزالة التزهير</t>
  </si>
  <si>
    <t>كل 48 ساعة</t>
  </si>
  <si>
    <t>عند التزهير الكبير</t>
  </si>
  <si>
    <t>تثبيت شبك اللياسة</t>
  </si>
  <si>
    <t>مسمار صلب ووردة كل 20 سم بالتبادل</t>
  </si>
  <si>
    <t>مسطح اللياسة بدون فواصل حركة</t>
  </si>
  <si>
    <t>≤ 25 م2</t>
  </si>
  <si>
    <t>تدرج رمل الطرطشة</t>
  </si>
  <si>
    <t>حبيبات خشنة تمر من منخل 4.75 مم وتحجز على منخل 1 مم</t>
  </si>
  <si>
    <t>نص المرجع معكوس حرفياً (تمر من 1 مم ولا تمر من 4.75 مم) وهو غير ممكن فيزيائياً؛ المعنى المرجح الكود المصري للبياض 2006 ص 11</t>
  </si>
  <si>
    <t>محتوى الأسمنت في الطرطشة</t>
  </si>
  <si>
    <t>300 إلى 450 كجم/م3</t>
  </si>
  <si>
    <t>محتوى الأسمنت حسب المنطقة في مصر</t>
  </si>
  <si>
    <t>جنوب الصعيد 350، القاهرة والدلتا 400، الساحلية وشمال الدلتا 450 كجم/م3</t>
  </si>
  <si>
    <t>يرجع للمواصفات</t>
  </si>
  <si>
    <t>نسبة خلط الطرطشة</t>
  </si>
  <si>
    <t>1 أسمنت : 1 إلى 2 رمل حاد خشن</t>
  </si>
  <si>
    <t>سمك الطرطشة</t>
  </si>
  <si>
    <t>≥ 0.5 سم</t>
  </si>
  <si>
    <t>وزن شبك اللياسة المجلفن</t>
  </si>
  <si>
    <t>1.6 إلى 1.85 كجم/م2</t>
  </si>
  <si>
    <t>مجلفن، غالبا</t>
  </si>
  <si>
    <t>مقاومة مكعبات مونة الطرطشة</t>
  </si>
  <si>
    <t>≥ 300 كجم/سم2 عند 28 يوماً</t>
  </si>
  <si>
    <t>مدة معالجة الطرطشة</t>
  </si>
  <si>
    <t>≥ يومين والمعتاد 3 أيام</t>
  </si>
  <si>
    <t>مقاس البؤجة وتباعدها</t>
  </si>
  <si>
    <t>3×10 سم على مسافات ≤ 2 م</t>
  </si>
  <si>
    <t>0.5 م فوق الأرض و0.5 م تحت السقف</t>
  </si>
  <si>
    <t>سمك البؤج الأقصى</t>
  </si>
  <si>
    <t>20 مم حوائط داخلية، 15 مم أسقف، 25 مم واجهات</t>
  </si>
  <si>
    <t>انحراف بؤج السقف</t>
  </si>
  <si>
    <t>≤ 1.5 سم</t>
  </si>
  <si>
    <t>حدوة العمود الدائري</t>
  </si>
  <si>
    <t>المسافة بين الأوتار</t>
  </si>
  <si>
    <t>≤ 2 م</t>
  </si>
  <si>
    <t>سمك لياسة السقف</t>
  </si>
  <si>
    <t>سمك لياسة الواجهات</t>
  </si>
  <si>
    <t>امتداد اللياسة أسفل بلاط الرصيف</t>
  </si>
  <si>
    <t>≥ 10 سم</t>
  </si>
  <si>
    <t>معالجة الطرطشة قبل الملو</t>
  </si>
  <si>
    <t>عمر الأسمنت</t>
  </si>
  <si>
    <t>≤ 6 شهور من التعبئة</t>
  </si>
  <si>
    <t>محتوى أسمنت مونة اللياسة</t>
  </si>
  <si>
    <t>غالباً ≥ 350 كجم/م3</t>
  </si>
  <si>
    <t>زمن الخلط</t>
  </si>
  <si>
    <t>≥ 3 إلى 5 دقائق</t>
  </si>
  <si>
    <t>حرارة الهواء القصوى للبياض</t>
  </si>
  <si>
    <t>35 درجة مئوية</t>
  </si>
  <si>
    <t>صلاحية المونة</t>
  </si>
  <si>
    <t>≤ 30 دقيقة من الخلط</t>
  </si>
  <si>
    <t>مقاومة مكعبات مونة البياض</t>
  </si>
  <si>
    <t>مكعب 15 سم</t>
  </si>
  <si>
    <t>عمق تمشيط البطانة للمصيص أو الفطيسة</t>
  </si>
  <si>
    <t>تمشيط البطانة للحجر الصناعي</t>
  </si>
  <si>
    <t>الفترة بين طبقات البطانة السميكة</t>
  </si>
  <si>
    <t>≥ يوم ثم رش 3 أيام</t>
  </si>
  <si>
    <t>انحراف سطح البياض</t>
  </si>
  <si>
    <t>ما لم تنص الوثائق على غير ذلك</t>
  </si>
  <si>
    <t>تدرج رمل البياض عند منخل 5.00 مم</t>
  </si>
  <si>
    <t>الطبقة التحتية 100% مار</t>
  </si>
  <si>
    <t>تدرج رمل البياض عند منخل 2.36 مم</t>
  </si>
  <si>
    <t>التحتية 90 إلى 100%، الختم النهائي 100%</t>
  </si>
  <si>
    <t>تدرج رمل البياض عند منخل 1.18 مم</t>
  </si>
  <si>
    <t>التحتية 70 إلى 100%، الختم 90 إلى 100%</t>
  </si>
  <si>
    <t>تدرج رمل البياض عند منخل 0.600 مم</t>
  </si>
  <si>
    <t>التحتية 40 إلى 80%، الختم 55 إلى 100%</t>
  </si>
  <si>
    <t>تدرج رمل البياض عند منخل 0.300 مم</t>
  </si>
  <si>
    <t>التحتية 40 إلى 50%، الختم 50%</t>
  </si>
  <si>
    <t>قيم الجدولت في المرجع ويبدو الجدول مزاحاً؛ BS 1199 يعطي عند 0.300 مم: تحتية 5 إلى 40% وختم 5 إلى 50%</t>
  </si>
  <si>
    <t>تدرج رمل البياض عند منخل 0.150 مم</t>
  </si>
  <si>
    <t>التحتية صفر إلى 40%، الختم صفر إلى 10%</t>
  </si>
  <si>
    <t>قيمة الطبقة التحتيةت (صفر إلى 40%)؛ BS 1199 يعطي صفر إلى 10% للطبقتين عند 0.150 مم</t>
  </si>
  <si>
    <t>خلطة الحجر الصناعي</t>
  </si>
  <si>
    <t>5 حجر مجروش : 1 بودرة حجر : 2 أسمنت</t>
  </si>
  <si>
    <t>صندوق المعايرة</t>
  </si>
  <si>
    <t>1 م3</t>
  </si>
  <si>
    <t>تمشيط البطانة</t>
  </si>
  <si>
    <t>عمق ≥ 3 مم ومسافة ≤ 3 سم</t>
  </si>
  <si>
    <t>البياض الخارجي</t>
  </si>
  <si>
    <t>3 طبقات أسمنتية على metal lath فوق Water-resistive barrier طبقتين grade D بتراكب</t>
  </si>
  <si>
    <t>IBC/CBC 2512.1.2</t>
  </si>
  <si>
    <t>تراكب البياض والـ weep screed أسفل منسوب ظهر الأساس/البلاطة</t>
  </si>
  <si>
    <t>1 بوصة (25 مم) min</t>
  </si>
  <si>
    <t>أسفل البياض</t>
  </si>
  <si>
    <t>ارتفاع الـ weep screed فوق الأرض المرصوفة</t>
  </si>
  <si>
    <t>2 بوصة (50 مم) min</t>
  </si>
  <si>
    <t>ارتفاع الـ weep screed فوق التربة</t>
  </si>
  <si>
    <t>4 بوصة (100 مم) min</t>
  </si>
  <si>
    <t>إكسسوارات البياض</t>
  </si>
  <si>
    <t>فاصل حركة البياض</t>
  </si>
  <si>
    <t>للمساحات الأكبر من 25 م2 غالبا</t>
  </si>
  <si>
    <t>مسافة تثبيت الشبك المعدني</t>
  </si>
  <si>
    <t>لا تزيد عن 25 سم بمسامير صلب مع ورد</t>
  </si>
  <si>
    <t>بين الخرسانة والمباني</t>
  </si>
  <si>
    <t>ملحق مصور ص 32</t>
  </si>
  <si>
    <t>مسافة مسامير تثبيت شريط الشبك على الوصلة</t>
  </si>
  <si>
    <t>20 إلى 25 سم كما في الصورة</t>
  </si>
  <si>
    <t>حسب الصورة</t>
  </si>
  <si>
    <t>لا تزيد عن 2 م</t>
  </si>
  <si>
    <t>رأسية أو أفقية</t>
  </si>
  <si>
    <t>5 مم محببة بكامل المسطح</t>
  </si>
  <si>
    <t>بدون تسييل</t>
  </si>
  <si>
    <t>سمك طبقة اللياسة</t>
  </si>
  <si>
    <t>لا تزيد الطبقة عن 15 مم، طبقتان بفاصل 24 ساعة إذا زاد السمك</t>
  </si>
  <si>
    <t>سمك البياض الكلي الذي يستلزم شبك كامل</t>
  </si>
  <si>
    <t>شبك على كامل المساحة</t>
  </si>
  <si>
    <t>تربيع الغرف</t>
  </si>
  <si>
    <t>تربيع الخيوط</t>
  </si>
  <si>
    <t>نظرية 3-4-5 م</t>
  </si>
  <si>
    <t>ملحق مصور ص 33</t>
  </si>
  <si>
    <t>بدء العزل</t>
  </si>
  <si>
    <t>بعد 7 أيام من صب آخر عنصر</t>
  </si>
  <si>
    <t>الوزرة بين العمود والقاعدة</t>
  </si>
  <si>
    <t>5 سم ارتفاع</t>
  </si>
  <si>
    <t>قص الزراجين</t>
  </si>
  <si>
    <t>≥ 5 مم تحت السطح</t>
  </si>
  <si>
    <t>معدل البرايمر</t>
  </si>
  <si>
    <t>بيتومين بارد</t>
  </si>
  <si>
    <t>معدل البيتومين البارد</t>
  </si>
  <si>
    <t>ردم لنصف الارتفاع + غمر أسبوع</t>
  </si>
  <si>
    <t>حوائط البدروم</t>
  </si>
  <si>
    <t>زيادة معدلات العزل</t>
  </si>
  <si>
    <t>عند تعذر الاختبار</t>
  </si>
  <si>
    <t>امتداد العزل باللفائف</t>
  </si>
  <si>
    <t>300 مم فوق أعلى منسوب مياه جوفية</t>
  </si>
  <si>
    <t>SBC</t>
  </si>
  <si>
    <t>قص الأسياخ والزراجين</t>
  </si>
  <si>
    <t>5 مم تحت السطح</t>
  </si>
  <si>
    <t>طبقة اللباد</t>
  </si>
  <si>
    <t>Slope Screed قبل العزل</t>
  </si>
  <si>
    <t>لياسة جوانب الحوائط لوزرة العزل</t>
  </si>
  <si>
    <t>ارتفاع 20 إلى 30 سم</t>
  </si>
  <si>
    <t>لياسة الأرضية والميول</t>
  </si>
  <si>
    <t>ثخانة ≥ 15 مم ومعالجة 3 أيام</t>
  </si>
  <si>
    <t>عند النتوءات</t>
  </si>
  <si>
    <t>مدماك باب الحمام</t>
  </si>
  <si>
    <t>نهاية وزرة العزل</t>
  </si>
  <si>
    <t>10 إلى 25 سم أعلى التشطيب</t>
  </si>
  <si>
    <t>سمك لفائف العزل</t>
  </si>
  <si>
    <t>4 مم</t>
  </si>
  <si>
    <t>إدخال العزل في الماسورة</t>
  </si>
  <si>
    <t>تراكب الشرائح</t>
  </si>
  <si>
    <t>تقوية الأركان</t>
  </si>
  <si>
    <t>عرض 20 سم ووزرة ≥ 10 سم فوق التشطيب</t>
  </si>
  <si>
    <t>ارتفاع ماء اختبار الغمر</t>
  </si>
  <si>
    <t>10 إلى 15 سم لمدة 48 ساعة ثم 48 ساعة ملاحظة بعد التفريغ</t>
  </si>
  <si>
    <t>لياسة حماية العزل</t>
  </si>
  <si>
    <t>10 مم، وقد تصل ≥ 30 إلى 50 مم</t>
  </si>
  <si>
    <t>حسب المشروع</t>
  </si>
  <si>
    <t>ميول الأسطح المعتادة</t>
  </si>
  <si>
    <t>1/100 تخدم قطراً 15 م</t>
  </si>
  <si>
    <t>لا تقل بأي حال عن 3 مم/م</t>
  </si>
  <si>
    <t>ص 178 إلى 179</t>
  </si>
  <si>
    <t>ميول الأسطح المستوية</t>
  </si>
  <si>
    <t>≥ 1% بطبقة Screed أسمنت ورمل 1:3 والبلاط بنفس الميول</t>
  </si>
  <si>
    <t>مثلث الوزرة</t>
  </si>
  <si>
    <t>تراكب اللفائف</t>
  </si>
  <si>
    <t>10 إلى 15 سم</t>
  </si>
  <si>
    <t>مدة اختبار الغمر للسطح</t>
  </si>
  <si>
    <t>أسمنت خرسانة الفوم للميول</t>
  </si>
  <si>
    <t>≥ 300 كجم/م3</t>
  </si>
  <si>
    <t>خبرة مقاول العزل</t>
  </si>
  <si>
    <t>≥ 3 سنوات</t>
  </si>
  <si>
    <t>العازل الحراري</t>
  </si>
  <si>
    <t>XPS سمك 5 سم وكثافة 35 كجم/م3</t>
  </si>
  <si>
    <t>فواصل بلاط السطح</t>
  </si>
  <si>
    <t>كل 4 م بالاتجاهين وعرض 2 سم</t>
  </si>
  <si>
    <t>المناطق الحارة</t>
  </si>
  <si>
    <t>ضمان شركات العزل المائي</t>
  </si>
  <si>
    <t>10 سنوات غالبا</t>
  </si>
  <si>
    <t>الدهان البيتوميني</t>
  </si>
  <si>
    <t>أوجه القاعدة والرقبة والميدة الملاصقة للتربة</t>
  </si>
  <si>
    <t>سمك غشاء البولي إيثيلين</t>
  </si>
  <si>
    <t>أدنى سمك خرسانة الميول عند أقل نقطة</t>
  </si>
  <si>
    <t>Slope to drain</t>
  </si>
  <si>
    <t>سمك العزل الحراري الصلب</t>
  </si>
  <si>
    <t>فوق غشاء العزل المائي</t>
  </si>
  <si>
    <t>بلاط الممرات</t>
  </si>
  <si>
    <t>400 × 400 × 40 مم على رمل</t>
  </si>
  <si>
    <t>حيث توجد ممرات، وإلا Gravel</t>
  </si>
  <si>
    <t>ارتفاع رفع العزل على الدروة</t>
  </si>
  <si>
    <t>Base flashing + membrane</t>
  </si>
  <si>
    <t>وزرة الركن (cant)</t>
  </si>
  <si>
    <t>عند الدروة</t>
  </si>
  <si>
    <t>ترتيب الطبقات من أسفل</t>
  </si>
  <si>
    <t>بلاطة، خرسانة ميول، غشاء عزل مائي، عزل حراري صلب، طبقة فاصلة، زلط أو بلاط</t>
  </si>
  <si>
    <t>Inverted roof</t>
  </si>
  <si>
    <t>عرض الرقبة الخرسانية لكل جانب</t>
  </si>
  <si>
    <t>0.20 م</t>
  </si>
  <si>
    <t>رقبة مرفوعة على جانبي الفاصل</t>
  </si>
  <si>
    <t>ارتفاع الرقبة فوق البلاطة</t>
  </si>
  <si>
    <t>0.45 م</t>
  </si>
  <si>
    <t>فاصل تمدد بالسطح</t>
  </si>
  <si>
    <t>عرض الفاصل</t>
  </si>
  <si>
    <t>0.02 م (2 سم)</t>
  </si>
  <si>
    <t>غطاء الفاصل</t>
  </si>
  <si>
    <t>صاج 2 مم مثبت بمسمار من جهة واحدة فقط</t>
  </si>
  <si>
    <t>قطر Backer rod</t>
  </si>
  <si>
    <t>حوالي 25 مم (أكبر من عرض الفاصل بنحو 25%)</t>
  </si>
  <si>
    <t>حشو الفاصل</t>
  </si>
  <si>
    <t>بوليسترين أو صوف صخري أو ما يماثله</t>
  </si>
  <si>
    <t>رفع العزل حول الماسورة</t>
  </si>
  <si>
    <t>300 مم min</t>
  </si>
  <si>
    <t>ماسورة مخترقة للسطح</t>
  </si>
  <si>
    <t>تقطيع الزراجين الحديد</t>
  </si>
  <si>
    <t>5 مم للداخل وتغطيتها بالمونة</t>
  </si>
  <si>
    <t>قبل العزل</t>
  </si>
  <si>
    <t>معدل البيتومين للطبقة</t>
  </si>
  <si>
    <t>0.45 إلى 0.85 كجم/م2 غالبا</t>
  </si>
  <si>
    <t>حسب صانع العزل</t>
  </si>
  <si>
    <t>ميول الأسطح</t>
  </si>
  <si>
    <t>لا تقل عن 3 مم/م.ط والمعتاد 5 إلى 10 مم/م.ط</t>
  </si>
  <si>
    <t>محتوى الأسمنت في خرسانة الفوم</t>
  </si>
  <si>
    <t>300 إلى 600 كجم/م3 والمعتاد 450</t>
  </si>
  <si>
    <t>عزل الأسطح</t>
  </si>
  <si>
    <t>التراكب الطولي بين اللفات</t>
  </si>
  <si>
    <t>ملحق مصور ص 41</t>
  </si>
  <si>
    <t>التراكب العرضي عند نهاية اللفة</t>
  </si>
  <si>
    <t>لا يقل عن 15 سم</t>
  </si>
  <si>
    <t>48 ساعة على الأقل بارتفاع 10 إلى 15 سم من أعلى نقطة</t>
  </si>
  <si>
    <t>فواصل تمدد بلاط الأرصفة</t>
  </si>
  <si>
    <t>10 م.ط بحد أقصى</t>
  </si>
  <si>
    <t>مقاومة الانحناء (معاير الكسر)</t>
  </si>
  <si>
    <t>≥ 75 كجم/سم2 لمتوسط 5 قطع</t>
  </si>
  <si>
    <t>التربيع</t>
  </si>
  <si>
    <t>استقامة الحواف</t>
  </si>
  <si>
    <t>≤ ±0.3%</t>
  </si>
  <si>
    <t>طول حافة السيراميك</t>
  </si>
  <si>
    <t>تفاوت ≤ ±1.5 مم للأطوال 100 مم و±3 مم للأطوال 200 مم</t>
  </si>
  <si>
    <t>يقاس لأقرب 0.1 مم ومتوسط 4 أضلاع</t>
  </si>
  <si>
    <t>متوسط طول حواف البلاط الصيني</t>
  </si>
  <si>
    <t>≤ ±1%</t>
  </si>
  <si>
    <t>متوسط أضلاع التيرازو والأسمنتي</t>
  </si>
  <si>
    <t>تفاوت ≤ 1 مم</t>
  </si>
  <si>
    <t>سمك البلاط التيرازو والأسمنتي</t>
  </si>
  <si>
    <t>تفاوت السمك الكلي ≤ 3 مم وسمك الوجه ≥ 7 مم</t>
  </si>
  <si>
    <t>يقاس بالورنية لأقرب 0.1 مم</t>
  </si>
  <si>
    <t>الدفان الرملي أسفل البلاط</t>
  </si>
  <si>
    <t>≤ 10 سم</t>
  </si>
  <si>
    <t>الزيادة بخلطة أسمنتية مفلفلة</t>
  </si>
  <si>
    <t>شيرب المنسوب</t>
  </si>
  <si>
    <t>110 سم من سطح الخرسانة والبلاط 100 سم من الشيرب</t>
  </si>
  <si>
    <t>ارتفاع التركيب الأدنى</t>
  </si>
  <si>
    <t>≥ 5 سم عند أعلى نقطة</t>
  </si>
  <si>
    <t>مقاس رمل التركيب</t>
  </si>
  <si>
    <t>فواصل الحركة</t>
  </si>
  <si>
    <t>مساحات بطول ≤ 10 م، وفواصل في الأسطح &gt; 25 م2</t>
  </si>
  <si>
    <t>BS 5385 والسعودي 09400 فقرة 30301</t>
  </si>
  <si>
    <t>عرض فاصل الحركة</t>
  </si>
  <si>
    <t>≥ 5 مم وعمق مادة منع التسرب ≥ 6 مم</t>
  </si>
  <si>
    <t>سمك سيراميك فئة 1</t>
  </si>
  <si>
    <t>6 مم جدران، 8 مم أرضيات داخلية، 10 مم خارجية كحد أدنى</t>
  </si>
  <si>
    <t>ما لم يحدد خلافه</t>
  </si>
  <si>
    <t>سمك طبقة الوجه للمزايكو</t>
  </si>
  <si>
    <t>البند 37 ص 182 يذكر 6 مم بينما ص 181 يذكر سمك وجه البلاط الأسمنتي والتيرازو ≥ 7 مم؛ تناقض داخلي في المرجع</t>
  </si>
  <si>
    <t>سيراميك الأرضيات</t>
  </si>
  <si>
    <t>≥ 8 مم ومانع للانزلاق (non-slip)</t>
  </si>
  <si>
    <t>خصوصاً المعرضة للمياه</t>
  </si>
  <si>
    <t>سمك الجرانيت والرخام</t>
  </si>
  <si>
    <t>≥ 2 سم خالٍ من العروق المعدنية والتشققات</t>
  </si>
  <si>
    <t>توقيت السقية</t>
  </si>
  <si>
    <t>بعد التصلب وبعد 24 ساعة على الأقل من التركيب</t>
  </si>
  <si>
    <t>ما لم يذكر خلافه</t>
  </si>
  <si>
    <t>رمل المونة</t>
  </si>
  <si>
    <t>معالجة الطرطشة قبل الغراء</t>
  </si>
  <si>
    <t>يومان رش على الأقل</t>
  </si>
  <si>
    <t>تمشيط البطانة للغراء</t>
  </si>
  <si>
    <t>5 مم ولياسة ≥ 2 سم</t>
  </si>
  <si>
    <t>جفاف الطرطشة قبل التركيب بالمونة</t>
  </si>
  <si>
    <t>مونة لصق القيشاني</t>
  </si>
  <si>
    <t>300 كجم أسمنت/م3</t>
  </si>
  <si>
    <t>فواصل حركة سيراميك الجدران</t>
  </si>
  <si>
    <t>كل 4.5 م</t>
  </si>
  <si>
    <t>السعودي 09300</t>
  </si>
  <si>
    <t>≥ 80% و100% بالمناطق الرطبة دائماً</t>
  </si>
  <si>
    <t>الفرشة الركامية لسيراميك الحمامات</t>
  </si>
  <si>
    <t>5 سم متوسط و350 كجم أسمنت بورتلاندي/م3 ركام</t>
  </si>
  <si>
    <t>الرش بعد التركيب بالمونة</t>
  </si>
  <si>
    <t>جفاف الفرشة قبل اللاصق</t>
  </si>
  <si>
    <t>أسبوع مع الرش</t>
  </si>
  <si>
    <t>سمك الطبقة اللاصقة</t>
  </si>
  <si>
    <t>2 مم</t>
  </si>
  <si>
    <t>2 سم</t>
  </si>
  <si>
    <t>ما لم يحدد العقد خلافه</t>
  </si>
  <si>
    <t>كل 6 م غالباً</t>
  </si>
  <si>
    <t>للمساحات أكبر من 10×10 م</t>
  </si>
  <si>
    <t>عرض لحامات الرخام</t>
  </si>
  <si>
    <t>≤ 2 مم أو Zero Joint</t>
  </si>
  <si>
    <t>حسب المتفق</t>
  </si>
  <si>
    <t>سمك نائمة الجرانيت</t>
  </si>
  <si>
    <t>3 سم</t>
  </si>
  <si>
    <t>سمك قائمة ووزرة الجرانيت</t>
  </si>
  <si>
    <t>عرض النائمة الكلي</t>
  </si>
  <si>
    <t>33 سم غالباً</t>
  </si>
  <si>
    <t>صافي النائمة + سمك القائم</t>
  </si>
  <si>
    <t>ركوب القائم على النائمة</t>
  </si>
  <si>
    <t>حوالي 2 سم (سمك القائم)</t>
  </si>
  <si>
    <t>عرض عوارض حماية الأنوف</t>
  </si>
  <si>
    <t>حوالي 10 سم</t>
  </si>
  <si>
    <t>Screed أسفل الفينيل</t>
  </si>
  <si>
    <t>سمك 6 سم مسلح بشبكة 200 مم بالاتجاهين</t>
  </si>
  <si>
    <t>حسب المواصفات</t>
  </si>
  <si>
    <t>استواء أرضية الفينيل</t>
  </si>
  <si>
    <t>فرق ارتفاع ≤ 5 مم بين أي نقطتين</t>
  </si>
  <si>
    <t>عند عدم النص</t>
  </si>
  <si>
    <t>عينات الرخام</t>
  </si>
  <si>
    <t>الفراغ بين الرخام والجدار</t>
  </si>
  <si>
    <t>زاوية حمل الصف الأول</t>
  </si>
  <si>
    <t>5×5 سم</t>
  </si>
  <si>
    <t>التعبئة خلف الرخام</t>
  </si>
  <si>
    <t>كانات التثبيت</t>
  </si>
  <si>
    <t>2 أسفل و2 أعلى لكل بلاطة</t>
  </si>
  <si>
    <t>حسب المقاس والحسابات</t>
  </si>
  <si>
    <t>لباني سقية الرخام</t>
  </si>
  <si>
    <t>أسمنت ورمل 1:2</t>
  </si>
  <si>
    <t>إضافة الجير المطفأ</t>
  </si>
  <si>
    <t>300 كجم جير مطفأ على 150 كجم أسمنت لكل 1 م3 رمل</t>
  </si>
  <si>
    <t>اختياري</t>
  </si>
  <si>
    <t>ارتفاع دفعات السقية</t>
  </si>
  <si>
    <t>بعد شك السقية السابقة</t>
  </si>
  <si>
    <t>مونة الواجهات الحجرية</t>
  </si>
  <si>
    <t>ارتفاع الكسوة الداخلية المستلزم مدماكاً بارزاً</t>
  </si>
  <si>
    <t>3.70 إلى 7.00 م</t>
  </si>
  <si>
    <t>مدماك وسط المسافة</t>
  </si>
  <si>
    <t>فواصل الحركة للتكسيات بالمونة</t>
  </si>
  <si>
    <t>كل 5 م بحد أقصى وتبعد 1.50 إلى 3.00 م عن الزوايا وعرض ≥ 10 مم لكل 5 م</t>
  </si>
  <si>
    <t>السعودي 09450 فقرة 30305</t>
  </si>
  <si>
    <t>سمك عتبة الجرانيت للباب الخارجي</t>
  </si>
  <si>
    <t>20 مم</t>
  </si>
  <si>
    <t>باب خارجي</t>
  </si>
  <si>
    <t>منسوب عتبة الباب الخارجي</t>
  </si>
  <si>
    <t>ظهر العتبة أعلى من الأرضية الخارجية 15 مم وأعلى من الأرضية الداخلية 10 مم، مع ميول للخارج وweather stripping</t>
  </si>
  <si>
    <t>فرق المنسوب عند باب مع سجاد</t>
  </si>
  <si>
    <t>10 مم مع Metal threshold فوق الـ screed</t>
  </si>
  <si>
    <t>باب مع سجاد</t>
  </si>
  <si>
    <t>سمك القاطع والباب</t>
  </si>
  <si>
    <t>25 مم Solid phenolic core مع HPL matt</t>
  </si>
  <si>
    <t>قواطيع حمامات</t>
  </si>
  <si>
    <t>سمك الـ Pilaster</t>
  </si>
  <si>
    <t>32 مم</t>
  </si>
  <si>
    <t>عرض الباب</t>
  </si>
  <si>
    <t>650 مم، و850 مم لكابينة ذوي الإعاقة</t>
  </si>
  <si>
    <t>ارتفاع القاطع</t>
  </si>
  <si>
    <t>1950 مم، يرتفع 150 مم عن الأرضية</t>
  </si>
  <si>
    <t>عرض اللوح المعدني المعلق داخل تجويف الحجر</t>
  </si>
  <si>
    <t>50 مم كحد أدنى</t>
  </si>
  <si>
    <t>لوح معدني معلق بمسمار ملولب</t>
  </si>
  <si>
    <t>س (t)</t>
  </si>
  <si>
    <t>أدنى سمك للحجر خلف خطاف التعليق</t>
  </si>
  <si>
    <t>باطن البلاطة أو العقد</t>
  </si>
  <si>
    <t>سمك الجرانيت</t>
  </si>
  <si>
    <t>1 1/4 بوصة (حوالي 30 مم)</t>
  </si>
  <si>
    <t>Section 1/30</t>
  </si>
  <si>
    <t>Anchor type A2</t>
  </si>
  <si>
    <t>زاوية تعليق مع مسمار تمدد</t>
  </si>
  <si>
    <t>Anchor type A5</t>
  </si>
  <si>
    <t>Bent strap SS سمك 1/8 بوصة × عرض 5 بوصة مع tab سمك 1/8 بوصة × 2 × 8 بوصة وwedge anchor SS قطر 3/8 × طول 3 3/4 بوصة</t>
  </si>
  <si>
    <t>Shim</t>
  </si>
  <si>
    <t>1/4 بوصة ±</t>
  </si>
  <si>
    <t>أدنى تثبيت للمسمار في الخرسانة</t>
  </si>
  <si>
    <t>2 بوصة</t>
  </si>
  <si>
    <t>الفراغ خلف الحجر</t>
  </si>
  <si>
    <t>2 1/2 بوصة (V.I.F تحقق بالموقع)</t>
  </si>
  <si>
    <t>ارتفاع الـ tab داخل فاصل الألواح</t>
  </si>
  <si>
    <t>أحواض الوجه على رف جرانيت Vanity</t>
  </si>
  <si>
    <t>البلاط</t>
  </si>
  <si>
    <t>سيراميك 200 × 200 أو رخام 250 × 250</t>
  </si>
  <si>
    <t>Vanity</t>
  </si>
  <si>
    <t>البلاط والأرضيات</t>
  </si>
  <si>
    <t>فواصل الحركة في بلاط الأرضيات</t>
  </si>
  <si>
    <t>للمساحات الأكبر من 100 م2</t>
  </si>
  <si>
    <t>خاصة البورسلان</t>
  </si>
  <si>
    <t>لباني التركيب</t>
  </si>
  <si>
    <t>أسمنت ورمل ناعم 1:2 بسمك 2 مم</t>
  </si>
  <si>
    <t>فوق المونة المفلفلة</t>
  </si>
  <si>
    <t>البلاط والسلالم</t>
  </si>
  <si>
    <t>الغلق (القطع) في البلاط</t>
  </si>
  <si>
    <t>متساو من كل جانبين متقابلين وأكبر من نصف بلاطة</t>
  </si>
  <si>
    <t>ملحق مصور ص 42</t>
  </si>
  <si>
    <t>حجم ركام الخرسانة الناعمة</t>
  </si>
  <si>
    <t>12 مم</t>
  </si>
  <si>
    <t>أثر اختبار جاهزية السطح للطبع</t>
  </si>
  <si>
    <t>3.5 إلى 6 مم</t>
  </si>
  <si>
    <t>ارتفاع حذاء الـ pilaster الستانلس</t>
  </si>
  <si>
    <t>Stainless steel pilaster shoe عند الأرضية</t>
  </si>
  <si>
    <t>عرض فاصل الألواح عند الـ tab</t>
  </si>
  <si>
    <t>1/4 بوصة (حوالي 6 مم)، والـ tab يبعد 1/2 بوصة عن الوجه</t>
  </si>
  <si>
    <t>المسافة الطرفية لوحدة الإضاءة</t>
  </si>
  <si>
    <t>نصف المسافة بين وحدتين</t>
  </si>
  <si>
    <t>مع تماثل بالجانبين</t>
  </si>
  <si>
    <t>الرطوبة النسبية عند تركيب البلاط</t>
  </si>
  <si>
    <t>≤ 70%</t>
  </si>
  <si>
    <t>بعد إغلاق المبنى</t>
  </si>
  <si>
    <t>المسافة بين العلاقات</t>
  </si>
  <si>
    <t>≤ 1.2 م عند الركائز و≤ 15 سم من الأطراف</t>
  </si>
  <si>
    <t>بعد أقسام التعليق عن الخدمات</t>
  </si>
  <si>
    <t>مقاس بلاطات أرمسترونج</t>
  </si>
  <si>
    <t>60×60 سم</t>
  </si>
  <si>
    <t>أدنى صافي ارتفاع الدور في مصر</t>
  </si>
  <si>
    <t>2.7 م ويجوز 2.3 م للمداخل والطرقات والحمامات</t>
  </si>
  <si>
    <t>اللائحة التنفيذية لقانون البناء 119/2008 مادة 93</t>
  </si>
  <si>
    <t>أدنى ارتفاع سقف للسكني والممرات في السعودية</t>
  </si>
  <si>
    <t>السكني والممرات 2.3 م، التعليمية والتجارية والمستشفيات 2.5 م، الحمامات والمطابخ ودورات المياه وغرف التخزين والغسيل 2.1 م</t>
  </si>
  <si>
    <t>كود البناء السعودي الاشتراطات المعمارية فقرة 3-7-2؛ ورد رقم 2.6 م مسافة رأسية بنفس السطر وموضعه غير واضح</t>
  </si>
  <si>
    <t>أدنى ارتفاع سقف للتعليمي والتجاري والمستشفيات في السعودية</t>
  </si>
  <si>
    <t>2.6 م أو 2.5 م (المرجع يذكر الرقمين في نفس الجملة والصياغة مضطربة)</t>
  </si>
  <si>
    <t>أدنى ارتفاع سقف للحمامات والمطابخ ودورات المياه والتخزين وغرف الغسيل</t>
  </si>
  <si>
    <t>≥ 2.1 م</t>
  </si>
  <si>
    <t>أسياخ شبكة التعليق</t>
  </si>
  <si>
    <t>الشبكة الأفقية البديلة</t>
  </si>
  <si>
    <t>الجنشات</t>
  </si>
  <si>
    <t>الشبك الممدد</t>
  </si>
  <si>
    <t>أسمنت طبقات اللياسة</t>
  </si>
  <si>
    <t>500 كجم/م3 أول طبقة و300 كجم/م3 الأخيرة</t>
  </si>
  <si>
    <t>مجرى أطراف السلك في الجدران</t>
  </si>
  <si>
    <t>ركوب الوصلات</t>
  </si>
  <si>
    <t>طول Rod hanger</t>
  </si>
  <si>
    <t>1000 مم معلق بخطاف في البلاطة</t>
  </si>
  <si>
    <t>سقف شرائح</t>
  </si>
  <si>
    <t>تباعد Adjust spring</t>
  </si>
  <si>
    <t>1200 مم</t>
  </si>
  <si>
    <t>تباعد الـ Carrier</t>
  </si>
  <si>
    <t>@1550 مم</t>
  </si>
  <si>
    <t>Carrier @1550، Adjust spring @1200، Rod hanger 1000 مم</t>
  </si>
  <si>
    <t>بعد أول معلق عن الحائط</t>
  </si>
  <si>
    <t>300 مم، و1200 بين المعلقات</t>
  </si>
  <si>
    <t>عرض الشريحة</t>
  </si>
  <si>
    <t>130 مم مع فاصل غائر (Recess joint profile) عرض 30 مم</t>
  </si>
  <si>
    <t>المسافة الرأسية للقطاع التفصيلي للمعلق من الخطاف حتى الـ Adjust spring</t>
  </si>
  <si>
    <t>500 مم، والـ Rod hanger كل 1000 مم</t>
  </si>
  <si>
    <t>Mineral fiber tile</t>
  </si>
  <si>
    <t>600 × 600 × 15 مم</t>
  </si>
  <si>
    <t>سقف بلاطات 60 × 60</t>
  </si>
  <si>
    <t>Main channel</t>
  </si>
  <si>
    <t>4000 × 38 × 13 @ 1200 مم</t>
  </si>
  <si>
    <t>Z section</t>
  </si>
  <si>
    <t>3600 × 19 × 20.5 × 19 @ 600 مم</t>
  </si>
  <si>
    <t>Z connector</t>
  </si>
  <si>
    <t>15 × 10 × 19 مم</t>
  </si>
  <si>
    <t>Noggin tee</t>
  </si>
  <si>
    <t>594 × 19 × 9.5 @ 600 مم</t>
  </si>
  <si>
    <t>Perimeter frame (wall angle)</t>
  </si>
  <si>
    <t>19 × 24 مم</t>
  </si>
  <si>
    <t>Hanging system</t>
  </si>
  <si>
    <t>@ 1200 مم في الاتجاهين</t>
  </si>
  <si>
    <t>Gypsum board</t>
  </si>
  <si>
    <t>2400 × 1200 × 18 مم</t>
  </si>
  <si>
    <t>سقف جبس</t>
  </si>
  <si>
    <t>Adjustable rod hangers</t>
  </si>
  <si>
    <t>@ 1200 مم</t>
  </si>
  <si>
    <t>Galvanized runner #MC38</t>
  </si>
  <si>
    <t>11 × 38 × 11 × 0.9 مم كل 1200</t>
  </si>
  <si>
    <t>Furring channel #FC35</t>
  </si>
  <si>
    <t>13 × 35 × 22 × 0.6 مم كل 600</t>
  </si>
  <si>
    <t>Perimeter angle</t>
  </si>
  <si>
    <t>25 × 25 × 0.6 مم</t>
  </si>
  <si>
    <t>لياسة الحائط</t>
  </si>
  <si>
    <t>مقاس باب الكشف</t>
  </si>
  <si>
    <t>600 × 600 مم</t>
  </si>
  <si>
    <t>Access door</t>
  </si>
  <si>
    <t>سمك إطار باب الكشف</t>
  </si>
  <si>
    <t>16 gauge صلب</t>
  </si>
  <si>
    <t>سمك ضلفة باب الكشف</t>
  </si>
  <si>
    <t>18 gauge مع ألواح جبس/أسمنت</t>
  </si>
  <si>
    <t>المسافة من محور المعلق لحافة الجبس، وفرق المنسوب مع بلاطات الأكوستيك</t>
  </si>
  <si>
    <t>100 مم، وفرق منسوب 20 مم</t>
  </si>
  <si>
    <t>MFTR STD L moulding عند الالتقاء، وW moulding عند الحائط في شكل ب-13</t>
  </si>
  <si>
    <t>تثبيت سلك التعليق في اتجاه الحمال</t>
  </si>
  <si>
    <t>كل 80 إلى 120 سم</t>
  </si>
  <si>
    <t>تثبيت سلك التعليق في الاتجاه العمودي</t>
  </si>
  <si>
    <t>كل 90 إلى 100 سم</t>
  </si>
  <si>
    <t>المسافة بين الحمالات (Main channel)</t>
  </si>
  <si>
    <t>المسافة بين الأوميجا</t>
  </si>
  <si>
    <t>تثبيت لوح الجبس</t>
  </si>
  <si>
    <t>عرض اللوح 120 سم، مسامير كل 20 سم وعلى 1 سم من الحافة</t>
  </si>
  <si>
    <t>حسب الصورة؛ المسافة بين قطاعات الأوميجا 40 إلى 60 سم</t>
  </si>
  <si>
    <t>سمك منظومة السقف الجبس أسفل المعلق</t>
  </si>
  <si>
    <t>38 مم runner + furring + 18 مم لوح</t>
  </si>
  <si>
    <t>شكل ب-11؛ البعد الأوسط غير واضح بالمسح (يقرأ 62 أو 22)</t>
  </si>
  <si>
    <t>عدد الكانات للقائم</t>
  </si>
  <si>
    <t>مقاس الكانة</t>
  </si>
  <si>
    <t>خوص 3×25 مم بطول 150 مم</t>
  </si>
  <si>
    <t>ضفر قائم حلق الباب</t>
  </si>
  <si>
    <t>طول مسامير التجميع</t>
  </si>
  <si>
    <t>8 إلى 10 سم</t>
  </si>
  <si>
    <t>التعشيق بلسانين</t>
  </si>
  <si>
    <t>للقطاعات الأعرض من 100 مم</t>
  </si>
  <si>
    <t>التصنيع اليدوي</t>
  </si>
  <si>
    <t>كانات الشباك الأعرض من 1.3 م</t>
  </si>
  <si>
    <t>كانة إضافية لكل متر إضافي</t>
  </si>
  <si>
    <t>برمة التثبيت في الخرسانة</t>
  </si>
  <si>
    <t>≥ 150 مم مع تغطيس 5 مم</t>
  </si>
  <si>
    <t>خلوص الضلفة مع الحلق</t>
  </si>
  <si>
    <t>3 مم أو 5 مم</t>
  </si>
  <si>
    <t>معدل النمو درجة أولى</t>
  </si>
  <si>
    <t>≥ 8 حلقات/2.5 سم</t>
  </si>
  <si>
    <t>خط قطري 7.5 سم</t>
  </si>
  <si>
    <t>تشققات درجة أولى</t>
  </si>
  <si>
    <t>عرض ≤ 1.0 مم وعمق ≤ 1/4 السمك</t>
  </si>
  <si>
    <t>مع الترميم</t>
  </si>
  <si>
    <t>عقد درجة أولى</t>
  </si>
  <si>
    <t>مسافة ≥ 80 سم، قطر ≤ 8 مم (سمك 2.5 سم) و15 مم (سمك 5 سم)</t>
  </si>
  <si>
    <t>تضاعف في الزان والماهوجني</t>
  </si>
  <si>
    <t>التقوس العرضي درجة أولى</t>
  </si>
  <si>
    <t>درجة أولى؛ الدرجة الثانية 2/10</t>
  </si>
  <si>
    <t>التقوس الطولي والالتواء درجة أولى</t>
  </si>
  <si>
    <t>≤ 1/1000</t>
  </si>
  <si>
    <t>ميل التجزيع درجة أولى</t>
  </si>
  <si>
    <t>1/10 إلى 1/15 للين و1/8 إلى 1/10 للصلب</t>
  </si>
  <si>
    <t>معدل النمو درجة ثانية</t>
  </si>
  <si>
    <t>≥ 6 حلقات/2.5 سم</t>
  </si>
  <si>
    <t>اللحاء درجة ثانية</t>
  </si>
  <si>
    <t>≤ 1/10 من المقاسات الغشيمة</t>
  </si>
  <si>
    <t>عقد درجة ثانية</t>
  </si>
  <si>
    <t>مسافة ≥ 50 سم، قطر ≤ 16 مم (بوصة) و26 مم (بوصتين)</t>
  </si>
  <si>
    <t>تضاعف في الصلب</t>
  </si>
  <si>
    <t>تشققات درجة ثانية</t>
  </si>
  <si>
    <t>عرض ≤ 2.0 مم وعمق ≤ 1/2 السمك</t>
  </si>
  <si>
    <t>جيوب صمغية درجة ثانية</t>
  </si>
  <si>
    <t>شقوق 2 إلى 6 سم بعمق 1.5 مم</t>
  </si>
  <si>
    <t>نادرة في الصلب</t>
  </si>
  <si>
    <t>فطريات درجة ثانية</t>
  </si>
  <si>
    <t>≤ 1/100 من المسطح</t>
  </si>
  <si>
    <t>التقوس درجة ثانية</t>
  </si>
  <si>
    <t>عرضي ≤ 2/10، طولي ≤ 15/1000، التواء ≤ 15/1000</t>
  </si>
  <si>
    <t>ميل التجزيع درجة ثانية</t>
  </si>
  <si>
    <t>1/10 للين و1/6 للصلب</t>
  </si>
  <si>
    <t>ارتفاع تشوين الخشب</t>
  </si>
  <si>
    <t>15 سم عن الأرض</t>
  </si>
  <si>
    <t>خلوص الضلفة عن الأرضية</t>
  </si>
  <si>
    <t>الخلوص بين الحلق والضلفة</t>
  </si>
  <si>
    <t>مع البويات الساترة</t>
  </si>
  <si>
    <t>صفيحة أسفل الضلفة</t>
  </si>
  <si>
    <t>الأماكن كثيرة الرطوبة</t>
  </si>
  <si>
    <t>قطاع المراين</t>
  </si>
  <si>
    <t>≥ 36×48 مم، الخشب البياض 38×50 مم، المعتاد 50×50 مم</t>
  </si>
  <si>
    <t>كانات مراين التحليقة</t>
  </si>
  <si>
    <t>4×30 مم طول 150 مم بمسافة ≤ 1 م</t>
  </si>
  <si>
    <t>المسافة بين محاور المراين</t>
  </si>
  <si>
    <t>≤ 50 سم</t>
  </si>
  <si>
    <t>المسافة بين محاور الدكم</t>
  </si>
  <si>
    <t>70 إلى 100 سم</t>
  </si>
  <si>
    <t>التثبيت بمسمار 100 مم</t>
  </si>
  <si>
    <t>مثبتات العلفة puldog</t>
  </si>
  <si>
    <t>منسوب الردم حول العلفة</t>
  </si>
  <si>
    <t>ألواح الفلصة</t>
  </si>
  <si>
    <t>سمك ≥ 16 مم وعرض 100 مم</t>
  </si>
  <si>
    <t>مسامير شك 70 مم</t>
  </si>
  <si>
    <t>المسافة بين ألواح الفلصة</t>
  </si>
  <si>
    <t>≤ سمك لوح الفلصة (2 سم تقريبا)</t>
  </si>
  <si>
    <t>أبعاد باركيه اللصق</t>
  </si>
  <si>
    <t>الوزرة البسيطة</t>
  </si>
  <si>
    <t>عرض 60 إلى 145 مم وسمك ≥ 10 مم للصلب و19 مم للين</t>
  </si>
  <si>
    <t>الوزرة المركبة</t>
  </si>
  <si>
    <t>ارتفاع حتى 350 مم</t>
  </si>
  <si>
    <t>خوابير الوزرة</t>
  </si>
  <si>
    <t>مسمار البرمة</t>
  </si>
  <si>
    <t>60 مم نحاس أو منكل</t>
  </si>
  <si>
    <t>عرض الحلق الخشبي</t>
  </si>
  <si>
    <t>125 إلى 200 مم، أبعاد 30، 10، 50، 75</t>
  </si>
  <si>
    <t>Sub-frame + finish frame + casing + grounds</t>
  </si>
  <si>
    <t>عيوب تركيب الأبواب</t>
  </si>
  <si>
    <t>لا يزيد عن 0.8 مم رأسي و 1.5 مم أفقي</t>
  </si>
  <si>
    <t>ملحق مصور ص 35</t>
  </si>
  <si>
    <t>الباركيه المسمار</t>
  </si>
  <si>
    <t>كانات تثبيت المراين المحيطية</t>
  </si>
  <si>
    <t>حديد 4x30 مم بطول 150 مم وبمسافة لا تزيد عن 1 م</t>
  </si>
  <si>
    <t>35 إلى 50 سم</t>
  </si>
  <si>
    <t>70 إلى 100 سم بمسمار 100 مم</t>
  </si>
  <si>
    <t>تثبيت العلفة بالأرضية</t>
  </si>
  <si>
    <t>Puldog كل 60 سم</t>
  </si>
  <si>
    <t>سمك لا يقل عن 16 مم، عرض 100 مم، مسامير 70 مم، فاصل 2 سم</t>
  </si>
  <si>
    <t>سمك الحائط المناسب للحلق الخشبي بإطار فرعي وكسوة</t>
  </si>
  <si>
    <t>&gt; 125 و&lt; 200 مم، سمك ضلفة 50 مم، كسوة 75 مم</t>
  </si>
  <si>
    <t>Wooden frame شكل ب-19</t>
  </si>
  <si>
    <t>≤ 1.8 م</t>
  </si>
  <si>
    <t>والالتزام بالمخططات؛ المقصود القوائم الرئيسية، أما فتحات الحشو فيجب ألا تسمح بمرور كرة 100 مم (IBC/SBC 201 بند 1015.4)</t>
  </si>
  <si>
    <t>ارتفاع درابزين الدرج</t>
  </si>
  <si>
    <t>870 إلى 970 مم ويمتد 300 مم في بداية ونهاية الدرج</t>
  </si>
  <si>
    <t>كود البناء السعودي 2-1-8-2</t>
  </si>
  <si>
    <t>تقسيم الدرج الأعرض من 180 سم</t>
  </si>
  <si>
    <t>أجزاء عرضها 90 إلى 180 سم بدرابزينات</t>
  </si>
  <si>
    <t>دستور البناء الأردني 1993، يربط طابقين فقط</t>
  </si>
  <si>
    <t>درابزين منحدرات المعاقين</t>
  </si>
  <si>
    <t>ارتفاع ≥ 80 سم من أرضية المنحدر ويمتد 30 سم عند البداية والنهاية</t>
  </si>
  <si>
    <t>الكود المصري للمعاقين 2003</t>
  </si>
  <si>
    <t>درابزين سلالم الهروب</t>
  </si>
  <si>
    <t>75 سم إلى 1.1 م من أنف الدرجة</t>
  </si>
  <si>
    <t>الكود المصري للحريق 2007</t>
  </si>
  <si>
    <t>تقويات الضلفة</t>
  </si>
  <si>
    <t>مسامير تثبيت الحلق</t>
  </si>
  <si>
    <t>3 كل جانب و2 بالعتب</t>
  </si>
  <si>
    <t>ظافر الحلق أسفل البلاط</t>
  </si>
  <si>
    <t>ارتفاع باب الحمام عن الأرضية</t>
  </si>
  <si>
    <t>الكود المصري الصحي 2002</t>
  </si>
  <si>
    <t>الفراغ أسفل الضلفة</t>
  </si>
  <si>
    <t>≤ 19 مم والحمامات 30 مم</t>
  </si>
  <si>
    <t>كاتمات الصوت</t>
  </si>
  <si>
    <t>150 مم من الأطراف</t>
  </si>
  <si>
    <t>صفيحة أسفل ضلفة الحمام</t>
  </si>
  <si>
    <t>Panic bar</t>
  </si>
  <si>
    <t>جزء متحرك ≥ 75 سم وارتفاع ≤ 110 سم</t>
  </si>
  <si>
    <t>عرض باب الطوارئ في السعودية</t>
  </si>
  <si>
    <t>فتحة صافية من 81 إلى 122 سم</t>
  </si>
  <si>
    <t>الكود السعودي 1428 الوقاية من الحريق</t>
  </si>
  <si>
    <t>عرض ضلفة باب الطوارئ في مصر</t>
  </si>
  <si>
    <t>من 75 إلى 120 سم</t>
  </si>
  <si>
    <t>سمك الأنودايز جو جاف غير ملوث</t>
  </si>
  <si>
    <t>12 إلى 15 ميكرون</t>
  </si>
  <si>
    <t>سمك الأنودايز جو جاف قليل التلوث</t>
  </si>
  <si>
    <t>15 إلى 18 ميكرون</t>
  </si>
  <si>
    <t>سمك الأنودايز جو متوسط التلوث</t>
  </si>
  <si>
    <t>18 إلى 21 ميكرون</t>
  </si>
  <si>
    <t>سمك الأنودايز ساحلي وعالي التلوث</t>
  </si>
  <si>
    <t>22 إلى 25 ميكرون</t>
  </si>
  <si>
    <t>سمك زجاج شبابيك المناور</t>
  </si>
  <si>
    <t>≥ 4 مم</t>
  </si>
  <si>
    <t>مساحة ≤ 0.50 م2</t>
  </si>
  <si>
    <t>سمك زجاج الواجهات والأبواب</t>
  </si>
  <si>
    <t>مساحة 0.50 إلى 3.30 م2</t>
  </si>
  <si>
    <t>سمك الزجاج للمساحات الأكبر</t>
  </si>
  <si>
    <t>≥ 8 مم</t>
  </si>
  <si>
    <t>أكبر من 3.30 م2</t>
  </si>
  <si>
    <t>المسافة بين قطع الرجلاش</t>
  </si>
  <si>
    <t>≤ 60 سم</t>
  </si>
  <si>
    <t>شبك القوارض</t>
  </si>
  <si>
    <t>قطر السلك ≥ 0.9 مم للفتحات ضمن 600 مم من الأرض</t>
  </si>
  <si>
    <t>السعودي 1428 فقرة 7-5</t>
  </si>
  <si>
    <t>ضمان الألمنيوم</t>
  </si>
  <si>
    <t>عامان من الاستلام الابتدائي</t>
  </si>
  <si>
    <t>أو حسب العقد</t>
  </si>
  <si>
    <t>مصد المعاقين بالأبواب الزجاجية</t>
  </si>
  <si>
    <t>عرض الحلق الصلب</t>
  </si>
  <si>
    <t>100 مم، شفة 50 و15</t>
  </si>
  <si>
    <t>حلق صلب</t>
  </si>
  <si>
    <t>Sealant بين الحلق واللياسة</t>
  </si>
  <si>
    <t>عرض 5 مم على الجانبين</t>
  </si>
  <si>
    <t>حلق صلب لحائط 240</t>
  </si>
  <si>
    <t>ملتف على الحائط مع Neoprene seal، شفات 50/15</t>
  </si>
  <si>
    <t>حائط 240</t>
  </si>
  <si>
    <t>حلق صلب لحائط متغير &lt; 240</t>
  </si>
  <si>
    <t>شفة 65 مع Neoprene seal وsealant 5 مم</t>
  </si>
  <si>
    <t>حائط &lt; 240</t>
  </si>
  <si>
    <t>رطوبة الخشب قبل الدهان</t>
  </si>
  <si>
    <t>نعومة سنفرة اللستر</t>
  </si>
  <si>
    <t>≥ 120</t>
  </si>
  <si>
    <t>بذرة الكتان في البطانة</t>
  </si>
  <si>
    <t>≥ 70% بالوزن</t>
  </si>
  <si>
    <t>بذرة الكتان في الوجه الأول</t>
  </si>
  <si>
    <t>≥ 50%</t>
  </si>
  <si>
    <t>بذرة الكتان في الوجه الثاني</t>
  </si>
  <si>
    <t>40%</t>
  </si>
  <si>
    <t>بذرة الكتان في الوجه الثالث</t>
  </si>
  <si>
    <t>30%</t>
  </si>
  <si>
    <t>خلطة الوجه الثالث للاكيه</t>
  </si>
  <si>
    <t>مدة جفاف اللياسة قبل الدهان</t>
  </si>
  <si>
    <t>رطوبة اللياسة قبل الدهان</t>
  </si>
  <si>
    <t>≤ 12%</t>
  </si>
  <si>
    <t>≤ 15%</t>
  </si>
  <si>
    <t>الرطوبة النسبية عند الدهان</t>
  </si>
  <si>
    <t>≤ 85%</t>
  </si>
  <si>
    <t>إلا بتعليمات الصانع</t>
  </si>
  <si>
    <t>مدة انتظار الخرسانة الناعمة قبل الدهان</t>
  </si>
  <si>
    <t>الفترة بين طبقات الدهان للسطح الواحد</t>
  </si>
  <si>
    <t>24 ساعة كحد أدنى</t>
  </si>
  <si>
    <t>ما لم يحدد الصانع خلافه</t>
  </si>
  <si>
    <t>عدد أوجه الدهان</t>
  </si>
  <si>
    <t>مغطية بدون تسييل</t>
  </si>
  <si>
    <t>شرط البدء</t>
  </si>
  <si>
    <t>بعد جفاف الخرسانة تماما ومرور 28 يوما</t>
  </si>
  <si>
    <t>ملحق مصور ص 44</t>
  </si>
  <si>
    <t>مدة خلط المصلب مع الإيبوكسي</t>
  </si>
  <si>
    <t>ملحق مصور ص 45</t>
  </si>
  <si>
    <t>أقل مسافات بين الأجهزة الصحية (كود مصري للتركيبات الصحية 2002)</t>
  </si>
  <si>
    <t>محور المرحاض الإفرنجي إلى جدار الحمام</t>
  </si>
  <si>
    <t>45 سم على الأقل</t>
  </si>
  <si>
    <t>محور المرحاض الإفرنجي إلى محور البيديه</t>
  </si>
  <si>
    <t>75 سم على الأقل</t>
  </si>
  <si>
    <t>أقل عرض حمام</t>
  </si>
  <si>
    <t>85 سم على الأقل</t>
  </si>
  <si>
    <t>محور المرحاض إلى وجه حوض القدم</t>
  </si>
  <si>
    <t>متجاورين</t>
  </si>
  <si>
    <t>محور المرحاض إلى وجه حوض القدم (صافي)</t>
  </si>
  <si>
    <t>متقابلين</t>
  </si>
  <si>
    <t>حوض الأوجه إلى جدار الحمام (صافي)</t>
  </si>
  <si>
    <t>بين حوضي غسيل (صافي)</t>
  </si>
  <si>
    <t>حوض الغسيل والمرحاض (صافي)</t>
  </si>
  <si>
    <t>بين محوري مبولتين</t>
  </si>
  <si>
    <t>60 سم</t>
  </si>
  <si>
    <t>محور المبولة إلى الجدار</t>
  </si>
  <si>
    <t>40 سم</t>
  </si>
  <si>
    <t>فصل صرف الدور الأرضي</t>
  </si>
  <si>
    <t>عن الأدوار المتكررة</t>
  </si>
  <si>
    <t>مبان أقل من 20 طابقا، وفوقها يفصل الأرضي والأول عن البقية</t>
  </si>
  <si>
    <t>شبكتا مياه منفصلتان (شرب وغير شرب)</t>
  </si>
  <si>
    <t>المساحة على عمود صرف مطر واحد</t>
  </si>
  <si>
    <t>500 م2 أو أقل</t>
  </si>
  <si>
    <t>كود مصري 301-2003</t>
  </si>
  <si>
    <t>قطر عمود صرف المطر</t>
  </si>
  <si>
    <t>200 مم أو أقل</t>
  </si>
  <si>
    <t>عدد أعمدة صرف المطر للسطح الواحد</t>
  </si>
  <si>
    <t>عمودان على الأقل</t>
  </si>
  <si>
    <t>تمديدات الأسقف</t>
  </si>
  <si>
    <t>زيادة قطر الجراب عن الماسورة</t>
  </si>
  <si>
    <t>الجراب الرأسي بالكمرة</t>
  </si>
  <si>
    <t>قطر 1/3 العرض بحد أقصى، تباعد 3 أقطار، بعد 1/4 البحر أو 2d من العمود، برندات قطر 16 مم</t>
  </si>
  <si>
    <t>محور المرحاض الإفرنجي إلى الجدار الجانبي</t>
  </si>
  <si>
    <t>لا يقل عن 45 سم</t>
  </si>
  <si>
    <t>الكود المصري للتركيبات الصحية 2002 ص37</t>
  </si>
  <si>
    <t>لا يقل عن 75 سم</t>
  </si>
  <si>
    <t>85 سم</t>
  </si>
  <si>
    <t>محور المرحاض إلى وجه حوض القدم (Shower Tray)</t>
  </si>
  <si>
    <t>30 سم متجاورين، 50 سم صافي متقابلين</t>
  </si>
  <si>
    <t>صافي بين حوض الوجه وجدار الحمام</t>
  </si>
  <si>
    <t>صافي بين حوضي غسيل وجه</t>
  </si>
  <si>
    <t>لا يقل عن 10 سم</t>
  </si>
  <si>
    <t>صافي بين حوض الوجه (Lavatory) والمرحاض</t>
  </si>
  <si>
    <t>بين محوري مبولتين (Urinals)</t>
  </si>
  <si>
    <t>مرحاض حمام المعاقين إلى الجدار الجانبي</t>
  </si>
  <si>
    <t>لا يقل عن 50 سم</t>
  </si>
  <si>
    <t>الكود المصري لتصميم الفراغات الخارجية والمباني لاستخدام المعاقين ص32</t>
  </si>
  <si>
    <t>ارتفاع حوض الوجه للمعاقين</t>
  </si>
  <si>
    <t>85 سم من التشطيب</t>
  </si>
  <si>
    <t>فراغ حر 25 سم من حافة الحوض للداخل لدخول الكرسي المتحرك، وعزل مواسير الساخن جيدا، الكود المصري لتصميم الفراغات والمباني لاستخدام المعاقين ص35</t>
  </si>
  <si>
    <t>مساند (grab bars) حمام المعاقين</t>
  </si>
  <si>
    <t>ارتفاع 22.5 سم فوق سطح القاعدة، طول 40 سم على الأقل، بروز أفقي 20 سم على الأقل عن القاعدة، ستانلس قطر 3.5 سم على الأقل</t>
  </si>
  <si>
    <t>يفضل مساند مفصلية قابلة للطي بجوار المرحاض، الكود المصري لاستخدام المعاقين ص35</t>
  </si>
  <si>
    <t>ارتفاع المبولة الحائطية</t>
  </si>
  <si>
    <t>50 إلى 60 سم من الأرضية</t>
  </si>
  <si>
    <t>بند 7 بالمرجع دون حاشية مرجعية</t>
  </si>
  <si>
    <t>المسافة الأفقية بين مبولتين</t>
  </si>
  <si>
    <t>فاصل بين المباول</t>
  </si>
  <si>
    <t>بروز الفاصل 35 سم، وارتفاعه لا يقل عن 75 سم، على منسوب 40 سم من التشطيب</t>
  </si>
  <si>
    <t>أقل قطر ماسورة مدفونة تحت البلاطة</t>
  </si>
  <si>
    <t>ما عدا صرف المكيفات يسمح ½ بوصة؛ الكود المصري للتركيبات الصحية 2002 ص175 (مكرر ص 224 بند 15)</t>
  </si>
  <si>
    <t>قطر جراب الصلب الطري عن القطر الخارجي للماسورة</t>
  </si>
  <si>
    <t>يزيد 6 مم</t>
  </si>
  <si>
    <t>المواصفات المصرية 2001 فقرة 4/2/1/11، الفراغ يملأ بالسيليكون</t>
  </si>
  <si>
    <t>قطر الجراب المخترق للعناصر الإنشائية عن قطر الماسورة</t>
  </si>
  <si>
    <t>يزيد 13 مم</t>
  </si>
  <si>
    <t>حديد مجلفن (أمريكي) أو طري (مصري)</t>
  </si>
  <si>
    <t>جلبة الماسورة المارة تحت قاعدة أو حائط أساس</t>
  </si>
  <si>
    <t>أكبر بقطرين من الماسورة المارة</t>
  </si>
  <si>
    <t>لتخفيف الحمل</t>
  </si>
  <si>
    <t>محور جراب المرحاض الشرقي عن الجدار الخلفي</t>
  </si>
  <si>
    <t>30 سم صافي بعد السيراميك حد أدنى</t>
  </si>
  <si>
    <t>محور جراب المرحاض الإفرنجي S-TRAP عن تشطيب الجدار الخلفي</t>
  </si>
  <si>
    <t>مسافة تعليق مواسير الصرف البلاستيك الأفقية</t>
  </si>
  <si>
    <t>1.2 م كحد أقصى</t>
  </si>
  <si>
    <t>مسافة تعليق مواسير الصرف الحديد الأفقية</t>
  </si>
  <si>
    <t>3.6 م</t>
  </si>
  <si>
    <t>SBC 701 جدول 1.8.5، وعند أماكن التقاء المواسير؛ قيمة 3.6 م تخص مواسير الصلب، أما الزهر في SBC 701/IPC جدول 308.5 فكل 1.5 م</t>
  </si>
  <si>
    <t>ميل الصرف الأفقي للأقطار حتى 4 بوصة</t>
  </si>
  <si>
    <t>لا يقل عن 1:100</t>
  </si>
  <si>
    <t>الكود المصري 2002 ص162</t>
  </si>
  <si>
    <t>ميل الصرف الأفقي للأقطار 5 بوصة فأعلى</t>
  </si>
  <si>
    <t>لا يقل عن 1/(25×D) ولا يزيد عن 1/(10×D)</t>
  </si>
  <si>
    <t>D القطر بالبوصة، الكود المصري 2002 ص162</t>
  </si>
  <si>
    <t>أقل ميل للصرف الأفقي قطر 65 مم أو أقل</t>
  </si>
  <si>
    <t>2%</t>
  </si>
  <si>
    <t>SBC 701-2007 Table 4.4.1</t>
  </si>
  <si>
    <t>ص 223 إلى 224</t>
  </si>
  <si>
    <t>أقل ميل للصرف الأفقي قطر 75 إلى 150 مم</t>
  </si>
  <si>
    <t>1%</t>
  </si>
  <si>
    <t>أقل ميل للصرف الأفقي قطر 200 مم فأكبر</t>
  </si>
  <si>
    <t>0.5%</t>
  </si>
  <si>
    <t>مقاس فتحة التسليك</t>
  </si>
  <si>
    <t>المقاس الاسمي للماسورة حتى 100 مم، وأقل فتحة 100 مم للأقطار الأكبر</t>
  </si>
  <si>
    <t>سمك طبقة حماية التمديدات الأفقية فوق عزل الحمام</t>
  </si>
  <si>
    <t>2 سم لياسة أسمنتية</t>
  </si>
  <si>
    <t>ارتفاع الهوايات الفرعية فوق أعلى حافة جهاز</t>
  </si>
  <si>
    <t>امتداد الصرف والتهوية فوق السطح</t>
  </si>
  <si>
    <t>بعيدا عن الأبواب والشبابيك وفتحات تهوية المباني المجاورة، الكود المصري للتركيبات الصحية 2002 ج4 ص181</t>
  </si>
  <si>
    <t>بعد توصيل الفرعي الأفقي عن مخرج عمود الصرف</t>
  </si>
  <si>
    <t>10 أمثال قطر العمود على الأقل</t>
  </si>
  <si>
    <t>كود سعودي 2/4</t>
  </si>
  <si>
    <t>تهوية مساعدة للمباني أعلى من 10 أدوار</t>
  </si>
  <si>
    <t>كل 10 م ارتفاع، والربط فوق منسوب الدور بـ 95 سم</t>
  </si>
  <si>
    <t>قطر مساو لماسورة التهوية، الكود المصري للتركيبات الصحية 2002 ج4 ص202</t>
  </si>
  <si>
    <t>فصل صرف الدور الأول والأرضي</t>
  </si>
  <si>
    <t>للمباني أعلى من 20 دور</t>
  </si>
  <si>
    <t>منسوب إنذار خزان تجميع الصرف</t>
  </si>
  <si>
    <t>0.3 م أقل من منسوب ماسورة الصرف الداخلة</t>
  </si>
  <si>
    <t>عند عدم وجود شبكة عامة</t>
  </si>
  <si>
    <t>تغذية شطاف المرحاض الشرقي</t>
  </si>
  <si>
    <t>حوالي 40 سم من التشطيب، ويبعد 50 سم عن محور الكرسي</t>
  </si>
  <si>
    <t>تأسيس بالحائط الخلفي؛ في الحائط الجانبي يبعد 90 سم عن الخلفي، يرجع لكتالوج الجهاز المعتمد إن وجد</t>
  </si>
  <si>
    <t>تغذية شطاف المرحاض الإفرنجي</t>
  </si>
  <si>
    <t>40 إلى 45 سم من التشطيب، ويبعد 30 سم عن محور المرحاض</t>
  </si>
  <si>
    <t>بالحائط الخلفي، يرجع لكتالوج الجهاز المعتمد إن وجد</t>
  </si>
  <si>
    <t>تغذية مغسلة حوض الوجه بخلاط على الجسم</t>
  </si>
  <si>
    <t>40 إلى 45 سم من التشطيب، وتثبيت الحوض على 80 سم</t>
  </si>
  <si>
    <t>يرجع لكتالوج الجهاز المعتمد إن وجد</t>
  </si>
  <si>
    <t>تغذية مغسلة حوض الوجه بخلاط بالجدار</t>
  </si>
  <si>
    <t>100 سم من التشطيب أو 20 سم فوق سطح الحوض</t>
  </si>
  <si>
    <t>تغذية حوض المطبخ</t>
  </si>
  <si>
    <t>55 سم بخلاط على الجسم، 120 سم بخلاط بالجدار</t>
  </si>
  <si>
    <t>تثبيت الحوض على 90 سم، يرجع لكتالوج الجهاز المعتمد إن وجد</t>
  </si>
  <si>
    <t>تغذية خلاط البانيو</t>
  </si>
  <si>
    <t>81 سم</t>
  </si>
  <si>
    <t>تغذية سخان الكهرباء</t>
  </si>
  <si>
    <t>160 إلى 180 سم</t>
  </si>
  <si>
    <t>مع سقف مستعار: أعلى 20 سم من منسوب السقف المستعار، يرجع لكتالوج الجهاز المعتمد إن وجد</t>
  </si>
  <si>
    <t>أقل قطر للتمديدات الأفقية داخل الحوائط</t>
  </si>
  <si>
    <t>¾ بوصة</t>
  </si>
  <si>
    <t>عدا وصلات V.A.H بجوار المراحيض ½ بوصة</t>
  </si>
  <si>
    <t>ضغط محبس تخفيض الضغط</t>
  </si>
  <si>
    <t>تخفيض إلى 5.5 بار</t>
  </si>
  <si>
    <t>عند زيادة الضغط الهيدروستاتيكي داخل المبنى عن 5.5 بار، كود البناء السعودي الاشتراطات الصحية فقرة 3-4/9</t>
  </si>
  <si>
    <t>زاوية تكويع ممنوعة لمواسير التغذية</t>
  </si>
  <si>
    <t>22.5 درجة</t>
  </si>
  <si>
    <t>مسافات تعليق المواسير SBC 701 Table 1.8.5</t>
  </si>
  <si>
    <t>أقصى مسافة تعليق ABS</t>
  </si>
  <si>
    <t>أفقي 1.2 م، رأسي 3.0 (b) م</t>
  </si>
  <si>
    <t>(a) الزهر 3.0 م أفقي عند استخدام أطوال 3.0 م؛ (b) دليل منتصف الدور للأقطار 50 مم وأصغر</t>
  </si>
  <si>
    <t>أقصى مسافة تعليق Aluminum tubing</t>
  </si>
  <si>
    <t>أفقي 3.0 م، رأسي 4.5 م</t>
  </si>
  <si>
    <t>أقصى مسافة تعليق Brass</t>
  </si>
  <si>
    <t>أفقي 3.0 م، رأسي 3.0 م</t>
  </si>
  <si>
    <t>أقصى مسافة تعليق Cast-iron</t>
  </si>
  <si>
    <t>أفقي 1.5 (a) م، رأسي 4.5 م</t>
  </si>
  <si>
    <t>أقصى مسافة تعليق Copper / copper-alloy pipe</t>
  </si>
  <si>
    <t>أفقي 3.6 م، رأسي 3.0 م</t>
  </si>
  <si>
    <t>أقصى مسافة تعليق Copper tubing 32 mm أو أقل</t>
  </si>
  <si>
    <t>أفقي 1.8 م، رأسي 3.0 م</t>
  </si>
  <si>
    <t>أقصى مسافة تعليق Copper tubing 40 mm أو أكثر</t>
  </si>
  <si>
    <t>أقصى مسافة تعليق PEX</t>
  </si>
  <si>
    <t>أفقي 0.8 م، رأسي 3.0 (b) م</t>
  </si>
  <si>
    <t>أقصى مسافة تعليق PEX-AL-PEX</t>
  </si>
  <si>
    <t>أفقي 0.8 م، رأسي 1.2 (b) م</t>
  </si>
  <si>
    <t>أقصى مسافة تعليق CPVC 25 mm أو أقل</t>
  </si>
  <si>
    <t>أفقي 0.9 م، رأسي 3.0 (b) م</t>
  </si>
  <si>
    <t>أقصى مسافة تعليق CPVC 32 mm أو أكثر</t>
  </si>
  <si>
    <t>أقصى مسافة تعليق Steel</t>
  </si>
  <si>
    <t>أفقي 3.6 م، رأسي 4.5 م</t>
  </si>
  <si>
    <t>أقصى مسافة تعليق Lead</t>
  </si>
  <si>
    <t>أفقي مستمر (Continuous)، رأسي 1.2 م</t>
  </si>
  <si>
    <t>أقصى مسافة تعليق PB</t>
  </si>
  <si>
    <t>أفقي 0.8 م، رأسي 1.2 م</t>
  </si>
  <si>
    <t>أقصى مسافة تعليق PE-AL-PE</t>
  </si>
  <si>
    <t>أقصى مسافة تعليق PVC</t>
  </si>
  <si>
    <t>أقصى مسافة تعليق Stainless steel drainage</t>
  </si>
  <si>
    <t>أفقي 3.0 م، رأسي 3.0 (b) م</t>
  </si>
  <si>
    <t>حدود الاختبار Class 2 عند 20°C</t>
  </si>
  <si>
    <t>أقصى ضغط تشغيل 4 bar، أقصى ضغط اختبار 6 bar</t>
  </si>
  <si>
    <t>حدود الاختبار Class 3 عند 20°C</t>
  </si>
  <si>
    <t>أقصى ضغط تشغيل 6 bar، أقصى ضغط اختبار 9 bar</t>
  </si>
  <si>
    <t>حدود الاختبار Class 4 عند 20°C</t>
  </si>
  <si>
    <t>أقصى ضغط تشغيل 10 bar، أقصى ضغط اختبار 15 bar</t>
  </si>
  <si>
    <t>حدود الاختبار Class 5 عند 20°C</t>
  </si>
  <si>
    <t>أقصى ضغط تشغيل 16 bar، أقصى ضغط اختبار 24 bar</t>
  </si>
  <si>
    <t>خلوص أكمام مواسير التغذية في العناصر الخرسانية</t>
  </si>
  <si>
    <t>6 مم من كل جانب</t>
  </si>
  <si>
    <t>حديد مجلفن أو طري</t>
  </si>
  <si>
    <t>ضغط المياه عند الأجهزة العادية</t>
  </si>
  <si>
    <t>0.5 بار على الأقل</t>
  </si>
  <si>
    <t>وتوصيات المصنع</t>
  </si>
  <si>
    <t>ضغط المياه عند صمامات التدفق (Flush valves)</t>
  </si>
  <si>
    <t>1.7 بار على الأقل</t>
  </si>
  <si>
    <t>ضغط المياه عند سخانات الغاز</t>
  </si>
  <si>
    <t>0.7 بار على الأقل</t>
  </si>
  <si>
    <t>انخفاض محور العوامة عن الحافة السفلية لفتحة الفائض</t>
  </si>
  <si>
    <t>خزان علوي</t>
  </si>
  <si>
    <t>أقصى حرارة للمياه الساخنة عند الاستخدام</t>
  </si>
  <si>
    <t>60°C</t>
  </si>
  <si>
    <t>خاصة المدارس والمستشفيات ودور المسنين، بصمام خلط بمنظم حراري؛ يستثنى تغذية الغسالات والتعقيم</t>
  </si>
  <si>
    <t>سمك عزل مواسير الساخن</t>
  </si>
  <si>
    <t>20 مم على الأقل صوف زجاجي أو مادة معتمدة ثم قماش قلاع المراكب</t>
  </si>
  <si>
    <t>كل المسارات من السخان حتى الجهاز</t>
  </si>
  <si>
    <t>تركيز تعقيم شبكة الشرب الداخلية</t>
  </si>
  <si>
    <t>محلول كلور 50 مجم/لتر لمدة 24 ساعة</t>
  </si>
  <si>
    <t>بعد الملء والتفريغ لإزالة العكارة</t>
  </si>
  <si>
    <t>عدد أعمدة صرف المطر لكل سطح</t>
  </si>
  <si>
    <t>2 على الأقل</t>
  </si>
  <si>
    <t>مساحة السطح على القائم الواحد لا تزيد عن 500 م²</t>
  </si>
  <si>
    <t>قطر عامود المطر</t>
  </si>
  <si>
    <t>75 مم على الأقل و200 مم كحد أقصى</t>
  </si>
  <si>
    <t>1:100 (تخدم مساحة طول قطرها 15 م)</t>
  </si>
  <si>
    <t>ميل طبقة الميول على الأسطح المستوية</t>
  </si>
  <si>
    <t>1% على الأقل</t>
  </si>
  <si>
    <t>سكريد أسمنت ورمل 1:3 والبلاط بنفس الميل (كود سعودي معماري)</t>
  </si>
  <si>
    <t>الميل المعتاد على الأسطح الخرسانية الأفقية</t>
  </si>
  <si>
    <t>5 مم/م طولي</t>
  </si>
  <si>
    <t>دخول العزل داخل الجرجوري</t>
  </si>
  <si>
    <t>تثبيت الجرجوري في أوطى نقطة قبل بدء العزل (شكل ج-25، ب-33)</t>
  </si>
  <si>
    <t>مساحة فتحة مصفاة الجرجوري</t>
  </si>
  <si>
    <t>ضعف مساحة مقطع الماسورة على الأقل</t>
  </si>
  <si>
    <t>حماية مواسير المطر المدفونة بالجدار</t>
  </si>
  <si>
    <t>عمق 40 مم على الأقل من سطح الجدار أو ألواح معدنية سمك 1.5 مم على الأقل</t>
  </si>
  <si>
    <t>عدا مواسير الحديد</t>
  </si>
  <si>
    <t>نهاية كوع الجزمة لمواسير المطر</t>
  </si>
  <si>
    <t>أعلى الرصيف بـ 30 سم على الأقل</t>
  </si>
  <si>
    <t>كوع بزاوية منفرجة، وأحياناً مخرج قائم من البرونز</t>
  </si>
  <si>
    <t>سمك حولة الجالي تراب</t>
  </si>
  <si>
    <t>25 سم طوب أسمنتي مصمت</t>
  </si>
  <si>
    <t>مع بياض داخلي</t>
  </si>
  <si>
    <t>فرق منسوب قاع الخندق عن تأسيس الأساس المجاور</t>
  </si>
  <si>
    <t>لا يزيد عن المسافة الأفقية بين طرف الأساس والخندق</t>
  </si>
  <si>
    <t>حد التمديد الموازي للقواعد</t>
  </si>
  <si>
    <t>خارج مستوى تحميل بزاوية 45 من القواعد</t>
  </si>
  <si>
    <t>3 أمثال قطر الماسورة ولا يقل عن 50 سم</t>
  </si>
  <si>
    <t>إحلال تربة قاع غير ثابتة</t>
  </si>
  <si>
    <t>15 سم حصى ثم 15 سم رمل</t>
  </si>
  <si>
    <t>إزالة القاع الصخري</t>
  </si>
  <si>
    <t>75 مم على الأقل تحت منسوب قاع الأنبوب ثم ردم برمل مدكوك</t>
  </si>
  <si>
    <t>يحظر تحميل الأنبوب أو الوصلات على الصخر</t>
  </si>
  <si>
    <t>دمك الرمل حول الماسورة</t>
  </si>
  <si>
    <t>70% كثافة نسبية من القاع حتى 150 مم أعلى سطح الماسورة</t>
  </si>
  <si>
    <t>أقصى سمك طبقة 150 مم؛ المرجع ذكر 70% كثافة نسبية للرمل النظيف</t>
  </si>
  <si>
    <t>ردم زيادة منسوب قاع الحفر</t>
  </si>
  <si>
    <t>خرسانة عادية أو رمل نظيف مدكوك لكثافة جافة 95%</t>
  </si>
  <si>
    <t>الكود المصري للتركيبات الصحية 2002 ص12</t>
  </si>
  <si>
    <t>ميل الصرف الخارجي حتى 4 بوصة</t>
  </si>
  <si>
    <t>1:100 على الأقل</t>
  </si>
  <si>
    <t>ميل الصرف الخارجي 5 بوصة فأكثر</t>
  </si>
  <si>
    <t>بين 1/(25×D) و 1/(10×D)</t>
  </si>
  <si>
    <t>D بالبوصة</t>
  </si>
  <si>
    <t>أقل ميل للصرف الخارجي</t>
  </si>
  <si>
    <t>5 مم/م</t>
  </si>
  <si>
    <t>موقع الوصلة المرنة قبل وبعد غرفة التفتيش</t>
  </si>
  <si>
    <t>أقل من 1 م من الغرفة</t>
  </si>
  <si>
    <t>لتفادي الكسر عند هبوط الغرف</t>
  </si>
  <si>
    <t>المسافة القصوى بين غرف التفتيش</t>
  </si>
  <si>
    <t>30 م (بعض المشاريع 15 إلى 20 م)</t>
  </si>
  <si>
    <t>وعند التلاقي أو تغيير الاتجاه أو المنسوب المفاجئ أو القطر أو المادة</t>
  </si>
  <si>
    <t>فرق منسوب مدخل الفرعة عن قاع الغرفة</t>
  </si>
  <si>
    <t>أكثر من 60 سم يستلزم هدار في نهاية الفرعة</t>
  </si>
  <si>
    <t>مشترك بباب كشف وماسورة زهر أو حديد بنفس القطر</t>
  </si>
  <si>
    <t>بعد أول غرفة تفتيش عن المبنى</t>
  </si>
  <si>
    <t>غلاف البولي إيثيلين للمطبق</t>
  </si>
  <si>
    <t>200 ميكرون على الأقل</t>
  </si>
  <si>
    <t>القرار الوزاري 368 لسنة 1988</t>
  </si>
  <si>
    <t>دهان المطبق الداخلي</t>
  </si>
  <si>
    <t>3 طبقات بسمك جاف 450 ميكرون على الأقل</t>
  </si>
  <si>
    <t>إيبوكسي أو قطران فحم</t>
  </si>
  <si>
    <t>ارتفاع البنشينج</t>
  </si>
  <si>
    <t>0.8 × قطر الماسورة على الأقل</t>
  </si>
  <si>
    <t>نصف دائري</t>
  </si>
  <si>
    <t>سماكة جدران وفرشة قاعدة المطبق</t>
  </si>
  <si>
    <t>درج الغرف الأعمق من 1.5 م</t>
  </si>
  <si>
    <t>حديد مجلفن أو مادة غير قابلة للتآكل</t>
  </si>
  <si>
    <t>فرشة نظافة غرف تفتيش المباني</t>
  </si>
  <si>
    <t>20 سم للغرف حتى عمق 1.5 م، و25 سم حتى 2.5 م</t>
  </si>
  <si>
    <t>مواصفات مصرية 4/3/2/12</t>
  </si>
  <si>
    <t>سمك جدران غرف تفتيش المباني</t>
  </si>
  <si>
    <t>25 سم لأول متر من تشطيب الموقع، 38 سم للمتر الثاني، 51 سم للمتر الثالث</t>
  </si>
  <si>
    <t>طوب أسمنتي مصمت، مواصفات مصرية 4/3/2/12</t>
  </si>
  <si>
    <t>طول القطاع المختبر</t>
  </si>
  <si>
    <t>100 م كحد أقصى</t>
  </si>
  <si>
    <t>فرعات بقطر واحد</t>
  </si>
  <si>
    <t>ارتفاع قمع الاختبار</t>
  </si>
  <si>
    <t>قطره الأكبر يساوي قطر الخط</t>
  </si>
  <si>
    <t>نقص المياه في اختبار الضغط الاسمي</t>
  </si>
  <si>
    <t>0.1 LIT/MM(D)/1KM/30MPA لمدة 24 ساعة كحد أقصى</t>
  </si>
  <si>
    <t>بعد ضغط اسمي 24 ساعة وتقاس كمية النقص كل ساعتين؛ الوحدة مطبوعة هكذا بالمرجع</t>
  </si>
  <si>
    <t>طبقة الرمل أعلى المواسير</t>
  </si>
  <si>
    <t>مع الغمر بالماء</t>
  </si>
  <si>
    <t>أكبر بعد للحجارة في تربة الردم</t>
  </si>
  <si>
    <t>معامل لدونة تربة الردم PI</t>
  </si>
  <si>
    <t>لا يزيد عن 35%</t>
  </si>
  <si>
    <t>عمق شريط التحذير</t>
  </si>
  <si>
    <t>30 سم تحت سطح الأرض النهائي</t>
  </si>
  <si>
    <t>حماية المواسير على عمق أقل من 750 مم تحت الطريق</t>
  </si>
  <si>
    <t>أساس خرساني 100 مم وغلاف 100 مم</t>
  </si>
  <si>
    <t>حمل غطاء غرفة التفتيش في أرصفة المشاة</t>
  </si>
  <si>
    <t>1.5 طن على الأقل</t>
  </si>
  <si>
    <t>SBC 701 ص 4/12 فقرة 4.8.2.2.2</t>
  </si>
  <si>
    <t>حمل غطاء غرفة التفتيش في المواقف والطرق الداخلية</t>
  </si>
  <si>
    <t>12.5 طن على الأقل</t>
  </si>
  <si>
    <t>بعد مواسير الشرب عن غرف التفتيش</t>
  </si>
  <si>
    <t>50 سم على الأقل، وعن بيارات الصرف 3 م على الأقل، وأعلى منها منسوباً</t>
  </si>
  <si>
    <t>يحظر المرور تحت أو خلال غرف التفتيش والبيارات</t>
  </si>
  <si>
    <t>البعد عن مصادر التلوث (Septic tanks، بيارات، خنادق صرف)</t>
  </si>
  <si>
    <t>البعد عن مواسير الصرف والبيارات المدفونة</t>
  </si>
  <si>
    <t>وإلا تمرر أعلى الراسم العلوي للصرف وليس تحته</t>
  </si>
  <si>
    <t>المعتاد 1 م من الراسم العلوي للأقطار حتى 400 مم و1.2 م للأكبر</t>
  </si>
  <si>
    <t>تقاطع التغذية مع الصرف</t>
  </si>
  <si>
    <t>مسافة رأسية 30 سم على الأقل والتغذية أعلى</t>
  </si>
  <si>
    <t>عزل ماسورة المياه 1.5 م من نقطة التقاطع</t>
  </si>
  <si>
    <t>عرض حفر خندق التغذية</t>
  </si>
  <si>
    <t>0.60 م على الأقل للأقطار حتى 150 مم أو 3 أمثال القطر أيهما أكبر</t>
  </si>
  <si>
    <t>زيادة عمق الحفر في الطبقات الصخرية</t>
  </si>
  <si>
    <t>7.5 سم على الأقل</t>
  </si>
  <si>
    <t>ردم القاع برمل ناعم ودكه، يحظر التحميل على الصخر</t>
  </si>
  <si>
    <t>تثبيت كتل الدفع (Thrust Block)</t>
  </si>
  <si>
    <t>أقفزة حديد 2 × 0.5 بوصة</t>
  </si>
  <si>
    <t>للكيعان والمشتركات والنهايات الميتة بكتل خرسانة عادية</t>
  </si>
  <si>
    <t>ضغط فتح صمام خلاص الضغط</t>
  </si>
  <si>
    <t>لا يزيد 15% عن ضغط موقع التركيب</t>
  </si>
  <si>
    <t>مبان تغذى بمضخات مباشرة، قرب المضخة</t>
  </si>
  <si>
    <t>طبقات ردم خطوط المياه</t>
  </si>
  <si>
    <t>25 سم رمل نظيف مع الرش والدمك</t>
  </si>
  <si>
    <t>عمق شريط تمييز خطوط المياه</t>
  </si>
  <si>
    <t>على مسار المواسير</t>
  </si>
  <si>
    <t>تركيز الكلور لتعقيم الشبكة الخارجية</t>
  </si>
  <si>
    <t>حتى 10 أجزاء في المليون عند نقطة الحقن</t>
  </si>
  <si>
    <t>حجز 24 ساعة بعد وصول الكلور لأطراف الشبكة</t>
  </si>
  <si>
    <t>عزل مواسير المياه الساخنة</t>
  </si>
  <si>
    <t>صوف زجاجي لا يقل عن 20 مم + قماش قلاع</t>
  </si>
  <si>
    <t>فرعة غسيل الخزان العلوي</t>
  </si>
  <si>
    <t>1 بوصة بمحبس وحنفية براكور</t>
  </si>
  <si>
    <t>على العامود الصاعد</t>
  </si>
  <si>
    <t>الحد الأدنى: مرحاض مع بيديه أو حوض صغير بعرض 0.80</t>
  </si>
  <si>
    <t>0.80 × 1.60 م</t>
  </si>
  <si>
    <t>شكل ب-2</t>
  </si>
  <si>
    <t>ص 370</t>
  </si>
  <si>
    <t>الحد الأدنى: مرحاض + حوض</t>
  </si>
  <si>
    <t>1.00 × 1.70 / 1.10 × 1.40 / 0.80 × 1.60 م</t>
  </si>
  <si>
    <t>أمثلة من الرسم</t>
  </si>
  <si>
    <t>الحد الأدنى: دش مع مرحاض أو حوض</t>
  </si>
  <si>
    <t>0.80 × 1.70 / 1.20 × 1.50 / 1.20 × 1.40 م، ودش + مرحاض + حوض 1.70 × 1.40 أو 1.40 × 1.60 (شكل L)</t>
  </si>
  <si>
    <t>الحد الأدنى: حمام ببانيو</t>
  </si>
  <si>
    <t>1.40 × 1.50 / 1.30 × 1.50 / 1.70 × 1.50 / 1.20 × 2.10 / 1.30 × 2.10 / 1.80 × 1.50 / 1.40 × 1.60 م</t>
  </si>
  <si>
    <t>أقل بعد بين الأجهزة الصحية</t>
  </si>
  <si>
    <t>قيم كروكي (ب-5) بالسنتيمتر</t>
  </si>
  <si>
    <t>غير مقروءة في المسح، يعتمد على شكل (ب-8)</t>
  </si>
  <si>
    <t>مراحيض وبيديهات ومباول وأحواض</t>
  </si>
  <si>
    <t>ص 372</t>
  </si>
  <si>
    <t>غير مقروء</t>
  </si>
  <si>
    <t>من محور المبولة للحائط الجانبي</t>
  </si>
  <si>
    <t>0.4 م</t>
  </si>
  <si>
    <t>Figure 2.5.3.1</t>
  </si>
  <si>
    <t>0.8 م</t>
  </si>
  <si>
    <t>بين محور البيديه والمرحاض</t>
  </si>
  <si>
    <t>0.75 م</t>
  </si>
  <si>
    <t>بين محوري مرحاضين (كبائن)</t>
  </si>
  <si>
    <t>من محور المرحاض للحائط أو البانيو</t>
  </si>
  <si>
    <t>خلوص أمامي أمام المبولة أو المرحاض</t>
  </si>
  <si>
    <t>0.5 م</t>
  </si>
  <si>
    <t>عمق كابينة المرحاض</t>
  </si>
  <si>
    <t>المسافة بين جرجوري الصرف وجرجوري الفائض</t>
  </si>
  <si>
    <t>Roof drain with overflow</t>
  </si>
  <si>
    <t>Perforated gravel guard</t>
  </si>
  <si>
    <t>160 + 160 مم، بعد 50 مم عن الجرجوري</t>
  </si>
  <si>
    <t>Roof drain</t>
  </si>
  <si>
    <t>منسوب جرجوري الفائض</t>
  </si>
  <si>
    <t>مرفوع عن منسوب الصرف وفتحته أعلى من العزل</t>
  </si>
  <si>
    <t>Overflow</t>
  </si>
  <si>
    <t>التخفيض حول الجرجوري</t>
  </si>
  <si>
    <t>90 مم</t>
  </si>
  <si>
    <t>Roof drain مع Overflow drain على بعد 600 مم، وGravel guard 160 مم</t>
  </si>
  <si>
    <t>المرحاض البلدي</t>
  </si>
  <si>
    <t>أبعاد القاعدة</t>
  </si>
  <si>
    <t>600 × 490 مم، فتحة 200</t>
  </si>
  <si>
    <t>Eastern water closet</t>
  </si>
  <si>
    <t>Flush valve</t>
  </si>
  <si>
    <t>Push button Ø35 على ارتفاع 910 مم من التشطيب، والـ flush valve أسفل الزر بحوالي 205 مم، تغذية 1/2 بوصة CWL</t>
  </si>
  <si>
    <t>Angle valve الشطاف</t>
  </si>
  <si>
    <t>1/2 بوصة على ارتفاع 400 مم، ارتفاع الحامل 900</t>
  </si>
  <si>
    <t>بعد محور الشطاف</t>
  </si>
  <si>
    <t>الصرف</t>
  </si>
  <si>
    <t>UPVC 110 مم مع P-trap</t>
  </si>
  <si>
    <t>Vent</t>
  </si>
  <si>
    <t>50 مم إلى أقرب خط تهوية رئيسي</t>
  </si>
  <si>
    <t>أبعاد جانبية وعمق ومحور الصرف</t>
  </si>
  <si>
    <t>طول 600 (50 + 480 + 70)، عمق القاعدة 170 مم تحت التشطيب، محور الصرف 200 مم من الحائط، مخرج الصرف 110 مم تحت التشطيب في المسقط الأمامي</t>
  </si>
  <si>
    <t>المرحاض الغربي الأرضي</t>
  </si>
  <si>
    <t>الأبعاد</t>
  </si>
  <si>
    <t>عرض 415، عمق 690، ارتفاع الخزان 820 مم</t>
  </si>
  <si>
    <t>Western floor WC</t>
  </si>
  <si>
    <t>ارتفاع المقعد</t>
  </si>
  <si>
    <t>Angle valve تغذية الخزان</t>
  </si>
  <si>
    <t>15 مم CWL على ارتفاع 200 مم وبعد 150 من المحور</t>
  </si>
  <si>
    <t>الشطاف</t>
  </si>
  <si>
    <t>1/2 بوصة angle valve على 400 مم، الحامل 900، بعد 300</t>
  </si>
  <si>
    <t>UPVC 110 مم</t>
  </si>
  <si>
    <t>بعد محور الصرف عن الحائط</t>
  </si>
  <si>
    <t>220 مم</t>
  </si>
  <si>
    <t>50 مم لأقرب خط تهوية رئيسي</t>
  </si>
  <si>
    <t>ارتفاعات ملحقات الحمامات من FFL</t>
  </si>
  <si>
    <t>Grab bar</t>
  </si>
  <si>
    <t>850 مم</t>
  </si>
  <si>
    <t>من مستوى التشطيب</t>
  </si>
  <si>
    <t>Hand dryer</t>
  </si>
  <si>
    <t>1000 مم</t>
  </si>
  <si>
    <t>Soap dispenser حائطي</t>
  </si>
  <si>
    <t>900 مم</t>
  </si>
  <si>
    <t>Paper towel dispenser</t>
  </si>
  <si>
    <t>Hand spray hose</t>
  </si>
  <si>
    <t>Toilet paper holder</t>
  </si>
  <si>
    <t>صرف حوض الوجه</t>
  </si>
  <si>
    <t>Waste pipe</t>
  </si>
  <si>
    <t>2 بوصة مع Bottle trap وchrome escutcheon</t>
  </si>
  <si>
    <t>حوض وجه</t>
  </si>
  <si>
    <t>Vent pipe</t>
  </si>
  <si>
    <t>2 بوصة يصعد للسطح</t>
  </si>
  <si>
    <t>ميل ماسورة الصرف الأفقية</t>
  </si>
  <si>
    <t>قطر ماسورة تغذية الـ flush valve</t>
  </si>
  <si>
    <t>Ø35 مم مع access panel ستانلس أمام الـ flush valve</t>
  </si>
  <si>
    <t>Wall mounted WC</t>
  </si>
  <si>
    <t>فرع الصرف</t>
  </si>
  <si>
    <t>110 × 110 × 87.5° إلى الخط الرئيسي</t>
  </si>
  <si>
    <t>رأس الدش</t>
  </si>
  <si>
    <t>1800 مم من الأرضية، ذراع 200 مم، ومدى حامل الدش 600 مم أسفل الرأس</t>
  </si>
  <si>
    <t>دش وبانيو</t>
  </si>
  <si>
    <t>Bath mixer</t>
  </si>
  <si>
    <t>810 مم من الأرضية</t>
  </si>
  <si>
    <t>تباعد مداخل الساخن والبارد</t>
  </si>
  <si>
    <t>150 مم متماثلة</t>
  </si>
  <si>
    <t>صرف الدش</t>
  </si>
  <si>
    <t>P-trap في الأرضية</t>
  </si>
  <si>
    <t>مقاس البانيو</t>
  </si>
  <si>
    <t>1700 × 750 مم خارجي، 1190 × 452 مم داخلي، ارتفاع كلي 398 مم، حافة 105 مم</t>
  </si>
  <si>
    <t>صرف البانيو</t>
  </si>
  <si>
    <t>Overflow outlet، UPVC 50 مم waste ومثلها vent</t>
  </si>
  <si>
    <t>حوض غسيل الوجه Pedestal</t>
  </si>
  <si>
    <t>التغذية</t>
  </si>
  <si>
    <t>15 مم CW &amp; HW من السقف مع angle valves</t>
  </si>
  <si>
    <t>Pedestal wash basin</t>
  </si>
  <si>
    <t>ارتفاع مداخل التغذية</t>
  </si>
  <si>
    <t>520 مم، تباعد 200 مم</t>
  </si>
  <si>
    <t>بروز الحوض</t>
  </si>
  <si>
    <t>510 مم، ارتفاع الحوض 220</t>
  </si>
  <si>
    <t>P-trap أو Bottle trap، UPVC 50 مم waste، Vent 50 مم</t>
  </si>
  <si>
    <t>بعد الصرف من الحائط</t>
  </si>
  <si>
    <t>205 مم</t>
  </si>
  <si>
    <t>الخلاط</t>
  </si>
  <si>
    <t>Flexible tube 280 مم</t>
  </si>
  <si>
    <t>حوض المطبخ</t>
  </si>
  <si>
    <t>ارتفاع سطح الحوض</t>
  </si>
  <si>
    <t>Kitchen sink</t>
  </si>
  <si>
    <t>ارتفاع التغذية</t>
  </si>
  <si>
    <t>600 مم (13Ø supply assembly، nipple كروم 13Ø × 75)، والصرف على 450 مم</t>
  </si>
  <si>
    <t>ارتفاع الصرف</t>
  </si>
  <si>
    <t>450 مم</t>
  </si>
  <si>
    <t>P-trap</t>
  </si>
  <si>
    <t>40 مم مع slip joint adaptor وreducing tee 50 × 50 × 40 وvent 50 مم</t>
  </si>
  <si>
    <t>ارتفاع سطح الرف</t>
  </si>
  <si>
    <t>900 مم (500 + 400)</t>
  </si>
  <si>
    <t>المرآة</t>
  </si>
  <si>
    <t>سمك 6 مم تبدأ 100 مم فوق الرف</t>
  </si>
  <si>
    <t>ارتفاع البلاط والسقف</t>
  </si>
  <si>
    <t>2800 مم، سقف شرائح ألومنيوم 100 مم، 700 فوق</t>
  </si>
  <si>
    <t>عمق ماسورة التغذية تحت الشارع</t>
  </si>
  <si>
    <t>وصلة المبنى</t>
  </si>
  <si>
    <t>المطبق سابق الصب</t>
  </si>
  <si>
    <t>غطاء وإطار</t>
  </si>
  <si>
    <t>زهر قياسي Traffic type</t>
  </si>
  <si>
    <t>Precast manhole</t>
  </si>
  <si>
    <t>فتحة الغطاء</t>
  </si>
  <si>
    <t>600 مم، جدار 250 كل جانب</t>
  </si>
  <si>
    <t>حلقات الطوب أسفل الإطار</t>
  </si>
  <si>
    <t>3 مداميك min إلى 6 max</t>
  </si>
  <si>
    <t>Eccentric cone</t>
  </si>
  <si>
    <t>ارتفاع المخروط اللامركزي 900 مم وإجمالي 1200 مم، 100 مم أعلى، وإزاحة 200 مم</t>
  </si>
  <si>
    <t>القطر الداخلي</t>
  </si>
  <si>
    <t>سمك الحلقات</t>
  </si>
  <si>
    <t>150 مم، 180</t>
  </si>
  <si>
    <t>Safety steps</t>
  </si>
  <si>
    <t>التسليح</t>
  </si>
  <si>
    <t>12 مم @ 250 أفقي ورأسي</t>
  </si>
  <si>
    <t>الحلقات المتاحة</t>
  </si>
  <si>
    <t>300، 600، 1200 مم</t>
  </si>
  <si>
    <t>القاعدة</t>
  </si>
  <si>
    <t>تصب بالموقع حتى 150 مم min فوق أعلى ماسورة، نصف ماسورة بالقناة، 300 (typ)</t>
  </si>
  <si>
    <t>أنواع المطابق حسب العمق</t>
  </si>
  <si>
    <t>مطبق 1500 &lt; D ≤ 2500 مم</t>
  </si>
  <si>
    <t>قاعدة 1700 سمك 350، بروز 100، جدران 250، فتحة 600، مخروط، Steel ladder، Water stop، بنشينج</t>
  </si>
  <si>
    <t>حسب العمق</t>
  </si>
  <si>
    <t>مطبق 2500 &lt; D &lt; 3500 مم</t>
  </si>
  <si>
    <t>قاعدة عرض 1900 سمك 200 مم ببروز 50، فراغ داخلي 1200، جدران 300 سفلي و250 علوي، رقبة 250 وإطار 230، Steel ladder وwater stop</t>
  </si>
  <si>
    <t>مطبق أعمق</t>
  </si>
  <si>
    <t>فراغ 1200، جدران 300، قاعدة 2000 سمك 350 على رمل مدموك عرض 2200 سمك 200، CI ladder</t>
  </si>
  <si>
    <t>غطاء المطبق الأعمق</t>
  </si>
  <si>
    <t>زهر قطر 60 سم تحمل 40 طن</t>
  </si>
  <si>
    <t>طرق</t>
  </si>
  <si>
    <t>تسليح المطبق الأعمق</t>
  </si>
  <si>
    <t>الجدران 5Ø8/م و5Ø12/م، القاعدة 5Ø10/م في الفرشين</t>
  </si>
  <si>
    <t>تغذية جهد منخفض مباشر من الشبكة</t>
  </si>
  <si>
    <t>100 ك.ف.أ أو أقل</t>
  </si>
  <si>
    <t>كود مصري كهرباء 2000 مجلد 1 ص196</t>
  </si>
  <si>
    <t>محول خاص وتغذية جهد متوسط</t>
  </si>
  <si>
    <t>أكثر من 625 ك.ف.أ</t>
  </si>
  <si>
    <t>كود مصري كهرباء 2000</t>
  </si>
  <si>
    <t>عدد المخارج على دائرة فرعية نهائية</t>
  </si>
  <si>
    <t>10 أو أقل</t>
  </si>
  <si>
    <t>مع مراعاة الأحمال (مجلد 2 ص262)</t>
  </si>
  <si>
    <t>تباعد المواسير المدفونة</t>
  </si>
  <si>
    <t>3 أضعاف القطر على الأقل من المركز</t>
  </si>
  <si>
    <t>1/3 سمك الخرسانة بحد أقصى</t>
  </si>
  <si>
    <t>أقل سمك بلاطة لدفن المواسير</t>
  </si>
  <si>
    <t>عدد المخارج على دائرة فرعية نهائية واحدة</t>
  </si>
  <si>
    <t>تشوين مواسير الكهرباء</t>
  </si>
  <si>
    <t>بعيداً عن الشمس والحرارة</t>
  </si>
  <si>
    <t>المسافة بين مواسير الكهرباء بالسقف</t>
  </si>
  <si>
    <t>3 × قطر الماسورة على الأقل مركز لمركز</t>
  </si>
  <si>
    <t>قسم 03300</t>
  </si>
  <si>
    <t>القطر الخارجي للمجرى المدفون</t>
  </si>
  <si>
    <t>1/3 سمك الخرسانة كحد أقصى</t>
  </si>
  <si>
    <t>قسم 03300 فقرة 3.3.3.1 (المجاري والمواسير)</t>
  </si>
  <si>
    <t>أقل سمك بلاطة يسمح بدفن مواسير</t>
  </si>
  <si>
    <t>المسافة بين صندوقي اتصال</t>
  </si>
  <si>
    <t>إلا إذا ذكر في المخططات الإنشائية</t>
  </si>
  <si>
    <t>سلك السحب</t>
  </si>
  <si>
    <t>سلك مجلفن قطر 2 مم</t>
  </si>
  <si>
    <t>في كل المواسير بما فيها الاحتياطية</t>
  </si>
  <si>
    <t>عدد الانحناءات بين صندوقين</t>
  </si>
  <si>
    <t>2 انحناء 90 درجة كحد أقصى</t>
  </si>
  <si>
    <t>قطر الانحناء 4 × قطر الماسورة على الأقل بأدوات خاصة</t>
  </si>
  <si>
    <t>البعد عن شبكة الإنذار بالسقف</t>
  </si>
  <si>
    <t>50 سم على الأقل عند التوازي، 5 سم عند التعامد</t>
  </si>
  <si>
    <t>تخفيض عدد الكابلات لكل انحناء إضافي</t>
  </si>
  <si>
    <t>10% عن كل انحناء إضافي أو زيادة مقطع الماسورة</t>
  </si>
  <si>
    <t>الكود المصري للتوصيلات الكهربائية 2000 مج2 ص308</t>
  </si>
  <si>
    <t>عمق التكسير لمواسير رأسية في وحدات طوب مصمت</t>
  </si>
  <si>
    <t>1/3 سمك الوحدة كحد أقصى</t>
  </si>
  <si>
    <t>عمق التكسير لمواسير أفقية</t>
  </si>
  <si>
    <t>1/6 سمك الوحدة كحد أقصى</t>
  </si>
  <si>
    <t>لا يسمح بالتكسير في البلوكات المفرغة أو الرغوية</t>
  </si>
  <si>
    <t>بروز صناديق الاتصال عن المباني</t>
  </si>
  <si>
    <t>1.5 إلى 2.5 سم (في مستوى البياض)</t>
  </si>
  <si>
    <t>يفضل تركيبها بعد البؤج والأوتار ومتساطحة معها</t>
  </si>
  <si>
    <t>ارتفاع مفاتيح الإنارة</t>
  </si>
  <si>
    <t>1.20 إلى 1.35 م من تشطيب الأرضية</t>
  </si>
  <si>
    <t>في الاتجاه الحر للباب (strike side) حسب اتجاه الفتح (شكل ك-2)</t>
  </si>
  <si>
    <t>ارتفاع البرايز في السكني والمكاتب</t>
  </si>
  <si>
    <t>35 إلى 40 سم من تشطيب الأرضية</t>
  </si>
  <si>
    <t>الحمامات والمطابخ 120 إلى 135 سم؛ الارتفاعات موحدة بالمشروع (شكل ك-1)</t>
  </si>
  <si>
    <t>بعد الأفياش داخل المبنى عن الأرض</t>
  </si>
  <si>
    <t>نص المرجع ينسبه للكود السعودي، والحاشية تشير لمواصفات بنود أعمال التوصيلات الكهربائية المصرية 2006 بند 10-1-20</t>
  </si>
  <si>
    <t>بعد المقابس خارج المبنى عن الأرض</t>
  </si>
  <si>
    <t>ما لم يوصف خلاف ذلك بمخططات المشروع؛ مواصفات بنود الأعمال الكهربائية 2006 بند 10-2-2</t>
  </si>
  <si>
    <t>بعد مفاتيح الإنارة عن الباب أفقياً</t>
  </si>
  <si>
    <t>مفاتيح أو برايز Back-to-Back على جانبي جدار</t>
  </si>
  <si>
    <t>مسافة أفقية 15 سم على الأقل</t>
  </si>
  <si>
    <t>لمنع انتقال الصوت خاصة في السكني</t>
  </si>
  <si>
    <t>تغليف التمديدات الأرضية</t>
  </si>
  <si>
    <t>خرسانة سمك 7.5 سم وليس مونة أسمنتية</t>
  </si>
  <si>
    <t>البعد عن مواسير المياه الساخنة</t>
  </si>
  <si>
    <t>30 سم متوازية، 15 سم متقاطعة</t>
  </si>
  <si>
    <t>البعد عن مواسير المياه الباردة</t>
  </si>
  <si>
    <t>7.5 سم في الحالتين</t>
  </si>
  <si>
    <t>ما لم تحدد المواصفات أكبر</t>
  </si>
  <si>
    <t>البعد عن شبكة الإنذار بالجدران</t>
  </si>
  <si>
    <t>50 سم متوازية؛ عند التعامد على حوامل تبعد 5 سم على الأقل</t>
  </si>
  <si>
    <t>للأقطار 25 إلى 40 مم</t>
  </si>
  <si>
    <t>المسافة بين مخرج المقبس والحائط العمودي</t>
  </si>
  <si>
    <t>1.8 م كحد أقصى، وبين بريزتين 3.65 م كحد أقصى</t>
  </si>
  <si>
    <t>ما لم يتطلب الإنشائي أقل</t>
  </si>
  <si>
    <t>المواسير المعدنية المرنة لتغذية الأجهزة وعبر فواصل التمدد</t>
  </si>
  <si>
    <t>طول 2 م كحد أقصى وقطر 16 مم على الأقل</t>
  </si>
  <si>
    <t>المواسير المرنة غير المعدنية</t>
  </si>
  <si>
    <t>طول 2 م كحد أقصى</t>
  </si>
  <si>
    <t>لا تستخدم للتركيبات الغاطسة بالجدار أو تحت الصبة الخرسانية</t>
  </si>
  <si>
    <t>قطر الماسورة المعدنية المرنة عند فاصل التمدد بالجدران</t>
  </si>
  <si>
    <t>ضعف قطر الماسورة الأساسية</t>
  </si>
  <si>
    <t>صندوق اتصال على جانبي الفاصل مع ترك طول مناسب في سحب الأسلاك داخل الصناديق، الكود المصري للتوصيلات 2000 مج2 ص309</t>
  </si>
  <si>
    <t>لون موصل حماية أو موصل تأريض</t>
  </si>
  <si>
    <t>أخضر وأصفر</t>
  </si>
  <si>
    <t>لون موصل حماية محايد (PEN)</t>
  </si>
  <si>
    <t>أخضر وأصفر مع علامة زرقاء عند النهايات</t>
  </si>
  <si>
    <t>لون طور دائرة أحادية الطور (تيار متردد)</t>
  </si>
  <si>
    <t>بني</t>
  </si>
  <si>
    <t>لون محايد (Neutral) لدائرة أحادية أو ثلاثية الطور</t>
  </si>
  <si>
    <t>أزرق</t>
  </si>
  <si>
    <t>لون طور أول وثان وثالث لدائرة ثلاثية الطور</t>
  </si>
  <si>
    <t>بني، أسود، رمادي</t>
  </si>
  <si>
    <t>لون موصل الطور لدوائر التحكم والجهد فائق الانخفاض</t>
  </si>
  <si>
    <t>بني، أسود، أحمر، برتقالي، أصفر، بنفسجي، رمادي، أبيض، قرنفلي (أحمر وردي)، أزرق مخضر</t>
  </si>
  <si>
    <t>لون محايد أو سلك أوسط لدوائر التحكم</t>
  </si>
  <si>
    <t>أقل مقطع للموصلات SBC 401 Table 52-5</t>
  </si>
  <si>
    <t>أقل مقطع: تمديدات ثابتة بكابلات وموصلات معزولة للقوى والإنارة</t>
  </si>
  <si>
    <t>نحاس 1.5 مم²، ألومنيوم 2.5 مم²</t>
  </si>
  <si>
    <t>ملاحظة 1: وصلات نهايات الألومنيوم تختبر وتعتمد لهذا الاستخدام</t>
  </si>
  <si>
    <t>أقل مقطع: تمديدات ثابتة بكابلات معزولة للإشارات والتحكم</t>
  </si>
  <si>
    <t>نحاس 0.5 مم²</t>
  </si>
  <si>
    <t>ملاحظة 2: دوائر إشارات المعدات الإلكترونية يسمح 0.1 مم²</t>
  </si>
  <si>
    <t>أقل مقطع: تمديدات ثابتة بموصلات عارية للقوى</t>
  </si>
  <si>
    <t>نحاس 10 مم²، ألومنيوم 16 مم²</t>
  </si>
  <si>
    <t>أقل مقطع: تمديدات ثابتة بموصلات عارية للإشارات والتحكم</t>
  </si>
  <si>
    <t>نحاس 4 مم²</t>
  </si>
  <si>
    <t>أقل مقطع: توصيلات مرنة لجهاز محدد</t>
  </si>
  <si>
    <t>حسب المواصفة السعودية</t>
  </si>
  <si>
    <t>نحاس</t>
  </si>
  <si>
    <t>أقل مقطع: توصيلات مرنة لأي تطبيق آخر</t>
  </si>
  <si>
    <t>نحاس 0.75 مم²</t>
  </si>
  <si>
    <t>(a) الكابلات المرنة 7 قلوب فأكثر تطبق ملاحظة 2</t>
  </si>
  <si>
    <t>أقل مقطع: توصيلات مرنة لدوائر جهد منخفض جداً لتطبيقات خاصة</t>
  </si>
  <si>
    <t>أقل مقطع لموصلات الدوائر الفرعية النهائية للإنارة</t>
  </si>
  <si>
    <t>2 مم²</t>
  </si>
  <si>
    <t>الكود المصري للتوصيلات 2000 مج2 ص262؛ SBC 401 جدول 52-5 الحد الأدنى 1.5 مم² نحاس</t>
  </si>
  <si>
    <t>أقل مقطع للمقابس (البرايز)</t>
  </si>
  <si>
    <t>3 مم²</t>
  </si>
  <si>
    <t>مهما كان حملها صغيرا، الكود المصري للتوصيلات 2000 مج2 ص262؛ SBC 401 جدول 52-5 الحد الأدنى 1.5 مم² والشائع للمقابس 2.5 مم²</t>
  </si>
  <si>
    <t>أسلاك الاستخدامات البسيطة (إنارة داخلية ومخارج مقابس)</t>
  </si>
  <si>
    <t>نحاس مفرد مصمت القلب حتى 2.5 مم²</t>
  </si>
  <si>
    <t>المواصفات العامة لتنفيذ المباني بالسعودية قسم 16050</t>
  </si>
  <si>
    <t>أقل مقطع لسلك نظام الإنذار النحاسي</t>
  </si>
  <si>
    <t>1 مم²</t>
  </si>
  <si>
    <t>مع حماية التمديدات الأرضية من الرطوبة، SBC 1428 اشتراطات الحماية من الحريق فقرة 7-5/5</t>
  </si>
  <si>
    <t>الكود المصري للتوصيلات الكهربائية 2000 فقرة 7/4 حسب الحاشية؛ 3 مم² مقاس غير قياسي في IEC، والحد الأدنى في SBC 401 جدول 52-5 نحاس 1.5 مم² لدوائر القوى والإنارة</t>
  </si>
  <si>
    <t>درجة حماية مفاتيح المطابخ والحمامات</t>
  </si>
  <si>
    <t>حساسية قاطع التسرب الأرضي لمقابس الأماكن الرطبة</t>
  </si>
  <si>
    <t>حتى لو لم يذكر بالمستندات</t>
  </si>
  <si>
    <t>ارتفاع البرايز</t>
  </si>
  <si>
    <t>35 إلى 40 سم من التشطيب، الحمامات 135 سم</t>
  </si>
  <si>
    <t>ما لم تنص المخططات</t>
  </si>
  <si>
    <t>فصل RCD في الأماكن الرطبة</t>
  </si>
  <si>
    <t>عند تسرب أكثر من 30 مللي أمبير</t>
  </si>
  <si>
    <t>مخارج Back-to-Back</t>
  </si>
  <si>
    <t>مسافة أفقية 150 مم</t>
  </si>
  <si>
    <t>لتجنب انتقال الصوت</t>
  </si>
  <si>
    <t>أحمال المقابس للخدمة الخفيفة</t>
  </si>
  <si>
    <t>حتى 2 ك.وات عند 127 فولت، وحتى 3 ك.وات عند 220 فولت</t>
  </si>
  <si>
    <t>حماية كل دوائر المقابس</t>
  </si>
  <si>
    <t>قاطع تسرب أرضي 30 مللي أمبير</t>
  </si>
  <si>
    <t>المقابس الخارجية والرطبة من النوع المقاوم للعوامل الجوية</t>
  </si>
  <si>
    <t>تفاوت استقامة أغطية المخارج والمفاتيح</t>
  </si>
  <si>
    <t>4 مم كحد أقصى</t>
  </si>
  <si>
    <t>تركب رأسية</t>
  </si>
  <si>
    <t>عدد المآخذ 16 أمبير على دائرة نهائية واحدة</t>
  </si>
  <si>
    <t>4 كحد أقصى</t>
  </si>
  <si>
    <t>عند تشغيل جهاز متنقل من عدة نقاط</t>
  </si>
  <si>
    <t>تربيط الكابلات على الحوامل</t>
  </si>
  <si>
    <t>أحزمة كل 2 م وبعد كل انحناء أو نزول، و blind end في نهاية المسار</t>
  </si>
  <si>
    <t>سماكة حوامل الصلب المجلفن</t>
  </si>
  <si>
    <t>ما لم تنص المواصفات</t>
  </si>
  <si>
    <t>نسبة مساحة مقاطع الكابلات إلى مقطع الحامل</t>
  </si>
  <si>
    <t>50% كحد أقصى وتقل كلما زاد الطول أو الانحناءات</t>
  </si>
  <si>
    <t>المسافة بين كابلين متجاورين على الحامل</t>
  </si>
  <si>
    <t>قطر الأكبر على الأقل (أحادي الطور) أو ضعف القطر (ثلاثي الطور)</t>
  </si>
  <si>
    <t>تثبيت الحوامل</t>
  </si>
  <si>
    <t>كل 1.5 م (1500 مم) على الأكثر</t>
  </si>
  <si>
    <t>بقطع خاصة للانحناءات والتلاقي، والأكواع والتفريعات T و X عند الضرورة فقط ومن نفس الصانع (المواصفات العامة السعودية قسم 16050 فقرة 3.3.1.5)</t>
  </si>
  <si>
    <t>احتياطي مساحة الحامل</t>
  </si>
  <si>
    <t>25% لكوابل مستقبلية</t>
  </si>
  <si>
    <t>مجاري كابلات إنذار الحريق</t>
  </si>
  <si>
    <t>مقاومة للحريق ساعتين</t>
  </si>
  <si>
    <t>يحظر تمديدها بجوار كوابل أي نظام آخر</t>
  </si>
  <si>
    <t>غطاء الحامل المخترق لأدوار المبنى</t>
  </si>
  <si>
    <t>يلحم لمسافة 50 سم أعلى الدور و20 سم أسفل السقف ويلحم به شبك ممدد والبياض عليه</t>
  </si>
  <si>
    <t>مسافات تثبيت المجاري الصندوقية TRUNKING</t>
  </si>
  <si>
    <t>1.5 م أفقي، 4.5 م رأسي</t>
  </si>
  <si>
    <t>بأدوات تثبيت خاصة</t>
  </si>
  <si>
    <t>عدد الوصلات بين نقطتي تثبيت TRUNKING</t>
  </si>
  <si>
    <t>وصلة واحدة كحد أقصى</t>
  </si>
  <si>
    <t>عدد الموصلات الحاملة للتيار في TRUNKING</t>
  </si>
  <si>
    <t>30 موصل كحد أقصى، والمساحة المستخدمة 20% كحد أقصى من مقطع المجرى</t>
  </si>
  <si>
    <t>عمق قناة الكابلات</t>
  </si>
  <si>
    <t>المواصفات المصرية 2006 ص299، غالباً بغرف المحولات ولوحات التوزيع</t>
  </si>
  <si>
    <t>عرض قناة الكابلات</t>
  </si>
  <si>
    <t>ميول أرضية المجرى</t>
  </si>
  <si>
    <t>1:200 والصرف على أقرب بالوعة</t>
  </si>
  <si>
    <t>بعد الكابلات متعددة الأقطاب عن بعضها على الزوايا الجانبية</t>
  </si>
  <si>
    <t>5 سم على الأقل، وعن الجدران 3 سم</t>
  </si>
  <si>
    <t>أغطية قنوات الكابلات</t>
  </si>
  <si>
    <t>صلب أو صاج مجلفن بقلاوة سمك 3 إلى 6 مم على زوايا 40×40 مم، أو بلاطات خرسانة مسلحة قابلة للرفع</t>
  </si>
  <si>
    <t>بعد مسارات الكابلات عن خطوط الصرف</t>
  </si>
  <si>
    <t>1 م غالباً</t>
  </si>
  <si>
    <t>بعد وصلات مواسير الصرف والمياه عن الكابلات عند التقاطع</t>
  </si>
  <si>
    <t>3 م غالباً</t>
  </si>
  <si>
    <t>عمق كابلات الجهد المنخفض في الخنادق</t>
  </si>
  <si>
    <t>80 سم على الأقل من التشطيب</t>
  </si>
  <si>
    <t>عمق كابلات الجهد المتوسط</t>
  </si>
  <si>
    <t>أو الارتفاع الأكبر الوارد بالمشروع</t>
  </si>
  <si>
    <t>عمق كوابل تعمل بأعلى من 600 فولت</t>
  </si>
  <si>
    <t>1000 مم على الأقل</t>
  </si>
  <si>
    <t>25% إلى 50% من المواسير المستعملة</t>
  </si>
  <si>
    <t>رمل نظيف حول المواسير المدفونة</t>
  </si>
  <si>
    <t>10 سم أسفل المواسير على الأقل</t>
  </si>
  <si>
    <t>فرشة رمل أسفل المواسير</t>
  </si>
  <si>
    <t>تمتد 50 سم على الأقل خارج طرفي المواسير</t>
  </si>
  <si>
    <t>سلك سحب داخل مواسير الكابلات الخارجية</t>
  </si>
  <si>
    <t>مجلفن قطر 3 مم</t>
  </si>
  <si>
    <t>ميل مواسير الكابلات الخارجية</t>
  </si>
  <si>
    <t>75 مم لكل 20 م طولي نحو غرف التفتيش</t>
  </si>
  <si>
    <t>لمنع تراكم المياه</t>
  </si>
  <si>
    <t>الدفن المباشر للكابلات</t>
  </si>
  <si>
    <t>فرش رمل ناعم 10 سم أسفل الكابلات ثم الفرد ثم ردم برمل 10 سم على الأقل</t>
  </si>
  <si>
    <t>أو السمك المحدد بالمخططات</t>
  </si>
  <si>
    <t>المسافة الأفقية بين كابلين متجاورين مدفونين</t>
  </si>
  <si>
    <t>قطر الكابل على الأقل وغالباً 20 سم على الأقل</t>
  </si>
  <si>
    <t>للتمديد المباشر</t>
  </si>
  <si>
    <t>نصف قطر انحناء الكوابل غير المسلحة</t>
  </si>
  <si>
    <t>8 إلى 10 أضعاف قطر الكابل على الأقل</t>
  </si>
  <si>
    <t>وتعليمات الصانع</t>
  </si>
  <si>
    <t>نصف قطر انحناء الكوابل المسلحة</t>
  </si>
  <si>
    <t>10 إلى 12 ضعف القطر على الأقل</t>
  </si>
  <si>
    <t>لحام الكوابل بصناديق اللحام</t>
  </si>
  <si>
    <t>فقط للمسارات الأطول من 250 م أو عند زيادة المسار عن الطول القياسي من المصنع</t>
  </si>
  <si>
    <t>بعد كابل جهد منخفض عن كابل اتصال</t>
  </si>
  <si>
    <t>بعد كابل جهد منخفض عن متوسط أو بين كابلين متوسطين</t>
  </si>
  <si>
    <t>الطبقات أو المسارات المتقاطعة</t>
  </si>
  <si>
    <t>فصل بطبقة رملية 10 سم على الأقل، الجهد المتوسط بالطبقات السفلية، وأعلى طبقة 600 مم على الأقل تحت التشطيب</t>
  </si>
  <si>
    <t>بلاطات حماية خرسانية فوق الرمل</t>
  </si>
  <si>
    <t>سمك 5 سم على الأقل بطول الكابل مع شريط تحذير على عمق 300 مم من التشطيب</t>
  </si>
  <si>
    <t>شكل ك-8</t>
  </si>
  <si>
    <t>علامات الكابلات</t>
  </si>
  <si>
    <t>خرسانية ارتفاع 600 مم ومربعة 200 مم على الأقل عند كل انحراف ونقطة وصل ولحام</t>
  </si>
  <si>
    <t>شكل ك-9</t>
  </si>
  <si>
    <t>إزالة العزل عند الوصل</t>
  </si>
  <si>
    <t>1.5 سم زيادة عن الطول العاري المطلوب</t>
  </si>
  <si>
    <t>مقاومة وحرارة الوصلة</t>
  </si>
  <si>
    <t>لا تزيد عن مقاومة وحرارة طول مماثل من الكابل</t>
  </si>
  <si>
    <t>أثناء التحميل</t>
  </si>
  <si>
    <t>درجة حماية الإنارة الظاهرة في الأماكن الرطبة أو خارج المبنى</t>
  </si>
  <si>
    <t>إنارة غرف وسلالم وممرات الهروب</t>
  </si>
  <si>
    <t>وحدات طوارئ من دائرتين على الأقل</t>
  </si>
  <si>
    <t>درجة حماية وحدات الإضاءة الغاطسة في المياه</t>
  </si>
  <si>
    <t>IP68 على الأقل</t>
  </si>
  <si>
    <t>حمامات السباحة والنافورات</t>
  </si>
  <si>
    <t>خندق كابل تغذية الأعمدة</t>
  </si>
  <si>
    <t>موازٍ لخط القواعد ويبعد 60 إلى 80 سم عنها</t>
  </si>
  <si>
    <t>مع غرف تفتيش صغيرة قرب كل عامود</t>
  </si>
  <si>
    <t>شريط عازل واق للأعمدة ذات الجزء المدفون</t>
  </si>
  <si>
    <t>يمتد 20 سم أعلى منسوب الأرض و20 سم تحته</t>
  </si>
  <si>
    <t>درجة حماية عامود الإنارة</t>
  </si>
  <si>
    <t>للحماية من الأمطار</t>
  </si>
  <si>
    <t>تباعد أعمدة إنارة الممشى (ارتفاع 300 إلى 1000 مم)</t>
  </si>
  <si>
    <t>حوالي 5 م</t>
  </si>
  <si>
    <t>على جانب واحد أو تبادلياً على الجانبين</t>
  </si>
  <si>
    <t>سمك صاج لوحات التوزيع الفرعية</t>
  </si>
  <si>
    <t>الكود المصري للتوصيلات 2000 مج2 ص188</t>
  </si>
  <si>
    <t>مستوى عزل اللوحات</t>
  </si>
  <si>
    <t>660 فولت تيار متردد على الأقل</t>
  </si>
  <si>
    <t>بطاقة اللوحة</t>
  </si>
  <si>
    <t>نوع التيار وجهده وعدد أطواره، وكلمة خطر إذا زاد الجهد عن 250 فولت</t>
  </si>
  <si>
    <t>درجة حماية لوحات الضغط المنخفض داخل المبنى</t>
  </si>
  <si>
    <t>IP40 أو ما يماثلها</t>
  </si>
  <si>
    <t>داخل المباني</t>
  </si>
  <si>
    <t>ارتفاع قاع اللوحة عن البلاط</t>
  </si>
  <si>
    <t>1700 مم على الأقل، ولا تتجاوز اللوحة 1950 مم، وقمة مقبض التشغيل 1950 مم كحد أقصى من الأرضية</t>
  </si>
  <si>
    <t>مدد اختبار الحمل المستمر للمولد</t>
  </si>
  <si>
    <t>4 ساعات عند 3/4 الحمل المقنن، ثم ساعة عند 100% من الحمل المقنن</t>
  </si>
  <si>
    <t>درجة حماية الإضاءة الغاطسة</t>
  </si>
  <si>
    <t>لا تقل عن IP68</t>
  </si>
  <si>
    <t>حمامات وسباحة ونوافير</t>
  </si>
  <si>
    <t>درجة حماية مفاتيح المطابخ والحمامات والمغاسل</t>
  </si>
  <si>
    <t>لا تقل عن IP55</t>
  </si>
  <si>
    <t>تغذية إنارة طوارئ الهروب</t>
  </si>
  <si>
    <t>سلالم وممرات الهروب</t>
  </si>
  <si>
    <t>طول التمديدات الكهربائية المكشوفة</t>
  </si>
  <si>
    <t>لا تزيد عن 3 م وبدون وصلات</t>
  </si>
  <si>
    <t>حدود ضيقة وثابتة</t>
  </si>
  <si>
    <t>نسبة اختبار الاستمرارية ومقاومة العزل لشبكة الهاتف</t>
  </si>
  <si>
    <t>100% من الخطوط</t>
  </si>
  <si>
    <t>نسبة اختبار الاضمحلال واضمحلال التسميع لشبكة الهاتف</t>
  </si>
  <si>
    <t>5% من الخطوط</t>
  </si>
  <si>
    <t>ص 301 إلى 302</t>
  </si>
  <si>
    <t>ارتفاع البريزة</t>
  </si>
  <si>
    <t>300 مم من التشطيب</t>
  </si>
  <si>
    <t>mounting box</t>
  </si>
  <si>
    <t>المفاتيح بجوار الباب</t>
  </si>
  <si>
    <t>ارتفاع المفتاح</t>
  </si>
  <si>
    <t>1350 مم من الأرضية النهائية</t>
  </si>
  <si>
    <t>بجوار الباب</t>
  </si>
  <si>
    <t>بعد المفتاح عن حلق الباب</t>
  </si>
  <si>
    <t>خلوص بين العلب المتجاورة</t>
  </si>
  <si>
    <t>50 مم min</t>
  </si>
  <si>
    <t>إذا لم يحدد</t>
  </si>
  <si>
    <t>ثرموستات التكييف</t>
  </si>
  <si>
    <t>بجوار مفاتيح الإنارة على نفس الارتفاع 1350 مم</t>
  </si>
  <si>
    <t>Cable tray أعلى اللوحة</t>
  </si>
  <si>
    <t>100 × 100 × 1.5 مم</t>
  </si>
  <si>
    <t>لوحة توزيع</t>
  </si>
  <si>
    <t>تثبيت المصابيح</t>
  </si>
  <si>
    <t>مصباح على السقف مباشرة</t>
  </si>
  <si>
    <t>EMT 20 مم، علبة 72 × 72 × 35، أسلاك 4 مم2 THHN، وحدة 600 مم 4 × 28W T5 IP20</t>
  </si>
  <si>
    <t>Surface mounted</t>
  </si>
  <si>
    <t>ص 416</t>
  </si>
  <si>
    <t>مصباح بالسقف المستعار</t>
  </si>
  <si>
    <t>علبة PVC 72 × 72 × 35، FMC 20 مم، سلسلة صلب بتعليق 1000 مم، وحدة 1200 مم 2 × 35W T5 IP20</t>
  </si>
  <si>
    <t>Suspended</t>
  </si>
  <si>
    <t>خنادق الكابلات</t>
  </si>
  <si>
    <t>عمق أعلى duct bank الجهد العالي</t>
  </si>
  <si>
    <t>1100 مم من منسوب الطريق</t>
  </si>
  <si>
    <t>عبور طرق</t>
  </si>
  <si>
    <t>HV marker tape</t>
  </si>
  <si>
    <t>300 مم تحت السطح</t>
  </si>
  <si>
    <t>مواسير HV</t>
  </si>
  <si>
    <t>PVC 150 مم داخل خرسانة مسلحة</t>
  </si>
  <si>
    <t>أبعاد duct bank</t>
  </si>
  <si>
    <t>ارتفاع 100 + 150 + 100 = 350 مم، عرض 750 مم (100 + 150 + 50 + 150 + 50 + 150 + 100) لثلاث مواسير</t>
  </si>
  <si>
    <t>عمق كابلات LV</t>
  </si>
  <si>
    <t>900 مم (رصيف/طريق/أرض) و1200 مم (طريق سريع)</t>
  </si>
  <si>
    <t>LV mains</t>
  </si>
  <si>
    <t>فرشة رمل أسفل الكابل</t>
  </si>
  <si>
    <t>80 مم رمل ناعم</t>
  </si>
  <si>
    <t>رمل فوق الكابلات</t>
  </si>
  <si>
    <t>شريط التحذير</t>
  </si>
  <si>
    <t>300 مم min فوق بلاط الحماية</t>
  </si>
  <si>
    <t>عرض خندق LV</t>
  </si>
  <si>
    <t>600 مم، تباعد الكابلات 150</t>
  </si>
  <si>
    <t>علامات مسار الكابلات</t>
  </si>
  <si>
    <t>قاعدة العلامة</t>
  </si>
  <si>
    <t>خرسانة Class C عمق 600 وعرض 200 مم، والخندق بجوارها بعرض 300 مم، والعلامة زهر تبين الاتجاه ومواقع الوصلات</t>
  </si>
  <si>
    <t>Cast iron marker</t>
  </si>
  <si>
    <t>عمق الـ ducts</t>
  </si>
  <si>
    <t>800 مم مع LV warning tape ملون</t>
  </si>
  <si>
    <t>مسار مدفون</t>
  </si>
  <si>
    <t>قاعدة عمود الإنارة وغرفة السحب</t>
  </si>
  <si>
    <t>Anchor bolts</t>
  </si>
  <si>
    <t>20 × 660 مم مع levelling nuts وwashers</t>
  </si>
  <si>
    <t>Pole foundation</t>
  </si>
  <si>
    <t>القاعدة الخرسانية</t>
  </si>
  <si>
    <t>قاعدة خرسانية مسلحة 600 مم عرض بعمق 2000 مم، بروز فوق الأرض حوالي 100 + 50 مم، chamfer 20 مم، فوق خرسانة نظافة 100 مم ببروز 100 مم كل جانب</t>
  </si>
  <si>
    <t>مقاومة الخرسانة</t>
  </si>
  <si>
    <t>40 N/mm² (حوالي 400 kg/cm²)</t>
  </si>
  <si>
    <t>كانات القاعدة</t>
  </si>
  <si>
    <t>3 كانات 10 مم كل 120 مم أعلى، الباقي كل 250 مم max</t>
  </si>
  <si>
    <t>الفراغ بين القاعدة وغرفة السحب</t>
  </si>
  <si>
    <t>غرفة السحب</t>
  </si>
  <si>
    <t>غرفة سحب داخلي 500 مم وعمق 600 مم، جدران وقاع 150 مم، غطاء صاج مضلع 5 مم بمفصلة أو غطاء خرساني</t>
  </si>
  <si>
    <t>المواسير</t>
  </si>
  <si>
    <t>25 مم PVC للعمود، 50 مم PVC للتغذية</t>
  </si>
  <si>
    <t>Copperclad rod 20 × 3000 مم، موصل 10 مم، rod clamps</t>
  </si>
  <si>
    <t>خرسانة النظافة</t>
  </si>
  <si>
    <t>صندوق اتصال جداري</t>
  </si>
  <si>
    <t>ارتفاع التركيب</t>
  </si>
  <si>
    <t>250 مم min فوق خط السقف المستعار</t>
  </si>
  <si>
    <t>Flush junction box</t>
  </si>
  <si>
    <t>غرفة التأريض</t>
  </si>
  <si>
    <t>فتحة غطاء غرفة التأريض</t>
  </si>
  <si>
    <t>305 مم مربع، حواف 50</t>
  </si>
  <si>
    <t>Grounding station</t>
  </si>
  <si>
    <t>عمق الغرفة</t>
  </si>
  <si>
    <t>عمق 500 مم، الغطاء منخفض 60 مم عن التشطيب، جدران 90 مم أسفل وحواف 50 مم أعلى، وفرشة حصى 75 مم</t>
  </si>
  <si>
    <t>خرساني مسلح بلوحة نحاسية Electrical ground below ومقبض مجلفن</t>
  </si>
  <si>
    <t>Ground rod</t>
  </si>
  <si>
    <t>Copper clad مع clamp وtin cap مملوءة فازلين أبيض</t>
  </si>
  <si>
    <t>موقع قطب التأريض للموصل النازل</t>
  </si>
  <si>
    <t>على بعد 610 مم min من وجه العمود/الحائط، ورأس القطب حوالي 300 مم تحت منسوب الأرض النهائي</t>
  </si>
  <si>
    <t>شكل ك-12؛ الرقم الرأسي غير واضح بالمسح</t>
  </si>
  <si>
    <t>عرض الممر الرئيسي</t>
  </si>
  <si>
    <t>150 سم على الأقل</t>
  </si>
  <si>
    <t>ولا يقل عن عرض المخرج</t>
  </si>
  <si>
    <t>عرض الممر داخل الشقق</t>
  </si>
  <si>
    <t>120 سم على الأقل</t>
  </si>
  <si>
    <t>مقاومة غرفة المولد واللوحات الرئيسية للحريق</t>
  </si>
  <si>
    <t>مدخلها من الخارج فقط</t>
  </si>
  <si>
    <t>مقاومة أبواب غرف النوم للحريق</t>
  </si>
  <si>
    <t>20 دقيقة على الأقل مع إغلاق ذاتي</t>
  </si>
  <si>
    <t>فنادق وبيوت طلبة وسكن عمال</t>
  </si>
  <si>
    <t>امتداد سلم الطوارئ للسطح</t>
  </si>
  <si>
    <t>مبنى أكثر من 3 أدوار (كود سعودي حريق فقرة 5-7/11)</t>
  </si>
  <si>
    <t>درجات القلبة في سلم الهروب</t>
  </si>
  <si>
    <t>عدد مسالك الهروب</t>
  </si>
  <si>
    <t>للمباني أكثر من دورين</t>
  </si>
  <si>
    <t>112 سم على الأقل</t>
  </si>
  <si>
    <t>91 سم إذا كان الأشخاص أقل من 50</t>
  </si>
  <si>
    <t>عدد مخارج الهروب</t>
  </si>
  <si>
    <t>2 على الأقل، 4 للأسواق والمسارح فوق 1000 شخص</t>
  </si>
  <si>
    <t>كود مصري حريق 2007</t>
  </si>
  <si>
    <t>مخرج هروب واحد</t>
  </si>
  <si>
    <t>يكفي</t>
  </si>
  <si>
    <t>ارتفاع أقل من 13 م وإشغال 60 شخصا أو أقل ومسطح أقل من 600 م2</t>
  </si>
  <si>
    <t>قطر الماسورة الجافة للإطفاء</t>
  </si>
  <si>
    <t>4 بوصة على الأقل مع صندوق حريق لكل دور</t>
  </si>
  <si>
    <t>مبان من 10 طوابق فأكثر، بمنطقة السلالم حتى السطح</t>
  </si>
  <si>
    <t>إنذار آلي بالمدارس</t>
  </si>
  <si>
    <t>المستخدمون أكثر من 50 شخصا (كود سعودي)</t>
  </si>
  <si>
    <t>مكافحة مائية بالمدارس</t>
  </si>
  <si>
    <t>أكثر من 3 أدوار أو مقاومة العناصر الإنشائية أقل من ساعة (كود سعودي)</t>
  </si>
  <si>
    <t>إعفاء المباني السكنية من كود الحريق المصري</t>
  </si>
  <si>
    <t>ارتفاع 16 م أو أقل ودور 400 م2 أو أقل وبدروم 3 م أو أقل</t>
  </si>
  <si>
    <t>اللائحة التنفيذية 119/2008</t>
  </si>
  <si>
    <t>إعفاء الإدارية والتجارية والصناعية والتخزين منخفضة الخطورة</t>
  </si>
  <si>
    <t>ارتفاع 4 م أو أقل وطابق 200 م2 أو أقل وبدروم 3 م أو أقل</t>
  </si>
  <si>
    <t>بعد كاشف الحرارة عن مخرج هواء التكييف والتهوية</t>
  </si>
  <si>
    <t>لا يركب قرب فتحات التكييف</t>
  </si>
  <si>
    <t>ص 266 إلى 267</t>
  </si>
  <si>
    <t>درجة حرارة تشغيل كاشف الحرارة</t>
  </si>
  <si>
    <t>لا تقل عن حرارة المكان + 14°C ولا تزيد عن حرارة المكان + 28°C</t>
  </si>
  <si>
    <t>ومطابقة للمخططات</t>
  </si>
  <si>
    <t>بعد كاشف الحرارة الموضعي عن السقف</t>
  </si>
  <si>
    <t>10 إلى 30 سم، ومركب بالسقف يبعد 10 سم على الأقل عن الجدار</t>
  </si>
  <si>
    <t>أسقف بكمرات ساقطة</t>
  </si>
  <si>
    <t>سقوط أكثر من 45 سم: كل مساحة بين الكمرات منطقة منفصلة؛ سقوط 10 إلى 45 سم: التباعد لا يزيد عن ثلثي المسافة الموصوفة</t>
  </si>
  <si>
    <t>المسافة بين الكواشف في بند كواشف الحرارة</t>
  </si>
  <si>
    <t>7.5 م كحد أقصى، وبين الكاشف وأي نقطة من الجدار 5 م كحد أقصى، ومساحة الحماية 50 م² للكاشف</t>
  </si>
  <si>
    <t>النص يذكر كاشفي دخان ضمن بند كواشف الحرارة؛ مرجع الكود السعودي 1428 فقرة 7/7/2</t>
  </si>
  <si>
    <t>مساحة الحماية للكاشف الحراري الواحد</t>
  </si>
  <si>
    <t>50 م² كحد أقصى</t>
  </si>
  <si>
    <t>المسافة بين كواشف الحرارة في الممرات</t>
  </si>
  <si>
    <t>10 إلى 14 م</t>
  </si>
  <si>
    <t>حسب عرض الممر</t>
  </si>
  <si>
    <t>رؤوس رشاشات بقدرة حتى 100°C</t>
  </si>
  <si>
    <t>في غرف المعدات الميكانيكية وماكينات المصاعد والبوفيهات</t>
  </si>
  <si>
    <t>بعد أداة استشعار الدخان عن السقف</t>
  </si>
  <si>
    <t>2.5 سم على الأقل و60 سم كحد أقصى</t>
  </si>
  <si>
    <t>بعد كاشف الدخان عن السقف (بند آخر)</t>
  </si>
  <si>
    <t>10 إلى 30 سم، ومركب بالسقف 10 سم على الأقل عن الجدار</t>
  </si>
  <si>
    <t>الكود المصري للحماية من الحريق 1999 ج3 فقرة 3-5-1-4؛ يختلف عن 2.5 إلى 60 سم في البند 2/1 من نفس الصفحة</t>
  </si>
  <si>
    <t>أقصى ارتفاع لكواشف الدخان</t>
  </si>
  <si>
    <t>10.5 م من الأرضية</t>
  </si>
  <si>
    <t>إلا إذا نصت تعليمات الصانع على أكثر</t>
  </si>
  <si>
    <t>المسافة بين كواشف الدخان في الأسقف المستوية غير المعرضة لتيارات هوائية</t>
  </si>
  <si>
    <t>9 م كحد أقصى، وأي نقطة إلى أقرب كاشف 7.5 م كحد أقصى</t>
  </si>
  <si>
    <t>تزاد في الممرات الأقل من 5 م عرضاً بنصف الفرق بين 5 م وعرض الممر، وتعليمات الصانع</t>
  </si>
  <si>
    <t>المساحة المغطاة بكاشف دخان واحد (ارتفاع سقف 2.5 إلى 3 م)</t>
  </si>
  <si>
    <t>70 إلى 90 م² منخفضة الخطورة؛ 45 إلى 70 م² متوسطة؛ 10 إلى 40 م² شديدة الخطورة</t>
  </si>
  <si>
    <t>لا يزيد البعد بين الكواشف الأيونية عن 9 م</t>
  </si>
  <si>
    <t>أسقف بكمرات ساقطة أكثر من 30 سم</t>
  </si>
  <si>
    <t>كل مساحة بين الكمرات منطقة مستقلة بكاشف أو أكثر</t>
  </si>
  <si>
    <t>كواشف الدخان</t>
  </si>
  <si>
    <t>مسافة الارتحال لزر الإنذار اليدوي</t>
  </si>
  <si>
    <t>في مسالك الهروب عند كل طابق ومنافذ الخروج</t>
  </si>
  <si>
    <t>ارتفاع أزرار الإنذار</t>
  </si>
  <si>
    <t>1.1 إلى 1.4 م</t>
  </si>
  <si>
    <t>زمن إنذار مفاتيح تدفق مياه الرشاشات</t>
  </si>
  <si>
    <t>خلال 90 ثانية من بدء التدفق من أي رشاش</t>
  </si>
  <si>
    <t>ارتفاع أجهزة الإنذار الصوتي</t>
  </si>
  <si>
    <t>2.3 م على الأقل من الأرضية</t>
  </si>
  <si>
    <t>شدة صوت الإنذار</t>
  </si>
  <si>
    <t>15 ديسيبل على الأقل فوق ضوضاء المكان</t>
  </si>
  <si>
    <t>وجهاز واحد على الأقل لكل منطقة</t>
  </si>
  <si>
    <t>وحدات النداء</t>
  </si>
  <si>
    <t>واحدة لكل دور على الأقل مع وحدات بالممرات والسلالم وأبواب الخروج، ومسافة الوصول 31 م كحد أقصى</t>
  </si>
  <si>
    <t>ارتفاع أجهزة الإنذار المرئية</t>
  </si>
  <si>
    <t>2 إلى 2.5 م من الأرض</t>
  </si>
  <si>
    <t>إنذار مرئي إضافي بضوء متقطع</t>
  </si>
  <si>
    <t>في أماكن الضوضاء الأكثر من 90 ديسيبل أو المستشفيات</t>
  </si>
  <si>
    <t>مسافة الانتقال لأقرب نقطة نداء يدوية</t>
  </si>
  <si>
    <t>45 م كحد أقصى، ويمكن 25 م في أماكن احتمال توسع الحريق بسرعة</t>
  </si>
  <si>
    <t>ارتفاع نقاط النداء اليدوية</t>
  </si>
  <si>
    <t>1.4 م من التشطيب</t>
  </si>
  <si>
    <t>قائم الإطفاء للمباني الأكثر من 10 طوابق</t>
  </si>
  <si>
    <t>تغطية المدادات الأفقية الرطبة</t>
  </si>
  <si>
    <t>أقصى مسافة 40 م (30 م خرطوم + 10 م قذف مياه)</t>
  </si>
  <si>
    <t>مساحة يحميها قائم رشاشات واحد</t>
  </si>
  <si>
    <t>2300 / 3600 / 4800 م²</t>
  </si>
  <si>
    <t>شديدة / متوسطة / منخفضة الخطورة؛ الكود المصري للحماية من الحريق 2007 ج1 ص96 و97؛ NFPA 13 يحدد 4831 م² للمنخفضة والعادية و3716 م² للعالية</t>
  </si>
  <si>
    <t>المسافة الأفقية بين القوائم</t>
  </si>
  <si>
    <t>50 م كحد أقصى، وأبعد جزء من الأرضية عن حنفية حريق 36 م كحد أقصى</t>
  </si>
  <si>
    <t>المساحة لكل رشاش</t>
  </si>
  <si>
    <t>8 / 12 / 15 م²</t>
  </si>
  <si>
    <t>شديدة / متوسطة / منخفضة؛ NFPA 13 يسمح حتى 20.9 م² للخطورة المنخفضة و12.1 م² للعادية و8.4 إلى 9.3 م² للعالية، فقيم المرجع أكثر تحفظا للمنخفضة</t>
  </si>
  <si>
    <t>المسافة بين الخطوط الفرعية وبين الرشاشات</t>
  </si>
  <si>
    <t>3.7 / 4.5 / 4.6 م</t>
  </si>
  <si>
    <t>شديدة / متوسطة / منخفضة ما لم تذكر المخططات</t>
  </si>
  <si>
    <t>أقل مسافة بين رشاشين</t>
  </si>
  <si>
    <t>2 م في كل الأحوال</t>
  </si>
  <si>
    <t>حتى لا يؤثر التبريد على الرشاش المجاور</t>
  </si>
  <si>
    <t>لا تزيد عن نصف المسافة بين الرشاشين ولا تقل عن 102 مم (4 بوصة) (NFPA 13)</t>
  </si>
  <si>
    <t>قطر طبة نهاية الخطوط الرئيسية داخل المبنى</t>
  </si>
  <si>
    <t>1.25 بوصة على الأقل</t>
  </si>
  <si>
    <t>NFPA 13</t>
  </si>
  <si>
    <t>1 بوصة على الأقل</t>
  </si>
  <si>
    <t>NFPA 13 4-6.4.1.1</t>
  </si>
  <si>
    <t>12 قدم كحد أقصى لمواسير ½ بوصة، 15 قدم للأكبر</t>
  </si>
  <si>
    <t>NFPA 13 Table 4-14.2.2-1</t>
  </si>
  <si>
    <t>قطع غيار الرشاشات عند التسليم الابتدائي</t>
  </si>
  <si>
    <t>أقل من 300 رشاش: 6؛ من 300 إلى 1000: 12؛ أكثر من 1000: 24 (NFPA 13)</t>
  </si>
  <si>
    <t>وصلة سيارات الإطفاء (لاكور) للقائم الجاف والرطب</t>
  </si>
  <si>
    <t>18 م كحد أقصى من موقع السيارة، قرب القائم في الحائط الخارجي أو السور، بصمام عدم رجوع</t>
  </si>
  <si>
    <t>حنفية حريق لكل قائم لكل دور</t>
  </si>
  <si>
    <t>خرطوم 30 م وقاذف داخل صندوق بواجهة زجاجية قابلة للكسر</t>
  </si>
  <si>
    <t>داخل الممرات أو الردهات أو بئر السلم</t>
  </si>
  <si>
    <t>وصلات المواسير الفولاذية للحريق</t>
  </si>
  <si>
    <t>قلاووظ لقطر أقل من 50 مم؛ لحام أو فلانشات للأكبر من 65 مم</t>
  </si>
  <si>
    <t>وصلات المواسير المجلفنة للحريق</t>
  </si>
  <si>
    <t>يمنع اللحام، قلاووظ أو فلانشات</t>
  </si>
  <si>
    <t>مواسير الحريق داخل المباني</t>
  </si>
  <si>
    <t>غالباً seamless black steel schedule 40</t>
  </si>
  <si>
    <t>أقل ضغط عند آخر رشاش</t>
  </si>
  <si>
    <t>7.5 psi (نصف بار)</t>
  </si>
  <si>
    <t>NFPA 13 يشترط 7 psi (0.5 بار) كحد أدنى عند الرشاش</t>
  </si>
  <si>
    <t>أقطار الفرعيات (خطورة منخفضة أو عادية، رشاش ½ بوصة)</t>
  </si>
  <si>
    <t>1 بوصة لرشاشين، 1.25 بوصة لثلاثة، 1.5 بوصة لخمسة</t>
  </si>
  <si>
    <t>حنفيات الحريق الخارجية</t>
  </si>
  <si>
    <t>مواسير 100 مم على الأقل بإمداد دائم، 25 م كحد أقصى من المبنى، و100 م كحد أقصى بين الحنفيات</t>
  </si>
  <si>
    <t>مضخات الحريق</t>
  </si>
  <si>
    <t>كهربائية وديزل، ضغط 4 بار على الأقل عند أبعد حنفية وتصرف 60 م³/ساعة على الأقل</t>
  </si>
  <si>
    <t>الكود المصري للتركيبات الصحية 2002 ص145</t>
  </si>
  <si>
    <t>تحت الأرصفة</t>
  </si>
  <si>
    <t>عمق مواسير الحريق المدفونة تحت الطرق</t>
  </si>
  <si>
    <t>لا يقل عن 90 سم</t>
  </si>
  <si>
    <t>تحت الطرق والأسفلت، NFPA 13</t>
  </si>
  <si>
    <t>ضغط التشغيل على المؤشر</t>
  </si>
  <si>
    <t>الاستلام النهائي للمضخات</t>
  </si>
  <si>
    <t>ضغط اختبار الشبكة</t>
  </si>
  <si>
    <t>13.6 بار لمدة ساعتين</t>
  </si>
  <si>
    <t>بدون هبوط</t>
  </si>
  <si>
    <t>ضغط حنفية الحريق بالموقع العام</t>
  </si>
  <si>
    <t>عند أي حنفية</t>
  </si>
  <si>
    <t>ضغط الاختبار الهيدروستاتيكي لمواسير الحريق الداخلية</t>
  </si>
  <si>
    <t>ضغط التصميم + 3.5 جو، وبحد أدنى 14 جو (14.18 بار)، لمدة لا تقل عن ساعتين</t>
  </si>
  <si>
    <t>كود البناء السعودي 800 فقرة 10-2/2/2-5</t>
  </si>
  <si>
    <t>المسافة بين كاشف الحرارة ومخرج الهواء</t>
  </si>
  <si>
    <t>لا تقل عن 1 م</t>
  </si>
  <si>
    <t>حاجز الحريق داخل الفاصل</t>
  </si>
  <si>
    <t>2 HR fire barrier + encapsulated insulation + fire barrier caulk</t>
  </si>
  <si>
    <t>فاصل تمدد نظام ألومنيوم</t>
  </si>
  <si>
    <t>تثبيت طفاية الحريق</t>
  </si>
  <si>
    <t>الطفاية</t>
  </si>
  <si>
    <t>بودرة ABC متعددة الأغراض 10 lbs</t>
  </si>
  <si>
    <t>على حائط مباني</t>
  </si>
  <si>
    <t>أعلى الطفاية لا يزيد عن 1.53 م لطفاية حتى 18 كجم، وخلوص لا يقل عن 100 مم أسفلها (NFPA 10 بند 6.1.3.8)</t>
  </si>
  <si>
    <t>صندوق الحريق</t>
  </si>
  <si>
    <t>أسفل الصندوق من الأرضية النهائية</t>
  </si>
  <si>
    <t>Fire hose cabinet</t>
  </si>
  <si>
    <t>ارتفاع الصندوق</t>
  </si>
  <si>
    <t>800 مم</t>
  </si>
  <si>
    <t>فوق الصندوق</t>
  </si>
  <si>
    <t>200 مم (إجمالي 2000 مم) مع G. valve أعلاه</t>
  </si>
  <si>
    <t>Pumper nozzle</t>
  </si>
  <si>
    <t>Pumper connection 115 مم، ارتفاعه 560 مم max و410 مم min فوق الرصيف، ومحور الفوهة 600 min</t>
  </si>
  <si>
    <t>Fire hydrant</t>
  </si>
  <si>
    <t>Hose outlet</t>
  </si>
  <si>
    <t>65 مم</t>
  </si>
  <si>
    <t>ماسورة الفرع</t>
  </si>
  <si>
    <t>150 مم D.I. flanged</t>
  </si>
  <si>
    <t>Gate valve</t>
  </si>
  <si>
    <t>150 مم flanged مع valve box</t>
  </si>
  <si>
    <t>Gravel filter حول الكوع</t>
  </si>
  <si>
    <t>300 مم حول الكوع، حصى من 6 إلى 40 مم max مع filter membrane وdrain</t>
  </si>
  <si>
    <t>Protection guard</t>
  </si>
  <si>
    <t>أعمدة حماية على بعد 500 مم من محور الحنفية، ارتفاع 650 مم فوق الرصيف ومدفونة 510 مم في قاعدة خرسانية</t>
  </si>
  <si>
    <t>أبعاد القاعدة بالمسقط</t>
  </si>
  <si>
    <t>100 + 200 + 200 + 100</t>
  </si>
  <si>
    <t>أعماق الحنفية وأعمدة الحماية</t>
  </si>
  <si>
    <t>100 رمل تحت الرصيف، 510 دفن عمود الحماية، 290 حتى ماسورة الفرع</t>
  </si>
  <si>
    <t>Auxiliary drain valve</t>
  </si>
  <si>
    <t>Alarm check valve</t>
  </si>
  <si>
    <t>Inspector's test valve</t>
  </si>
  <si>
    <t>Sight test connection</t>
  </si>
  <si>
    <t>25 مم بفوهة تعطي تدفق رشاش واحد</t>
  </si>
  <si>
    <t>Saddle مجلفن أسفل العزل</t>
  </si>
  <si>
    <t>طول 200 مم، 18 GA</t>
  </si>
  <si>
    <t>Pipe hanger</t>
  </si>
  <si>
    <t>No-leak flange للـ sleeve الخارجي</t>
  </si>
  <si>
    <t>6 مم ملحوم بالـ sleeve</t>
  </si>
  <si>
    <t>مرور حائط خارجي</t>
  </si>
  <si>
    <t>ارتفاع الـ FDC</t>
  </si>
  <si>
    <t>1000 مم فوق منسوب الأرض النهائية</t>
  </si>
  <si>
    <t>Two-way Siamese</t>
  </si>
  <si>
    <t>قراءة مؤشر ضغط شبكة الحريق في وضع الاستعداد</t>
  </si>
  <si>
    <t>مفاتيح المضخات على التشغيل الآلي</t>
  </si>
  <si>
    <t>جلفنة صاج مجاري الهواء</t>
  </si>
  <si>
    <t>سمك صاج المجاري المستطيلة، الضلع الأكبر حتى 300 مم</t>
  </si>
  <si>
    <t>0.55 مم، سماحية 0.07 إلى 0.08 مم</t>
  </si>
  <si>
    <t>صلب مجلفن ضغط منخفض، الضلع الأكبر 300 مم، الكود المصري لتكييف الهواء</t>
  </si>
  <si>
    <t>سمك صاج المجاري المستطيلة، الضلع الأكبر 450 إلى 750 مم</t>
  </si>
  <si>
    <t>0.7 مم</t>
  </si>
  <si>
    <t>الكود المصري لتكييف الهواء جدول 3-1 و3-2</t>
  </si>
  <si>
    <t>سمك صاج المجاري المستطيلة، الضلع الأكبر 900 إلى 1050 مم</t>
  </si>
  <si>
    <t>0.85 مم، سماحية 0.1 مم</t>
  </si>
  <si>
    <t>تصنيف ضغط المجاري</t>
  </si>
  <si>
    <t>منخفض 0 إلى 500 باسكال؛ متوسط 500 إلى 1500 باسكال؛ مرتفع 1500 إلى 2500 باسكال</t>
  </si>
  <si>
    <t>يحدد أولا لاستلام المجاري حسب متطلباته؛ الكود المصري لتكييف الهواء فقرة 2/1/1-3</t>
  </si>
  <si>
    <t>نصف قطر الكوع عند خط المنتصف</t>
  </si>
  <si>
    <t>يساوي عرض المجرى المرافق</t>
  </si>
  <si>
    <t>مع turning vanes لنصف القطر الأقصر</t>
  </si>
  <si>
    <t>زاوية المسلوبة (المستدقة) للمجرى</t>
  </si>
  <si>
    <t>30 درجة كحد أقصى للانكماش، 20 درجة للتمدد</t>
  </si>
  <si>
    <t>أشكال ف-5، ف-8</t>
  </si>
  <si>
    <t>الخلوص بين المجرى والحاجز المانع للدخان</t>
  </si>
  <si>
    <t>2.5 سم كحد أقصى</t>
  </si>
  <si>
    <t>يملأ بمواد مانعة لنفاذ اللهب</t>
  </si>
  <si>
    <t>حيز خال أمام لوحات المفاتيح الكهربائية والبادئات</t>
  </si>
  <si>
    <t>914 مم صافية لا يمر فيها أي مجرى هواء</t>
  </si>
  <si>
    <t>NFPA70</t>
  </si>
  <si>
    <t>نصف قطر انحناء الأكواع المنحنية للمجاري</t>
  </si>
  <si>
    <t>1.5 × عرض المجرى على الأقل</t>
  </si>
  <si>
    <t>تقوية المجاري المربعة المستقيمة غير المقواة</t>
  </si>
  <si>
    <t>طول 481 مم (19 بوصة) أو أكثر وسماكة 1 مم (عيار 20) أو أقل ومساحة أكبر من 0.93 م² تقوى بالثني المتصلب أو الحززة</t>
  </si>
  <si>
    <t>شكل ف-9، ص 276 إلى 277</t>
  </si>
  <si>
    <t>1.5 م غالباً كحد أقصى</t>
  </si>
  <si>
    <t>حسب المخططات والمواصفات</t>
  </si>
  <si>
    <t>الوصلات الطولية لألواح سماكة أقل من 1.8 مم</t>
  </si>
  <si>
    <t>برشمة اللحام الدرز (Seam)؛ للأسمك من 1.8 مم برشمة ولحام فقط، والمسافة بين مراكز البرشام 40 مم كحد أقصى</t>
  </si>
  <si>
    <t>شكل ف-6</t>
  </si>
  <si>
    <t>الوصلات المحيطة (العرضية)</t>
  </si>
  <si>
    <t>تداخل 50 مم على الأقل بما يتناسب مع اتجاه حركة الهواء</t>
  </si>
  <si>
    <t>براغي وصلة الشفة (Flange)</t>
  </si>
  <si>
    <t>قطر 8 مم لزوايا فولاذ أقل من 30×30، و10 مم للأكبر، مع مانع تسرب</t>
  </si>
  <si>
    <t>أبواب الكشف لكل المراوح بالمجاري</t>
  </si>
  <si>
    <t>خلال 90 سم كحد أقصى من جانبي المروحة، منزلقة أو بمفصلات وبنفس أبعاد المروحة</t>
  </si>
  <si>
    <t>أشكال ف-10، ف-8</t>
  </si>
  <si>
    <t>طول المجرى المختبر</t>
  </si>
  <si>
    <t>30 م رأسي و45 م أفقي كحد أقصى</t>
  </si>
  <si>
    <t>أداء عزل المجاري</t>
  </si>
  <si>
    <t>لا يغير حرارة الهواء أكثر من 1°C لكل 200 م طولي</t>
  </si>
  <si>
    <t>العزل الداخلي للمجاري</t>
  </si>
  <si>
    <t>سمك 1 بوصة، كثافة 24 كجم/م³</t>
  </si>
  <si>
    <t>العزل الخارجي للمجاري</t>
  </si>
  <si>
    <t>2 بوصة، كثافة 48 كجم/م³</t>
  </si>
  <si>
    <t>التأكد من المصنع</t>
  </si>
  <si>
    <t>أحزمة تثبيت العزل</t>
  </si>
  <si>
    <t>كل 30 سم غالباً</t>
  </si>
  <si>
    <t>إخطار مهندس المالك قبل اختبارات التكييف</t>
  </si>
  <si>
    <t>لا يقل عن 7 أيام</t>
  </si>
  <si>
    <t>قبل الاختبار</t>
  </si>
  <si>
    <t>اختبار الثقة Reliability</t>
  </si>
  <si>
    <t>تشغيل دائم 30 يوما</t>
  </si>
  <si>
    <t>خلال عام الضمان</t>
  </si>
  <si>
    <t>اختبار الثقة للتكييف المركزي</t>
  </si>
  <si>
    <t>30 يوم تشغيل دائم</t>
  </si>
  <si>
    <t>سمك Exhaust duct</t>
  </si>
  <si>
    <t>16 GA صلب كربوني ملحوم لحاما مستمرا (NFPA 96)، و18 GA للستانلس</t>
  </si>
  <si>
    <t>سمك Supply duct</t>
  </si>
  <si>
    <t>18 GA</t>
  </si>
  <si>
    <t>Kitchen hood</t>
  </si>
  <si>
    <t>المسافة بين فتحة الهواء النقي ومخرج العادم</t>
  </si>
  <si>
    <t>3.05 م min</t>
  </si>
  <si>
    <t>على السطح</t>
  </si>
  <si>
    <t>Make-up air</t>
  </si>
  <si>
    <t>من حافة الـ hood ببعد 150 مم</t>
  </si>
  <si>
    <t>Flexible connection</t>
  </si>
  <si>
    <t>التفصيلة</t>
  </si>
  <si>
    <t>Rubber impregnated fabric بين صاج 20 US gauge، flange and hem 25 مم، band iron 25 × 3 بمسامير كل 100 مم، pocket slip 40 مم</t>
  </si>
  <si>
    <t>عند المعدات</t>
  </si>
  <si>
    <t>تفريعات مجاري الهواء</t>
  </si>
  <si>
    <t>أدنى Throat T</t>
  </si>
  <si>
    <t>تفريعة مستطيلة</t>
  </si>
  <si>
    <t>ص 409</t>
  </si>
  <si>
    <t>نصف القطر الداخلي والخارجي</t>
  </si>
  <si>
    <t>T و2T</t>
  </si>
  <si>
    <t>زاوية الانحراف</t>
  </si>
  <si>
    <t>20° max</t>
  </si>
  <si>
    <t>استخدام التفريعة بـ Throat</t>
  </si>
  <si>
    <t>فروع &gt; 470 L/s، إلزامي عند W ≥ 900 مم، بدون hand damper لفروع الضغط العالي</t>
  </si>
  <si>
    <t>Damper rod</t>
  </si>
  <si>
    <t>10 مم square مع locking quadrant وend bearing</t>
  </si>
  <si>
    <t>Clinch collar 45°</t>
  </si>
  <si>
    <t>للفروع &lt; 470 L/s، ارتفاع الياقة 1/4 W' و100 مم min</t>
  </si>
  <si>
    <t>شكل بعد ف-3 بدون رقم ظاهر في المسح؛ لا يستعمل بديلا عن الكوع</t>
  </si>
  <si>
    <t>تغيير مقطع مجرى الهواء</t>
  </si>
  <si>
    <t>زاوية التغيير</t>
  </si>
  <si>
    <t>20° max للمتباعد و30° max للمتقارب</t>
  </si>
  <si>
    <t>Tapers and offsets</t>
  </si>
  <si>
    <t>ارتفاع H لوصلة S2</t>
  </si>
  <si>
    <t>25 مم للمجاري حتى 1000 مم، و40 مم من 1001 إلى 1500 مم</t>
  </si>
  <si>
    <t>Double standing hemmed S cleat</t>
  </si>
  <si>
    <t>Rivets وصلة F1</t>
  </si>
  <si>
    <t>كل 100 مم max مع sealant أو gasket</t>
  </si>
  <si>
    <t>Angle flanged joint</t>
  </si>
  <si>
    <t>تراكب زاوية التثبيت على جوانب الفتحة</t>
  </si>
  <si>
    <t>25 مم min</t>
  </si>
  <si>
    <t>Fire damper vertical</t>
  </si>
  <si>
    <t>خلوص التمدد حول الـ damper</t>
  </si>
  <si>
    <t>6 مم min</t>
  </si>
  <si>
    <t>زاوية التثبيت</t>
  </si>
  <si>
    <t>40 × 40 × 4 مم M.S مجلفن</t>
  </si>
  <si>
    <t>مسافات التثبيت</t>
  </si>
  <si>
    <t>bolts / screws / tack welds / pop rivets كل 300 مم max</t>
  </si>
  <si>
    <t>أبعاد تثبيت جراب الـ damper</t>
  </si>
  <si>
    <t>تثبيت كل 300 مم max، وأول تثبيت 75 مم max من الركن، وبروز الجراب عن وجه الحائط 150 مم max</t>
  </si>
  <si>
    <t>ريش التوجيه بالأكواع</t>
  </si>
  <si>
    <t>كوع حتى 900 مم عرض</t>
  </si>
  <si>
    <t>ريش بتباعد 28 مم، R = 25 / 50</t>
  </si>
  <si>
    <t>Vaned elbow</t>
  </si>
  <si>
    <t>كوع 950 مم فأكثر</t>
  </si>
  <si>
    <t>تباعد 55 مم، R = 50 / 100 مم</t>
  </si>
  <si>
    <t>الريش &gt; 1000 مم</t>
  </si>
  <si>
    <t>تقسم لأطوال متساوية مع runner وسيط مواز لاتجاه الهواء</t>
  </si>
  <si>
    <t>تقوية صاج المجاري</t>
  </si>
  <si>
    <t>متى تلزم beads أو cross break</t>
  </si>
  <si>
    <t>عرض ≥ 19 بوصة (483 مم) ولوح غير مدعوم &gt; 10 قدم2 (0.93 م2)</t>
  </si>
  <si>
    <t>صاج ≤ 20 gage (1.00 مم) وضغط ≤ 3 in.wg (750 Pa)، إلا المعزول أو المبطن</t>
  </si>
  <si>
    <t>ص 412</t>
  </si>
  <si>
    <t>تباعد الـ Beads</t>
  </si>
  <si>
    <t>12 بوصة (305 مم)</t>
  </si>
  <si>
    <t>تقوية الصاج</t>
  </si>
  <si>
    <t>إعفاء من beads</t>
  </si>
  <si>
    <t>ضغط ≥ 4 in.wg (نحو 1000 Pa) لا يحتاج beads ولا cross breaks (SMACNA)</t>
  </si>
  <si>
    <t>فتحة الصيانة لمجاري التكييف</t>
  </si>
  <si>
    <t>مجرى 200 إلى 300 مم</t>
  </si>
  <si>
    <t>باب 300 × 180 مم</t>
  </si>
  <si>
    <t>مجرى 350 إلى 450 مم</t>
  </si>
  <si>
    <t>باب 350 × 250 مم</t>
  </si>
  <si>
    <t>مجرى 500 إلى 600 مم</t>
  </si>
  <si>
    <t>باب 400 × 400 مم</t>
  </si>
  <si>
    <t>مجرى 650 مم فأكثر</t>
  </si>
  <si>
    <t>بدون عزل</t>
  </si>
  <si>
    <t>حواف 30 مم، clinch lock، gasket، مقبض 25</t>
  </si>
  <si>
    <t>مع عزل</t>
  </si>
  <si>
    <t>حواف 50 مم، عزل الدكت 25 مم، وسمك الباب المعزول 20 مم</t>
  </si>
  <si>
    <t>المخمد الحجمي</t>
  </si>
  <si>
    <t>ارتفاع أكثر من 12 بوصة</t>
  </si>
  <si>
    <t>ريش متعددة متعاكسة opposed blades مع S-lock وdrive cleats</t>
  </si>
  <si>
    <t>Volume damper</t>
  </si>
  <si>
    <t>ص 413</t>
  </si>
  <si>
    <t>الموهن الصوتي</t>
  </si>
  <si>
    <t>التكوين</t>
  </si>
  <si>
    <t>Casing #20 gage مجلفن، بطانة 1 بوصة fiberglass 48 kg/m3 بشبك مجلفن، baffles من ألواح fiberglass 2 × 2 بوصة بشبك على الوجهين، duct mate flanges بالطرفين، بروز طرفي 87 مم</t>
  </si>
  <si>
    <t>Sound attenuator</t>
  </si>
  <si>
    <t>دعم المجاري (ف-13)</t>
  </si>
  <si>
    <t>تفصيلة Ductwork trapeze support (ف-13)</t>
  </si>
  <si>
    <t>الجزء العلوي من الصفحة مقصوص بالمسح؛ يظهر فقط Duct support وAluminium foil reinforced coating</t>
  </si>
  <si>
    <t>ص 414 مقصوصة</t>
  </si>
  <si>
    <t>كابينة المصعد</t>
  </si>
  <si>
    <t>عرض 1.10 م أو أكثر وطول 1.40 م</t>
  </si>
  <si>
    <t>البسطة أمام المصعد</t>
  </si>
  <si>
    <t>مع سلم مقابل 2.4 م أو أكثر، مصعدان متقابلان 2.8 م أو أكثر</t>
  </si>
  <si>
    <t>عدد المصاعد</t>
  </si>
  <si>
    <t>مصعد واحد على الأقل لـ 3 طوابق فأكثر، ومصعدان لـ 4 طوابق فأكثر</t>
  </si>
  <si>
    <t>عرض باب المصعد</t>
  </si>
  <si>
    <t>0.85 م أو أكثر</t>
  </si>
  <si>
    <t>عمق بئر المصعد</t>
  </si>
  <si>
    <t>100-170 سم</t>
  </si>
  <si>
    <t>حسب الكتالوج</t>
  </si>
  <si>
    <t>ضمان المصعد</t>
  </si>
  <si>
    <t>5 سنوات غالبا</t>
  </si>
  <si>
    <t>أقل أبعاد كابينة</t>
  </si>
  <si>
    <t>1.3 × 1.3 م</t>
  </si>
  <si>
    <t>متطلبات المعاقين</t>
  </si>
  <si>
    <t>أقل عرض باب مصعد</t>
  </si>
  <si>
    <t>عمق البسطة أمام باب المصعد</t>
  </si>
  <si>
    <t>حد أدنى</t>
  </si>
  <si>
    <t>المسافة بين مصعد وسلم متقابلين</t>
  </si>
  <si>
    <t>2.40 م</t>
  </si>
  <si>
    <t>المسافة بين مصعدين متقابلين</t>
  </si>
  <si>
    <t>2.80 م</t>
  </si>
  <si>
    <t>عرض ممر الوصول أمام المصعد الملاصق للسلم</t>
  </si>
  <si>
    <t>شكل ب-7، مع عمق بسطة 1.50 م أمام الباب</t>
  </si>
  <si>
    <t>فترة ضمان المقاول بعد الاستلام الابتدائي</t>
  </si>
  <si>
    <t>سنة كاملة</t>
  </si>
  <si>
    <t>المناور الصغيرة التي يلزم لها سلم حديدي للصيانة</t>
  </si>
  <si>
    <t>4×6 قدم</t>
  </si>
  <si>
    <t>مع توفير مدخل للمناور عند منسوب الأرضية</t>
  </si>
  <si>
    <t>فترة الصيانة والضمان</t>
  </si>
  <si>
    <t>مهلة الإصلاح بعد الإنذار الكتابي</t>
  </si>
  <si>
    <t>15 يوما كحد أقصى</t>
  </si>
  <si>
    <t>ما لم يحدد العقد مدة أقل</t>
  </si>
  <si>
    <t>مصاريف إدارية على الإصلاح بالخصم</t>
  </si>
  <si>
    <t>10%</t>
  </si>
  <si>
    <t>فوق تكلفة الإصلاح</t>
  </si>
  <si>
    <t>امتداد العلوي الإضافي فوق الركيزة الداخلية</t>
  </si>
  <si>
    <t>الأكبر من 1/4 ل1 أو 1/4 ل2 من وجه الركيزة في كل اتجاه</t>
  </si>
  <si>
    <t>كمرة مستمرة، فرق البحور لا يزيد عن الخمس، كود مصري</t>
  </si>
  <si>
    <t>نقطة تكسيح الحديد السفلي</t>
  </si>
  <si>
    <t>1/5 البحر من وجه الركيزة</t>
  </si>
  <si>
    <t>حديد مكسح</t>
  </si>
  <si>
    <t>امتداد الحديد عند الطرف</t>
  </si>
  <si>
    <t>1/2 العمق عند الطرف، والعلوي 1/4 ل1 أو 1/4 ل2 أيهما أكبر، وتكسيح السفلي 1/5 ل</t>
  </si>
  <si>
    <t>طرف الكمرة</t>
  </si>
  <si>
    <t>امتداد التسليح العلوي ك1/ك2/ك3</t>
  </si>
  <si>
    <t>1/3 ل1 أو ل2 (الأكبر) من محور الركيزة</t>
  </si>
  <si>
    <t>شكل أ-2، سفلي مستمر بوصلات عند الركائز</t>
  </si>
  <si>
    <t>الكمرات المستمرة حسب الكود الأمريكي</t>
  </si>
  <si>
    <t>امتداد العلوي في البحر الكابولي L1</t>
  </si>
  <si>
    <t>الأكبر من 0.33 L2 أو 70Ø أو 1.00 L1</t>
  </si>
  <si>
    <t>كود أمريكي</t>
  </si>
  <si>
    <t>العلوي الإضافي في البحر الداخلي</t>
  </si>
  <si>
    <t>الأكبر من 0.33 L2 أو 0.33 L3</t>
  </si>
  <si>
    <t>العلوي عند الطرف الخارجي</t>
  </si>
  <si>
    <t>0.25 L3</t>
  </si>
  <si>
    <t>قطع الحديد السفلي B</t>
  </si>
  <si>
    <t>0.125 L من وجه الركيزة، و0.10 L3 عند الطرف الخارجي</t>
  </si>
  <si>
    <t>خطاف نهاية الحديد</t>
  </si>
  <si>
    <t>20 × قطر السيخ</t>
  </si>
  <si>
    <t>ميدات</t>
  </si>
  <si>
    <t>حديد جانبي Skin bars</t>
  </si>
  <si>
    <t>يلزم عند عمق H أكبر من 500 مم</t>
  </si>
  <si>
    <t>وصلة تراكب الحديد المستمر COMP. LAP</t>
  </si>
  <si>
    <t>40 × قطر السيخ ولا تقل عن 300 مم</t>
  </si>
  <si>
    <t>مناطق الكانات</t>
  </si>
  <si>
    <t>ZONE-1 قرب الركائز بطول L/4، وZONE-2 بالوسط L/2</t>
  </si>
  <si>
    <t>كمرة كابولية مع حديد مكسح</t>
  </si>
  <si>
    <t>امتداد العلوي للكابولي داخل البحر المجاور</t>
  </si>
  <si>
    <t>الأكبر من 1.5 س أو (س + 40 × قطر السيخ)</t>
  </si>
  <si>
    <t>س طول الكابولي</t>
  </si>
  <si>
    <t>ص 313</t>
  </si>
  <si>
    <t>تكسيح البحر المجاور للكابولي</t>
  </si>
  <si>
    <t>1/5 ل</t>
  </si>
  <si>
    <t>كمرة بسيطة ببحر واحد</t>
  </si>
  <si>
    <t>العلوي الإضافي عند الطرفين DL وDR</t>
  </si>
  <si>
    <t>0.25 L من وجه الركيزة</t>
  </si>
  <si>
    <t>بدون حديد مكسح</t>
  </si>
  <si>
    <t>0.15 L</t>
  </si>
  <si>
    <t>A سفلي مستمر وC علوي مستمر</t>
  </si>
  <si>
    <t>العلوي فوق الركائز في البحور المستمرة</t>
  </si>
  <si>
    <t>الأكبر من L1/3 أو L2/3، وعند الطرف L1/4</t>
  </si>
  <si>
    <t>قطع الحديد السفلي CUT BAR B</t>
  </si>
  <si>
    <t>L/10</t>
  </si>
  <si>
    <t>أول كانة من وجه الركيزة</t>
  </si>
  <si>
    <t>0.05 م</t>
  </si>
  <si>
    <t>بحر منفرد: العلوي وقطع السفلي</t>
  </si>
  <si>
    <t>علوي L/4 من كل طرف، قطع سفلي عند L/10</t>
  </si>
  <si>
    <t>طول العلوي لبحر قصير بين بحرين أكبر</t>
  </si>
  <si>
    <t>1/4 L للبحر الأكبر المجاور + L0 من وجه الركيزة، مع استمرار العلوي بطول البحر القصير كاملا</t>
  </si>
  <si>
    <t>L0 الامتداد الإضافي</t>
  </si>
  <si>
    <t>الأكبر من 40Ø أو 0.75 D أو L/16</t>
  </si>
  <si>
    <t>التكسيح</t>
  </si>
  <si>
    <t>1/5 L من الركيزة الداخلية و1/7 L عند الطرف</t>
  </si>
  <si>
    <t>بحر كبير بين بحرين أقصر: العلوي</t>
  </si>
  <si>
    <t>1/4 L2 + L0</t>
  </si>
  <si>
    <t>شكل أ-9</t>
  </si>
  <si>
    <t>توزيع As+ve لبحر كبير بين بحرين أقصر</t>
  </si>
  <si>
    <t>علوي 2/3 إلى 1/2 As+ve، سفلي 1/3 إلى 1/2 As+ve</t>
  </si>
  <si>
    <t>بحر قصير بجوار كابولي</t>
  </si>
  <si>
    <t>علوي 1/4 L3 + L0، تكسيح 1/5 L3 و1/7 L3 عند الطرف، 1/2 As+ve علوي و1/2 As+ve سفلي</t>
  </si>
  <si>
    <t>ص 316</t>
  </si>
  <si>
    <t>بحر داخلي قصير بين كابوليين</t>
  </si>
  <si>
    <t>العلوي يمتد 1/2 L1 و1/2 L3 داخل الكابوليين؛ علوي 2/3 إلى 1/2 As-ve، سفلي 1/3 إلى 1/2 As-ve</t>
  </si>
  <si>
    <t>شكل أ-11</t>
  </si>
  <si>
    <t>شرط Shear caps عند الكمرات الثانوية</t>
  </si>
  <si>
    <t>d لا يزيد عن L1/5 أو L2/5</t>
  </si>
  <si>
    <t>زيادة الكانات</t>
  </si>
  <si>
    <t>تثبيت حديد عمود مزروع داخل كمرة (ضغط post)</t>
  </si>
  <si>
    <t>45Ø</t>
  </si>
  <si>
    <t>تثبيت حديد عمود معلق داخل الكمرة العلوية (شد hanger)</t>
  </si>
  <si>
    <t>65Ø</t>
  </si>
  <si>
    <t>كمرات بدون حديد مكسح (مستمر + إضافي)</t>
  </si>
  <si>
    <t>بحر قصير بين بحرين أكبر (L2 &lt; 0.3 L1 وL2 &lt; 0.3 L3)</t>
  </si>
  <si>
    <t>إضافي علوي 0.3 L1 و0.3 L3 داخل البحرين الكبيرين ويمتد الإضافي فوق كامل البحر القصير L2 مع حديد سفلي A2 بالبحر القصير، قطع الإضافي السفلي 0.125 L</t>
  </si>
  <si>
    <t>شكل أ-14</t>
  </si>
  <si>
    <t>ص 318</t>
  </si>
  <si>
    <t>بحر كبير بين بحرين قصيرين (L1، L3 &lt; 0.3 L2)</t>
  </si>
  <si>
    <t>إضافي علوي 0.3 L2، قطع سفلي 0.125 L2، المستمر بكامل البحور القصيرة</t>
  </si>
  <si>
    <t>شكل أ-15</t>
  </si>
  <si>
    <t>كابولي بدون إضافي علوي عند الركائز</t>
  </si>
  <si>
    <t>الأكبر من 0.3 L2 أو 0.6 L1 عند الكابولي، والأكبر من 0.3 L2 أو 0.3 L3 عند الداخلية، قطع السفلي 0.125 L</t>
  </si>
  <si>
    <t>شكل أ-16</t>
  </si>
  <si>
    <t>كمرة متعددة البحور</t>
  </si>
  <si>
    <t>0.25 L1 عند الطرف، الأكبر من 0.3 L1 أو 0.3 L2، قطع سفلي 0.125 L</t>
  </si>
  <si>
    <t>شكل أ-17</t>
  </si>
  <si>
    <t>ص 319</t>
  </si>
  <si>
    <t>تفريد حديد الميدات حسب الكود الأمريكي</t>
  </si>
  <si>
    <t>امتداد العلوي فوق الركائز الداخلية</t>
  </si>
  <si>
    <t>الأكبر من (L/4)+H أو L/3، البحر الأكبر يحكم؛ عند الطرف (L1/4)+H</t>
  </si>
  <si>
    <t>قطع الحديد السفلي</t>
  </si>
  <si>
    <t>L/8، وL/10 عند الطرف</t>
  </si>
  <si>
    <t>طول الوصلات</t>
  </si>
  <si>
    <t>لا يقل عن L5 أو (80 × قطر السيخ + H)، ووصلة العلوي 30 × قطر السيخ</t>
  </si>
  <si>
    <t>منطقة الحصر confinement zone</t>
  </si>
  <si>
    <t>2h من وجه الركيزة عند كل طرف</t>
  </si>
  <si>
    <t>تباعد الكانات داخل منطقة الحصر</t>
  </si>
  <si>
    <t>لا يزيد عن أصغر من d/4 أو 8 db طولي أو 24 db كانة أو 300 مم</t>
  </si>
  <si>
    <t>تباعد الكانات خارج منطقة الحصر</t>
  </si>
  <si>
    <t>لا يزيد عن d/2</t>
  </si>
  <si>
    <t>قطر الجراب الرأسي</t>
  </si>
  <si>
    <t>Ø75 مم</t>
  </si>
  <si>
    <t>بعد الجراب عن وجه العمود لا يقل عن 0.25 البحر الصافي ولا عن 2 × عمق الكمرة، وعن الكمرة المحمولة لا يقل عن عمق الكمرة، مع 2Ø16 EAF وكانات إضافية 600 مم كل جانب وأول كانة 75 مم</t>
  </si>
  <si>
    <t>موقع الجراب من وجه الركيزة</t>
  </si>
  <si>
    <t>لا يقل عن 0.25 البحر الصافي ولا عن 2 × عمق الكمرة، ولا يقل عن عمق الكمرة من الكمرة الثانوية</t>
  </si>
  <si>
    <t>الكانات الإضافية حول الجراب</t>
  </si>
  <si>
    <t>600 مم على كل جانب، أول كانة 75 مم، 2Ø16 EAF إضافي</t>
  </si>
  <si>
    <t>الكانات الإضافية في الكمرة الرئيسية</t>
  </si>
  <si>
    <t>مضاعفة على مسافة م = ب + ع (1/2 ع كل جانب)</t>
  </si>
  <si>
    <t>ب عرض الثانوية، ع عمقها</t>
  </si>
  <si>
    <t>الغطاء الخرساني الصافي للكمرة</t>
  </si>
  <si>
    <t>الأكبر من أكبر قطر سيخ أو 2.5 سم</t>
  </si>
  <si>
    <t>المسافة الصافية بين الأسياخ S</t>
  </si>
  <si>
    <t>الأكبر من أكبر قطر سيخ أو 2.5 سم أو 1.5 × أكبر مقاس ركام</t>
  </si>
  <si>
    <t>حديد علوي ثانوي As'</t>
  </si>
  <si>
    <t>0.1 إلى 0.2 As الرئيسي ولا يقل عن 2Ø12</t>
  </si>
  <si>
    <t>عند عدم الحاجة لحديد ضغط</t>
  </si>
  <si>
    <t>كانات مقاومة القص الدنيا</t>
  </si>
  <si>
    <t>لا تقل عن 5Ø8/م</t>
  </si>
  <si>
    <t>حديد انكماش جانبي Ash</t>
  </si>
  <si>
    <t>0.08 As main ولا يقل عن 2Ø10 كل 30 سم</t>
  </si>
  <si>
    <t>عند عمق الكمرة t أكبر من 70 سم</t>
  </si>
  <si>
    <t>كانة 4 أفرع</t>
  </si>
  <si>
    <t>عند عرض الكمرة b أكبر من 40 سم</t>
  </si>
  <si>
    <t>أقل عدد أسياخ في الصف</t>
  </si>
  <si>
    <t>وصلات الأعمدة والكمرات الخاصة</t>
  </si>
  <si>
    <t>تثبيت حديد العمود في كمرة السطح</t>
  </si>
  <si>
    <t>50Ø بثني 90°</t>
  </si>
  <si>
    <t>TYP. ROOF GIRDER/BEAM COLUMN DETAIL</t>
  </si>
  <si>
    <t>كانات الكمرة عند وصلة عمود السطح</t>
  </si>
  <si>
    <t>@150 مم مع كانات حصر للعمود</t>
  </si>
  <si>
    <t>كانات تعليق كمرة ثانوية على رئيسية منسوبها مرتفع</t>
  </si>
  <si>
    <t>على مسافة 2b + b + 2b حول التقابل</t>
  </si>
  <si>
    <t>b عرض الكمرة الثانوية، الحديد السفلي معكوس U</t>
  </si>
  <si>
    <t>أقصى مقاس فتحة أفقية</t>
  </si>
  <si>
    <t>قطر جلبة أو فتحة صندوقية حتى 100 مم، والفتحة المستطيلة حتى 300×600 مم</t>
  </si>
  <si>
    <t>الحديد الإضافي حول الفتحة</t>
  </si>
  <si>
    <t>T20 أعلى وأسفل (سيخان كحد أدنى) و1-T12 مائل من كل وجه مع كانات إضافية</t>
  </si>
  <si>
    <t>أقل مسافة للفتحة من وجه العمود</t>
  </si>
  <si>
    <t>600 مم ولا تقل عن D عمق الكمرة</t>
  </si>
  <si>
    <t>أقل غطاء خرساني فوق وتحت الفتحة</t>
  </si>
  <si>
    <t>100 مم أو D/3</t>
  </si>
  <si>
    <t>بعد نموذجي 300 مم موضح بشكل أ-26 بجوار الفتحة</t>
  </si>
  <si>
    <t>حديد التعليق suspension</t>
  </si>
  <si>
    <t>2Ø8 لكل عصب</t>
  </si>
  <si>
    <t>التسليح العرضي</t>
  </si>
  <si>
    <t>1Ø6 كل 30 سم + شبكة وحديد سالب</t>
  </si>
  <si>
    <t>الملء Infill وتفاصيل الحديد</t>
  </si>
  <si>
    <t>Infill لا يقل عن 4 بوصة، 2#3 transverse run، مسافات 12 بوصة و8 بوصة، لا يقل عن 6 بوصة، 1Ø6 كل 30 سم عرضي، 2Ø8 تعليق لكل عصب</t>
  </si>
  <si>
    <t>كما بالرسم</t>
  </si>
  <si>
    <t>تحميل كمرة عميقة على كمرة ضحلة وكمرة كابولية من كمرة</t>
  </si>
  <si>
    <t>تسليح الاتصال</t>
  </si>
  <si>
    <t>العلوي U-BARS والسفلي L-BARS داخل الرئيسية، كانات Ø10 @100 مم</t>
  </si>
  <si>
    <t>Beam supported by shallow beam</t>
  </si>
  <si>
    <t>مضاعفة الكانات لكمرة كابولية من كمرة</t>
  </si>
  <si>
    <t>على مسافة ضعف عمق الكمرة</t>
  </si>
  <si>
    <t>مع تسليح علوي ممتد داخل الكمرة</t>
  </si>
  <si>
    <t>حديد الجذع Web bars</t>
  </si>
  <si>
    <t>T12 كل 300 مم كحد أقصى رأسيا على كل وجه</t>
  </si>
  <si>
    <t>عدد أطقم الكانات</t>
  </si>
  <si>
    <t>طقمان للكمرات بعرض أكبر من 300 مم</t>
  </si>
  <si>
    <t>ما لم يذكر خلاف ذلك</t>
  </si>
  <si>
    <t>فاصل بين طبقات الحديد</t>
  </si>
  <si>
    <t>T25 كل 1000 مم</t>
  </si>
  <si>
    <t>أقل مسافة صافية بين الأسياخ</t>
  </si>
  <si>
    <t>كانات منطقة الاتصال</t>
  </si>
  <si>
    <t>Y12 @150 داخل منطقة اتصال الكمرة بالعمود</t>
  </si>
  <si>
    <t>وصلة الشد خارج منطقة العمود</t>
  </si>
  <si>
    <t>ربط السيخ بكانة</t>
  </si>
  <si>
    <t>يلزم إذا كانت المسافة X أكبر من 6 بوصة (150 مم)، ولا يلزم إذا كانت لا تزيد عن 6 بوصة</t>
  </si>
  <si>
    <t>أقل غطاء للأعمدة</t>
  </si>
  <si>
    <t>1.5 بوصة (38 مم) حتى الكانات</t>
  </si>
  <si>
    <t>امتداد طرف الكانة</t>
  </si>
  <si>
    <t>6db أو 10db بخطاف 135°</t>
  </si>
  <si>
    <t>تسليح حول فتحة حائط المصعد</t>
  </si>
  <si>
    <t>2Y25 أعلى، 4Y25، T16 @100 E.F.، 4T28 على كل جانب مستمرة بوصلات، كانات مغلقة @150 بكامل ارتفاع الفتحة</t>
  </si>
  <si>
    <t>CORE</t>
  </si>
  <si>
    <t>المسافة أعلى الفتحة</t>
  </si>
  <si>
    <t>800 مم للأبواب في حوائط المباني و500 مم في غير ذلك، 150 مم نموذجي</t>
  </si>
  <si>
    <t>CORE، 2Y25 أعلى الفتحة و4Y25، T16 AT 100 E.F</t>
  </si>
  <si>
    <t>ترحيل يستلزم أشاير مستقلة</t>
  </si>
  <si>
    <t>أكبر من 75 مم: أشاير بنفس عدد وقطر حديد العمود العلوي ووصلة شد Class B</t>
  </si>
  <si>
    <t>ترحيل بثني الحديد</t>
  </si>
  <si>
    <t>لا يزيد عن 75 مم مع 4 أطقم كانات @75 مم عند منطقة الثني</t>
  </si>
  <si>
    <t>أعلى طقم كانات بالعمود</t>
  </si>
  <si>
    <t>على S/2 كحد أقصى أسفل أدنى حديد أفقي بالبلاطة، وS/2 لا يزيد عن 75 مم، وعند التقاء كمرات من 4 جهات على 75 مم أسفل أدنى حديد في أقل الكمرات عمقا</t>
  </si>
  <si>
    <t>بداية وصلة حديد الأعمدة</t>
  </si>
  <si>
    <t>أعلى الميدة بطول 50 قطر</t>
  </si>
  <si>
    <t>شكل أ-39، مكتوب &lt; 50 DIA والمقصود لا يقل</t>
  </si>
  <si>
    <t>عرض العصب وتباعد الأعصاب</t>
  </si>
  <si>
    <t>0.15 م و0.55 م محور لمحور</t>
  </si>
  <si>
    <t>ص 330</t>
  </si>
  <si>
    <t>بلوك الفوم</t>
  </si>
  <si>
    <t>0.40×0.40×0.30 م</t>
  </si>
  <si>
    <t>البلاطة العلوية والعمق الكلي</t>
  </si>
  <si>
    <t>0.07 م، عمق كلي 0.32 م، جزء مصمت 0.20 م بجوار الكمرة الساقطة</t>
  </si>
  <si>
    <t>تسليح القطاع النموذجي</t>
  </si>
  <si>
    <t>كانات العصب Ø8@0.15، 6Ø16 إضافي بالجزء المصمت، Y8@0.15، شبكة البلاطة Y8@0.20 E.W. في الاتجاهين</t>
  </si>
  <si>
    <t>شبكة البلاطة العلوية للأعصاب ثنائية الاتجاه</t>
  </si>
  <si>
    <t>Ø8/200 مم في الاتجاهين</t>
  </si>
  <si>
    <t>أقصى تباعد بين أسياخ التسليح الرئيسي السفلي في الكمرة المخفية HCB</t>
  </si>
  <si>
    <t>لا يزيد عن 250 مم</t>
  </si>
  <si>
    <t>بعد 50 مم بين منسوب التشطيب وسطح البلاطة الهوردي (طبقة رمل)</t>
  </si>
  <si>
    <t>قطاع عام</t>
  </si>
  <si>
    <t>بلاطات الكمرات المتقاطعة والمصمتة</t>
  </si>
  <si>
    <t>مثال بلاطة كمرات متقاطعة</t>
  </si>
  <si>
    <t>13.00×17.00 م، شبكة 3.25×3.40 م، سمك 100 مم</t>
  </si>
  <si>
    <t>الحديد مستمر في الاتجاهين مع تكسيح</t>
  </si>
  <si>
    <t>ص 332</t>
  </si>
  <si>
    <t>توزيع حديد البلاطة المصمتة</t>
  </si>
  <si>
    <t>1/2 As+ve مستقيم و1/2 As+ve مكسح في كل اتجاه بالتبادل</t>
  </si>
  <si>
    <t>ص 333</t>
  </si>
  <si>
    <t>امتداد علوي بلاطة الكابولي داخل البلاطة المجاورة</t>
  </si>
  <si>
    <t>ص 334</t>
  </si>
  <si>
    <t>تكسيح البلاطة المجاورة للكابولي</t>
  </si>
  <si>
    <t>1/5 البحر</t>
  </si>
  <si>
    <t>العلوي فوق الركيزة الداخلية للبلاطة المستمرة</t>
  </si>
  <si>
    <t>الأكبر من 1/4 ل1 أو 1/4 ل2 على كل جانب</t>
  </si>
  <si>
    <t>تساوي البحور أو فرق لا يزيد عن 20%</t>
  </si>
  <si>
    <t>تكسيح البلاطة المستمرة</t>
  </si>
  <si>
    <t>1/5 البحر من الركيزة الداخلية و1/7 عند الطرفية</t>
  </si>
  <si>
    <t>البلاطة الطرفية ثنائية الاتجاه</t>
  </si>
  <si>
    <t>علوي داخلي 0.25 Ln، طرفي 0.10 L بخطاف 45Ø، قطع السفلي 0.1 Ln1 و0.2 Ln1</t>
  </si>
  <si>
    <t>ص 335</t>
  </si>
  <si>
    <t>العلوي للبلاطة المصمتة على الكمرات</t>
  </si>
  <si>
    <t>طرفي 0.25 L1، داخلي 0.30 × البحر الأكبر على كل جانب</t>
  </si>
  <si>
    <t>دخول الحديد السفلي في الكمرة</t>
  </si>
  <si>
    <t>لا يقل عن 50 مم</t>
  </si>
  <si>
    <t>حديد علوي متبادل لهبوط بلاطة الحمام</t>
  </si>
  <si>
    <t>L1/5 وL2/5 عند الركيزة</t>
  </si>
  <si>
    <t>بلاطة مصمتة</t>
  </si>
  <si>
    <t>حديد إضافي حول فتحة البلاطة</t>
  </si>
  <si>
    <t>لا يقل عن 2×2Ø16 أعلى وأسفل على كل جانب مع قطع نصف الحديد عند الفتحة</t>
  </si>
  <si>
    <t>طول الحديد الإضافي بعد حافة الفتحة</t>
  </si>
  <si>
    <t>طول وصلة الشد LP أو 500 مم كحد أدنى</t>
  </si>
  <si>
    <t>حديد قطري حول الفتحة</t>
  </si>
  <si>
    <t>2Ø16</t>
  </si>
  <si>
    <t>فقط إذا زاد سمك البلاطة عن 150 مم</t>
  </si>
  <si>
    <t>حديد حافة الفتحة</t>
  </si>
  <si>
    <t>U-shape Ø10 @300، والحديد الإضافي على 100 مم من الحافة</t>
  </si>
  <si>
    <t>حديد أركان البلاطات ثنائية الاتجاه</t>
  </si>
  <si>
    <t>حديد إضافي لأركان البلاطة</t>
  </si>
  <si>
    <t>عند ضلع أكبر من 5 م، بطول Llong/5 أو 0.15L في كل اتجاه، علوي وسفلي حسب ACI 13.3.6</t>
  </si>
  <si>
    <t>عند αf أكبر من 1.0</t>
  </si>
  <si>
    <t>ص 337</t>
  </si>
  <si>
    <t>مساحة الشبكة الركنية</t>
  </si>
  <si>
    <t>3/4 Asx/m' للأركان الطرفية الخارجية و3/8 Asx/m' للأركان الأخرى</t>
  </si>
  <si>
    <t>سمك لوح HC النموذجي</t>
  </si>
  <si>
    <t>200 مم + طبقة تسوية إنشائية 50 مم بشبكة ملحومة 200×200 في الاتجاهين (WWF/A252، مكتوبة Ø8 في أحد الطرفين وØ6 في الآخر)</t>
  </si>
  <si>
    <t>عرض اللوح 1200 مم، 5 خيوط سفلية Ø9.5، تجاويف بقطر 160 تقريبا</t>
  </si>
  <si>
    <t>حديد الربط connector</t>
  </si>
  <si>
    <t>Ø10 @300 مم</t>
  </si>
  <si>
    <t>بين الألواح والكمرة</t>
  </si>
  <si>
    <t>طول ارتكاز البلاطات سابقة الصنع</t>
  </si>
  <si>
    <t>لا يقل عن L/180 ولا عن 50 مم</t>
  </si>
  <si>
    <t>طول ارتكاز الكمرات سابقة الصنع</t>
  </si>
  <si>
    <t>لا يقل عن L/180 ولا عن 75 مم</t>
  </si>
  <si>
    <t>خلوص الحافة غير المقواة</t>
  </si>
  <si>
    <t>لا يقل عن 15 مم من حافة الركيزة</t>
  </si>
  <si>
    <t>شريط النيوبرين</t>
  </si>
  <si>
    <t>30×3 مم</t>
  </si>
  <si>
    <t>وصلات HCS</t>
  </si>
  <si>
    <t>ارتكاز على الكابولي أو الحائط</t>
  </si>
  <si>
    <t>طول ارتكاز لا يقل عن 50 مم على الكابولي الخرساني أو الحائط، مع شريط نيوبرين 30×3 مم</t>
  </si>
  <si>
    <t>البعد 80 at Support في الرسم بعد رأسي (عمق عند الركيزة) وليس طول ارتكاز</t>
  </si>
  <si>
    <t>وصلة كمرة عمود HC</t>
  </si>
  <si>
    <t>أشاير Ø20 مثبتة بالحقن في مجاري 50 مم، وردة 75×75×5 مم وصامولة، العمق الكلي 500 إلى 700، عمق الكمرة سابقة الصب 400 إلى 600، بروز الكمرة 220 min وجزء التجويف 180 إلى 380، عرض العمود 400 إلى 900 مم مع 100 مم كل جانب، العمق عند الركيزة 80 مم، شريط نيوبرين 30×3 مم</t>
  </si>
  <si>
    <t>عرض شفة كمرة حديد تحت HCS</t>
  </si>
  <si>
    <t>لا يقل عن 5 بوصة ويوصى 6 بوصة</t>
  </si>
  <si>
    <t>PCI</t>
  </si>
  <si>
    <t>طبقة Topping فوق HCS</t>
  </si>
  <si>
    <t>لا تقل عن 2 بوصة إن لزمت</t>
  </si>
  <si>
    <t>الفاصل بين ألواح HCS على كمرة حديد</t>
  </si>
  <si>
    <t>لا يقل عن 1 بوصة</t>
  </si>
  <si>
    <t>طول الحديد العلوي لسلم الدرجات المشكلة</t>
  </si>
  <si>
    <t>A = 0.25 L</t>
  </si>
  <si>
    <t>L البحر الأفقي</t>
  </si>
  <si>
    <t>تسليح السلم المشكل</t>
  </si>
  <si>
    <t>#4 @6 بوصة رأسيا وأفقيا، 3#3 كل ركن، #4 @8 بوصة في البسطة، 10 بوصة للدرجة</t>
  </si>
  <si>
    <t>عرض شريحة العمود في البلاطة اللاكمرية</t>
  </si>
  <si>
    <t>0.5 L'</t>
  </si>
  <si>
    <t>ص 348</t>
  </si>
  <si>
    <t>التسليح العلوي الإضافي C لشريحة العمود</t>
  </si>
  <si>
    <t>0.25 L عند الطرفية و0.5 L إجمالي عند الداخلية</t>
  </si>
  <si>
    <t>التسليح السفلي الإضافي D</t>
  </si>
  <si>
    <t>يبدأ 0.1 L من الطرفية بطول 0.7 L أو 0.2 L من الداخلية بطول 0.6 L</t>
  </si>
  <si>
    <t>امتداد الشبكة العلوية A</t>
  </si>
  <si>
    <t>(0.35 إلى 0.5) L مع وصلة 75 مم</t>
  </si>
  <si>
    <t>روابط القص عند العمود</t>
  </si>
  <si>
    <t>T12 مع أسياخ تثبيت 12 مم</t>
  </si>
  <si>
    <t>السفلي المستمر بشريحة العمود</t>
  </si>
  <si>
    <t>لا يقل عن 1/3 مساحة العلوي عند الركيزة</t>
  </si>
  <si>
    <t>العلوي المستمر بشريحة العمود</t>
  </si>
  <si>
    <t>لا يقل عن 1/4 مساحة العلوي عند الركيزة</t>
  </si>
  <si>
    <t>السفلي المستمر بشريحة الوسط</t>
  </si>
  <si>
    <t>لا يقل عن نصف مساحة التسليح السفلي</t>
  </si>
  <si>
    <t>طول وصلة أشاير الحائط فوق القاعدة</t>
  </si>
  <si>
    <t>50 سم + 65 × قطر السيخ</t>
  </si>
  <si>
    <t>رباط أشاير الحائط داخل القاعدة</t>
  </si>
  <si>
    <t>50 سم + 45 × قطر السيخ، و50 سم + 40 قطر في الحائط بكرفتة</t>
  </si>
  <si>
    <t>Waterstop فاصل التمدد</t>
  </si>
  <si>
    <t>عرض 300 مم بانتفاخ في منتصف السمك T/2 + Waterstop خارجي 300 مم</t>
  </si>
  <si>
    <t>عرض فاصل التمدد MJ</t>
  </si>
  <si>
    <t>حشو سابق التشكيل ومانع تسرب</t>
  </si>
  <si>
    <t>حديد إضافي عند فاصل التمدد</t>
  </si>
  <si>
    <t>2Ø25 على كل جانب و4Ø10/م²</t>
  </si>
  <si>
    <t>فاصل 25 مم، Waterstop 300 مم بـ bulb، joint sealant وpremolded filler</t>
  </si>
  <si>
    <t>فاصل الصب الأفقي</t>
  </si>
  <si>
    <t>Waterstop 300 مم في T/2، شريط premolded بعمق 40 مم و6 مم عند الحاجة</t>
  </si>
  <si>
    <t>غشاء ذاتي اللصق ولوح حماية من جهة التربة</t>
  </si>
  <si>
    <t>Waterstop PVC فواصل الصب</t>
  </si>
  <si>
    <t>عرض 230 مم</t>
  </si>
  <si>
    <t>خزانات</t>
  </si>
  <si>
    <t>قاع غرفة الترسيب</t>
  </si>
  <si>
    <t>500 مم + 100 مم نظافة، ميل جانبي 1:1، فتحة 800 مم، كيكر 150 مم، وصلة type B</t>
  </si>
  <si>
    <t>الحد الأدنى: غرفة نوم لشخص واحد</t>
  </si>
  <si>
    <t>2.40 × 2.60 م</t>
  </si>
  <si>
    <t>عرض × عمق</t>
  </si>
  <si>
    <t>الحد الأدنى: غرفة نوم ودراسة لشخص واحد</t>
  </si>
  <si>
    <t>2.60 × 2.50 م</t>
  </si>
  <si>
    <t>الحد الأدنى: غرفة نوم رئيسية</t>
  </si>
  <si>
    <t>3.20 × 2.80 م</t>
  </si>
  <si>
    <t>مقروء بالتكبير</t>
  </si>
  <si>
    <t>الحد الأدنى: غرفة نوم مزدوجة بسريرين</t>
  </si>
  <si>
    <t>2.60 × 3.00 م</t>
  </si>
  <si>
    <t>الحد الأدنى: ركن نوم</t>
  </si>
  <si>
    <t>2.60 × 1.40 م</t>
  </si>
  <si>
    <t>الحد الأدنى: مطبخ</t>
  </si>
  <si>
    <t>عرض 1.50 م (0.50 + 0.80 ...)، عمق 1.80 م (1.20 + 0.60)</t>
  </si>
  <si>
    <t>مطابخ وحمامات</t>
  </si>
  <si>
    <t>ص 371</t>
  </si>
  <si>
    <t>الحد الأدنى: ركن مطبخ</t>
  </si>
  <si>
    <t>1.00 × 1.80 م</t>
  </si>
  <si>
    <t>الحد الأدنى: حمام كامل</t>
  </si>
  <si>
    <t>1.60 × 1.40 م (0.60 مرحاض، 0.40 حوض)</t>
  </si>
  <si>
    <t>الحد الأدنى: مرحاض ومغسلة</t>
  </si>
  <si>
    <t>1.60 × 0.80 م (0.60، 0.40)</t>
  </si>
  <si>
    <t>الحد الأدنى: مرحاض</t>
  </si>
  <si>
    <t>0.80 × 1.20 م (عرض المرحاض 0.60)</t>
  </si>
  <si>
    <t>الحد الأدنى: حمام بدون مرحاض</t>
  </si>
  <si>
    <t>1.00 × 1.50 م</t>
  </si>
  <si>
    <t>الحد الأدنى: غرفة معيشة</t>
  </si>
  <si>
    <t>3.00 × 3.60 م</t>
  </si>
  <si>
    <t>معيشة وجلوس وطعام</t>
  </si>
  <si>
    <t>الحد الأدنى: ركن جلوس</t>
  </si>
  <si>
    <t>1.40 (0.60 + 0.80) × 3.20 (0.70 + 1.80 + 0.70) م</t>
  </si>
  <si>
    <t>الحد الأدنى: ركن طعام لشخصين</t>
  </si>
  <si>
    <t>1.10 (0.70 + 0.40) × 1.10 م</t>
  </si>
  <si>
    <t>الحد الأدنى: ركن طعام 6 أشخاص</t>
  </si>
  <si>
    <t>1.65 × 2.40 (0.70 + 0.80 + 0.70) م</t>
  </si>
  <si>
    <t>الحدود الدنيا لأبعاد الأثاث والتجهيزات</t>
  </si>
  <si>
    <t>كرسي طعام</t>
  </si>
  <si>
    <t>0.45 × 0.45 م</t>
  </si>
  <si>
    <t>ص 373</t>
  </si>
  <si>
    <t>كرسي مكتب</t>
  </si>
  <si>
    <t>0.50 × 0.50 م</t>
  </si>
  <si>
    <t>كرسي استرخاء</t>
  </si>
  <si>
    <t>0.60 × 0.70 م</t>
  </si>
  <si>
    <t>أريكة</t>
  </si>
  <si>
    <t>1.80 × 0.80 م</t>
  </si>
  <si>
    <t>كرسي بمتكأ</t>
  </si>
  <si>
    <t>0.80 × 0.80 م</t>
  </si>
  <si>
    <t>رف كتب</t>
  </si>
  <si>
    <t>0.90 × 0.30 م</t>
  </si>
  <si>
    <t>تلفزيون</t>
  </si>
  <si>
    <t>0.45 × 0.40 م</t>
  </si>
  <si>
    <t>طرابيزة صغيرة</t>
  </si>
  <si>
    <t>0.40 × 0.40 م</t>
  </si>
  <si>
    <t>طاولة وسط مستطيلة</t>
  </si>
  <si>
    <t>0.90 × 0.50 م</t>
  </si>
  <si>
    <t>طاولة دائرية</t>
  </si>
  <si>
    <t>قطر 0.60 إلى 0.75 م</t>
  </si>
  <si>
    <t>شزلونج</t>
  </si>
  <si>
    <t>1.50 × 0.60 م</t>
  </si>
  <si>
    <t>بوفيه</t>
  </si>
  <si>
    <t>متغير × 0.45 م</t>
  </si>
  <si>
    <t>طاولة طعام 4 أشخاص</t>
  </si>
  <si>
    <t>0.70 × 0.70 إلى 0.80 م</t>
  </si>
  <si>
    <t>طاولة طعام 6 أشخاص</t>
  </si>
  <si>
    <t>1.65 × 0.60 إلى 0.80 م</t>
  </si>
  <si>
    <t>دولاب ملابس (خزانة)</t>
  </si>
  <si>
    <t>1.20 (أو 0.80 إلى 0.60) × 0.60 م</t>
  </si>
  <si>
    <t>كومودينو</t>
  </si>
  <si>
    <t>مهد طفل</t>
  </si>
  <si>
    <t>0.60 إلى 0.65 × 1.25 إلى 1.30 م</t>
  </si>
  <si>
    <t>سرير مزدوج</t>
  </si>
  <si>
    <t>1.50 × 1.90 م</t>
  </si>
  <si>
    <t>سرير مفرد</t>
  </si>
  <si>
    <t>0.90 × 1.90 م</t>
  </si>
  <si>
    <t>مقعد استرخاء</t>
  </si>
  <si>
    <t>0.55 × 0.90 م</t>
  </si>
  <si>
    <t>طاولة كتابة</t>
  </si>
  <si>
    <t>0.80 × 0.50 م</t>
  </si>
  <si>
    <t>تسريحة</t>
  </si>
  <si>
    <t>خزانة أدراج</t>
  </si>
  <si>
    <t>0.90 × 0.45 م</t>
  </si>
  <si>
    <t>دراجة هوائية</t>
  </si>
  <si>
    <t>0.45 × 1.80 م</t>
  </si>
  <si>
    <t>دراجة نارية</t>
  </si>
  <si>
    <t>0.60 إلى 0.70 × 1.90 إلى 2.10 م</t>
  </si>
  <si>
    <t>فرن غاز</t>
  </si>
  <si>
    <t>0.55 إلى 0.75 × 0.55 إلى 0.75 م</t>
  </si>
  <si>
    <t>نشافة</t>
  </si>
  <si>
    <t>0.35 × 0.40 م</t>
  </si>
  <si>
    <t>غسالة</t>
  </si>
  <si>
    <t>0.55 إلى 0.75 × 0.55 إلى 0.65 م</t>
  </si>
  <si>
    <t>ثلاجة</t>
  </si>
  <si>
    <t>0.55 إلى 0.90 × 0.55 إلى 0.75 م</t>
  </si>
  <si>
    <t>بعد أول كانة عن وجه الركيزة (شكل أ-2)</t>
  </si>
  <si>
    <t>كمرة مستمرة، الكانات حسب الجداول</t>
  </si>
  <si>
    <t>بعد أول كانة عن وجه الركيزة (شكل أ-3)</t>
  </si>
  <si>
    <t>الكانات حسب الجدول من وجه الركيزة لمنتصف البحر</t>
  </si>
  <si>
    <t>امتداد العلوي الإضافي D فوق الركائز الداخلية للميدات</t>
  </si>
  <si>
    <t>الأكبر من L1/3 أو L2/3 في كل جانب</t>
  </si>
  <si>
    <t>شكل أ-4</t>
  </si>
  <si>
    <t>العلوي المقطوع E عند الطرف غير المستمر للميدة</t>
  </si>
  <si>
    <t>L1/5</t>
  </si>
  <si>
    <t>بحر طرفي، شكل أ-4</t>
  </si>
  <si>
    <t>قطع السفلي B في البحر الطرفي للميدة</t>
  </si>
  <si>
    <t>L1/7 عند الطرف غير المستمر و L1/5 عند الطرف المستمر</t>
  </si>
  <si>
    <t>المسافة X بين الأسياخ المربوطة بكانات أو أفرع كانات في قطاع العمود</t>
  </si>
  <si>
    <t>لا تزيد عن 14 بوصة (حوالي 350 مم)</t>
  </si>
  <si>
    <t>ACI 318 (2000)، شكل أ-34</t>
  </si>
  <si>
    <t>الاختبارات ومعايير القبول (Inspection &amp; Test Plan)</t>
  </si>
  <si>
    <t>الاختبار</t>
  </si>
  <si>
    <t>المواصفة</t>
  </si>
  <si>
    <t>المعدل / التوقيت</t>
  </si>
  <si>
    <t>معايرة الأجهزة المساحية (خاصة الميزان)</t>
  </si>
  <si>
    <t>قبل البدء</t>
  </si>
  <si>
    <t>اختبار الاختراق القياسي SPT</t>
  </si>
  <si>
    <t>كود مصري 202</t>
  </si>
  <si>
    <t>لكل جسة</t>
  </si>
  <si>
    <t>يدون لكل طبقة في التقرير</t>
  </si>
  <si>
    <t>التحليل المنخلي وتصنيف التربة</t>
  </si>
  <si>
    <t>ASTM D3282 (AASHTO)، ASTM D2487</t>
  </si>
  <si>
    <t>لكل مصدر ردم</t>
  </si>
  <si>
    <t>مواد ملائمة A-1, A-2, A-3 أو GW, GP, GM, SM, SW, SP</t>
  </si>
  <si>
    <t>Standard Proctor و Modified Proctor</t>
  </si>
  <si>
    <t>لكل نوع تربة ردم</t>
  </si>
  <si>
    <t>تحديد γd max و OMC</t>
  </si>
  <si>
    <t>الكثافة الحقلية (جهاز نووي أو Sand Cone)</t>
  </si>
  <si>
    <t>المواصفات المصرية</t>
  </si>
  <si>
    <t>3 عينات لمبنى أقل من 300 م2، وعينة لكل 100 م2 للأكبر، لكل طبقة</t>
  </si>
  <si>
    <t>95% إلى 100% من γd max</t>
  </si>
  <si>
    <t>كثافة حقلية (Sand Cone)</t>
  </si>
  <si>
    <t>ASTM D1556</t>
  </si>
  <si>
    <t>1 لكل 100 م2 لكل طبقة بحد أدنى 3 اختبارات</t>
  </si>
  <si>
    <t>حسب نسبة الدمك المحددة</t>
  </si>
  <si>
    <t>كثافة حقلية تحت المناطق المرصوفة</t>
  </si>
  <si>
    <t>1 لكل 200 م2</t>
  </si>
  <si>
    <t>كثافة حقلية للخندق الأرضي للمواسير</t>
  </si>
  <si>
    <t>1 لكل 30 م2</t>
  </si>
  <si>
    <t>اعتماد عينة الردم</t>
  </si>
  <si>
    <t>CBR لتحديد عدم انتفاشية التربة (عدا الرمل)</t>
  </si>
  <si>
    <t>لكل أنواع التربة عند الاعتماد، وتعاد عند تغيير المحجر أو نوع التربة</t>
  </si>
  <si>
    <t>مطابقة المواصفات</t>
  </si>
  <si>
    <t>Modified Proctor (أقصى كثافة جافة و O.M.C)</t>
  </si>
  <si>
    <t>كثافة حقلية بالموقع</t>
  </si>
  <si>
    <t>التدرج الحبيبي (Grain Size Distribution)</t>
  </si>
  <si>
    <t>حدود أتربرج (PL، LL، SL)</t>
  </si>
  <si>
    <t>pH والأملاح الذائبة</t>
  </si>
  <si>
    <t>عند الاعتماد</t>
  </si>
  <si>
    <t>pH 6.5-8.5، أملاح ≤ 1500 ppm</t>
  </si>
  <si>
    <t>CBR</t>
  </si>
  <si>
    <t>عند اعتماد عينة الردم</t>
  </si>
  <si>
    <t>حسب جدول 6</t>
  </si>
  <si>
    <t>ص 93 إلى 94</t>
  </si>
  <si>
    <t>منحنى الرطوبة والكثافة</t>
  </si>
  <si>
    <t>التدرج الحبيبي</t>
  </si>
  <si>
    <t>المار من منخل 200 أقل من 15%، حصى ≤ 80 مم</t>
  </si>
  <si>
    <t>تصنيف التربة</t>
  </si>
  <si>
    <t>ASTM D2487 / AASHTO M145</t>
  </si>
  <si>
    <t>تحليل كيميائي للتربة الموردة</t>
  </si>
  <si>
    <t>حسب مكتب التربة</t>
  </si>
  <si>
    <t>مطابقة التربة الموردة للعينة المعتمدة</t>
  </si>
  <si>
    <t>مطابقة العينة المعتمدة</t>
  </si>
  <si>
    <t>كثافة حقلية (Field Density)</t>
  </si>
  <si>
    <t>1 لكل 100 م2 لكل طبقة تحت الأساسات، 1 لكل 200 م2 تحت المرصوف، 1 لكل 30 م2 لخندق المواسير</t>
  </si>
  <si>
    <t>كثافة حقلية (المواصفات المصرية)</t>
  </si>
  <si>
    <t>حد أدنى 3 عينات لمبنى أقل من 300 م2، وعينة لكل 100 م2 زيادة حسب المهندس</t>
  </si>
  <si>
    <t>كثافة حقلية لكل منطقة (Block)</t>
  </si>
  <si>
    <t>حد أدنى 3 نقاط ثم نقطة لكل 200 م2</t>
  </si>
  <si>
    <t>اختبار التربة عند التأسيس</t>
  </si>
  <si>
    <t>اختبار لوح التحميل (Plate load test)</t>
  </si>
  <si>
    <t>عند منسوب التأسيس خاصة عند وجود إحلال، مع معدة ثقيلة كثقل رد فعل</t>
  </si>
  <si>
    <t>حسب متطلبات التصميم</t>
  </si>
  <si>
    <t>اختبار الدمك</t>
  </si>
  <si>
    <t>لكل طبقة، ولا تفرد الطبقة التالية قبل ظهور النتيجة</t>
  </si>
  <si>
    <t>حسب نسبة الدمك المطلوبة بالمواصفات</t>
  </si>
  <si>
    <t>بروكتر لتربة قاع الحفر ثم كثافة حقلية للدمك</t>
  </si>
  <si>
    <t>مواصفات المشروع</t>
  </si>
  <si>
    <t>≥ 95% من أقصى كثافة</t>
  </si>
  <si>
    <t>اختبار تحميل لوح (Plate Loading Test)</t>
  </si>
  <si>
    <t>في المنشآت الهامة عند طلبه</t>
  </si>
  <si>
    <t>خازوق تجريبي (Preliminary Pile, Pre-Contract Test)</t>
  </si>
  <si>
    <t>لكل قطر قبل البدء، وأكثر من تجربة عند عدم الدقة</t>
  </si>
  <si>
    <t>تحميل حتى الانهيار لتحديد معامل الأمان والهبوط</t>
  </si>
  <si>
    <t>اختبار تحميل الخوازيق العاملة (Contract Piles Test)</t>
  </si>
  <si>
    <t>تجربة لكل 200 خازوق (≥ 1)، خازوقان أو أكثر للاحتكاك وواحد للارتكاز</t>
  </si>
  <si>
    <t>O-Cell (Osterberg)</t>
  </si>
  <si>
    <t>المشاريع العملاقة</t>
  </si>
  <si>
    <t>استمرارية وعدم وجود تربة</t>
  </si>
  <si>
    <t>Integrity Test (Sonic أو Coring)</t>
  </si>
  <si>
    <t>المشاريع الكبرى</t>
  </si>
  <si>
    <t>سلامة جسم الخازوق</t>
  </si>
  <si>
    <t>مكعبات ضغط خرسانة الخوازيق</t>
  </si>
  <si>
    <t>6 لكل 100 م3 أو 6 لكل 15 خازوق أو 6 لكل يوم (الأكثر)</t>
  </si>
  <si>
    <t>تجاوز 20% من جهد التشغيل مسموح في ≤ 2% من الخوازيق و≤ 10% بالقاعدة</t>
  </si>
  <si>
    <t>اختبار شد للحديد الموصول باللحام</t>
  </si>
  <si>
    <t>سيخان ملحومان لخوازيق &gt; 12 م</t>
  </si>
  <si>
    <t>وصلة مستمرة 20 سم</t>
  </si>
  <si>
    <t>كل خلطة</t>
  </si>
  <si>
    <t>خازوق تجريبي (Preliminary Pile)</t>
  </si>
  <si>
    <t>قبل بدء خوازيق المشروع، لكل قطر مستخدم</t>
  </si>
  <si>
    <t>تحميل حتى حمل الانهيار للتأكد من فروض التصميم</t>
  </si>
  <si>
    <t>اختبار تحميل الخوازيق العاملة (Working pile load test)</t>
  </si>
  <si>
    <t>بعد 28 يوما من الصب، تجربة لكل 200 خازوق؛ خازوقان أو أكثر لخوازيق الاحتكاك وخازوق واحد للارتكاز</t>
  </si>
  <si>
    <t>حمل يزيد 50% إلى 100% عن الحمل التصميمي</t>
  </si>
  <si>
    <t>اختبار سلامة الخازوق (Integrity Test)</t>
  </si>
  <si>
    <t>مطابقة الأطوال والأقطار التصميمية وجودة الخرسانة (منحنى Good pile)</t>
  </si>
  <si>
    <t>لزوجة البنتونيت بقمع مارش (Marsh cone)</t>
  </si>
  <si>
    <t>معايرة موازين المحطة (ركام، أسمنت، ماء، كيماويات)</t>
  </si>
  <si>
    <t>ASTM C94، م.ق.م 1-5130/2006</t>
  </si>
  <si>
    <t>±0.4% (ASTM C94)، ±0.2% من السعة (مصري)</t>
  </si>
  <si>
    <t>تحليل مياه الخلط بالمحطة</t>
  </si>
  <si>
    <t>صالحة للخلط</t>
  </si>
  <si>
    <t>الخلطات التأكيدية (مقاومة ضغط 28 يوما)</t>
  </si>
  <si>
    <t>3 خلطات لكل رتبة قبل التوريد</t>
  </si>
  <si>
    <t>متوسط 95% من المستهدف و fcu + 6.5 ن/مم2 على الأقل، ولا مكعب أقل من المميزة، والمدى 15% أو أقل</t>
  </si>
  <si>
    <t>الهبوط Slump للخرسانة المضخوخة</t>
  </si>
  <si>
    <t>مع الخلطات التأكيدية</t>
  </si>
  <si>
    <t>الهواء المحبوس والكثافة</t>
  </si>
  <si>
    <t>عند اختبار الخلطات التأكيدية</t>
  </si>
  <si>
    <t>2% بدون إضافات، 3% مع الإضافات</t>
  </si>
  <si>
    <t>خلطة تحكم بدون إضافات</t>
  </si>
  <si>
    <t>كود مصري 2007 جدول 2-3</t>
  </si>
  <si>
    <t>عند استخدام إضافات</t>
  </si>
  <si>
    <t>تحقيق جدول 2-3</t>
  </si>
  <si>
    <t>التحليل الكيميائي لمياه الخلط</t>
  </si>
  <si>
    <t>ASTM C131، ASTM C33-13</t>
  </si>
  <si>
    <t>عند اعتماد المصدر</t>
  </si>
  <si>
    <t>50% أو أقل (C33)، 28% لسابقة الصب</t>
  </si>
  <si>
    <t>المواد الطينية والقابلة للتفتت</t>
  </si>
  <si>
    <t>مقارنة مواصفات الركام SEC و ARAMCO و MA'ADEN و ASTM C33</t>
  </si>
  <si>
    <t>Los Angeles Abrasion</t>
  </si>
  <si>
    <t>SEC / ARAMCO / MA'ADEN / ASTM C33</t>
  </si>
  <si>
    <t>عند اعتماد مصدر الركام</t>
  </si>
  <si>
    <t>حد أقصى: SEC 35%، ARAMCO 40%، MA'ADEN 40%، ASTM C33 50%</t>
  </si>
  <si>
    <t>Ratio of LA (100/500 revol.)</t>
  </si>
  <si>
    <t>حد أقصى: SEC 0.25%، ARAMCO -، MA'ADEN 0.25%، ASTM C33 0.28%</t>
  </si>
  <si>
    <t>Absorption</t>
  </si>
  <si>
    <t>حد أقصى: SEC 2.5%، ARAMCO 2.5%، MA'ADEN 2.5%، ASTM C33 -</t>
  </si>
  <si>
    <t>Soundness (Magnesium Sulfate)</t>
  </si>
  <si>
    <t>حد أقصى: SEC 18%، ARAMCO 25%، MA'ADEN 18%، ASTM C33 18%</t>
  </si>
  <si>
    <t>Clay Lumps &amp; Friable Particles</t>
  </si>
  <si>
    <t>حد أقصى: SEC 1%، ARAMCO 5%، MA'ADEN 1%، ASTM C33 2%</t>
  </si>
  <si>
    <t>Flakiness Index / Elongation Index</t>
  </si>
  <si>
    <t>حد أقصى: SEC 30% / 45%، ARAMCO -، MA'ADEN 30% / 45%، ASTM C33 -</t>
  </si>
  <si>
    <t>Coal &amp; Lignite</t>
  </si>
  <si>
    <t>حد أقصى: SEC 0.5%، ARAMCO -، MA'ADEN -، ASTM C33 0.5%</t>
  </si>
  <si>
    <t>Material finer than #200 sieve</t>
  </si>
  <si>
    <t>حد أقصى: SEC 1%، ARAMCO 5%، MA'ADEN 1%، ASTM C33 1%</t>
  </si>
  <si>
    <t>Chloride (Cl)</t>
  </si>
  <si>
    <t>حد أقصى: SEC 0.03%، ARAMCO -، MA'ADEN 0.02%، ASTM C33 -</t>
  </si>
  <si>
    <t>Sulphate (SO4)</t>
  </si>
  <si>
    <t>حد أقصى: SEC 0.4%، ARAMCO -، MA'ADEN 0.4%، ASTM C33 -</t>
  </si>
  <si>
    <t>Sieve Analysis</t>
  </si>
  <si>
    <t>بدون حد بالجدول، حسب التدرج والمواصفة</t>
  </si>
  <si>
    <t>Specific Gravity (Bulk oven dry / SSD / Apparent)</t>
  </si>
  <si>
    <t>Dry Rodded Unit Weight kg/m3</t>
  </si>
  <si>
    <t>T.D.S. (ppm)</t>
  </si>
  <si>
    <t>مقاومة الضغط للمكعبات 7 أيام</t>
  </si>
  <si>
    <t>مع كل صبة</t>
  </si>
  <si>
    <t>مقاومة الضغط للمكعبات 28 يوما (كود مصري)</t>
  </si>
  <si>
    <t>قراءة لكل 20 مكعبا</t>
  </si>
  <si>
    <t>أكثر من 20: 5% فقط أقل من المميزة ومدى 15%؛ أقل من 20: لا نتيجة أقل من المميزة ومدى 15%؛ ونتيجة الاختبار لا تقل عن المميزة بأكثر من 10% ومتوسطه مع الثلاثة السابقة يزيد 10% على الأقل</t>
  </si>
  <si>
    <t>مقاومة الضغط للأسطوانات 28 يوما</t>
  </si>
  <si>
    <t>ACI 318M-11 5.6.3.3</t>
  </si>
  <si>
    <t>متوسط 3 متتالية f'c على الأقل، والفردية f'c ناقص 3.5 MPa أو 0.90 f'c</t>
  </si>
  <si>
    <t>مقاومة الضغط 28 يوما</t>
  </si>
  <si>
    <t>BS 5328-1991</t>
  </si>
  <si>
    <t>متوسط 3 متتالية f'c على الأقل، والفردية f'c ناقص 3 أو 2 MPa</t>
  </si>
  <si>
    <t>اختبار القلب الخرساني</t>
  </si>
  <si>
    <t>كود مصري 2007 فقرة 8-9-5، ACI 318M-11 5.6.5.4، ASTM C39</t>
  </si>
  <si>
    <t>3 قلوب على الأقل عند فشل المكعبات أو الشك</t>
  </si>
  <si>
    <t>مصري: متوسط 75% وفردي 65%؛ ACI: متوسط 85% وفردي 75%</t>
  </si>
  <si>
    <t>اختبار التحميل للبلاطات والأسقف</t>
  </si>
  <si>
    <t>عند فشل القلوب، بعد 6 أسابيع من الصب على الأقل</t>
  </si>
  <si>
    <t>حسب الكود</t>
  </si>
  <si>
    <t>مطرقة شميدت Rebound Hammer</t>
  </si>
  <si>
    <t>تقريبي فقط</t>
  </si>
  <si>
    <t>لا تعتبر بديلا عن القلب</t>
  </si>
  <si>
    <t>سرعة الموجات فوق الصوتية UPV</t>
  </si>
  <si>
    <t>تقييم نوعي للخرسانة</t>
  </si>
  <si>
    <t>أكبر من 4.5 كم/ث ممتازة، 3.5 إلى 4.5 جيدة، 3.0 إلى 3.5 مشكوك فيها، 2 إلى 3 سيئة، أقل من 2 سيئة جدا</t>
  </si>
  <si>
    <t>الهبوط (Slump)</t>
  </si>
  <si>
    <t>م.ق.م 5130-1/2006</t>
  </si>
  <si>
    <t>مع كل أخذ عينات وكل 50 م3</t>
  </si>
  <si>
    <t>±20 مم (≤ 80) أو ±30 مم (&gt; 80)، أقصى 200 مم (250 مع ملدنات)</t>
  </si>
  <si>
    <t>ص 63، 66</t>
  </si>
  <si>
    <t>مكعبات الضغط</t>
  </si>
  <si>
    <t>الكود المصري 2007 جدول 8-4-ج</t>
  </si>
  <si>
    <t>6 مكعبات لأول 50 م3 ثم 6 لكل 100 م3، وإضافية عند تغير الرتبة أو العنصر (أساسات، حوائط، أعمدة، كمرات، أسقف) ولكل يوم صب</t>
  </si>
  <si>
    <t>تكسر 7 و28 يوما (3 أيام لخرسانة PT)</t>
  </si>
  <si>
    <t>ص 64، 66</t>
  </si>
  <si>
    <t>أسطوانات الضغط</t>
  </si>
  <si>
    <t>أقل عدد: 2 أسطوانة 15×30 سم أو 3 أسطوانات 10×20 سم لكل اختبار 28 يوما</t>
  </si>
  <si>
    <t>حسب المقاومة المميزة</t>
  </si>
  <si>
    <t>محتوى الهواء (Air Content)</t>
  </si>
  <si>
    <t>شهريا أو عند تغيير نوع الإضافات</t>
  </si>
  <si>
    <t>حرارة الخرسانة</t>
  </si>
  <si>
    <t>كل سيارة قبل الصب</t>
  </si>
  <si>
    <t>زمن الشك الابتدائي (Initial Setting Time)</t>
  </si>
  <si>
    <t>عند الصب بكميات كبيرة</t>
  </si>
  <si>
    <t>يمنع الفاصل البارد</t>
  </si>
  <si>
    <t>كسر العينات بالضغط</t>
  </si>
  <si>
    <t>عند العمر المحدد</t>
  </si>
  <si>
    <t>سطح مستو متعامد، تحميل 0.15-0.35 ميجاباسكال/ثانية</t>
  </si>
  <si>
    <t>عينات حقلية (Field Specimens)</t>
  </si>
  <si>
    <t>عند الشك في جودة المعالجة</t>
  </si>
  <si>
    <t>معايرة ماكينة الكسر</t>
  </si>
  <si>
    <t>أقل من 18 شهرا، ويفضل سنويا</t>
  </si>
  <si>
    <t>شهادة معايرة سارية</t>
  </si>
  <si>
    <t>Flow Table / Slump Flow بدلا من Slump Test</t>
  </si>
  <si>
    <t>المواصفات الفنية للخرسانة ذاتية الدمك 2007</t>
  </si>
  <si>
    <t>عند الاستلام</t>
  </si>
  <si>
    <t>t50cm (زمن وصول القطر 50 سم)</t>
  </si>
  <si>
    <t>GTM screen stability (منخل 5 مم)</t>
  </si>
  <si>
    <t>Orimet (زمن المرور)</t>
  </si>
  <si>
    <t>Field Specimen للمعالجة</t>
  </si>
  <si>
    <t>عند تقصير المقاول في المعالجة</t>
  </si>
  <si>
    <t>حسب المرجع ≥ 85% من التصميمية عند 28 يوما؛ ACI 318: ≥ 85% من العينات المعالجة معمليا المناظرة</t>
  </si>
  <si>
    <t>مكعبات ضغط خرسانة الأرضيات</t>
  </si>
  <si>
    <t>حسب معدلات العينات</t>
  </si>
  <si>
    <t>المقاومة المطلوبة عند 28 يوما</t>
  </si>
  <si>
    <t>اختبار ضغط مكعبات للفك</t>
  </si>
  <si>
    <t>3 عينات على الأقل لكل 100 م3 أو أقل يوميا</t>
  </si>
  <si>
    <t>70% من مقاومة 28 يوم أو 75% من الرتبة</t>
  </si>
  <si>
    <t>أخذ عينات الخرسانة الطازجة والمكعبات</t>
  </si>
  <si>
    <t>لكل يوم صب لكل 100 م3، و6 مكعبات عند زيادة الكمية (حسب النص)</t>
  </si>
  <si>
    <t>بعد ضخ 10% وقبل نفاذ 90% من الحمولة</t>
  </si>
  <si>
    <t>معدل التبخر للطقس الحار</t>
  </si>
  <si>
    <t>ACI 305</t>
  </si>
  <si>
    <t>قبل وأثناء الصب</t>
  </si>
  <si>
    <t>أكبر من 0.2 رطل/قدم2/ساعة يعتبر حارا</t>
  </si>
  <si>
    <t>عينات معالجة بجوار المنشأ لتحديد انتهاء المعالجة</t>
  </si>
  <si>
    <t>حسب الحاجة</t>
  </si>
  <si>
    <t>متوسط 70% من fc</t>
  </si>
  <si>
    <t>اختبار الهبوط (Slump)</t>
  </si>
  <si>
    <t>عند كل مرة أخذ عينات مقاومة</t>
  </si>
  <si>
    <t>+/- 30 مم للهبوط أعلى من 100 مم، +/- 20 مم للهبوط أقل من 80 مم، ومطابقة الخلطة التصميمية</t>
  </si>
  <si>
    <t>كثافة الخرسانة الطازجة (وعاء معلوم الحجم)</t>
  </si>
  <si>
    <t>عند الخلطة التأكيدية ومرة كل يوم صب، وعند الشك في الكميات</t>
  </si>
  <si>
    <t>مطابقة كثافة الخلطة التصميمية والتحقق من الحجم المورد</t>
  </si>
  <si>
    <t>لكل عينة يجرى لها Slump</t>
  </si>
  <si>
    <t>لا تزيد عن 32 م (الكود المصري حتى 35 م)</t>
  </si>
  <si>
    <t>عينات الخرسانة</t>
  </si>
  <si>
    <t>6 مكعبات لأول 50 م3 ثم 6 لكل 100 م3، ولكل رتبة وعنصر ويوم صب</t>
  </si>
  <si>
    <t>حسب المقاومة المطلوبة</t>
  </si>
  <si>
    <t>الهواء المحبوس للخرسانة الجاهزة (Air content)</t>
  </si>
  <si>
    <t>عند الخلطة التأكيدية ثم مرة كل شهر وعند تغيير الإضافة</t>
  </si>
  <si>
    <t>الهواء المحبوس للخرسانة المخلوطة بالموقع</t>
  </si>
  <si>
    <t>عند الخلطة التأكيدية، مرة كل شهر مع الإضافات، ومرة كل 3 شهور بدونها</t>
  </si>
  <si>
    <t>عينات الحقل (Field Specimens)</t>
  </si>
  <si>
    <t>تؤخذ بجوار العنصر وتعالج بنفس ظروفه</t>
  </si>
  <si>
    <t>Core Test</t>
  </si>
  <si>
    <t>3 قلوب على الأقل للعنصر، و 3 + (V-150)/50 للحجوم أكبر من 150 م3</t>
  </si>
  <si>
    <t>المتوسط لا يقل عن 75% والفردي لا يقل عن 65% من المقاومة المطلوبة</t>
  </si>
  <si>
    <t>الكشف عن التسليح (Cover-Meter)</t>
  </si>
  <si>
    <t>قبل أخذ القلب</t>
  </si>
  <si>
    <t>تحديد مواضع الحديد وتجنبها</t>
  </si>
  <si>
    <t>اختبار الشد لحديد التسليح الوارد</t>
  </si>
  <si>
    <t>اختبار لكل 10 طن أو أقل، وعند تعدد المقاسات اختبار لكل مقاس</t>
  </si>
  <si>
    <t>حسب جداول قبول الحديد</t>
  </si>
  <si>
    <t>اختبار الشد (خضوع، شد، استطالة)</t>
  </si>
  <si>
    <t>كود مصري 203، ASTM A615</t>
  </si>
  <si>
    <t>عينتان لكل قطر إذا أقل من 50 طن، 3 عينات لكل قطر وصبة إذا أكثر</t>
  </si>
  <si>
    <t>36/52: خضوع 360، شد 520 ن/مم2، استطالة 12%، شد/خضوع 1.05؛ Grade 60: خضوع 420، شد 620 ن/مم2</t>
  </si>
  <si>
    <t>اختبار الثني</t>
  </si>
  <si>
    <t>ASTM A615 Table 3</t>
  </si>
  <si>
    <t>مع عينات الشد</t>
  </si>
  <si>
    <t>بدون تشقق حول مسمار بالقطر المحدد بالجدول</t>
  </si>
  <si>
    <t>تحديد وزن المتر الطولي</t>
  </si>
  <si>
    <t>كود مصري 203</t>
  </si>
  <si>
    <t>حسب المواصفة</t>
  </si>
  <si>
    <t>اختبار مقاومة الوصلات الملحومة أو الميكانيكية</t>
  </si>
  <si>
    <t>125% من إجهاد خضوع الأسياخ على الأقل</t>
  </si>
  <si>
    <t>اختبارات الشبك: الشد، الثني، تحديد القطر ومساحة المقطع، المظهر</t>
  </si>
  <si>
    <t>عينة لكل 25 طن تحتوي لحاما واحدا على الأقل وعينة ثانية خارج اللحامات</t>
  </si>
  <si>
    <t>خضوع أو ضمان 0.2% 450 ن/مم2 على الأقل، شد 520 ن/مم2، استطالة 8%</t>
  </si>
  <si>
    <t>اختبار مقاومة القص للحامات</t>
  </si>
  <si>
    <t>كود مصري 2007 فقرة 4-2-5-4-3</t>
  </si>
  <si>
    <t>المساحة الاسمية للسيخ الأكبر × 15 (نتوءات) أو × 24 (أملس)</t>
  </si>
  <si>
    <t>اختبار أسلاك الشبك</t>
  </si>
  <si>
    <t>ASTM A82-02 Table 1</t>
  </si>
  <si>
    <t>شد 550 MPa، خضوع 485 MPa، تخفيض المساحة 30% (25% للمواد فوق 690 MPa)</t>
  </si>
  <si>
    <t>اختبار الشد لعينات عشوائية من الحديد</t>
  </si>
  <si>
    <t>كل طلبية عند غياب شهادة المصنع أو تغير المصنع</t>
  </si>
  <si>
    <t>مطابقة الرتبة</t>
  </si>
  <si>
    <t>اختبار شد أو ضغط للوصلات الميكانيكية والملحومة</t>
  </si>
  <si>
    <t>للأقطار ≥ 28</t>
  </si>
  <si>
    <t>اختبار عينات الحديد الموصول باللحام</t>
  </si>
  <si>
    <t>عند اللحام</t>
  </si>
  <si>
    <t>إثبات الصلاحية</t>
  </si>
  <si>
    <t>Steel Fabric: Shear strength test for weld joints</t>
  </si>
  <si>
    <t>ASTM A185 / BS 4483</t>
  </si>
  <si>
    <t>لكل توريد</t>
  </si>
  <si>
    <t>fy = 500 MPa ومطابقة المواصفة</t>
  </si>
  <si>
    <t>Steel Fabric: Determination of dimensions</t>
  </si>
  <si>
    <t>Steel Fabric: Tensile test</t>
  </si>
  <si>
    <t>Steel Fabric: Appearance test</t>
  </si>
  <si>
    <t>Steel Bars: Tensile test</t>
  </si>
  <si>
    <t>مطابقة المواصفة</t>
  </si>
  <si>
    <t>Steel Bars: Bending test</t>
  </si>
  <si>
    <t>Steel Bars: Determination of diameter and cross-sectional area</t>
  </si>
  <si>
    <t>للاعتماد</t>
  </si>
  <si>
    <t>شد وضغط 125% من إجهاد الخضوع</t>
  </si>
  <si>
    <t>اختبار شد لعينة ملحومة</t>
  </si>
  <si>
    <t>إثبات صلاحية اللحام</t>
  </si>
  <si>
    <t>تحديد إجهاد الشد الأقصى</t>
  </si>
  <si>
    <t>كود مصري 203 ملحق 3</t>
  </si>
  <si>
    <t>مع كل عينة شد</t>
  </si>
  <si>
    <t>إجهاد الشد = الحمل الأقصى / مساحة المقطع قبل الاختبار (المرجع يذكر القطر خطأ)</t>
  </si>
  <si>
    <t>معايرة أجهزة الشد وقياس الاستطالة</t>
  </si>
  <si>
    <t>الكود المصري 2007 فقرة 10-6-5</t>
  </si>
  <si>
    <t>نسبة الخطأ ضمن المسموح</t>
  </si>
  <si>
    <t>اختبار انسداد الأجربة بالهواء المضغوط</t>
  </si>
  <si>
    <t>ضغط 0.2 ن/مم2 بحد أقصى دون انسداد</t>
  </si>
  <si>
    <t>ضغط الخرسانة قبل الشد</t>
  </si>
  <si>
    <t>الكود المصري 2000؛ ACI 318M-11 18.13.4.3</t>
  </si>
  <si>
    <t>قبل كل مرحلة شد</t>
  </si>
  <si>
    <t>85% من المطلوب، أو 28 و17 ميجاباسكال حسب ACI</t>
  </si>
  <si>
    <t>قياس الاستطالة ومقارنة القوة</t>
  </si>
  <si>
    <t>الكود المصري 2000 فقرة 10-7-5-3-4؛ ACI 318M-11</t>
  </si>
  <si>
    <t>لكل كابل</t>
  </si>
  <si>
    <t>فرق القوة 6% بحد أقصى، انحراف 5%، استطالة ± 7%</t>
  </si>
  <si>
    <t>تسجيل الانزلاق الفعلي</t>
  </si>
  <si>
    <t>مقاومة مادة الحقن Grout</t>
  </si>
  <si>
    <t>عينات بعمر 28 يوما</t>
  </si>
  <si>
    <t>اختبار القلب Core Test</t>
  </si>
  <si>
    <t>الكود المصري 2001 دليل الاختبارات 8-1-10</t>
  </si>
  <si>
    <t>3 قلوب</t>
  </si>
  <si>
    <t>متوسط 80% ولا تقل مفردة عن 75%</t>
  </si>
  <si>
    <t>اختبار التحميل</t>
  </si>
  <si>
    <t>عند التشقق أو الشك في الحسابات</t>
  </si>
  <si>
    <t>الفيصل لقبول العناصر</t>
  </si>
  <si>
    <t>تآكل الركام لوس أنجلوس</t>
  </si>
  <si>
    <t>اختبار امتلاء العزل الداخلي</t>
  </si>
  <si>
    <t>المواصفات المصرية لأعمال العزل 1995</t>
  </si>
  <si>
    <t>مرة بعد 28 يوما من الصب وقبل العزل الخارجي</t>
  </si>
  <si>
    <t>ثبات المنسوب أسبوعا مع احتساب التبخر وعدم الرشح</t>
  </si>
  <si>
    <t>اختبار العزل الخارجي بالردم المشبع</t>
  </si>
  <si>
    <t>بعد قبول العزل الداخلي</t>
  </si>
  <si>
    <t>عدم ظهور رطوبة داخلية بعد أسبوع</t>
  </si>
  <si>
    <t>فحص واختبار اللحام والاختبارات غير المتلفة</t>
  </si>
  <si>
    <t>أثناء التجميع والتركيب</t>
  </si>
  <si>
    <t>حسب المواصفات وشهادات معتمدة</t>
  </si>
  <si>
    <t>فحص عزم شد البراغي بالتورك</t>
  </si>
  <si>
    <t>لكل وصلة</t>
  </si>
  <si>
    <t>القدر المطلوب</t>
  </si>
  <si>
    <t>فحص تسريب تغطية السطح بالماء</t>
  </si>
  <si>
    <t>بعد التركيب</t>
  </si>
  <si>
    <t>عدم التسريب</t>
  </si>
  <si>
    <t>قياس سمك العناصر بالورنية (Vernier)</t>
  </si>
  <si>
    <t>فور التوريد للموقع</t>
  </si>
  <si>
    <t>مطابقة السماكات للمخططات التنفيذية المعتمدة</t>
  </si>
  <si>
    <t>اختبار Subgrade: تدرج، أتربرج، CBR</t>
  </si>
  <si>
    <t>قبل الأساس</t>
  </si>
  <si>
    <t>صلاحية التربة</t>
  </si>
  <si>
    <t>اختبارات Sub base: منخلي، أتربرج، لوس أنجلوس، مكافئ رملي، CBR، الأصالة</t>
  </si>
  <si>
    <t>لوس أنجلوس 50% بحد أقصى، CBR 50% على الأقل</t>
  </si>
  <si>
    <t>اختبار الدمك لطبقة الأساس</t>
  </si>
  <si>
    <t>لكل 200 م2 لكل طبقة</t>
  </si>
  <si>
    <t>Marshall method Test &amp; Specific Gravity</t>
  </si>
  <si>
    <t>يوميا وواحد لكل 1000 طن</t>
  </si>
  <si>
    <t>حسب الخلطة المعتمدة</t>
  </si>
  <si>
    <t>Extraction</t>
  </si>
  <si>
    <t>واحد لكل اختبار مارشال</t>
  </si>
  <si>
    <t>نسبة الأسفلت والتدرج</t>
  </si>
  <si>
    <t>Cored or sawed specimens</t>
  </si>
  <si>
    <t>3 عينات كل 836 م2</t>
  </si>
  <si>
    <t>السمك والكثافة</t>
  </si>
  <si>
    <t>Gradation &amp; Fracture faces</t>
  </si>
  <si>
    <t>مع كل Extraction</t>
  </si>
  <si>
    <t>قوة الكسر وامتصاص الماء ونسبة السلفات والسيليكا للبردورة</t>
  </si>
  <si>
    <t>8 عينات للاعتماد و4 لكل 1000 م.ط (كسر 4 وحدات، امتصاص 3)</t>
  </si>
  <si>
    <t>قوة التحمل للإنترلوك</t>
  </si>
  <si>
    <t>10 وحدات من كل 15 وحدة لكل 1000 م2</t>
  </si>
  <si>
    <t>امتصاص الماء للإنترلوك</t>
  </si>
  <si>
    <t>3 وحدات من كل 15 وحدة لكل 1000 م2</t>
  </si>
  <si>
    <t>نسبة الكلوريد للإنترلوك</t>
  </si>
  <si>
    <t>وحدة واحدة من كل 15 وحدة لكل 1000 م2</t>
  </si>
  <si>
    <t>نسبة السلفات للإنترلوك</t>
  </si>
  <si>
    <t>اختبارات ضبط جودة الأسفلت</t>
  </si>
  <si>
    <t>مطابقة</t>
  </si>
  <si>
    <t>حرارة مخلوط الأسفلت</t>
  </si>
  <si>
    <t>كل سيارة بترمومتر</t>
  </si>
  <si>
    <t>معدل رش طبقة التشريب (لوح معلوم الوزن)</t>
  </si>
  <si>
    <t>أثناء الرش</t>
  </si>
  <si>
    <t>مطابقة المعدل المطلوب</t>
  </si>
  <si>
    <t>كور لقياس سمك الأسفلت</t>
  </si>
  <si>
    <t>بعد الرصف</t>
  </si>
  <si>
    <t>تحقيق السمك المطلوب وإلا يرفض</t>
  </si>
  <si>
    <t>انعكاسية دهانات خطوط الطريق (Retroreflectivity)</t>
  </si>
  <si>
    <t>بعد الدهان</t>
  </si>
  <si>
    <t>مقاومة ضغط وامتصاص الطوب الطفلي</t>
  </si>
  <si>
    <t>كود مصري 204-2005</t>
  </si>
  <si>
    <t>5 طوبات للعينة</t>
  </si>
  <si>
    <t>ضغط 4 ن/مم2 على الأقل، امتصاص 20% أو أقل</t>
  </si>
  <si>
    <t>مقاومة ضغط الطوب الأسمنتي</t>
  </si>
  <si>
    <t>كود مصري 204</t>
  </si>
  <si>
    <t>10 وحدات للعينة</t>
  </si>
  <si>
    <t>متوسط 2.5 ن/مم2، فردي 2 ن/مم2 على الأقل</t>
  </si>
  <si>
    <t>مقاومة ضغط البلوك الأسمنتي المفرغ</t>
  </si>
  <si>
    <t>3 وحدات للعينة</t>
  </si>
  <si>
    <t>متوسط 4.14 MPa (42.2 كجم/سم2)، فردي 3.45 MPa (35.2 كجم/سم2)</t>
  </si>
  <si>
    <t>محتوى الرطوبة للبلوك</t>
  </si>
  <si>
    <t>ASTM C129 Table 3</t>
  </si>
  <si>
    <t>3 وحدات</t>
  </si>
  <si>
    <t>حسب الانكماش ورطوبة الموقع (25% إلى 45% من الامتصاص)</t>
  </si>
  <si>
    <t>اختبارات صلاحية رمل المونة: التحليل المنخلي رطب وجاف، الغبار والطمي، الكثافة النسبية، الشوائب العضوية، الكلوريدات، أكسيد الكبريتيك الذائب</t>
  </si>
  <si>
    <t>لكل 200 م3 أو أقل أو عند تغيير المصدر أو كل شهر</t>
  </si>
  <si>
    <t>حسب المواصفات وتدرج ASTM C144</t>
  </si>
  <si>
    <t>ضغط وامتصاص وتذهير الطوب الطفلي</t>
  </si>
  <si>
    <t>الكود المصري 2005 جدول 2-1</t>
  </si>
  <si>
    <t>متوسط 5 طوبات</t>
  </si>
  <si>
    <t>4 ن/مم2، امتصاص 20%، تذهير 50%</t>
  </si>
  <si>
    <t>ضغط الطوب الأسمنتي المصمت</t>
  </si>
  <si>
    <t>الكود المصري جدول 2-3</t>
  </si>
  <si>
    <t>متوسط 10 وحدات</t>
  </si>
  <si>
    <t>2.5 متوسط و2 مفردة ن/مم2</t>
  </si>
  <si>
    <t>ضغط البلوك المفرغ</t>
  </si>
  <si>
    <t>3 عينات</t>
  </si>
  <si>
    <t>35.2 مفردة و42.2 متوسط كجم/سم2</t>
  </si>
  <si>
    <t>مقاومة واحتباس الماء والهواء لمونة المباني</t>
  </si>
  <si>
    <t>حسب نوع المونة M/S/N/O</t>
  </si>
  <si>
    <t>ضغط وامتصاص وانكماش طولي ووزن البلوك</t>
  </si>
  <si>
    <t>عينة 10 بلوكات لكل 10,000 وحدة</t>
  </si>
  <si>
    <t>ضغط 28 كجم/سم2 متوسط 10</t>
  </si>
  <si>
    <t>صلاحية رمل المونة: منخلي، طمي، كثافة، عضوية، كلوريد، كبريتات</t>
  </si>
  <si>
    <t>حدود التدرج بالجدول</t>
  </si>
  <si>
    <t>صلاحية الأسمنت: Setting، Cube، Fineness، Soundness، Sulphate، LOI، Insoluble residue، Silica</t>
  </si>
  <si>
    <t>للاعتماد ودوريا</t>
  </si>
  <si>
    <t>مكعبات مونة 50 مم</t>
  </si>
  <si>
    <t>3 عينات كل 2000 وحدة (1 بعمر 7 و2 بعمر 28)</t>
  </si>
  <si>
    <t>ضغط وثائق المشروع</t>
  </si>
  <si>
    <t>اختبار إبرة فيكات للمونة</t>
  </si>
  <si>
    <t>Vicat</t>
  </si>
  <si>
    <t>إذا مر أكثر من نصف ساعة على الخلط</t>
  </si>
  <si>
    <t>إثبات عدم الشك</t>
  </si>
  <si>
    <t>اختبارات التمدد والانكماش والامتصاص والضغط لعينة البلوك أو الطوب</t>
  </si>
  <si>
    <t>للاعتماد بمعمل مختص</t>
  </si>
  <si>
    <t>مقاومة ضغط مكعبات مونة الطرطشة 28 يوما</t>
  </si>
  <si>
    <t>كود مصري للبياض 2006</t>
  </si>
  <si>
    <t>تدرج حبيبات رمل اللياسة Particle size distribution (Wet sieving)</t>
  </si>
  <si>
    <t>كل 200 م3 أو أقل أو عند تغيير المصدر أو كل شهر</t>
  </si>
  <si>
    <t>حسب جدول التدرج المعتمد</t>
  </si>
  <si>
    <t>محتوى الطين والطمي والتراب Clay, silt and dust content (Sedimentation)</t>
  </si>
  <si>
    <t>≤ 5% من وزن الرمل و≤ 10% لمسحوق الحصى</t>
  </si>
  <si>
    <t>الكثافة النسبية للرمل</t>
  </si>
  <si>
    <t>الشوائب العضوية في الرمل</t>
  </si>
  <si>
    <t>الكلوريدات والكبريتات الذائبة في الرمل</t>
  </si>
  <si>
    <t>مقاومة ضغط مكعبات مونة الطرطشة</t>
  </si>
  <si>
    <t>عينات دورية</t>
  </si>
  <si>
    <t>اختبار إبرة فيكات (Vicat) لصلاحية المونة</t>
  </si>
  <si>
    <t>عند مرور 30 دقيقة على الخلط</t>
  </si>
  <si>
    <t>عدم بدء الشك</t>
  </si>
  <si>
    <t>مقاومة ضغط مكعبات مونة البياض 15×15×15 سم</t>
  </si>
  <si>
    <t>الكود المصري للبياض 2006</t>
  </si>
  <si>
    <t>تدرج رمل البياض الأسمنتي</t>
  </si>
  <si>
    <t>حسب خطة الجودة</t>
  </si>
  <si>
    <t>حسب جدول التدرج للطبقة التحتية وطبقة الختم</t>
  </si>
  <si>
    <t>الاستواء بقدة 3 م</t>
  </si>
  <si>
    <t>لكل سطح</t>
  </si>
  <si>
    <t>≤ 3 مم لكل 3000 مم</t>
  </si>
  <si>
    <t>الطرق لكشف التطبيل</t>
  </si>
  <si>
    <t>Flash Point للبيتومين</t>
  </si>
  <si>
    <t>Softening Point للبيتومين</t>
  </si>
  <si>
    <t>Penetration للبيتومين</t>
  </si>
  <si>
    <t>اختبار غمر العزل الخارجي لحوائط البدروم</t>
  </si>
  <si>
    <t>لكل حائط بدروم معزول بلفائف</t>
  </si>
  <si>
    <t>عدم ظهور رطوبة أو رشح بالداخل بعد أسبوع غمر</t>
  </si>
  <si>
    <t>فحص لحامات لفائف العزل بالهواء المضغوط</t>
  </si>
  <si>
    <t>لكل اللحامات</t>
  </si>
  <si>
    <t>عدم وجود مناطق غير ملحومة</t>
  </si>
  <si>
    <t>Tear resistance للفائف العزل في اتجاهي L وT</t>
  </si>
  <si>
    <t>لكل 10,000 م2 مورد</t>
  </si>
  <si>
    <t>Thickness للفائف العزل</t>
  </si>
  <si>
    <t>Heat resistance للفائف العزل</t>
  </si>
  <si>
    <t>Reinforcement للفائف العزل</t>
  </si>
  <si>
    <t>Tensile Elongation للفائف العزل في اتجاهي L وT</t>
  </si>
  <si>
    <t>اختبار الغمر بالماء للحمامات والمطابخ</t>
  </si>
  <si>
    <t>لكل منطقة رطبة بعد استلام السباكة</t>
  </si>
  <si>
    <t>عدم نقص المنسوب بعد احتساب البخر وعدم تسريب أو رشح بالسطح السفلي خلال 48 ساعة و48 ساعة بعد التفريغ</t>
  </si>
  <si>
    <t>اختبار الغمر لعزل السطح</t>
  </si>
  <si>
    <t>لكل سطح بعد العزل</t>
  </si>
  <si>
    <t>عدم ظهور رشح أسفل السطح بعد 48 إلى 72 ساعة</t>
  </si>
  <si>
    <t>اختبار ملء السطح بالماء</t>
  </si>
  <si>
    <t>قبل شخوص لجنة الاستلام</t>
  </si>
  <si>
    <t>عدم تسرب للأدوار السفلية</t>
  </si>
  <si>
    <t>الكثافة الرطبة لخرسانة الفوم</t>
  </si>
  <si>
    <t>كل ساعة أثناء الصب</t>
  </si>
  <si>
    <t>اختبار الغمر (Flood test)</t>
  </si>
  <si>
    <t>بعد العزل</t>
  </si>
  <si>
    <t>لا تقل مدته عن 48 ساعة بارتفاع 10 إلى 15 سم دون تسرب</t>
  </si>
  <si>
    <t>امتصاص الماء للبلاط</t>
  </si>
  <si>
    <t>قوة الكسر (مقاومة الانحناء)</t>
  </si>
  <si>
    <t>5 قطع</t>
  </si>
  <si>
    <t>≥ 75 كجم/سم2 لمتوسط النتائج</t>
  </si>
  <si>
    <t>الاستقامة واستقامة الحواف</t>
  </si>
  <si>
    <t>عينة لكل رسالة</t>
  </si>
  <si>
    <t>≤ ±0.3% من طول الحافة</t>
  </si>
  <si>
    <t>التربيع بزاوية حديدية</t>
  </si>
  <si>
    <t>طول الحواف بالورنية</t>
  </si>
  <si>
    <t>4 أضلاع للبلاطة</t>
  </si>
  <si>
    <t>±1.5 مم للأطوال 100 مم و±3 مم للأطوال 200 مم</t>
  </si>
  <si>
    <t>سمك البلاط بالورنية</t>
  </si>
  <si>
    <t>تفاوت ≤ 3 مم وسمك الوجه ≥ 7 مم</t>
  </si>
  <si>
    <t>البري للبلاط الأسمنتي العادي</t>
  </si>
  <si>
    <t>4 بلاطات</t>
  </si>
  <si>
    <t>فقد سمك الوجه ≤ 1.0 مم للبلاطة و0.8 مم متوسط</t>
  </si>
  <si>
    <t>البري للبلاط الأسمنتي المقوى</t>
  </si>
  <si>
    <t>≤ 0.5 مم للبلاطة و0.4 مم متوسط</t>
  </si>
  <si>
    <t>البري للبلاط الأسمنتي المطعم (موزايكو)</t>
  </si>
  <si>
    <t>≤ 0.8 مم للبلاطة و0.4 مم متوسط</t>
  </si>
  <si>
    <t>صلابة الوجه بالحك بجسم معدني</t>
  </si>
  <si>
    <t>بالموقع</t>
  </si>
  <si>
    <t>عدم الخدش بسهولة</t>
  </si>
  <si>
    <t>فحص تطبيل السيراميك والبلاط بالطرق</t>
  </si>
  <si>
    <t>حمامات ومطابخ</t>
  </si>
  <si>
    <t>عدم وجود تطبيل</t>
  </si>
  <si>
    <t>اختبار ميول أرضيات الحمامات بسكب الماء</t>
  </si>
  <si>
    <t>كل حمام</t>
  </si>
  <si>
    <t>سريان وتصفية كاملة نحو البيبة</t>
  </si>
  <si>
    <t>استلام البلاط</t>
  </si>
  <si>
    <t>الطرق بعصا خشبية</t>
  </si>
  <si>
    <t>على البلاط والسيراميك المركب</t>
  </si>
  <si>
    <t>عدم وجود صوت أجوف</t>
  </si>
  <si>
    <t>ملحق مصور ص 37</t>
  </si>
  <si>
    <t>معدل النمو (عدد الحلقات)</t>
  </si>
  <si>
    <t>المواصفات المصرية النجارة المعمارية 2005</t>
  </si>
  <si>
    <t>لكل رسالة</t>
  </si>
  <si>
    <t>≥ 8 حلقات/2.5 سم درجة أولى و≥ 6 درجة ثانية</t>
  </si>
  <si>
    <t>ص 193 إلى 194</t>
  </si>
  <si>
    <t>اختبار مقاومة الحريق للباب ضمن الحلق (Fire Rating)</t>
  </si>
  <si>
    <t>ASTM E152 / NFPA 252 (؛ ASTM E152 مسحوبة والمعمول به NFPA 252 أو UL 10C)</t>
  </si>
  <si>
    <t>لكل نوع باب مقاوم للحريق</t>
  </si>
  <si>
    <t>شهادة بالمدة المطلوبة المتناسبة مع مقاومة الجدار</t>
  </si>
  <si>
    <t>سمك طبقة الأكسدة (Anodizing)</t>
  </si>
  <si>
    <t>المواصفات المصرية الألومنيوم 1999 و2001</t>
  </si>
  <si>
    <t>عينة عشوائية في معمل متخصص</t>
  </si>
  <si>
    <t>حسب درجة تلوث الجو من 12 إلى 25 ميكرون</t>
  </si>
  <si>
    <t>سمك الزجاج</t>
  </si>
  <si>
    <t>عينات عشوائية</t>
  </si>
  <si>
    <t>حسب مساحة اللوح 4 أو 6 أو 8 مم</t>
  </si>
  <si>
    <t>عدم نفاذية المياه للحائط الساتر</t>
  </si>
  <si>
    <t>تحمل ضغط الرياح للحائط الساتر</t>
  </si>
  <si>
    <t>عدم نفاذية الهواء للحائط الساتر</t>
  </si>
  <si>
    <t>العزل الحراري للحائط الساتر</t>
  </si>
  <si>
    <t>العزل الصوتي للحائط الساتر</t>
  </si>
  <si>
    <t>اختبار عدم نفاذية الشبابيك والأبواب الألومنيوم والستائر الزجاجية بالمياه المضغوطة</t>
  </si>
  <si>
    <t>عند الاستلام خاصة مناطق التجميع</t>
  </si>
  <si>
    <t>عدم تسرب للداخل</t>
  </si>
  <si>
    <t>قياس محتوى رطوبة الخشب</t>
  </si>
  <si>
    <t>قبل الدهان</t>
  </si>
  <si>
    <t>≤ 12% معرض للجو و≤ 18% غير معرض</t>
  </si>
  <si>
    <t>قياس رطوبة اللياسة بجهاز إلكتروني</t>
  </si>
  <si>
    <t>قبل الدهان لكل فراغ</t>
  </si>
  <si>
    <t>≤ 12% للياسة و≤ 15% للخشب</t>
  </si>
  <si>
    <t>سمك الدهان الرطب (Wet film gauge) والجاف (DFT)</t>
  </si>
  <si>
    <t>لكل طبقة دهان</t>
  </si>
  <si>
    <t>حسب المواصفات والسمك المطلوب</t>
  </si>
  <si>
    <t>استلام الدهانات</t>
  </si>
  <si>
    <t>الفحص بالكشاف بزاوية</t>
  </si>
  <si>
    <t>بعد التشطيب وبين المراحل</t>
  </si>
  <si>
    <t>عدم وجود ظلال أو تجاعيد</t>
  </si>
  <si>
    <t>اختبار التمديدات الأرضية المدفونة (صرف، تغذية، حريق)</t>
  </si>
  <si>
    <t>قبل الصب والردم</t>
  </si>
  <si>
    <t>عدم التسريب وتركيب السدادات</t>
  </si>
  <si>
    <t>اختبار المياه (Water test) بملء المواسير بالمياه</t>
  </si>
  <si>
    <t>لكل شبكة قبل التغطية</t>
  </si>
  <si>
    <t>عدم وجود تسريب تحت ضغط عمود ماء 3 م</t>
  </si>
  <si>
    <t>اختبار الهواء بضاغط هواء بعد غلق كل الفتحات</t>
  </si>
  <si>
    <t>بديل لاختبار المياه</t>
  </si>
  <si>
    <t>ثبات ضغط لا يقل عن 250 مم عمود ماء</t>
  </si>
  <si>
    <t>اختبار الدخان بدفع دخان بماكينة</t>
  </si>
  <si>
    <t>عند الطلب</t>
  </si>
  <si>
    <t>ضغط 250 مم عمود ماء ثابت 15 دقيقة قبل بدء الفحص</t>
  </si>
  <si>
    <t>اختبار ثان بعد تركيب الأجهزة وملء سيفوناتها بالمياه</t>
  </si>
  <si>
    <t>بعد تركيب الأجهزة</t>
  </si>
  <si>
    <t>لا تسريب</t>
  </si>
  <si>
    <t>اختبار ضغط مواسير التغذية</t>
  </si>
  <si>
    <t>الضغط 1.5 × ضغط التشغيل (المعتاد 8 بار) بدون هبوط</t>
  </si>
  <si>
    <t>تعقيم شبكة مياه الشرب والخزان</t>
  </si>
  <si>
    <t>قبل التشغيل</t>
  </si>
  <si>
    <t>ملء وتفريغ لإزالة العكارة، ثم الملء بمحلول كلور 50 مجم/لتر لمدة 24 ساعة ثم التفريغ</t>
  </si>
  <si>
    <t>اختبار مياه لخطوط الصرف بالجاذبية بسد النهايات وملء عمود مياه 3 م</t>
  </si>
  <si>
    <t>SBC 701-2007</t>
  </si>
  <si>
    <t>كل قطاع لا يزيد عن 100 م بقطر واحد</t>
  </si>
  <si>
    <t>ثبات منسوب المياه في القمع 15 دقيقة على الأقل</t>
  </si>
  <si>
    <t>قمع الاختبار في أعلى نقطة والتفريغ من أوطى نقطة بفك طبة الاختبار مع متابعة المنسوب</t>
  </si>
  <si>
    <t>لكل قطاع</t>
  </si>
  <si>
    <t>ارتفاع القمع 3 م على الأقل وقطره الأكبر يساوي قطر الخط</t>
  </si>
  <si>
    <t>ص 236 إلى 237</t>
  </si>
  <si>
    <t>اختبار خطوط الطرد (صرف تحت ضغط)</t>
  </si>
  <si>
    <t>لكل خط طرد</t>
  </si>
  <si>
    <t>ضغط يزيد 35 كيلوباسكال عن ضغط طلمبة الضخ ثابت 15 دقيقة على الأقل (SBC 701 ص 10/1، يعادل 5 psi)</t>
  </si>
  <si>
    <t>اختبار ضغط اسمي 24 ساعة مع قياس النقص كل ساعتين (بعض المواصفات)</t>
  </si>
  <si>
    <t>النقص لا يزيد عن 0.1 LIT/MM(D)/1KM/30MPA لمدة 24 ساعة</t>
  </si>
  <si>
    <t>اختبار المطابق بملء الماء على درجات</t>
  </si>
  <si>
    <t>لكل مطبق قبل الردم</t>
  </si>
  <si>
    <t>ثبات المنسوب 24 ساعة</t>
  </si>
  <si>
    <t>اختبار دمك طبقات الردم فوق المواسير</t>
  </si>
  <si>
    <t>لكل طبقة</t>
  </si>
  <si>
    <t>اختبار ضغط مواسير التغذية الخارجية</t>
  </si>
  <si>
    <t>لكل جزء من الخط بعد ردم جزئي</t>
  </si>
  <si>
    <t>0.5 × ضغط التشغيل لمدة 24 ساعة ثم رفع تدريجي إلى 1.5 × ضغط التشغيل، والضغط النهائي ثابت 0.5 ساعة على الأقل بلا انخفاض</t>
  </si>
  <si>
    <t>ملء الجزء بماء نقي وتفريغ الهواء ثم الفحص، وعند أي عيب تغيير الجزء المعيب وإعادة التجربة</t>
  </si>
  <si>
    <t>لكل جزء</t>
  </si>
  <si>
    <t>لا عيوب</t>
  </si>
  <si>
    <t>تفريغ المياه من أكثر من مكان أو فتح محبس طبة نهاية الخط للتأكد من اختبار كامل الخط</t>
  </si>
  <si>
    <t>لكل اختبار</t>
  </si>
  <si>
    <t>وصول الضغط لنهاية الخط</t>
  </si>
  <si>
    <t>تعقيم شبكة المياه الخارجية بالكلور</t>
  </si>
  <si>
    <t>قبل التشغيل بعد الغسيل</t>
  </si>
  <si>
    <t>كلور حتى 10 أجزاء في المليون عند نقطة الحقن (أوطى نقطة) وحجز المياه 24 ساعة كاملة بعد وصول الكلور لأطراف الشبكة</t>
  </si>
  <si>
    <t>تعقيم وتطهير الخزانات وشبكة مياه الشرب</t>
  </si>
  <si>
    <t>قبل الاستلام</t>
  </si>
  <si>
    <t>تقرير تعقيم معتمد</t>
  </si>
  <si>
    <t>تجربة الخلاطات والحنفيات وصناديق الطرد</t>
  </si>
  <si>
    <t>كل جهاز</t>
  </si>
  <si>
    <t>ضغط وسرعة تدفق مناسبان</t>
  </si>
  <si>
    <t>فحص التسريب والانسداد في التغذية والصرف</t>
  </si>
  <si>
    <t>كل الشبكة</t>
  </si>
  <si>
    <t>لا تسرب ولا انسداد</t>
  </si>
  <si>
    <t>اختبارات الأسلاك والدوائر الكهربائية</t>
  </si>
  <si>
    <t>اختبار تشغيل نظام الأسلاك الداخلي</t>
  </si>
  <si>
    <t>بعد إتمام التركيب لقبول الأعمال، يجريه المقاول</t>
  </si>
  <si>
    <t>تشغيل سليم</t>
  </si>
  <si>
    <t>اختبار نظام التأريض</t>
  </si>
  <si>
    <t>اختبار مقاومة العزل (Megger)</t>
  </si>
  <si>
    <t>على دوائر الإضاءة والطاقة</t>
  </si>
  <si>
    <t>اختبار قواطع الدائرة والكابلات</t>
  </si>
  <si>
    <t>NEC</t>
  </si>
  <si>
    <t>حسب NEC</t>
  </si>
  <si>
    <t>توازن الأطوار (Phase Balancing) والحمل</t>
  </si>
  <si>
    <t>بعد التشغيل</t>
  </si>
  <si>
    <t>تقديم بيانات النتائج للمهندس</t>
  </si>
  <si>
    <t>قياس الاستمرارية للكابلات</t>
  </si>
  <si>
    <t>عند التسليم</t>
  </si>
  <si>
    <t>قياس العزل للكابلات</t>
  </si>
  <si>
    <t>قياس شدة الاستضاءة وكفاءة المصابيح</t>
  </si>
  <si>
    <t>بعد التركيب والتشغيل</t>
  </si>
  <si>
    <t>حسب استخدام المكان والبيانات الفنية</t>
  </si>
  <si>
    <t>اختبار وصلات وأسلاك الإنارة بجهاز قياس العزل</t>
  </si>
  <si>
    <t>قياس شدة الإضاءة للكشافات المركبة</t>
  </si>
  <si>
    <t>اختبار العزل (Insulation Test) للوحات التوزيع</t>
  </si>
  <si>
    <t>اختبار درجة عزل زيت المحول</t>
  </si>
  <si>
    <t>بأحد المعامل المعتمدة من شركة توزيع الكهرباء</t>
  </si>
  <si>
    <t>اختبارات الاستلام بالموقع للمحول</t>
  </si>
  <si>
    <t>الكود المصري، دليل الأعمال الاسترشادية لاستلام المهمات الكهربائية</t>
  </si>
  <si>
    <t>حسب الدليل</t>
  </si>
  <si>
    <t>قياس مقاومة الأرضي للمحول</t>
  </si>
  <si>
    <t>اختبارات الزيت بالمصنع (العزل، الترسيب، الرطوبة)</t>
  </si>
  <si>
    <t>شهادة مصنع بحضور المهندس المشرف</t>
  </si>
  <si>
    <t>اختبار عزل الملفات بالمصنع</t>
  </si>
  <si>
    <t>شهادة مصنع</t>
  </si>
  <si>
    <t>18 ك.فولت للدخول و1000 فولت للخروج</t>
  </si>
  <si>
    <t>اختبار نسبة التحويل</t>
  </si>
  <si>
    <t>حسب بيانات المحول</t>
  </si>
  <si>
    <t>قياس الفقد في القدرة في الملفات عند اللاحمل والحمل الكامل</t>
  </si>
  <si>
    <t>اختبار البوخلز ريلاي</t>
  </si>
  <si>
    <t>اختبارات أجهزة القياس على المحول والمانعة</t>
  </si>
  <si>
    <t>اختبار انقطاع التيار للمولد</t>
  </si>
  <si>
    <t>تجهيز للتشغيل الأوتوماتيكي ثم البدء بمفتاح تحويل تجريبي، وتشغيل الوحدة خلال مدة التأخير ثم إيقافها أوتوماتيكياً</t>
  </si>
  <si>
    <t>اختبار حمل مستمر بلا انقطاع للمولد</t>
  </si>
  <si>
    <t>4 ساعات عند 3/4 الحمل المقنن ثم ساعة عند 3/4 الحمل المقنن (البند ب مكرر والأرجح ساعة عند 100% من الحمل المقنن)، مع تسجيل حرارة الماء وضغط وحرارة الزيت وحرارة الهواء والضغط الجوي والجهد والتيار والذبذبة والقدرة ومعامل القدرة</t>
  </si>
  <si>
    <t>عرض التحكم للمولد</t>
  </si>
  <si>
    <t>اختبار الإنذار الابتدائي وجهاز إيقاف السلامة والتشغيل اليدوي</t>
  </si>
  <si>
    <t>الاستلام الابتدائي: الأعمال الكهربائية (تسلسل الاختبارات)</t>
  </si>
  <si>
    <t>اختبار 1 بالترتيب: استمرارية موصلات الدوائر الحلقية النهائية</t>
  </si>
  <si>
    <t>الكود المصري للتركيبات الكهربائية</t>
  </si>
  <si>
    <t>مرة عند الاستلام بنفس الترتيب</t>
  </si>
  <si>
    <t>مطابق لاشتراطات الكود</t>
  </si>
  <si>
    <t>اختبار 2 بالترتيب: استمرارية موصلات الوقاية شاملة موصلات Equi-potential</t>
  </si>
  <si>
    <t>اختبار 3 بالترتيب: قطب التأريض</t>
  </si>
  <si>
    <t>اختبار 4 بالترتيب: مقاومة العزل</t>
  </si>
  <si>
    <t>اختبار 5 بالترتيب: عزل المهمات المجمعة في الموقع</t>
  </si>
  <si>
    <t>اختبار 6 بالترتيب: الوقاية بالفصل بين الدوائر</t>
  </si>
  <si>
    <t>اختبار 7 بالترتيب: الوقاية ضد اللمس المباشر بحواجز أو حاويات أثناء التركيب</t>
  </si>
  <si>
    <t>اختبار 8 بالترتيب: عزل الأرضيات والحوائط غير الموصلة</t>
  </si>
  <si>
    <t>اختبار 9 بالترتيب: تحديد القطبية Polarity</t>
  </si>
  <si>
    <t>اختبار 10 بالترتيب: معاوقة حلقة الخطأ الأرضي Earth fault loop impedance</t>
  </si>
  <si>
    <t>اختبار 11 بالترتيب: أداء أجهزة الوقاية بالتيار المتبقي Residual Current / Earth leakage</t>
  </si>
  <si>
    <t>اختبار 12 بالترتيب: اختبار التجهيزات بتشغيل الحمل الكلي</t>
  </si>
  <si>
    <t>اختبارات شبكة الهاتف بعد التنفيذ</t>
  </si>
  <si>
    <t>الاستمرارية</t>
  </si>
  <si>
    <t>مقاومة العزل</t>
  </si>
  <si>
    <t>اضمحلال التسميع crosstalk attenuation</t>
  </si>
  <si>
    <t>الاضمحلال attenuation</t>
  </si>
  <si>
    <t>اختبار الشبكة بعد التشغيل</t>
  </si>
  <si>
    <t>غير محدد</t>
  </si>
  <si>
    <t>فحص توصيل الخطوط مع اللوحة الرئيسية للسنترال</t>
  </si>
  <si>
    <t>اختبار المقاومة الأرضية بالـ Megger</t>
  </si>
  <si>
    <t>دوائر الإنارة والقوى</t>
  </si>
  <si>
    <t>مطابق للمواصفات</t>
  </si>
  <si>
    <t>قياس شدة الاستضاءة</t>
  </si>
  <si>
    <t>حسب نوع الاستخدام ولكشافات الأعمدة</t>
  </si>
  <si>
    <t>مطابق لمتطلبات الاستخدام</t>
  </si>
  <si>
    <t>اختبار دوائر الأمان ELR وVMR</t>
  </si>
  <si>
    <t>كل الدوائر</t>
  </si>
  <si>
    <t>فصل سليم</t>
  </si>
  <si>
    <t>تشغيل المحولات بكامل حمل الموقع</t>
  </si>
  <si>
    <t>تشغيل مستقر</t>
  </si>
  <si>
    <t>تشغيل وتجربة مولدات الطوارئ</t>
  </si>
  <si>
    <t>تشغيل وفق المعتمد</t>
  </si>
  <si>
    <t>اختبار كفاءة النظام الصوتي في التشغيل</t>
  </si>
  <si>
    <t>وضوح الصوت وتغطية مطابقة</t>
  </si>
  <si>
    <t>اختبار مفاتيح تدفق مياه الرشاشات</t>
  </si>
  <si>
    <t>إنذار خلال 90 ثانية من بدء التدفق</t>
  </si>
  <si>
    <t>قياس شدة صوت الإنذار</t>
  </si>
  <si>
    <t>اختبار أداء لوحة الإنذار الرئيسية</t>
  </si>
  <si>
    <t>بعد وضع النظام في التشغيل</t>
  </si>
  <si>
    <t>تشغيل سليم لكل المناطق والدوائر</t>
  </si>
  <si>
    <t>اختبار شبكة الحريق الداخلية</t>
  </si>
  <si>
    <t>قبل التغطية</t>
  </si>
  <si>
    <t>13.8 بار (200 psi) لمدة ساعتين بدون فقد؛ وغالباً بالمشاريع استاتيكي بضغط التصميم + 3.5 بار لا يقل عن 14 بار لمدة ساعتين، وتشغيلي لمدة 48 ساعة</t>
  </si>
  <si>
    <t>اختبار ضغط شبكة الحريق</t>
  </si>
  <si>
    <t>الكود المصري لحماية المنشآت من الحريق 2007 ج1 ص97 و98</t>
  </si>
  <si>
    <t>عند الاستلام النهائي</t>
  </si>
  <si>
    <t>قياس الضغط عند حنفيات الحريق بالموقع العام</t>
  </si>
  <si>
    <t>كل حنفية</t>
  </si>
  <si>
    <t>اختبار تشغيل المضخات عبر خط الراجع بالمحبس</t>
  </si>
  <si>
    <t>مؤشر الضغط 5.5 إلى 7 بار وتشغيل آلي</t>
  </si>
  <si>
    <t>اختبار شبكة الحريق الخارجية</t>
  </si>
  <si>
    <t>قبل السفلتة وتركيب بلاط الموقع العام</t>
  </si>
  <si>
    <t>عدم وجود تسرب أو هبوط ضغط</t>
  </si>
  <si>
    <t>الاختبار الهيدروستاتيكي لمواسير الحريق داخل المبنى</t>
  </si>
  <si>
    <t>كل المواسير</t>
  </si>
  <si>
    <t>ضغط التصميم + 3.5 جو وبحد أدنى 14 جو لمدة ساعتين على الأقل بدون هبوط</t>
  </si>
  <si>
    <t>اختبار صناديق الحريق وضغط المياه بالخرطوم</t>
  </si>
  <si>
    <t>كل صندوق</t>
  </si>
  <si>
    <t>ضغط مطابق للتصميم</t>
  </si>
  <si>
    <t>اختبار كواشف الحرارة بمجفف شعر</t>
  </si>
  <si>
    <t>عينة من الكواشف وعنصر أو عنصران من كل منطقة</t>
  </si>
  <si>
    <t>إشارة إنذار على المنطقة الصحيحة</t>
  </si>
  <si>
    <t>اختبار كواشف الدخان بالغاز المضغوط aerosol</t>
  </si>
  <si>
    <t>عينة من الكواشف</t>
  </si>
  <si>
    <t>اختبار إشارة الخطأ بفك كاشف</t>
  </si>
  <si>
    <t>إشارة Fault على الـ Zone المعني</t>
  </si>
  <si>
    <t>تشغيل جميع الأزرار اليدوية</t>
  </si>
  <si>
    <t>100% من الأزرار</t>
  </si>
  <si>
    <t>إنذار سليم</t>
  </si>
  <si>
    <t>اختبار ضغط شبكة الحريق عند الاستلام</t>
  </si>
  <si>
    <t>مرة عند الاستلام</t>
  </si>
  <si>
    <t>13.6 بار لمدة ساعتين دون انخفاض الضغط</t>
  </si>
  <si>
    <t>اختبار تسرب مجاري الضغط المتوسط والعالي</t>
  </si>
  <si>
    <t>الكود المصري 3-4/2/2/1</t>
  </si>
  <si>
    <t>بالموقع أثناء التركيب وقبل العزل، لأطوال لا تزيد عن 30 م رأسي و45 م أفقي</t>
  </si>
  <si>
    <t>ضغط الاختبار = ضغط التشغيل التصميمي + 200 باسكال (متوسط) أو + 300 أو 500 باسكال (عالي)</t>
  </si>
  <si>
    <t>اختبار بصري لمجاري الضغط المنخفض بالإضاءة أو الدخان</t>
  </si>
  <si>
    <t>أثناء التركيب</t>
  </si>
  <si>
    <t>عدم وجود تسرب ظاهر</t>
  </si>
  <si>
    <t>اختبار ضغط مواسير المياه المثلجة</t>
  </si>
  <si>
    <t>1.5 × ضغط التشغيل لمدة 24 ساعة على الأقل؛ تغليف العداد بالشريط والتوقيع عليه في اليوم الأول والكشف بعد 24 ساعة مع التأكد من عدم توصيل طلمبة لتعويض الفاقد</t>
  </si>
  <si>
    <t>اختبارات التكييف المركزي</t>
  </si>
  <si>
    <t>الضبط والموازنة لأنظمة المياه (TAB)</t>
  </si>
  <si>
    <t>قبل التسليم</t>
  </si>
  <si>
    <t>الضبط والموازنة لأنظمة الهواء</t>
  </si>
  <si>
    <t>قياس شدة الضوضاء</t>
  </si>
  <si>
    <t>اختبار الثقة بتشغيل دائم لكل المعدات</t>
  </si>
  <si>
    <t>بعد استكمال الاختبار والضبط والموازنة</t>
  </si>
  <si>
    <t>تشغيل 30 يوماً متصلة، ويمكن تأجيل بعض الاختبارات حسب فصول السنة خلال الضمان</t>
  </si>
  <si>
    <t>قياس الحرارة الداخلية والرطوبة وسرعة الهواء والصوت والاهتزاز</t>
  </si>
  <si>
    <t>بعد تشغيل النظام بكامل طاقته حار أو بارد</t>
  </si>
  <si>
    <t>بعد تشغيل التكييف بكامل طاقته حارا وباردا</t>
  </si>
  <si>
    <t>اختبار الضغط والضبط والموازنة TAB</t>
  </si>
  <si>
    <t>الكود المصري للتكييف فقرة 4/1-4</t>
  </si>
  <si>
    <t>مرة مع الإعادة حتى الاستيفاء، بحضور مهندس المالك</t>
  </si>
  <si>
    <t>تحقق مهندس المالك من استيفاء المتطلبات</t>
  </si>
  <si>
    <t>اختبار الثقة Reliability test</t>
  </si>
  <si>
    <t>جودة التشغيل دون أعطال</t>
  </si>
  <si>
    <t>وصف بند المقايسة</t>
  </si>
  <si>
    <t>الوحدة</t>
  </si>
  <si>
    <t>طريقة القياس</t>
  </si>
  <si>
    <t>يشمل السعر</t>
  </si>
  <si>
    <t>لا يشمل / يحسب منفصلا</t>
  </si>
  <si>
    <t>المصدر</t>
  </si>
  <si>
    <t>حفر في أي نوع تربة حتى المناسيب المبينة بالرسومات التنفيذية شاملا النقل ونزح المياه وسند الجوانب</t>
  </si>
  <si>
    <t>م3</t>
  </si>
  <si>
    <t>هندسيا حسب أبعاد الرسومات التنفيذية</t>
  </si>
  <si>
    <t>الحفر والنقل ونزح المياه وسند الجوانب ما لم تفرد لها بنود مستقلة</t>
  </si>
  <si>
    <t>أي حفر زائد عن الأبعاد، وإزالة انهيار الجوانب</t>
  </si>
  <si>
    <t>الكتاب</t>
  </si>
  <si>
    <t>توريد وفرد ودمك ردم إحلال من رمال نظيفة أو تربة زلطية (قطع جبل) على طبقات حتى الكثافة المثلى</t>
  </si>
  <si>
    <t>هندسيا حسب الرسومات التنفيذية</t>
  </si>
  <si>
    <t>الردم للكثافة المثلى، رسوم المحاجر، النقل، الاختبارات بمعامل معتمدة، وكل ما يلزم لإنهاء العمل</t>
  </si>
  <si>
    <t>أي كميات زائدة عن الرسومات</t>
  </si>
  <si>
    <t>ردم حول الأساسات من ناتج الحفر على طبقات مع الدمك حتى منسوب أسفل دكة الأرضيات</t>
  </si>
  <si>
    <t>هندسيا حتى منسوب أسفل دكة الأرضيات</t>
  </si>
  <si>
    <t>الفرد والرش والدمك والاختبارات</t>
  </si>
  <si>
    <t>الردم المورد من الخارج (بند مستقل)</t>
  </si>
  <si>
    <t>ردم حول الأساسات بتربة موردة من الخارج معتمدة على طبقات مع الدمك حتى منسوب أسفل دكة الأرضيات</t>
  </si>
  <si>
    <t>التوريد والفرد والدمك والاختبارات</t>
  </si>
  <si>
    <t>ناتج الحفر</t>
  </si>
  <si>
    <t>نقل المخلفات وناتج الحفر الزائد إلى المقالب العمومية</t>
  </si>
  <si>
    <t>بالحجم الهندسي بدون عامل انتفاش</t>
  </si>
  <si>
    <t>التحميل والنقل والتفريغ</t>
  </si>
  <si>
    <t>إذا كان محملا على بند الحفر والردم فلا يحسب</t>
  </si>
  <si>
    <t>توريد وفرد ودمك طبقة Hardcore سمك 150 مم</t>
  </si>
  <si>
    <t>م2</t>
  </si>
  <si>
    <t>مساحة المسقط الأفقي (أو م3)</t>
  </si>
  <si>
    <t>الدمك</t>
  </si>
  <si>
    <t>ممارسة</t>
  </si>
  <si>
    <t>رش مبيد النمل الأبيض تحت البلاطة الأرضية</t>
  </si>
  <si>
    <t>مساحة المسقط الأفقي</t>
  </si>
  <si>
    <t>اختبار لوح التحميل</t>
  </si>
  <si>
    <t>إجراء اختبار لوح التحميل عند منسوب التأسيس</t>
  </si>
  <si>
    <t>بالعدد</t>
  </si>
  <si>
    <t>المعدة الثقيلة كثقل رد فعل</t>
  </si>
  <si>
    <t>ملخص القياس</t>
  </si>
  <si>
    <t>إجراء اختبار تحميل للخوازيق العاملة وفقا للمواصفات</t>
  </si>
  <si>
    <t>التجهيزات وثقل رد الفعل والتقرير</t>
  </si>
  <si>
    <t>إجراء اختبار سلامة الخوازيق (Integrity Test)</t>
  </si>
  <si>
    <t>التقرير</t>
  </si>
  <si>
    <t>خرسانة عادية للقواعد بسماكة تزيد عن 25 سم</t>
  </si>
  <si>
    <t>هندسيا حسب الرسومات</t>
  </si>
  <si>
    <t>التوريد والصب والدمك والمعالجة حسب وصف البند</t>
  </si>
  <si>
    <t>الكميات الزائدة الناتجة عن خطأ التنفيذ أو عدم دقة مناسيب الحفر</t>
  </si>
  <si>
    <t>خرسانة عادية (فرشة) بسماكة أقل من 25 سم</t>
  </si>
  <si>
    <t>بالمسطح ما لم يذكر جدول الكميات خلاف ذلك</t>
  </si>
  <si>
    <t>التوريد والصب والمعالجة</t>
  </si>
  <si>
    <t>الكميات الزائدة الناتجة عن خطأ التنفيذ</t>
  </si>
  <si>
    <t>قياس البنود الخرسانية</t>
  </si>
  <si>
    <t>القواعد العادية والقواعد المسلحة بسماكة تزيد على 25 سم</t>
  </si>
  <si>
    <t>بالمتر المكعب هندسيا من الرسومات التنفيذية ما لم تنص جداول الكميات على خلاف ذلك، ولا تحتسب الكميات المنفذة خطأ</t>
  </si>
  <si>
    <t>ص 155</t>
  </si>
  <si>
    <t>توريد وصب خرسانة مسلحة للأعمدة</t>
  </si>
  <si>
    <t>مساحة المقطع × الارتفاع من السطح العلوي للقواعد المسلحة أو البلاطة حتى السطح السفلي للبلاطة التالية، أو حتى أعلى الكمرات عند عدم وجود بلاطة</t>
  </si>
  <si>
    <t>توريد وصب خرسانة مسلحة للكمرات والأعتاب والسملات والمقلوبة والدراوي</t>
  </si>
  <si>
    <t>مساحة المقطع × الطول الصافي بين الركائز، المقطع تحت البلاطة أو فوقها للمقلوبة</t>
  </si>
  <si>
    <t>التقاطعات المشتركة لا تحتسب أكثر من مرة</t>
  </si>
  <si>
    <t>توريد وصب خرسانة مسلحة للحوائط الخرسانية</t>
  </si>
  <si>
    <t>مساحة القطاع × الارتفاع من سطح القواعد حتى أسفل البلاطة أو أعلى الحائط</t>
  </si>
  <si>
    <t>توريد وصب خرسانة مسلحة للسلالم</t>
  </si>
  <si>
    <t>البلاطة المائلة أو الدرج المسنن</t>
  </si>
  <si>
    <t>البسطات والكمرات الجانبية المائلة والدراوي الجانبية</t>
  </si>
  <si>
    <t>توريد وصب خرسانة مسلحة للبلاطات المصمتة</t>
  </si>
  <si>
    <t>مساحة السطح من الحدود الخارجية على الميل أو القوس × السمك العمودي</t>
  </si>
  <si>
    <t>خرسانة عادية فرشات ونظافة أسفل القواعد بسمك أقل من 25 سم وخرسانة الميول</t>
  </si>
  <si>
    <t>المسطح</t>
  </si>
  <si>
    <t>لا تخصم الفتحات حتى 0.1 م3 أو 0.25 م2</t>
  </si>
  <si>
    <t>عناصر خرسانة سابقة الصب</t>
  </si>
  <si>
    <t>حسب جدول الكميات</t>
  </si>
  <si>
    <t>حسب البند</t>
  </si>
  <si>
    <t>المعالجة والنقل والتركيب وعناصر الربط والتثبيت وملء الفواصل وجميع الارتفاعات</t>
  </si>
  <si>
    <t>علاوات الارتفاع ما لم ينص خلافه</t>
  </si>
  <si>
    <t>ص 156</t>
  </si>
  <si>
    <t>توريد وصب خرسانة نظافة عادية تحت القواعد والميدات</t>
  </si>
  <si>
    <t>بالأبعاد الهندسية حسب الرسومات</t>
  </si>
  <si>
    <t>الشدة والدمك</t>
  </si>
  <si>
    <t>القواعد المسلحة</t>
  </si>
  <si>
    <t>توريد وصب خرسانة مسلحة للقواعد</t>
  </si>
  <si>
    <t>بالأبعاد الهندسية حسب جدول القواعد</t>
  </si>
  <si>
    <t>الخرسانة والشدة</t>
  </si>
  <si>
    <t>الحديد إن فصل كبند مستقل</t>
  </si>
  <si>
    <t>توريد وصب خرسانة مسلحة للميدات</t>
  </si>
  <si>
    <t>بالأبعاد الهندسية حسب جدول الميدات</t>
  </si>
  <si>
    <t>توريد وصب بلاطة أرضية خرسانية مسلحة بسمك محدد</t>
  </si>
  <si>
    <t>مساحة المسقط الأفقي بسمك محدد (أو م3)</t>
  </si>
  <si>
    <t>الفواصل</t>
  </si>
  <si>
    <t>تنفيذ فواصل تمدد وتحكم بالبلاطة الأرضية</t>
  </si>
  <si>
    <t>م.ط</t>
  </si>
  <si>
    <t>الطول الفعلي للفاصل</t>
  </si>
  <si>
    <t>filler وsealant وdowels</t>
  </si>
  <si>
    <t>مستلزمات الخرسانة</t>
  </si>
  <si>
    <t>توريد وتركيب فواصل بلاستيك أو خرسانية (Spacers) وشطف زوايا 20x20 مم للعناصر الظاهرة</t>
  </si>
  <si>
    <t>مشمول</t>
  </si>
  <si>
    <t>مشمول في سعر بند الخرسانة المسلحة</t>
  </si>
  <si>
    <t>Spacers والشطف</t>
  </si>
  <si>
    <t>فواصل الأرضيات</t>
  </si>
  <si>
    <t>توريد وتركيب ألواح فواصل (Filler Board) بين بلاطات الأرضيات والعناصر الخرسانية</t>
  </si>
  <si>
    <t>بالطول الفعلي للفاصل</t>
  </si>
  <si>
    <t>التثبيت</t>
  </si>
  <si>
    <t>أخذ واختبار قلب خرساني (Core) ومعالجة مكانه بجراوت قليل الانكماش</t>
  </si>
  <si>
    <t>لكل قلب</t>
  </si>
  <si>
    <t>الإصلاح والاختبار</t>
  </si>
  <si>
    <t>أعمال الشدات وقوالب الصب</t>
  </si>
  <si>
    <t>صافي المساحة الملامسة لأسطح الخرسانة مع تحديد نوع التبطين (خشب أو معدن أو لدائن) ونوعية سطح الخرسانة، وتقاس منفصلة فقط إذا نص العقد أن الشدات غير محملة على بنود الخرسانة</t>
  </si>
  <si>
    <t>ص 155-156</t>
  </si>
  <si>
    <t>توريد وتركيب حديد تسليح</t>
  </si>
  <si>
    <t>طن</t>
  </si>
  <si>
    <t>من أطوال الأسياخ والوصلات بقوائم التسليح وبالأوزان النظرية لكل قطر</t>
  </si>
  <si>
    <t>التقطيع والتركيب والكراسي وسلك الرباط والهالك</t>
  </si>
  <si>
    <t>توريد وتركيب شبك صلب ملحوم</t>
  </si>
  <si>
    <t>صافي مسطح الخرسانة</t>
  </si>
  <si>
    <t>وصلات ركوب الشبك</t>
  </si>
  <si>
    <t>حديد التسليح وقوالب الصب وموقفات المياه ضمن بنود الخرسانة</t>
  </si>
  <si>
    <t>لا تقاس منفصلة إلا إذا نص العقد وجداول الكميات صراحة أن بنود الخرسانة لا تشملها</t>
  </si>
  <si>
    <t>الكتاب، المواصفات المصرية لبنود أعمال الخرسانة المسلحة 1995 ص 47-50</t>
  </si>
  <si>
    <t>بلاطات خرسانية مفرغة بالبلوك (هوردي)</t>
  </si>
  <si>
    <t>الطول × العرض من الحدود الخارجية</t>
  </si>
  <si>
    <t>الأعصاب والكمرات بنفس سمك البلاطة</t>
  </si>
  <si>
    <t>الجزء الساقط من الكمرات يقاس بالم3</t>
  </si>
  <si>
    <t>الجزء الساقط من كمرات الهوردي عن سمك البلاطة</t>
  </si>
  <si>
    <t>حجم الجزء الساقط</t>
  </si>
  <si>
    <t>مانع التسرب</t>
  </si>
  <si>
    <t>توريد وتركيب شريط مانع تسرب (Water Stop) عند اتصال حوائط الخزان بالقاعدة شاملا لحام الوصلات</t>
  </si>
  <si>
    <t>بالطول الفعلي على محيط الخزان</t>
  </si>
  <si>
    <t>اللحام والتراكب</t>
  </si>
  <si>
    <t>حصر أعمال المباني في دول الخليج</t>
  </si>
  <si>
    <t>توريد وبناء جدران بلوك أو طوب حسب النوع والسماكة المبينة بالمخططات شاملاً المونة والتسليح الأفقي والأربطة</t>
  </si>
  <si>
    <t>يقاس بالمساحة مع بيان نوع وسماكة الجدار، ولا تخصم الفتحات التي لا تزيد مساحتها عن 0.50 م2</t>
  </si>
  <si>
    <t>التغطية عند النهايات وحول الفتحات</t>
  </si>
  <si>
    <t>الفتحات الأكبر من 0.50 م2 تخصم</t>
  </si>
  <si>
    <t>توريد وبناء جدران مجوفة كوحدة مركبة شاملة التجويف</t>
  </si>
  <si>
    <t>يقاس بالمساحة كوحدة مركبة</t>
  </si>
  <si>
    <t>التجويف والتغطية عند النهايات وحول الفتحات</t>
  </si>
  <si>
    <t>الفتحات الأكبر من 0.50 م2</t>
  </si>
  <si>
    <t>تنفيذ الحليات والطلبسانات والإطارات والمداميك البارزة والعقود</t>
  </si>
  <si>
    <t>م ط</t>
  </si>
  <si>
    <t>بالمتر الطولي ما لم تنص المواصفات أو جداول الكميات على غير ذلك (وزارة الأشغال السعودية قسم 04200)</t>
  </si>
  <si>
    <t>بناء حوائط بلوك بسمك محدد</t>
  </si>
  <si>
    <t>المساحة الصافية لكل سمك (أو م3) مع خصم الفتحات</t>
  </si>
  <si>
    <t>ladder reinforcement وanchors والفواصل أو تفصل حسب العقد</t>
  </si>
  <si>
    <t>الفتحات</t>
  </si>
  <si>
    <t>القياس والحصر للبياض</t>
  </si>
  <si>
    <t>توريد وتنفيذ بياض أسمنتي داخلي وخارجي طرطشة وبطانة وضهارة حسب المواصفات</t>
  </si>
  <si>
    <t>يقاس هندسياً بالمتر المسطح لكل ما يتم على الطبيعة مع تنزيل كل الفراغات داخلياً وخارجياً لكل دور على حدة</t>
  </si>
  <si>
    <t>البلكونات والأعتاب والجوانب والبطنيات والكرانيش والشرفات</t>
  </si>
  <si>
    <t>الفراغات والفتحات</t>
  </si>
  <si>
    <t>بياض داخلي للأسطح المنحنية</t>
  </si>
  <si>
    <t>يقاس على المسقط الأفقي حسب النص</t>
  </si>
  <si>
    <t>أعمال العزل الرأسية والأفقية والمائلة للأساسات</t>
  </si>
  <si>
    <t>بالمسطح الفعلي المنفذ</t>
  </si>
  <si>
    <t>المواد والبرايمر والطبقات المطلوبة</t>
  </si>
  <si>
    <t>الأجزاء غير المنفذة تخصم، عدا فتحات مواسير الصرف والكهرباء لا تخصم</t>
  </si>
  <si>
    <t>موقفات المياه ومواد ملء الفواصل</t>
  </si>
  <si>
    <t>الطول الفعلي، ويقاس منفصلا إذا نص العقد أن بنود الخرسانة لا تشملها</t>
  </si>
  <si>
    <t>التثبيت واللحام والوصلات وملء الفواصل</t>
  </si>
  <si>
    <t>قياس عزل الحمامات والمطابخ</t>
  </si>
  <si>
    <t>توريد وتنفيذ عزل مائي بلفائف بيتومينية للحمامات والمطابخ شاملاً البرايمر والوزرة واختبار الغمر وطبقة الحماية</t>
  </si>
  <si>
    <t>يقاس هندسياً للأسطح الأفقية والمائلة مع خصم المساحات غير المنفذة عدا أماكن مواسير الصرف</t>
  </si>
  <si>
    <t>وزرة بارتفاع 20 سم محملة على البند</t>
  </si>
  <si>
    <t>ما زاد عن 20 سم من الوزرة يحسب هندسياً</t>
  </si>
  <si>
    <t>قياس عزل الأسطح</t>
  </si>
  <si>
    <t>توريد وتنفيذ عزل مائي للأسطح شاملاً البرايمر والوزرة والتقويات واختبار الغمر وطبقة الحماية</t>
  </si>
  <si>
    <t>يقاس هندسياً لكل الأسطح الأفقية والمائلة مع خصم غير المنفذ عدا أماكن مواسير الصرف</t>
  </si>
  <si>
    <t>الزيادة عن 20 سم في الوزرة تحسب هندسياً</t>
  </si>
  <si>
    <t>دهان بيتوميني طبقتين للأسطح الملاصقة للتربة</t>
  </si>
  <si>
    <t>مساحة الأسطح المدهونة فعليا</t>
  </si>
  <si>
    <t>توريد وفرد غشاء بولي إيثيلين 200 micron</t>
  </si>
  <si>
    <t>التراكبات</t>
  </si>
  <si>
    <t>توريد وتنفيذ عزل مائي للأسطح بلفائف بيتومينية بالتراكبات المطلوبة شاملا الرفرف واختبار الغمر</t>
  </si>
  <si>
    <t>بالمسطح الأفقي مضافا إليه مسطح الرفرف</t>
  </si>
  <si>
    <t>البرايمر والرقبة والرفرف واختبار الغمر</t>
  </si>
  <si>
    <t>خرسانة الميول</t>
  </si>
  <si>
    <t>توريد وصب خرسانة ميول للأسطح بالميول المطلوبة نحو صرف الأمطار</t>
  </si>
  <si>
    <t>م3 أو م2</t>
  </si>
  <si>
    <t>بالحجم أو بالمسطح بمتوسط السمك</t>
  </si>
  <si>
    <t>البؤج والأوتار</t>
  </si>
  <si>
    <t>حصر الأسقف المستعارة</t>
  </si>
  <si>
    <t>توريد وتركيب أسقف معلقة حسب النوع المبين شاملة نظام التعليق والكورنيرة وفتحات الصيانة</t>
  </si>
  <si>
    <t>يقاس بالمتر المسطح مع خصم الفتحات الأكبر من 0.75 م2</t>
  </si>
  <si>
    <t>نظام التعليق</t>
  </si>
  <si>
    <t>الفتحات &gt; 0.75 م2</t>
  </si>
  <si>
    <t>أسقف معلقة بأشكال زخرفية أو أجزاء مائلة أو منحنية</t>
  </si>
  <si>
    <t>يحتسب المسطح من المسقط الأفقي بشرط النص بكراسة البنود وتوضيحه بالرسومات (المواصفات المصرية الألومنيوم 2001)</t>
  </si>
  <si>
    <t>توريد وتركيب سقف مستعار شامل التعليق والزوايا</t>
  </si>
  <si>
    <t>التعليق والقطاعات والزوايا</t>
  </si>
  <si>
    <t>توريد وتركيب أبواب كشف بالسقف المستعار</t>
  </si>
  <si>
    <t>عدد</t>
  </si>
  <si>
    <t>الإطار والضلفة والقفل</t>
  </si>
  <si>
    <t>توريد وتركيب كرانيش جبس</t>
  </si>
  <si>
    <t>الطول الفعلي</t>
  </si>
  <si>
    <t>الأسقف المستعارة</t>
  </si>
  <si>
    <t>توريد وتركيب سقف مستعار من ألواح الجبس على هيكل معدني معلق</t>
  </si>
  <si>
    <t>بالمسطح الأفقي الفعلي</t>
  </si>
  <si>
    <t>الهيكل والتعليق والتشطيب</t>
  </si>
  <si>
    <t>قياس الأبواب والشبابيك الخشبية</t>
  </si>
  <si>
    <t>توريد وتركيب باب أو شباك خشبي حسب النموذج شاملاً الحلق والضلف والخردوات والدهان</t>
  </si>
  <si>
    <t>بالعدد لكل نموذج على حدة</t>
  </si>
  <si>
    <t>أبواب وشبابيك خشبية بالمتر المسطح عند النص صراحة بجداول الكميات</t>
  </si>
  <si>
    <t>الطول والعرض من خارج الحلق فقط</t>
  </si>
  <si>
    <t>البرور وربع العمود إن وجد</t>
  </si>
  <si>
    <t>قياس الباركيه</t>
  </si>
  <si>
    <t>توريد وتركيب أرضيات خشبية (باركيه) حسب النوع شاملة العلفة والدهان</t>
  </si>
  <si>
    <t>يقاس هندسياً بالمتر المسطح للوجه الظاهر</t>
  </si>
  <si>
    <t>الوزرة غالباً محملة على البند</t>
  </si>
  <si>
    <t>الباركيه</t>
  </si>
  <si>
    <t>توريد وتركيب أرضيات باركيه خشب طبيعي على مراين وفلصة شاملا الصقل والدهان</t>
  </si>
  <si>
    <t>بالمسطح الفعلي</t>
  </si>
  <si>
    <t>المراين والفلصة والصقل والدهان</t>
  </si>
  <si>
    <t>قياس الألمنيوم</t>
  </si>
  <si>
    <t>توريد وتركيب شباك أو باب ألمنيوم حسب النموذج والأبعاد شاملاً الزجاج والإكسسوارات والحلق الثانوي</t>
  </si>
  <si>
    <t>بالعدد مع ذكر أبعاد الوحدة، والأبعاد من الحلق الزفر وليس من خارج إطار الألمنيوم</t>
  </si>
  <si>
    <t>توريد وتركيب أعمال ألمنيوم بالمتر المسطح</t>
  </si>
  <si>
    <t>بالمتر المسطح من الحلق الزفر</t>
  </si>
  <si>
    <t>تعديل مقاس نموذج ألمنيوم دون تغيير الشكل</t>
  </si>
  <si>
    <t>يعدل سعر الألمنيوم بنسبة محيط النموذج المعدل إلى الأصلي وسعر الزجاج بنسبة المسطح المعدل إلى الأصلي</t>
  </si>
  <si>
    <t>توريد وتنفيذ أرضيات إيبوكسي شاملا التحضير والبرايمر والطبقات والحماية</t>
  </si>
  <si>
    <t>بالمسطح الفعلي، والوزرة المقعرة بالمتر الطولي</t>
  </si>
  <si>
    <t>التحضير والبرايمر والحماية</t>
  </si>
  <si>
    <t>الوزرة تقاس م.ط</t>
  </si>
  <si>
    <t>طريقة محاسبة الصرف الصحي الداخلي</t>
  </si>
  <si>
    <t>توريد وتركيب مواسير الصرف والتهوية الداخلية بالأقطار والأنواع المبينة بالرسومات</t>
  </si>
  <si>
    <t>بالمتر الطولي للمواسير المنفذة</t>
  </si>
  <si>
    <t>المواسير والتهوية الداخلية</t>
  </si>
  <si>
    <t>تحمل على الأجهزة إذا طلب دفتر البنود تنفيذ الأجهزة بالمقطوعية</t>
  </si>
  <si>
    <t>توريد وتمديد مواسير صرف مدفونة تحت سطح الأرض شاملة الحفر والردم والخرسانة</t>
  </si>
  <si>
    <t>بالمتر الطولي</t>
  </si>
  <si>
    <t>الحفر والردم والخرسانة (المواصفات المصرية 2001 فقرة 4/3/3)</t>
  </si>
  <si>
    <t>تأسيس وتركيب جهاز صحي بالمقطوعية شاملاً مواسير الصرف الخاصة به</t>
  </si>
  <si>
    <t>بالعدد عند نص دفتر البنود على المقطوعية</t>
  </si>
  <si>
    <t>أسعار المواسير محملة على الجهاز</t>
  </si>
  <si>
    <t>توريد وتركيب جهاز صحي كامل</t>
  </si>
  <si>
    <t>الخلاطات والمحابس الزاوية والـ traps والتوصيل</t>
  </si>
  <si>
    <t>توريد وتركيب طبة تسليك</t>
  </si>
  <si>
    <t>الغطاء والقطع</t>
  </si>
  <si>
    <t>توريد وتركيب مواسير صرف أو تغذية لكل قطر</t>
  </si>
  <si>
    <t>الطول الفعلي على المحور</t>
  </si>
  <si>
    <t>القطع الخاصة</t>
  </si>
  <si>
    <t>توريد وتنفيذ مطبق صرف حسب نطاق العمق</t>
  </si>
  <si>
    <t>بالعدد لكل نطاق عمق (≤ 2.5 م، 2.5 إلى 3.5 م، أكثر)</t>
  </si>
  <si>
    <t>الغطاء والسلالم والبنشينج</t>
  </si>
  <si>
    <t>توريد وتركيب مواسير صرف خارجية لكل قطر</t>
  </si>
  <si>
    <t>الطول بين المطابق</t>
  </si>
  <si>
    <t>الحفر والفرشة والردم أو تفصل</t>
  </si>
  <si>
    <t>توريد وتركيب جاليتراب وجراجير</t>
  </si>
  <si>
    <t>تنفيذ نقطة كهربائية (إنارة/بريزة/مفتاح)</t>
  </si>
  <si>
    <t>المواسير والأسلاك والعلب</t>
  </si>
  <si>
    <t>توريد وتمديد كابلات حسب المقطع</t>
  </si>
  <si>
    <t>تنفيذ خنادق كابلات</t>
  </si>
  <si>
    <t>طول الخندق</t>
  </si>
  <si>
    <t>الحفر والرمل والبلاط والشريط والردم</t>
  </si>
  <si>
    <t>توريد وتركيب أعمدة إنارة</t>
  </si>
  <si>
    <t>تنفيذ غرف تأريض</t>
  </si>
  <si>
    <t>توريد وتركيب طفايات وصناديق وحنفيات ورشاشات ومحابس حريق</t>
  </si>
  <si>
    <t>توريد وتركيب مواسير حريق لكل قطر</t>
  </si>
  <si>
    <t>الحوامل والـ sleeves</t>
  </si>
  <si>
    <t>توريد وتركيب مجاري هواء صاج مجلفن</t>
  </si>
  <si>
    <t>مساحة الصاج (أو بالوزن كجم حسب العقد)</t>
  </si>
  <si>
    <t>الوصلات والحوامل</t>
  </si>
  <si>
    <t>توريد وتركيب dampers وaccess doors وattenuators</t>
  </si>
  <si>
    <t>مقايسة حية (M + L + E ثم مباشر ثم غير مباشر ثم ربح ثم بيع)</t>
  </si>
  <si>
    <t>الأسعار فارغة عمدا: تعبأ بالأزرق مع وسم المصدر (Verified / Benchmark / Estimate). البنود فوق 500 ألف ريال تحتاج 3 عروض ومراجعة.</t>
  </si>
  <si>
    <t>نسبة غير المباشر</t>
  </si>
  <si>
    <t>نسبة الربح</t>
  </si>
  <si>
    <t>ضريبة القيمة المضافة</t>
  </si>
  <si>
    <t>وصف البند</t>
  </si>
  <si>
    <t>الكمية</t>
  </si>
  <si>
    <t>مواد / وحدة</t>
  </si>
  <si>
    <t>عمالة / وحدة</t>
  </si>
  <si>
    <t>معدات / وحدة</t>
  </si>
  <si>
    <t>مباشر / وحدة</t>
  </si>
  <si>
    <t>سعر البيع / وحدة</t>
  </si>
  <si>
    <t>الإجمالي</t>
  </si>
  <si>
    <t>مصدر السعر</t>
  </si>
  <si>
    <t>ملاحظات القياس</t>
  </si>
  <si>
    <t>تنبيه التسعير</t>
  </si>
  <si>
    <t>Estimate</t>
  </si>
  <si>
    <t>الإجمالي قبل الضريبة</t>
  </si>
  <si>
    <t>الإجمالي شامل الضريبة</t>
  </si>
  <si>
    <t>التزامات الأطراف (صياغة جاهزة لبنود العقود)</t>
  </si>
  <si>
    <t>الطرف الملتزم</t>
  </si>
  <si>
    <t>نص الالتزام</t>
  </si>
  <si>
    <t>يقدم المقاول خطاب الضمان الابتدائي ووثيقة تأمين ضد جميع أخطار المقاولات تغطي المشروع ومكوناته حتى الاستلام الابتدائي.</t>
  </si>
  <si>
    <t>يعد المقاول تقرير التربة عن طريق مكتب هندسي متخصص ما لم تنص وثائق العقد على خلاف ذلك، ويتأكد الإشراف من استكمال المتطلبات القانونية والموافقات الحكومية قبل البدء.</t>
  </si>
  <si>
    <t>يحفظ المقاول العينات المعتمدة في غرفة عينات بالموقع داخل أكياس شفافة مغلفة حتى الاستلام الابتدائي.</t>
  </si>
  <si>
    <t>يقدم المقاول خطة سلامة Safety Plan قبل البدء ويحضر اجتماع الأمن والسلامة الافتتاحي.</t>
  </si>
  <si>
    <t>يقدم المقاول برنامجا زمنيا وماليا بطريقة المسار الحرج محملا بالتكاليف للمشاريع الهامة وجدول توريدات يبين مواعيد تقديم واعتماد العينات والتوريد.</t>
  </si>
  <si>
    <t>المورد</t>
  </si>
  <si>
    <t>يقدم المورد في نهاية المشروع شهادة توريد تثبت أن ما ورد مطابق للعينات المعتمدة.</t>
  </si>
  <si>
    <t>يقدم المقاول عند الترسية جدولا بمقاولي الباطن والموردين والمنتجات والعلامات التجارية والمصانع لاعتماده قبل أي تعاقد.</t>
  </si>
  <si>
    <t>يقدم المقاول تقارير يومية بالأعمال والعمالة والمعدات والتشوينات والطقس والزيارات.</t>
  </si>
  <si>
    <t>المالك</t>
  </si>
  <si>
    <t>أي اختلاف بين المخططات التنفيذية وجدول الكميات يعالج بجداول زيادات ووفورات وتعميد بنود مستجدة أو أوامر تغيير معتمدة من المالك.</t>
  </si>
  <si>
    <t>تسود وثائق العقد بالترتيب التالي: وثيقة العقد، الشروط الخاصة، الشروط العامة، المواصفات الخاصة، المخططات، المواصفات العامة، جدول الكميات والأسعار، خطاب الترسية، الملحقات، وتعتبر وحدة متكاملة.</t>
  </si>
  <si>
    <t>يحضر المقاول اجتماعا أسبوعيا دوريا مع الاستشاري في يوم ثابت واجتماع تنسيق قبل بدء أي بند جديد.</t>
  </si>
  <si>
    <t>الاستشاري</t>
  </si>
  <si>
    <t>يعتمد الاستشاري التقديمات بإحدى الحالات: معتمد، معتمد طبقا للملاحظات، يراجع ويعاد التقديم، مرفوض ويعاد التقديم.</t>
  </si>
  <si>
    <t>لا يحق للمقاول التوريد أو التركيب لأي بند حالته يراجع ويعاد التقديم أو مرفوض، ويلتزم بتنفيذ الملاحظات قبل التوريد في حالة الاعتماد طبقا للملاحظات.</t>
  </si>
  <si>
    <t>يعمل المقاول في الموقع على النسخ المطبوعة المعتمدة وينفذ الملاحظات المدونة عليها ويحدث المخططات طبقا لها.</t>
  </si>
  <si>
    <t>يقدم المقاول برنامجا زمنيا وماليا بطريقة المسار الحرج محملا بالتكاليف والموارد ومرتبطا بمواعيد توريد المواد ويبين المعوقات المطلوب من المالك أو المهندس حلها.</t>
  </si>
  <si>
    <t>يقدم المقاول ورقة طريقة تنفيذ Method Statement لكل بند تحدد المعدات وأسلوب التنفيذ وأطقم العمل.</t>
  </si>
  <si>
    <t>يحدث المقاول البرنامج الزمني دوريا ببيانات فعلية تشمل الموارد والتكلفة ويقدم تقارير سير العمل عند الطلب.</t>
  </si>
  <si>
    <t>يعد المقاول خططا زمنية تفصيلية للتحكم في الموارد والموردين لكل مرحلة ومؤشرات قياس للجودة والوقت والتكلفة ويتخذ إجراءات تصحيحية لأي تعثر.</t>
  </si>
  <si>
    <t>يستخرج المقاول برامج تفصيلية لمقاولي الباطن ولأقسام المشتريات والتعاقدات من البرنامج العام.</t>
  </si>
  <si>
    <t>يعد المقاول برنامج سلامة شاملا ويقدم نسخة للمهندس المشرف ويحتفظ بنسخة دائمة بالموقع.</t>
  </si>
  <si>
    <t>يوفر المقاول سورا مؤقتا وأجهزة الحماية الشخصية المناسبة للأخطار وعيادة أو صندوق إسعافات ووسيلة لنقل المصابين.</t>
  </si>
  <si>
    <t>مدير المشروع لدى المقاول هو المسؤول الأول عن السلامة ويفوض مهندس أو مشرف سلامة حسب حجم المشروع.</t>
  </si>
  <si>
    <t>يسلم المقاول تحليلا كاملا للمخاطر والطرق الفنية المقترحة قبل البدء بأي مرحلة.</t>
  </si>
  <si>
    <t>يقدم المقاول تقريرا فوريا للجهات الرسمية عن أي حادث وفاة ويشارك في لجنة التحقيق ولا يعبث بمسرح الحادث حتى انتهاء التحقيق.</t>
  </si>
  <si>
    <t>لا يشغل المقاول المعدات الثقيلة إلا بعمال مؤهلين أو تحت إشراف شخص مؤهل يعينه.</t>
  </si>
  <si>
    <t>يحتفظ المقاول بسجلات إصابات العمل والأمراض المهنية حسب النماذج الرسمية.</t>
  </si>
  <si>
    <t>البنود التعاقدية العامة</t>
  </si>
  <si>
    <t>لا يتم أي صب بدون إذن خطي معتمد من المهندس المشرف.</t>
  </si>
  <si>
    <t>ص 75، 84</t>
  </si>
  <si>
    <t>رسومات الورشة للتفاصيل القياسية</t>
  </si>
  <si>
    <t>أقطار وأعداد أسياخ التفاصيل القياسية توضيحية؛ يلتزم المقاول بأخذها من التصميم المعتمد وتقديم رسومات ورشة لقاعدة الجار والكمرة الرابطة قبل التنفيذ</t>
  </si>
  <si>
    <t>يراجع الاستشاري أبعاد الفراغات وتوزيع الأثاث والتجهيزات في المخططات المعمارية ورسومات الورشة مقابل الحدود الدنيا القياسية قبل الاعتماد</t>
  </si>
  <si>
    <t>السلامة بالموقع</t>
  </si>
  <si>
    <t>يلتزم المقاول بتركيب حواجز مانعة للسقوط حول الأعمدة ومحيط الشدات والمناور والسلالم وآبار المصاعد أثناء التنفيذ وبعد الفك.</t>
  </si>
  <si>
    <t>المالك والمقاول</t>
  </si>
  <si>
    <t>يحرر محضر تسليم الموقع من ثلاث نسخ مرفقا به صك الملكية ورخصة البناء ويذكر فيه ما يلزم الحفاظ عليه وتسليمه في نهاية المشروع وتاريخ التسليم.</t>
  </si>
  <si>
    <t>يلتزم المالك بإزالة العوائق المثبتة بمحضر العوائق ويحدد موعدا آخر لتسليم الموقع.</t>
  </si>
  <si>
    <t>إذا تخلف المقاول عن الحضور بعد إخطاره رسميا بموعد الاستلام يحرر المحضر في غيابه ويخطر به رسميا ويعتبر تاريخ وقوف اللجنة تاريخا لتسليم الموقع.</t>
  </si>
  <si>
    <t>لا يجوز للمقاول تغيير أو نقل نقاط التحكم Benchmarks دون موافقة كتابية مسبقة من المالك أو من ينوب عنه.</t>
  </si>
  <si>
    <t>يعد المقاول تقرير تربة عن طريق مكتب متخصص يحدد جهد التربة وعمق الحفر ومنسوب المياه الجوفية وطريقة النزح والإحلال ونوع الأسمنت ما لم ينص العقد على غير ذلك.</t>
  </si>
  <si>
    <t>عند اختلاف جهد التربة بتقرير المقاول عن تقرير المالك يعاد تصميم الأساسات ويعتمد من المالك.</t>
  </si>
  <si>
    <t>يوصل المقاول خدمات الموقع من مياه وكهرباء على حسابه ما لم ينص العقد على خلاف ذلك.</t>
  </si>
  <si>
    <t>ينفذ المقاول سورا مؤقتا حول حدود الملكية ولوحة تعريفية للمشروع ومكاتب ومخازن وغرفة عينات بالموقع.</t>
  </si>
  <si>
    <t>يقدم المقاول شهادة معايرة حديثة لجميع الأجهزة المساحية قبل البدء.</t>
  </si>
  <si>
    <t>يقدم المالك صك الملكية ورخصة البناء وتعتمد الارتدادات وخط التنظيم من الجهة المختصة قبل تنفيذ السور.</t>
  </si>
  <si>
    <t>تكون مواد الردم من الأنواع المصنفة GW أو GP أو GM أو SM أو SW أو SP حسب ASTM D2487 أو A-1 أو A-2 أو A-3 حسب AASHTO M145، وترفض الأنواع CH وCL وMH وPT وOH وOL.</t>
  </si>
  <si>
    <t>يجري المقاول اختبارات الدمك لكل طبقة بواقع ثلاث عينات على الأقل للمبنى الأقل من 300 م2 وعينة لكل 100 م2 لما زاد، بنسبة دمك لا تقل عن 95%.</t>
  </si>
  <si>
    <t>المقاول وحده مسؤول عن تخطيط المبنى ومراجعة المقاسات والتحقق منها، ويعتمد التخطيط من المهندس المباشر قبل البدء.</t>
  </si>
  <si>
    <t>يقدم المقاول تصوراته وتصميماته لسند جوانب الحفر للاستشاري للدراسة والاعتماد قبل الحفر.</t>
  </si>
  <si>
    <t>يستخرج المقاول إفادات الجهات المختصة بخلو مكان الحفر من الكابلات والخطوط قبل البدء.</t>
  </si>
  <si>
    <t>يوفر المقاول حواجز وإشارات تحذيرية وإضاءة ليلية حول الحفريات ويغطي الآبار وحفر الاستكشاف ويردمها فور انتهاء الغرض منها.</t>
  </si>
  <si>
    <t>لا يحفر المقاول تحت منسوب أساسات المباني المجاورة إلا بعد تدعيمها.</t>
  </si>
  <si>
    <t>يتحمل المقاول كامل المسؤولية عن أي تلفيات أو قطع لكابلات الكهرباء والاتصالات أو شبكات الصرف والمياه أو انزلاق المباني المجاورة الناتج عن الحفر.</t>
  </si>
  <si>
    <t>يوفر المقاول مولدات احتياطية لنظام نزح المياه الجوفية لضمان النزح المستمر.</t>
  </si>
  <si>
    <t>يستخرج المقاول تصاريح التفجير وتصاريح صرف المياه الجوفية على الشبكة العمومية من الجهات المختصة.</t>
  </si>
  <si>
    <t>ص 56، 58</t>
  </si>
  <si>
    <t>يلتزم المقاول بالتحكم في الرطوبة حول المبنى بحواجز رأسية وأفقية مع صرف سطحي للأمطار وصرف تحت سطحي.</t>
  </si>
  <si>
    <t>ص 58 إلى 59</t>
  </si>
  <si>
    <t>تُزال نواتج انهيار جوانب الحفر على حساب المقاول وتعتبر حفرا زائدا لا يحاسب عليه.</t>
  </si>
  <si>
    <t>يعالج المقاول الحفر الزائد عن 30 سم بردم مصنف أو خرسانة عادية على حسابه، وكذلك تعويض الـ 15 سم الإضافية عند عدم الالتزام بطبقة الحماية.</t>
  </si>
  <si>
    <t>لا يورد المقاول مواد الردم إلا بعد موافقة كتابية من المهندس على المصدر ونتائج الاختبارات.</t>
  </si>
  <si>
    <t>يحفظ المقاول العينة المعتمدة بالموقع في كيس شفاف مختوم من المختبر لمطابقة التوريدات.</t>
  </si>
  <si>
    <t>يستلم المهندس كل طبقة ردم وسمكها ومنسوبها ويسجل ذلك قبل السماح بالطبقة التالية.</t>
  </si>
  <si>
    <t>لا يبدأ الردم إلا بموافقة كتابية من الاستشاري، ولا يبدأ الرص إلا بعد اعتماد المهندس لرطوبة التربة.</t>
  </si>
  <si>
    <t>يحدد المهندس المشرف عدد وأماكن عينات اختبار الردم.</t>
  </si>
  <si>
    <t>يسجل المهندس منسوب كل طبقة ردم منعا للتلاعب.</t>
  </si>
  <si>
    <t>يتحمل المقاول تصريف المياه عند إغراق طبقات الردم ولا يستأنف الرص إلا بعد اعتماد المحتوى المائي.</t>
  </si>
  <si>
    <t>يجهز المقاول معدات الردم ذات الإطارات بأضواء أمامية وخلفية وضوء رجوع وصفارة تحذير تلقائية.</t>
  </si>
  <si>
    <t>تقدم شركة مكافحة النمل الأبيض المعتمدة ضمانا لا يقل غالبا عن 5 إلى 10 سنوات مع اعتماد المواد الكيميائية المستخدمة.</t>
  </si>
  <si>
    <t>الردم</t>
  </si>
  <si>
    <t>لا يجوز للمقاول فرد طبقة ردم جديدة قبل اعتماد نتيجة اختبار الدمك للطبقة السابقة.</t>
  </si>
  <si>
    <t>يقدم مقاول الخوازيق إعادة التصميم والمخطط التنفيذي للاعتماد، ويُنص على ذلك في عقده.</t>
  </si>
  <si>
    <t>لا يُنفذ الخازوق التجريبي في مكان خازوق عامل.</t>
  </si>
  <si>
    <t>يطبع المقاول سجلات العمق والخرسانة المستهلكة لكل خازوق ويحفظها ضمن مستندات المشروع.</t>
  </si>
  <si>
    <t>عند تجاوز الترحيل أو الميل الحدود المسموحة يتحمل المقاول إعادة تصميم الهامات والشدادات.</t>
  </si>
  <si>
    <t>ينفذ مقاول الخوازيق الخازوق التجريبي لكل قطر ويحمله حتى الانهيار قبل بدء الخوازيق العاملة.</t>
  </si>
  <si>
    <t>يلتزم المقاول بتنفيذ خازوق تجريبي لكل قطر قبل البدء واختبار تحميل لخازوق عامل لكل 200 خازوق بعد 28 يوما.</t>
  </si>
  <si>
    <t>يقدم المقاول تصميم خلطات جميع أنواع الخرسانة من مكتب مواد متخصص مع الاختبارات ويفضل الخلط بالأوزان، ويفضل تقديم ثلاث خلطات تصميمية لكل رتبة لاستخدام البديل عند فشل إحداها.</t>
  </si>
  <si>
    <t>يجدد مورد الخرسانة الجاهزة شهادة معايرة موازين المحطة من مكتب متخصص كل ستة أشهر بدقة لا تتجاوز ±0.4%.</t>
  </si>
  <si>
    <t>يلتزم المورد بإضافة الإضافات الكيميائية آليا بالمحطة ولا يسمح بأي إضافة داخل شاحنة الخلط بالموقع.</t>
  </si>
  <si>
    <t>يسلم المورد مع كل شاحنة سند استلام مطبوعا بالبيانات المحددة في المواصفات.</t>
  </si>
  <si>
    <t>يلتزم المقاول بعمل ثلاث خلطات تأكيدية منفصلة لكل رتبة خرسانة بالمواد المزمع استخدامها قبل التوريد ويلتزم بنفس المواد المعتمدة طوال المشروع.</t>
  </si>
  <si>
    <t>لا يستخدم المقاول الأسمنت البورتلاندي الحجري CEM II 32.5N، ويستخدم CEM I المطابق أو المقاوم للكبريتات حسب المواصفات.</t>
  </si>
  <si>
    <t>لا يورد المورد إضافات تحتوي على كلوريد الكالسيوم أو أيونات ضارة للخرسانة المسلحة.</t>
  </si>
  <si>
    <t>إذا لم تحقق نتائج سبعة أيام 70% إلى 75% من المقاومة المطلوبة يخطر الاستشاري المقاول بعدم صب خرسانة تالية على العنصر حتى ظهور نتيجة 28 يوما.</t>
  </si>
  <si>
    <t>عند عدم وفاء نتائج المكعبات يتحمل المقاول إجراء اختبار القلب وعند فشله اختبار التحميل وإصلاح أماكن القلوب بمواد قليلة الانكماش.</t>
  </si>
  <si>
    <t>يحفظ المقاول أذونات التسليم وشهادات المصنع ضمن مستندات المشروع مع ربط رقم كل إذن بمجموعة العينات وموقع صبها.</t>
  </si>
  <si>
    <t>ص 62 إلى 63</t>
  </si>
  <si>
    <t>يحضر الاستشاري أخذ العينات ويوقع أو يضع ملصقه المرقم على كل عينة.</t>
  </si>
  <si>
    <t>يُحظر على المقاول وموردي الخرسانة إضافة الماء بالموقع، ويلتزم بمراقبة السائقين وطاقم المضخة.</t>
  </si>
  <si>
    <t>يلتزم مورد الخرسانة بتتابع التوريد وعدم تجاوز زمن الشك لمنع الفواصل الباردة.</t>
  </si>
  <si>
    <t>لا تُحسب للمقاول أي كميات خرسانة إضافية ناتجة عن خطأ في التنفيذ أو عدم دقة مناسيب الحفر.</t>
  </si>
  <si>
    <t>يلتزم المقاول بمعالجة التعشيش الكبير الخطر عن طريق شركة ترميم متخصصة بتقرير لطريقة المعالجة وضمان.</t>
  </si>
  <si>
    <t>يوفر المقاول هزازا احتياطيا لكل 3 هزازات وبحد أدنى هزازين بالموقع.</t>
  </si>
  <si>
    <t>ترميم التعشيش</t>
  </si>
  <si>
    <t>في حال التعشيش المؤثر على السلامة يستعين المقاول بشركة ترميم متخصصة تقدم تقريرا بطريقة المعالجة وضمانا للأعمال.</t>
  </si>
  <si>
    <t>يصدر إذن الصب بعد استلام الأعمال الكهربائية والميكانيكية من المهندسين المختصين.</t>
  </si>
  <si>
    <t>تقاس الأعمال هندسيا من الرسومات التنفيذية ولا تحتسب أي كميات إضافية نفذت خطأ.</t>
  </si>
  <si>
    <t>التحقق من كميات الخرسانة الجاهزة</t>
  </si>
  <si>
    <t>يجري اختبار كثافة الخرسانة الطازجة عند الخلطة التأكيدية ومرة كل يوم صب وعند الشك في الكميات الموردة للكشف عن عيوب موازين المحطة أو التلاعب بالكميات</t>
  </si>
  <si>
    <t>اعتماد مورد الخرسانة الجاهزة</t>
  </si>
  <si>
    <t>يلتزم المقاول بتمكين الاستشاري من معاينة محطة الخلط المركزي قبل التعاقد وتقديم شهادات معايرة سارية للموازين.</t>
  </si>
  <si>
    <t>يلتزم المورد بتوفير تبريد مياه الخلط وتظليل الركام وفصله وجهاز قياس سرعة الرياح بالمحطة.</t>
  </si>
  <si>
    <t>يلتزم المقاول بترقيم كل عينة ببطاقة تعريف وتوقيعها من الطرفين بعد الفك لمنع تبديل العينات.</t>
  </si>
  <si>
    <t>معالجة الخرسانة</t>
  </si>
  <si>
    <t>يلتزم المقاول بوضع بطاقة معالجة بجوار كل عنصر وتوقيعها يوميا مع الاستشاري طوال مدة المعالجة.</t>
  </si>
  <si>
    <t>عينات الحقل</t>
  </si>
  <si>
    <t>يلتزم المقاول بأخذ عينات حقل ومعالجتها بجوار العنصر بنفس ظروفه، وألا تقل مقاومتها عن 85% من عينات المعمل.</t>
  </si>
  <si>
    <t>المراجع</t>
  </si>
  <si>
    <t>قائمة مراجع الكتاب تشمل الكود المصري ECP 203-2007 وملاحقه، كود البناء السعودي SBC 300 و SBC 304 و SBC 701 إصدار 1428هـ، ACI 318M-11، ACI 305R، والمواصفات العامة لتنفيذ المباني لوزارة الأشغال العامة والإسكان 2002م؛ يرجع لإصدارات SBC الحالية عند التطبيق</t>
  </si>
  <si>
    <t>ص 440 إلى 443</t>
  </si>
  <si>
    <t>يظل المقاول وحده مسؤولا عن متانة الشدات وتطابقها مع الأبعاد والمناسيب رغم اعتمادها من الإشراف.</t>
  </si>
  <si>
    <t>استلام نجارة الأسقف</t>
  </si>
  <si>
    <t>يلتزم المقاول بتقديم تصميم إنشائي للشدة الخشبية أو المعدنية في المشاريع الكبرى والأسقف الثقيلة لاعتماده من الاستشاري قبل البدء.</t>
  </si>
  <si>
    <t>يلتزم المقاول بتقديم طلب كتابي للاستشاري والحصول على موافقته قبل فك أي شدات.</t>
  </si>
  <si>
    <t>يلتزم المقاول باستخدام فواصل بلاستيك (spacers) للحفاظ على الغطاء الخرساني وشطف Chamfer لكسر الزوايا القائمة للأعمدة والكمرات</t>
  </si>
  <si>
    <t>يتعاقد المقاول مع مكتب اختبارات محايد معتمد من صاحب الصلاحية لاختبارات المواد ودمك التربة ويفضل مقيما بالموقع في المشاريع الكبرى.</t>
  </si>
  <si>
    <t>يقدم المقاول الأسمنت وحديد التسليح للاعتماد بالنوع والمصدر وشهادة معتمدة مع الاختبارات اللازمة قبل التوريد.</t>
  </si>
  <si>
    <t>يقدم المقاول مخططات تفريد الحديد (Shop Drawings) لاعتمادها من المهندس المشرف قبل التصنيع، ويتم الاستلام على أساسها.</t>
  </si>
  <si>
    <t>يختبر المقاول التمديدات المدفونة ويركب السدادات قبل الصب، ويحصل على توقيع استلام كل التخصصات.</t>
  </si>
  <si>
    <t>يقدم المقاول شهادة مطابقة من المصنع لكل طلبية حديد، وعند غيابها أو التوريد من مصنع آخر تؤخذ عينات عشوائية لاختبار الشد.</t>
  </si>
  <si>
    <t>تسليح الأسقف</t>
  </si>
  <si>
    <t>يقدم المقاول مخططات تفريد الحديد وقوائم التسليح مطابقة للتفصيلة النموذجية قبل الاستلام.</t>
  </si>
  <si>
    <t>يلتزم المقاول بتخزين الحديد مرفوعا عن الأرض ومفصولا حسب القطر ومغطى بغطاء منفذ للهواء على أرضية بميول.</t>
  </si>
  <si>
    <t>يسند المقاول أعمال الشد اللاحق لشركة متخصصة ذات خبرة في مشاريع مماثلة بعد اعتمادها من المالك والجهات المختصة.</t>
  </si>
  <si>
    <t>يقدم المقاول المتخصص مخططات تنفيذية بمسارات الكابلات وإحداثياتها وتفاصيلها وكتالوجات جميع القطع للاعتماد.</t>
  </si>
  <si>
    <t>لا يجوز قطع زوائد الكابلات إلا بموافقة كتابية من الاستشاري بعد قبول نتائج الشد.</t>
  </si>
  <si>
    <t>يلتزم المقاول بمعايرة أجهزة الشد وقياس الاستطالة كل ستة أشهر وتقديم شهادات المعايرة.</t>
  </si>
  <si>
    <t>يسجل المقاول قراءات الشد والاستطالة والانزلاق لكل كابل في جداول تسلم للاستشاري.</t>
  </si>
  <si>
    <t>يلتزم الصانع بالسماح لمختبر المقاول بدخول مناطق التخزين والإنتاج ومشاهدة الصب والمعالجة.</t>
  </si>
  <si>
    <t>لا يجوز عمل أي فتحات أو تكسير في العناصر سابقة الصنع إلا بموافقة خطية من الصانع وتحت إشرافه.</t>
  </si>
  <si>
    <t>يرقم الصانع كل عنصر بمكانه واتجاهه وتاريخ تصنيعه مطابقا لرسومات التركيب.</t>
  </si>
  <si>
    <t>الخزانات والبيارات</t>
  </si>
  <si>
    <t>يعتمد المالك موقع الخزان وطريقة التغذية وتعتمد المناسيب ومواقع البيارات من الجهة المختصة قبل التنفيذ.</t>
  </si>
  <si>
    <t>يقدم المقاول Method Statement وبرنامجا زمنيا لتركيب المنشأ المعدني وشهادات اللحامين ومسؤولي الاختبارات غير المتلفة.</t>
  </si>
  <si>
    <t>تقاس سماكات عناصر المنشآت المعدنية بالورنية فور توريدها للموقع وتطابق مع المخططات التنفيذية المعتمدة</t>
  </si>
  <si>
    <t>يقدم المقاول تصميم خلطات الأسفلت Job Mix واختبارات المواد وعينة الردم للاعتماد قبل التوريد.</t>
  </si>
  <si>
    <t>لا يسمح بتنزيل أي حمولة أسفلت تقل حرارتها عن 120 م أو تزيد عن 160 م وترفض الطبقة غير المحققة للسمك.</t>
  </si>
  <si>
    <t>يقدم المقاول عينات المواد والخلطة التصميمية للمونة للاعتماد ولا يورد أي مواد قبل اعتمادها.</t>
  </si>
  <si>
    <t>يحتفظ المقاول ببطاقات توضح تاريخ وكمية الأسمنت الموردة لكل دفعة لاستخدام القديم أولا.</t>
  </si>
  <si>
    <t>يلتزم المقاول برفع مخلفات المباني على نفقته بعد تلافي الملاحظات وتسليم الدور نظيفاً.</t>
  </si>
  <si>
    <t>عند تعذر اختبار عزل حوائط البدروم لوجود مبان مجاورة يسند العزل لشركة متخصصة ذات خبرة مع زيادة معدلات المواد العازلة 25%.</t>
  </si>
  <si>
    <t>يعيد المقاول العزل ويصلحه على حسابه ويختبره مرة أخرى عند ظهور رطوبة أو رشح في اختبار الغمر.</t>
  </si>
  <si>
    <t>عزل الخزانات</t>
  </si>
  <si>
    <t>ينفذ العزل الداخلي للخزانات بشركة متخصصة معتمدة تقدم ضمانا على الأعمال.</t>
  </si>
  <si>
    <t>يقدم المقاول الرئيسي خطاب تعهد بضمان الطبقات العازلة للمدة المحددة في المواصفات وشروط العقد ضد عيوب المواد والمصنعية مع إصلاح أي تلف ناتج عن فشل العزل.</t>
  </si>
  <si>
    <t>يسند المقاول أعمال العزل لمقاول متخصص لا تقل سابقة أعماله عن 3 سنوات بعد اعتماده من الاستشاري.</t>
  </si>
  <si>
    <t>يملأ المقاول سطح المبنى بالماء قبل شخوص لجنة الاستلام للتحقق من عدم التسرب.</t>
  </si>
  <si>
    <t>يقدم المقاول الحسابات الإنشائية وضماناً خاصاً بصلاحية التصميم الإنشائي لوسائل تثبيت التكسيات الميكانيكية للاعتماد قبل التنفيذ.</t>
  </si>
  <si>
    <t>يقدم المقاول شهادة خبرة للشركة والعمال المتخصصين في تركيب الرخام للاعتماد قبل التركيب.</t>
  </si>
  <si>
    <t>يجري المهندس المشرف مراجعة مفاجئة على مراحل التصنيع بورش المقاول وعند التوريد للموقع للتحقق من جودة العمل والخامات والخردوات المعتمدة والمقاسات.</t>
  </si>
  <si>
    <t>يلتزم المقاول بتشوين الأعمال الخشبية تحت أغطية مانعة للمياه تسمح بالتهوية وعلى ارتفاع 15 سم من الأرض.</t>
  </si>
  <si>
    <t>يقدم المورد شهادة اختبار مقاومة الحريق للأبواب المصنفة ضمن الحلق وفق ASTM E152 أو NFPA 252 مع شهادة ضمان.</t>
  </si>
  <si>
    <t>يقدم المقاول خطاب ضمان على مواد ومصنعية الألمنيوم لمدة عامين من تاريخ الاستلام الابتدائي أو كما ينص العقد.</t>
  </si>
  <si>
    <t>يلتزم مقاول الألمنيوم بعدم أخذ مقاسات التصنيع إلا بعد تصحيح الفتحات من مقاول المباني.</t>
  </si>
  <si>
    <t>يلتزم المقاول بالتوريد والتركيب من مورد واحد طوال مدة المشروع.</t>
  </si>
  <si>
    <t>يلتزم المقاول بتنظيف زجاج النوافذ والأسطح المجاورة من تناثر الدهان دون خدشها وإزالة تغليفات الحماية بعد الانتهاء.</t>
  </si>
  <si>
    <t>يلتزم المقاول بإصلاح أي عيوب تظهر في تجربة المطابق بالماء على نفقته قبل السماح بالردم</t>
  </si>
  <si>
    <t>يلتزم المقاول بتسليم كل مرحلة من مراحل العمل للاستشاري وعدم البدء في أي مرحلة قبل استلام السابقة</t>
  </si>
  <si>
    <t>ينسق مهندس الكهرباء الأعمال الكهربائية مع باقي التخصصات خاصة الإنشائية (فتحات المناور والأسقف، الجرابات بالعناصر الخرسانية، كفاية ارتفاع الدور للتمديدات) ولا يسمح بصب أي عنصر قبل استلامه كهربائياً</t>
  </si>
  <si>
    <t>يطابق مهندس الكهرباء التوريدات للعينات والكتالوجات المعتمدة بصفة دورية</t>
  </si>
  <si>
    <t>يتابع مهندس الكهرباء الأعمال ويستلمها في كل مراحلها</t>
  </si>
  <si>
    <t>يعقد مهندس الكهرباء اجتماعات تنسيقية مع مقاولي الباطن قبل بدء التنفيذ</t>
  </si>
  <si>
    <t>يعد مهندس الكهرباء تقارير المتابعة ونسب الإنجاز</t>
  </si>
  <si>
    <t>ينسق مهندس الكهرباء مع مهندس الميكانيكا القدرات والجهد لماكينات التكييف والمضخات بما لا يتعارض مع التيار الدائم للمشروع</t>
  </si>
  <si>
    <t>يتأكد مهندس الكهرباء من وجود واعتماد المخططات التنفيذية (Shop Drawings) لكل الأعمال الكهربائية ويتابع اعتماد أي تعديلات أثناء التنفيذ</t>
  </si>
  <si>
    <t>يتأكد مهندس الكهرباء من وجود قوائم تعليمات التشغيل والصيانة للمهمات</t>
  </si>
  <si>
    <t>يراجع مهندس الكهرباء البرامج الزمنية للتنفيذ والتوريد وينسقها مع الإنشائي والمعماري والميكانيكا والصحي</t>
  </si>
  <si>
    <t>يتأكد مهندس الكهرباء من وجود مخازن آمنة للتوريدات والأجهزة</t>
  </si>
  <si>
    <t>يتأكد مهندس الكهرباء من تطبيق اشتراطات الأمن الصناعي بما فيها الإسعافات الأولية</t>
  </si>
  <si>
    <t>ينسق مهندس الكهرباء مع باقي التخصصات قبل تنفيذ أي بند جديد</t>
  </si>
  <si>
    <t>يشرف مهندس الكهرباء على الاختبارات أثناء وبعد التنفيذ</t>
  </si>
  <si>
    <t>يتأكد مهندس الكهرباء من وجود الكتالوجات الفنية لكل المهمات والأجهزة</t>
  </si>
  <si>
    <t>يعتمد مهندس الكهرباء مخططات As-Built ويطابقها للتنفيذ قبل الاستلام الابتدائي</t>
  </si>
  <si>
    <t>يحفظ مهندس الكهرباء العينات والكتالوجات والمخططات المعتمدة حتى نهاية التنفيذ</t>
  </si>
  <si>
    <t>يحصر مهندس الكهرباء كل بنود المشروع مع الاعتماد</t>
  </si>
  <si>
    <t>يعد مهندس الكهرباء طلبات شراء المواد عند العمل لدى المقاول على أساس المواد المعتمدة</t>
  </si>
  <si>
    <t>يلتزم المقاول أو الشركات الموردة بتدريب طاقم التشغيل على الأنظمة الكهربائية</t>
  </si>
  <si>
    <t>يلتزم المقاول بتقديم قوائم قطع الغيار المطلوبة لضمان التشغيل طوال مدة الضمان بالعقد</t>
  </si>
  <si>
    <t>يلتزم المقاول بتقديم عينات من كل مقاسات مواسير الكهرباء وملحقاتها للاعتماد والتوريد مطابقاً لها</t>
  </si>
  <si>
    <t>يلتزم المقاول بتواجد فني كهرباء أثناء صب الأسقف لإصلاح أي كسر بالمواسير فوراً</t>
  </si>
  <si>
    <t>يجري المقاول اختبار التشغيل لنظام الأسلاك الداخلي بعد إتمام التركيب ويقدم بيانات توازن الأطوار والأحمال للمهندس</t>
  </si>
  <si>
    <t>يلتزم المقاول بحماية دوائر مقابس الحمامات والأماكن الرطبة بقاطع تسرب أرضي حساسية 30 مللي أمبير حتى لو لم يرد بالمستندات</t>
  </si>
  <si>
    <t>يلتزم المقاول بتقديم مخططات تصنيع تفصيلية لكل لوحة توزيع بمكوناتها لاعتمادها قبل التصنيع</t>
  </si>
  <si>
    <t>يلتزم المقاول بتقديم رسومات As-built للمسارات المنفذة موضحاً بها عدد الأسلاك في كل ماسورة</t>
  </si>
  <si>
    <t>يقدم المقاول شهادات اختبارات المصنع للمحول (الزيت، عزل الملفات، نسبة التحويل، الفقد، البوخلز، أجهزة القياس، المانعة) وتتم الاختبارات بحضور المهندس المشرف</t>
  </si>
  <si>
    <t>يقدم المقاول شهادات ضمان موثقة للأجهزة والمعدات والمواد الكهربائية وكتيبات التشغيل والصيانة.</t>
  </si>
  <si>
    <t>يجري المقاول الاختبارات الكهربائية حسب الكود المصري وبنفس الترتيب المحدد قبل الاستلام.</t>
  </si>
  <si>
    <t>يسلم المقاول قطع غيار رشاشات عند التسليم الابتدائي: 6 على الأقل لأقل من 300 رشاش، و12 لأقل من 1000، و12 لأكثر من 1000 كما بالكتاب (NFPA 13 يشترط 24 لأكثر من 1000)</t>
  </si>
  <si>
    <t>يلتزم المقاول بغسيل جميع مواسير شبكة الحريق بالماء فور انتهاء الاختبارات.</t>
  </si>
  <si>
    <t>يلتزم المقاول باعتماد جميع معدات مكافحة الحريق وفق اشتراطات الدفاع المدني ومواصفات المشروع قبل التوريد.</t>
  </si>
  <si>
    <t>يتلافى المقاول ملاحظات الدفاع المدني والجهات الرقابية ويسلم أعمال الحريق للدفاع المدني.</t>
  </si>
  <si>
    <t>يطبق مهندس الميكانيكا نفس مسؤوليات مهندس الكهرباء على الأعمال الميكانيكية من تنسيق ومتابعة واستلام واختبارات وتقارير</t>
  </si>
  <si>
    <t>ينسق مهندس الميكانيكا مع باقي التخصصات قبل بدء أي بند جديد، ومن ذلك عدم البدء في تمديدات المواسير الأرضية إلا بعد عزل واختبار عزل أرضيات الحمامات والمطابخ</t>
  </si>
  <si>
    <t>ينسق مهندس الميكانيكا مع مهندس الكهرباء على القدرات والجهد لماكينات التكييف والمضخات</t>
  </si>
  <si>
    <t>يتابع مهندس الميكانيكا اعتماد Shop Drawings والتعديلات ومخططات As-Built قبل الاستلام الابتدائي</t>
  </si>
  <si>
    <t>يحفظ مهندس الميكانيكا العينات والكتالوجات المعتمدة ويحصر البنود ويعد طلبات الشراء على أساس المعتمد</t>
  </si>
  <si>
    <t>يلتزم المقاول بتدريب طاقم التشغيل للأعمال الميكانيكية وتوفير قطع الغيار اللازمة طوال مدة الضمان</t>
  </si>
  <si>
    <t>يلتزم المقاول بتقديم عينات الصاج والعزل والغراء وإكسسوارات التعليق ومواسير المياه المثلجة وفتحات التكييف وكتالوجات الأجهزة للاعتماد قبل التوريد</t>
  </si>
  <si>
    <t>يلتزم المقاول بتشغيل كل معدات التكييف تشغيلاً دائماً لمدة 30 يوماً كاختبار ثقة بعد استكمال الضبط والموازنة</t>
  </si>
  <si>
    <t>يخطر المقاول مهندس المالك قبل سبعة أيام على الأقل من اختبارات الضغط والموازنة ويجريها عبر شركة متخصصة ويعيدها حتى استيفاء المتطلبات.</t>
  </si>
  <si>
    <t>يقدم المقاول تقارير موازنة الماء والهواء وتقارير تعقيم شبكة مياه الشرب وشهادات ضمان الأجهزة.</t>
  </si>
  <si>
    <t>يسلم المقاول دليلا بمقاولي الباطن ومقاولي الصيانة ونطاق مسؤولية كل منهم مع كتيبات الصيانة وتعليمات التشغيل لكل معدة.</t>
  </si>
  <si>
    <t>عند تعذر تجربة التكييف لعدم ملاءمة الجو يتم الاستلام الابتدائي وتؤجل التجربة للوقت الملائم قبل انتهاء مدة الضمان.</t>
  </si>
  <si>
    <t>يجري المقاول اختبار الثقة بتشغيل دائم ثلاثين يوما لكل المعدات خلال عام الضمان.</t>
  </si>
  <si>
    <t>يقدم المقاول شهادة منشأ موثقة من سفارة دولة المنشأ للمصاعد المستوردة.</t>
  </si>
  <si>
    <t>يقدم المقاول شهادة ضمان المصعد للمدة المحددة بالعقد وهي غالبا خمس سنوات.</t>
  </si>
  <si>
    <t>يتقدم المقاول بخطاب رسمي بانتهاء الأعمال قبل انتهاء مدة المشروع بمدة كافية طالبا شخوص لجنة الاستلام الابتدائي.</t>
  </si>
  <si>
    <t>تراجع لجنة الاستلام جميع مستندات المشروع والمراسلات والتغييرات وتطابقها مع الأعمال المنفذة فعليا.</t>
  </si>
  <si>
    <t>تعد لجنة الاستلام قائمة العيوب والأعمال غير المكتملة مع تحديد مدة إنجاز كل منها.</t>
  </si>
  <si>
    <t>يبت المالك في أي خلاف بين رأي لجنة الاستلام وتقارير المتابعة والتفتيش الدورية المثبت صراحة بالمحضر.</t>
  </si>
  <si>
    <t>يجوز قبول العيب البسيط المقبول فنيا مع خصم تكلفة إصلاحه أو تغييره من مستحقات المقاول، ويرفض ما عدا ذلك.</t>
  </si>
  <si>
    <t>يعتبر المحضر محضر معاينة فقط إذا وجدت أعمال ناقصة جوهرية أو ملاحظات تمنع الانتفاع بالمشروع.</t>
  </si>
  <si>
    <t>يسلم المقاول رسومات As Built معتمدة من الاستشاري قبل الاستلام الابتدائي.</t>
  </si>
  <si>
    <t>يسلم المقاول للمالك أدلة وكتيبات التشغيل والصيانة للمعدات والنظم منه ومن الموردين.</t>
  </si>
  <si>
    <t>يجري المالك تقييما نهائيا لتكلفة التعديلات والتغييرات والمطالبات المعتمدة.</t>
  </si>
  <si>
    <t>يعد المقاول حصرا كاملا للأعمال المنفذة يوقع منه ومن مندوب المالك.</t>
  </si>
  <si>
    <t>يقدم المقاول المستخلص الختامي شاملا جميع البنود مرفقا به الحصر مع مراجعة الفئات والحسابات، وإذا تعدت كميات الحصر كميات المقايسة تعمل مناقلة ختامية بآخر كميات الحصر.</t>
  </si>
  <si>
    <t>يخصم المالك من المستخلص الختامي غرامات التأخير والإشراف وتغيب الجهاز الفني وأي مستحقات أخرى.</t>
  </si>
  <si>
    <t>يتابع المقاول توصيل الخدمات الحكومية من صرف وكهرباء ومياه وهاتف وإنترنت عند تأخر الجهات.</t>
  </si>
  <si>
    <t>يقدم المقاول شهادات ضمان المصنعين والموردين بالمدد المحددة.</t>
  </si>
  <si>
    <t>يقدم المقاول شهادة ضمان من شركة العزل المائي بالمدة المحددة بالعقد وهي غالبا عشر سنوات.</t>
  </si>
  <si>
    <t>يسلم المقاول جميع المفاتيح والأقفال والمفتاح الرئيسي للمالك.</t>
  </si>
  <si>
    <t>يزيل المقاول المنشآت المؤقتة وينظف الموقع من المخلفات وينظف مجاري تصريف الأمطار قبل الاستلام.</t>
  </si>
  <si>
    <t>يقدم المقاول بيانا بعناوين وهواتف موردي المعدات وأقرب مراكز الصيانة وقطع الغيار.</t>
  </si>
  <si>
    <t>يقدم المقاول قوائم قطع الغيار المحتمل احتياجها خلال فترة الضمان وأرقامها.</t>
  </si>
  <si>
    <t>يقدم المقاول مستندات المعدات المستوردة من بطاقة جمركية وبوليصة شحن وشهادة اختبار المصنع لمطابقتها على المعدة.</t>
  </si>
  <si>
    <t>يقدم المقاول قبل الاستلام الابتدائي رفعا مساحيا نهائيا للملكية مع شهادة مساحية موقعة.</t>
  </si>
  <si>
    <t>يدرب المقاول أفراد المالك على تشغيل وصيانة النظم الكهروميكانيكية إذا نص العقد على ذلك.</t>
  </si>
  <si>
    <t>يظل المقاول مسؤولا عن مطابقة المهمات للمواصفات، وللجنة رفضها أو قبولها بتخفيض قيمتها ولو سبق اعتمادها أثناء التنفيذ.</t>
  </si>
  <si>
    <t>يضمن المقاول سلامة وجودة الأعمال لمدة سنة كاملة من تاريخ محضر الاستلام الابتدائي ويصلح أي عيب على نفقته.</t>
  </si>
  <si>
    <t>يستبدل المقاول على حسابه النباتات الميتة والشاذة وضعيفة النمو، ويتم الزراعة قبل الاستلام الابتدائي بفترة كافية للتأقلم.</t>
  </si>
  <si>
    <t>تعلق وتخصم القيم المحددة بالبيان المرفق لحين تلافي الملاحظات بشرط أن يتم ذلك قبل الاستلام النهائي.</t>
  </si>
  <si>
    <t>يتلافى المقاول الملاحظات المرفقة بمحضر الاستلام الابتدائي قبل الاستلام النهائي.</t>
  </si>
  <si>
    <t>يخصم المبلغ المحدد بالبيان المرفق لمحضر الاستلام النهائي مقابل الملاحظات البسيطة التي لا تمنع الاستلام.</t>
  </si>
  <si>
    <t>تطلع لجنة الاستلام النهائي على محضر الاستلام الابتدائي وتتأكد من تلافي ملاحظاته قبل المعاينة.</t>
  </si>
  <si>
    <t>يفضل تشكيل لجنة الاستلام النهائي من أغلب أعضاء لجنة الاستلام الابتدائي.</t>
  </si>
  <si>
    <t>يلتزم المقاول بصيانة الأعمال خلال مدة الضمان البالغة سنة من تاريخ الاستلام الابتدائي.</t>
  </si>
  <si>
    <t>تجري اللجنة المعاينة الشاملة والاختبارات الضرورية واختبار الأداء الوظيفي لكل أجزاء المشروع.</t>
  </si>
  <si>
    <t>إذا وجدت عيوب ناتجة عن سوء التنفيذ يعتبر المحضر محضر معاينة ويخطر المقاول المالك مجددا بعد إنهاء الملاحظات.</t>
  </si>
  <si>
    <t>لا يتحمل المقاول العيوب الناتجة عن سوء الاستعمال والتشغيل Fair Wear and Tear، ويتحمل عيوب سوء التنفيذ.</t>
  </si>
  <si>
    <t>يصرف المالك التأمين النهائي أو يرد خطاب الضمان البنكي خلال المدة المتفق عليها بالعقد بعد التصديق على محضر الاستلام النهائي.</t>
  </si>
  <si>
    <t>يؤجل الاستلام النهائي إذا أخل المقاول بالتزاماته خاصة ضمان الأعمال لحين تنفيذها.</t>
  </si>
  <si>
    <t>إذا قصر المقاول في الإصلاح خلال خمسة عشر يوما كحد أقصى من إنذاره كتابيا تخصم تكاليف الإصلاح مضافا إليها 10% مصاريف إدارية من التأمين النهائي أو مستحقاته، ولا يحق له اللجوء للقضاء في ذلك.</t>
  </si>
  <si>
    <t>يجري المقاول اختبار الثقة للتكييف المركزي بتشغيل دائم ثلاثين يوما خلال عام الضمان قبل الاستلام النهائي.</t>
  </si>
  <si>
    <t>يبدأ الضمان العشري من تاريخ الاستلام النهائي، ويتحلل المقاول من الضمان التعاقدي ويحق له المطالبة بمستحقاته.</t>
  </si>
  <si>
    <t>الأخطاء الشائعة والتصحيح</t>
  </si>
  <si>
    <t>الخطأ</t>
  </si>
  <si>
    <t>الأثر</t>
  </si>
  <si>
    <t>الممارسة الصحيحة</t>
  </si>
  <si>
    <t>أخطاء شائعة في المخططات</t>
  </si>
  <si>
    <t>تناقض مواقع القطاعات أو نقص بيان أجزاء في القطاع أو المسقط</t>
  </si>
  <si>
    <t>عدم تجانس المعلومات وأخطاء تنفيذ</t>
  </si>
  <si>
    <t>تدقيق تماثل المعلومات بين القطاعات والمساقط</t>
  </si>
  <si>
    <t>تناقض المناسيب أو الارتفاعات بين المقاطع والواجهات المتماثلة</t>
  </si>
  <si>
    <t>أخطاء مناسيب بالموقع</t>
  </si>
  <si>
    <t>مطابقة المناسيب بين القطاعات والواجهات</t>
  </si>
  <si>
    <t>نقص أو إهمال توصيف المواد أو الأعمال كتابة أو رمزا ومنها ظروف الموقع المؤثرة على المقاول</t>
  </si>
  <si>
    <t>مطالبات ونزاعات</t>
  </si>
  <si>
    <t>استكمال التوصيف قبل البدء</t>
  </si>
  <si>
    <t>نقص توصيف بنود تنفيذية (طبقات عزل الأسطح، عزل القواعد ونوعه وعدده، تحمل التربة، قوة كسر المكعبات، الأسمنت المقاوم للأملاح)</t>
  </si>
  <si>
    <t>تنفيذ غير مطابق للتصميم</t>
  </si>
  <si>
    <t>استيفاء هذه البيانات على المخططات</t>
  </si>
  <si>
    <t>تضارب أبعاد القطاعات بين الجداول والمسقط الأفقي (شائع جدا)</t>
  </si>
  <si>
    <t>تنفيذ أبعاد خاطئة</t>
  </si>
  <si>
    <t>مراجعة الجداول مقابل المساقط لكل عنصر</t>
  </si>
  <si>
    <t>الاعتماد على مخططات الأوتوكاد بدل المخططات المطبوعة المعتمدة</t>
  </si>
  <si>
    <t>تجاهل ملاحظات الاعتماد والتنفيذ على نسخ غير معتمدة</t>
  </si>
  <si>
    <t>العمل على النسخ المطبوعة المعتمدة وتحديث المخططات طبقا للملاحظات، ويمكن سحب المعتمد بالماسح الضوئي</t>
  </si>
  <si>
    <t>ص 33 إلى 34</t>
  </si>
  <si>
    <t>أنشطة بفلوت عال جدا غير مربوطة بلاحقة</t>
  </si>
  <si>
    <t>برنامج غير منطقي لا يكشف المسار الحرج</t>
  </si>
  <si>
    <t>ربطها بلاحق أو Constraint عند وجوب التسليم قبل النهاية</t>
  </si>
  <si>
    <t>الإكثار من Constraints</t>
  </si>
  <si>
    <t>تقييد البرنامج ومشاكل عند التحديث وعوم سالب</t>
  </si>
  <si>
    <t>تقليلها لأدنى حد</t>
  </si>
  <si>
    <t>Lags بدون سبب تنفيذي</t>
  </si>
  <si>
    <t>تشويه المدد والمسار الحرج</t>
  </si>
  <si>
    <t>قصرها على انتظار له معنى مثل المعالجة</t>
  </si>
  <si>
    <t>دمج أعمال غير مترابطة في نشاط واحد</t>
  </si>
  <si>
    <t>صعوبة المتابعة والتحديث</t>
  </si>
  <si>
    <t>فصل الأنشطة بحيث لا تزيد مدة النشاط عن أسبوعين</t>
  </si>
  <si>
    <t>تحديث البرنامج من بيانات المقاول فقط</t>
  </si>
  <si>
    <t>تقدم غير حقيقي</t>
  </si>
  <si>
    <t>التحديث من مصادر موثوقة ومتحقق منها</t>
  </si>
  <si>
    <t>استخدام قفص الروافع لرفع الأشخاص</t>
  </si>
  <si>
    <t>حوادث سقوط</t>
  </si>
  <si>
    <t>حظر رفع الأشخاص بأقفاص المعدات</t>
  </si>
  <si>
    <t>أخطاء التصميم الإنشائي الشائعة</t>
  </si>
  <si>
    <t>تحميل كابولي على كابولي في منتصف البلاطة</t>
  </si>
  <si>
    <t>نظام إنشائي خاطئ وشروخ قطرية في البلاطة</t>
  </si>
  <si>
    <t>جعل الكابولي كمرة رئيسية ممتدة حتى الكمرة الحاملة ويحمل الآخر عليها</t>
  </si>
  <si>
    <t>ص 433</t>
  </si>
  <si>
    <t>كابولي خارج من عمود بكمرة منكسرة حول الركن</t>
  </si>
  <si>
    <t>نظام إنشائي خاطئ</t>
  </si>
  <si>
    <t>إعادة توزيع الأعمدة والكمرات لتستند الكمرات على أعمدة بشكل صحيح</t>
  </si>
  <si>
    <t>نظام تحميل دائري مغلق (كمرات تحمل بعضها في حلقة)</t>
  </si>
  <si>
    <t>كمرة رئيسية مستمرة تحمل باقي الكمرات لكسر الحلقة</t>
  </si>
  <si>
    <t>عمود حر داخل البلاطة يحملها مباشرة دون كمرة</t>
  </si>
  <si>
    <t>نقل حمل غير سليم</t>
  </si>
  <si>
    <t>عمل كمرة تربط العمود وتقسم البلاطة لنقل حملها للعمود</t>
  </si>
  <si>
    <t>ص 434</t>
  </si>
  <si>
    <t>زرع عمود مستطيل على عمود دائري خارج حدوده</t>
  </si>
  <si>
    <t>لا مركزية في نقل الحمل</t>
  </si>
  <si>
    <t>مطابقة محوري العمودين (C.G) وأن يقع قطاع المستطيل بالكامل داخل الدائري</t>
  </si>
  <si>
    <t>دوران عمود الدور التالي بوضع متعامد على السابق</t>
  </si>
  <si>
    <t>عدم توافق نقل الأحمال</t>
  </si>
  <si>
    <t>تقليل القطاع من جهة واحدة مع الحفاظ على نفس اتجاه العمود السابق</t>
  </si>
  <si>
    <t>تمرير الخدمات بأرض المشروع تحت منسوب الأساسات</t>
  </si>
  <si>
    <t>صعوبة الصيانة وتعارض مع الأساسات</t>
  </si>
  <si>
    <t>تمريرها فوق منسوب الأساسات وفي خنادق</t>
  </si>
  <si>
    <t>اختلاف مناسيب المباني وتبليطات الموقع</t>
  </si>
  <si>
    <t>زيادة الحفر والردم والحوائط الساندة</t>
  </si>
  <si>
    <t>توحيد المناسيب لأقل حفر وردم</t>
  </si>
  <si>
    <t>عمل الجسات في الموقع العام خارج مسطحات المباني</t>
  </si>
  <si>
    <t>عدم تمثيل التربة أسفل المنشآت</t>
  </si>
  <si>
    <t>عمل الجسات داخل حدود المباني وتوقيعها بالإحداثيات</t>
  </si>
  <si>
    <t>استلام عمق الجسة دون عد المواسير وأطوالها</t>
  </si>
  <si>
    <t>قبول أعماق غير محققة</t>
  </si>
  <si>
    <t>عد المواسير وقياس أطوالها داخل الجسة</t>
  </si>
  <si>
    <t>فك الخنزيرة قبل صب أعمدة الدور الأرضي</t>
  </si>
  <si>
    <t>فقدان مرجع المحاور وترحيل الأعمدة</t>
  </si>
  <si>
    <t>الإبقاء عليها حتى صب أعمدة الأرضي</t>
  </si>
  <si>
    <t>عدم ترك رفرفة عند وجود طبقة إحلال</t>
  </si>
  <si>
    <t>عدم انتشار الأحمال على الإحلال وضعف التأسيس</t>
  </si>
  <si>
    <t>رفرفة لا تقل عن سمك طبقة الإحلال</t>
  </si>
  <si>
    <t>الحفر دون التحقق من الخدمات المدفونة</t>
  </si>
  <si>
    <t>قطع كابلات أو خطوط وحوادث</t>
  </si>
  <si>
    <t>استخراج إفادات الجهات المختصة واستكشاف المسارات قبل الحفر</t>
  </si>
  <si>
    <t>إغراق طبقات الردم بالماء</t>
  </si>
  <si>
    <t>تجاوز المحتوى المائي الأمثل وضعف الدمك</t>
  </si>
  <si>
    <t>رش تدريجي وضبط الرطوبة حسب Modified Proctor</t>
  </si>
  <si>
    <t>ردم الطبقة التالية قبل ظهور نتائج الأولى</t>
  </si>
  <si>
    <t>دفن طبقات غير مقبولة</t>
  </si>
  <si>
    <t>انتظار نجاح نتائج الطبقة</t>
  </si>
  <si>
    <t>الردم حول حائط البدروم قبل صب سقفه</t>
  </si>
  <si>
    <t>ضغط جانبي على حائط غير مسنود</t>
  </si>
  <si>
    <t>الردم بعد صب سقف البدروم</t>
  </si>
  <si>
    <t>تجاهل تربة الإحلال أسفل المبنى المجاور عند الحفر بجواره</t>
  </si>
  <si>
    <t>هروب الإحلال من أسفل قواعد الجار وهبوطها</t>
  </si>
  <si>
    <t>عمل قصة مباني بكامل ارتفاع إحلال الجار قبل الحفر</t>
  </si>
  <si>
    <t>صب خوازيق متجاورة بالتتابع على مسافة أقل من 5D</t>
  </si>
  <si>
    <t>تلف الخازوق السابق قبل تصلبه</t>
  </si>
  <si>
    <t>الانتظار حتى تصلب السابق</t>
  </si>
  <si>
    <t>إنزال القفص بالعمالة أو مائلا</t>
  </si>
  <si>
    <t>طعن جوانب الحفر واختلاط التربة بالخرسانة</t>
  </si>
  <si>
    <t>إنزاله رأسيا بالهزاز المركب على الماكينة</t>
  </si>
  <si>
    <t>إخراج بريمة CFA قبل انتهاء الصب أو إسقاط الخرسانة من ارتفاع</t>
  </si>
  <si>
    <t>فراغات واختناق المقطع</t>
  </si>
  <si>
    <t>إبقاء الماسورة مغمورة ≥ 2 م حتى الانتهاء</t>
  </si>
  <si>
    <t>تنفيذ الخازوق التجريبي مكان خازوق عامل</t>
  </si>
  <si>
    <t>تحميل خازوق أساسي حتى الانهيار</t>
  </si>
  <si>
    <t>تنفيذه في موقع مستقل</t>
  </si>
  <si>
    <t>اختبار التحميل قبل 28 يوما</t>
  </si>
  <si>
    <t>نتائج مضللة وتلف الخازوق</t>
  </si>
  <si>
    <t>الانتظار حتى بلوغ مقاومة 28 يوما</t>
  </si>
  <si>
    <t>خلط الخرسانة بالحجوم</t>
  </si>
  <si>
    <t>عدم دقة نسب الخلطة</t>
  </si>
  <si>
    <t>الخلط بالأوزان</t>
  </si>
  <si>
    <t>الإضافة العشوائية للإضافات داخل سيارة الخلط</t>
  </si>
  <si>
    <t>عدم التحكم في الجرعة وتغير خواص الخرسانة</t>
  </si>
  <si>
    <t>الإضافة آليا بحساسات في المحطة</t>
  </si>
  <si>
    <t>استخدام الأسمنت الحجري CEM II 32.5N</t>
  </si>
  <si>
    <t>ضعف المقاومة والديمومة</t>
  </si>
  <si>
    <t>استخدام CEM I 42.5N أو المقاوم للكبريتات</t>
  </si>
  <si>
    <t>استخدام الزلط الطبيعي لمقاومات أعلى من 750 إلى 800 كجم/سم2</t>
  </si>
  <si>
    <t>عدم تحقيق المقاومة</t>
  </si>
  <si>
    <t>استخدام كسر دولوميت أو جرانيت</t>
  </si>
  <si>
    <t>زيادة محتوى الأسمنت عن 450 كجم/م3 دون اعتبارات خاصة</t>
  </si>
  <si>
    <t>تشريخ بالانكماش والحرارة</t>
  </si>
  <si>
    <t>الالتزام بالحد أو اتخاذ احتياطات خاصة</t>
  </si>
  <si>
    <t>صب خرسانة تالية على عنصر نتائج 7 أيام له ضعيفة</t>
  </si>
  <si>
    <t>تحميل عنصر قد يثبت عدم قبوله</t>
  </si>
  <si>
    <t>إيقاف الصب على العنصر حتى نتيجة 28 يوما</t>
  </si>
  <si>
    <t>الحكم على المقاومة بمطرقة شميدت أو الموجات فوق الصوتية وحدها</t>
  </si>
  <si>
    <t>نتائج تقريبية غير موثوقة</t>
  </si>
  <si>
    <t>القلب هو الوسيلة الدقيقة الوحيدة</t>
  </si>
  <si>
    <t>أخذ قلب يحتوي حديد تسليح</t>
  </si>
  <si>
    <t>قراءة غير صحيحة وإضعاف العنصر</t>
  </si>
  <si>
    <t>تحديد الحديد بجهاز Cover-Meter وإلا تصحيح القراءة</t>
  </si>
  <si>
    <t>انفصال كاب العينة أثناء الاختبار</t>
  </si>
  <si>
    <t>نتيجة مشكوك فيها</t>
  </si>
  <si>
    <t>إعادة تجهيز الكاب والاختبار</t>
  </si>
  <si>
    <t>اختبار تحميل العناصر قبل 6 أسابيع من الصب</t>
  </si>
  <si>
    <t>نتائج غير ممثلة وخطر على العنصر</t>
  </si>
  <si>
    <t>الانتظار 6 أسابيع على الأقل</t>
  </si>
  <si>
    <t>أخذ العينة من بداية الحمولة</t>
  </si>
  <si>
    <t>خرسانة أكثر ماء وغير متجانسة ونتائج غير ممثلة</t>
  </si>
  <si>
    <t>أخذ العينة بين 10% و90% من الحمولة</t>
  </si>
  <si>
    <t>أخذ العينة قبل إضافة الثلج أو الإضافات</t>
  </si>
  <si>
    <t>عينة لا تمثل الخرسانة المصبوبة</t>
  </si>
  <si>
    <t>أخذها بعد الإضافة مع حساب الثلج بالوزن من ماء الخلط</t>
  </si>
  <si>
    <t>تأخير فك العينات أو إهمال معالجتها أول 24 ساعة</t>
  </si>
  <si>
    <t>انخفاض المقاومة</t>
  </si>
  <si>
    <t>معالجة رطبة أول 24 ساعة وفك بعد 24 ساعة</t>
  </si>
  <si>
    <t>أخذ العينات في غياب الاستشاري</t>
  </si>
  <si>
    <t>احتمال التلاعب بالعينات</t>
  </si>
  <si>
    <t>ملصق مميز برقم تسلسلي وتوقيع الاستشاري</t>
  </si>
  <si>
    <t>إضافة الماء للخرسانة بالموقع</t>
  </si>
  <si>
    <t>منعها ومراقبة السائقين وطاقم المضخة</t>
  </si>
  <si>
    <t>إضافة الماء أولا للخلاطة</t>
  </si>
  <si>
    <t>خلط غير متجانس</t>
  </si>
  <si>
    <t>الرمل ثم الزلط ثم الأسمنت وتقليب جاف دقيقتين ثم الماء والإضافات دقيقة ونصف</t>
  </si>
  <si>
    <t>استخدام أسمنت متحجر أو مخزن أكثر من شهر دون اختبار</t>
  </si>
  <si>
    <t>ضعف المقاومة</t>
  </si>
  <si>
    <t>اختبار الصلاحية أو الاستبعاد وتطبيق FIFO</t>
  </si>
  <si>
    <t>إمالة الهزاز وسحب الخرسانة به</t>
  </si>
  <si>
    <t>انفصال حبيبي وتعشيش</t>
  </si>
  <si>
    <t>غمس الهزاز عموديا</t>
  </si>
  <si>
    <t>ملء التعشيش بمونة أسمنتية عادية</t>
  </si>
  <si>
    <t>ضعف الالتصاق وعدم الملء</t>
  </si>
  <si>
    <t>طرطشة إيبوكسية ثم جراوت</t>
  </si>
  <si>
    <t>صب الخرسانة أكواما ثم تسويتها</t>
  </si>
  <si>
    <t>خلطة غير متجانسة</t>
  </si>
  <si>
    <t>الصب المنتظم بالتوزيع ثم التسوية</t>
  </si>
  <si>
    <t>دخول خرسانة الأرضيات ومشمع البولي إيثيلين داخل قطاع العمود</t>
  </si>
  <si>
    <t>ضعف قطاع العمود لاختلاف الخلطة</t>
  </si>
  <si>
    <t>إيقاف البلاطة والمشمع عند وجه العمود</t>
  </si>
  <si>
    <t>صب أرضية بئر المصعد قبل اعتماد كتالوج المصاعد</t>
  </si>
  <si>
    <t>عمق بئر غير مطابق وتكسير</t>
  </si>
  <si>
    <t>الصب بعد اعتماد الكتالوج</t>
  </si>
  <si>
    <t>تحميل البلاطة على الميدات المنخفضة 10 سم عن التشطيب</t>
  </si>
  <si>
    <t>تشققات لاختلاف الهبوط</t>
  </si>
  <si>
    <t>مدماك طوب بسمك العادية مع فواصل رأسية</t>
  </si>
  <si>
    <t>صب الأعمدة</t>
  </si>
  <si>
    <t>فك تقويات الأعمدة أثناء الصب أو بعده مباشرة</t>
  </si>
  <si>
    <t>ميل العمود أو انبعاجه</t>
  </si>
  <si>
    <t>منع الفك حتى انتهاء المدة المحددة</t>
  </si>
  <si>
    <t>ملامسة الهزاز للحديد أو هز الأسياخ</t>
  </si>
  <si>
    <t>تغير أماكن الأسياخ وضعف التماسك</t>
  </si>
  <si>
    <t>هز الخرسانة فقط دون لمس الحديد</t>
  </si>
  <si>
    <t>تحريك الخرسانة المتكومة بالهزاز</t>
  </si>
  <si>
    <t>انفصال حبيبي</t>
  </si>
  <si>
    <t>الصب في مكانه دون تكويم</t>
  </si>
  <si>
    <t>ترميم التعشيش بمونة أسمنتية عادية</t>
  </si>
  <si>
    <t>ضعف الترميم</t>
  </si>
  <si>
    <t>مركبات ترميم Patching أو جراوت</t>
  </si>
  <si>
    <t>صب Drop panels وCapitals مع الأعمدة</t>
  </si>
  <si>
    <t>فواصل صب غير صحيحة</t>
  </si>
  <si>
    <t>صبها مع السقف في نفس اليوم</t>
  </si>
  <si>
    <t>فتحات الأسقف</t>
  </si>
  <si>
    <t>تكسير الخرسانة بعد الصب لعمل فتحات</t>
  </si>
  <si>
    <t>إضعاف العناصر</t>
  </si>
  <si>
    <t>تحديد وتنفيذ الفتحات والفجوات بالشدة قبل الصب</t>
  </si>
  <si>
    <t>إضافة الماء للخرسانة الجاهزة أثناء الصب</t>
  </si>
  <si>
    <t>نقص المقاومة</t>
  </si>
  <si>
    <t>استخدام ملدنات حسب الصانع</t>
  </si>
  <si>
    <t>فحص التصدعات</t>
  </si>
  <si>
    <t>الحكم على الشرخ دون إزالة اللياسة</t>
  </si>
  <si>
    <t>تشخيص خاطئ</t>
  </si>
  <si>
    <t>إزالة البياض والتأكد من شرخ العنصر</t>
  </si>
  <si>
    <t>بعد الفك</t>
  </si>
  <si>
    <t>تجاهل البقع الباهتة في لون الخرسانة</t>
  </si>
  <si>
    <t>قبول خرسانة بمحتوى أسمنت أقل</t>
  </si>
  <si>
    <t>فحص سبب اختلاف اللون</t>
  </si>
  <si>
    <t>الصب فوق وصلة صب ناعمة أو متسخة أو جافة</t>
  </si>
  <si>
    <t>ضعف الترابط بين الصبتين وتسرب الرطوبة</t>
  </si>
  <si>
    <t>تخشين السطح وتنظيفه وترطيبه قبل الصب</t>
  </si>
  <si>
    <t>صب الألواح المتجاورة دون فاصل زمني أو صب البلاطة كتلة واحدة</t>
  </si>
  <si>
    <t>تشرخ عشوائي بالانكماش</t>
  </si>
  <si>
    <t>صب شطرنجي وفاصل 7 أيام على الأقل بين الألواح المتجاورة</t>
  </si>
  <si>
    <t>تثبيت الـ dowels مائلة أو تشحيم نصفيها</t>
  </si>
  <si>
    <t>تقييد حركة الفاصل وتشرخ البلاطة</t>
  </si>
  <si>
    <t>dowels أفقية وعمودية على الفاصل ونصفها فقط مشحم</t>
  </si>
  <si>
    <t>تأخير قطع فواصل التحكم</t>
  </si>
  <si>
    <t>حدوث تشرخ عشوائي قبل القطع</t>
  </si>
  <si>
    <t>القطع مبكرا بعمق T/4</t>
  </si>
  <si>
    <t>استخدام القطع الجاهزة بدل الـ dowels في الجراجات ومناطق القيادة</t>
  </si>
  <si>
    <t>فشل نقل الأحمال عند الفاصل</t>
  </si>
  <si>
    <t>قصر البديل على البلاطات الداخلية فقط</t>
  </si>
  <si>
    <t>أخطاء صب الخرسانة</t>
  </si>
  <si>
    <t>ارتطام الخرسانة بجانب الشدة أو الحديد عند صب حائط أو عمود</t>
  </si>
  <si>
    <t>تفريغ الخرسانة لتسقط رأسيا داخل الفرم بعيدا عن الجانب</t>
  </si>
  <si>
    <t>ص 428</t>
  </si>
  <si>
    <t>تفريغ عربة الصب بعيدا عن الخرسانة المصبوبة سابقا في البلاطات</t>
  </si>
  <si>
    <t>انفصال (segregation)</t>
  </si>
  <si>
    <t>التفريغ في وجه الخرسانة المصبوبة سابقا عكس اتجاه الصب</t>
  </si>
  <si>
    <t>ص 428، ص 432</t>
  </si>
  <si>
    <t>تفريغ المزراب (Chute) من طرف حر عند الصب على ميل</t>
  </si>
  <si>
    <t>انفصال الركام وانزلاقه لأسفل الميل</t>
  </si>
  <si>
    <t>وضع حاجز (Baffle) وأنبوب إسقاط عند نهاية المزراب</t>
  </si>
  <si>
    <t>تفريغ خرطوم المضخة من أعلى الفرم العميق</t>
  </si>
  <si>
    <t>انفصال من السقوط الحر</t>
  </si>
  <si>
    <t>مد الخرطوم داخل الفرم حتى قرب سطح الصب</t>
  </si>
  <si>
    <t>غرس الهزاز مائلا أو عشوائيا بأعماق غير كافية</t>
  </si>
  <si>
    <t>عدم اتحاد الطبقات وضعف الدمك</t>
  </si>
  <si>
    <t>غرس رأسي على مسافات منتظمة، طبقة نحو 300 مم، واختراق الطبقة السابقة غير المتصلبة بضع بوصات</t>
  </si>
  <si>
    <t>ص 429، ص 432</t>
  </si>
  <si>
    <t>بدء الصب على سطح مائل من أعلى الميل</t>
  </si>
  <si>
    <t>انفصال الخرسانة العلوية خاصة عند الهز</t>
  </si>
  <si>
    <t>البدء من أسفل الميل ليزيد الدمك بوزن الخرسانة الجديدة</t>
  </si>
  <si>
    <t>ص 430</t>
  </si>
  <si>
    <t>إدخال الخرسانة بتيار سريع مائل في الحوائط العميقة أو المنحنية</t>
  </si>
  <si>
    <t>انفصال</t>
  </si>
  <si>
    <t>إسقاط الخرسانة رأسيا في جيب خارجي (Pocket) تحت كل فتحة في الشدة</t>
  </si>
  <si>
    <t>ص 430، ص 431</t>
  </si>
  <si>
    <t>استخدام نفس الهبوط من أسفل لأعلى في الفرم العميقة الضيقة</t>
  </si>
  <si>
    <t>Water gain وتغير لون وضعف جودة وديمومة الطبقة العليا</t>
  </si>
  <si>
    <t>خرسانة أكثر ميوعة أسفل ثم تقليل الهبوط تدريجيا مع ارتفاع الصب</t>
  </si>
  <si>
    <t>ص 431</t>
  </si>
  <si>
    <t>ارتطام الخرسانة بالحديد والشدة عند الصب في أعلى فرم ضيق</t>
  </si>
  <si>
    <t>انفصال وتعشيش أسفل العنصر</t>
  </si>
  <si>
    <t>التفريغ في قادوس خفيف يغذي مزراب إسقاط مرن (Drop chute) مع بقاء الحديد والشدة نظيفة</t>
  </si>
  <si>
    <t>إسقاط الخرسانة على الجوانب المائلة للقادوس أو الجردل</t>
  </si>
  <si>
    <t>إسقاط الخرسانة مباشرة فوق فتحة البوابة</t>
  </si>
  <si>
    <t>صب الأعمدة الطويلة</t>
  </si>
  <si>
    <t>فتح مدخل في منتصف ارتفاع شدة العمود للصب</t>
  </si>
  <si>
    <t>احتمال انفصال حبيبي</t>
  </si>
  <si>
    <t>تركيب وصلة مرنة في ليندة المضخة</t>
  </si>
  <si>
    <t>إهمال معالجة العينات في أول 24 ساعة</t>
  </si>
  <si>
    <t>فقد حتى 10% من المقاومة بعد 28 يوما</t>
  </si>
  <si>
    <t>تغطية العينات بأكياس بلاستيك في أول 24 ساعة</t>
  </si>
  <si>
    <t>أخذ العينة من بداية تفريغ الشاحنة</t>
  </si>
  <si>
    <t>عينة غير ممثلة (ماء زائد وعدم تجانس)</t>
  </si>
  <si>
    <t>أخذ العينة بعد تفريغ 10% وقبل 90% من الحمولة</t>
  </si>
  <si>
    <t>تضارب أبعاد القطاعات بالجداول مع المسقط الأفقي</t>
  </si>
  <si>
    <t>مراجعة الجداول مع المساقط قبل الاستلام</t>
  </si>
  <si>
    <t>استخدام أوتار من حديد التسليح أو طوب فخاري لرفع الحديد</t>
  </si>
  <si>
    <t>نقل الصدأ وضعف الغطاء</t>
  </si>
  <si>
    <t>أوتار خرسانية</t>
  </si>
  <si>
    <t>دهان الشدات بزيت محركات السيارات</t>
  </si>
  <si>
    <t>تلوث سطح الخرسانة وضعف الالتصاق بالعزل</t>
  </si>
  <si>
    <t>زيت شدات أو زيت بذرة كتان مخفف بالكيروسين</t>
  </si>
  <si>
    <t>تثبيت النهايز المائلة بأثقال</t>
  </si>
  <si>
    <t>تحرك الجوانب أثناء الصب</t>
  </si>
  <si>
    <t>تثبيتها بأوتاد في الأرض</t>
  </si>
  <si>
    <t>تضارب الجداول والمساقط</t>
  </si>
  <si>
    <t>أخطاء أبعاد</t>
  </si>
  <si>
    <t>المراجعة قبل الاستلام</t>
  </si>
  <si>
    <t>صب رقاب أعمدة فاصل التمدد صبا واحدا</t>
  </si>
  <si>
    <t>إلغاء فاصل التمدد</t>
  </si>
  <si>
    <t>صب كل جهة على حدة</t>
  </si>
  <si>
    <t>هز أسياخ الحديد أثناء الصب</t>
  </si>
  <si>
    <t>تغير أماكنها وضعف التماسك</t>
  </si>
  <si>
    <t>هز الخرسانة فقط</t>
  </si>
  <si>
    <t>استبدال فرشة النظافة ببلوك أسفل الميدات</t>
  </si>
  <si>
    <t>ارتكاز غير منتظم وتلوث الخرسانة</t>
  </si>
  <si>
    <t>فرشة خرسانة عادية</t>
  </si>
  <si>
    <t>الخلط بين T.O.G.S و FGL</t>
  </si>
  <si>
    <t>خطأ مناسيب ظهر الميدات</t>
  </si>
  <si>
    <t>مراجعة المناسيب قبل الاستلام</t>
  </si>
  <si>
    <t>تفريغ الردم أسفل الميدات وبلاطة الأرضيات بعد صبها</t>
  </si>
  <si>
    <t>هبوط وتشقق البلاطة والميدات</t>
  </si>
  <si>
    <t>منع الحفر أسفل منسوب الميدات بعد الصب</t>
  </si>
  <si>
    <t>صب عمود أعلى من 3 م بكامل ارتفاعه مرة واحدة</t>
  </si>
  <si>
    <t>انفصال حبيبي وتعشيش أسفل العمود</t>
  </si>
  <si>
    <t>الصب على مرحلتين بباب على 2.5 م</t>
  </si>
  <si>
    <t>صب أعمدة فاصل التمدد معا</t>
  </si>
  <si>
    <t>التواء الفاصل وعدم تحريره</t>
  </si>
  <si>
    <t>شدة السقف</t>
  </si>
  <si>
    <t>استخدام بلوك مفرغ أسفل الشدات</t>
  </si>
  <si>
    <t>انزلاق الشدة أثناء الصب وكوارث</t>
  </si>
  <si>
    <t>قوائم ومرافيع على أرض مدموكة أو نعلات</t>
  </si>
  <si>
    <t>التسديد بشكائر الأسمنت أو الأبلاكاش</t>
  </si>
  <si>
    <t>تسريب وزوائد خرسانية</t>
  </si>
  <si>
    <t>تقفيل محكم مقوى</t>
  </si>
  <si>
    <t>طلاء الشدات بزيت محركات مستعمل</t>
  </si>
  <si>
    <t>تلوث الحديد والخرسانة</t>
  </si>
  <si>
    <t>زيوت خشبية أو بذرة الكتان المخففة بالكيروسين</t>
  </si>
  <si>
    <t>خلط قوالب جديدة وقديمة أو مواد متنوعة</t>
  </si>
  <si>
    <t>تباين مظهر السطح ولونه والتحميل</t>
  </si>
  <si>
    <t>قوالب من نفس النوع والعمر</t>
  </si>
  <si>
    <t>قياس سمك بلاطة السلم رأسيا</t>
  </si>
  <si>
    <t>سمك فعلي أقل من التصميم</t>
  </si>
  <si>
    <t>القياس عموديا على الشريحة</t>
  </si>
  <si>
    <t>فك سقف محمل بشدة السقف التالي قبل 28 يوما</t>
  </si>
  <si>
    <t>انهيار أو ترخيم</t>
  </si>
  <si>
    <t>الانتظار 28 يوما مع الاسترشاد بالعينات</t>
  </si>
  <si>
    <t>استخدام فضل حديد كبسكوت</t>
  </si>
  <si>
    <t>نقل الصدأ للتسليح</t>
  </si>
  <si>
    <t>بسكوت خرساني</t>
  </si>
  <si>
    <t>ثني الحديد ثم إعادة عدله</t>
  </si>
  <si>
    <t>ضعف بمنطقة الثني خاصة للحديد عالي المقاومة</t>
  </si>
  <si>
    <t>ممنوع، يستبدل السيخ</t>
  </si>
  <si>
    <t>ظهور أطراف سلك الرباط على سطح الخرسانة</t>
  </si>
  <si>
    <t>صدأ وبقع</t>
  </si>
  <si>
    <t>ثني الأطراف للداخل</t>
  </si>
  <si>
    <t>ترك مسافات بينية بين حديد الوصلات</t>
  </si>
  <si>
    <t>ضعف نقل الإجهاد وتعدي الغطاء</t>
  </si>
  <si>
    <t>حديد الوصلات متلاصق داخل القطاع</t>
  </si>
  <si>
    <t>تثبيت البسكوت في الحديد الرأسي بدل الكانة</t>
  </si>
  <si>
    <t>تحرك البسكوت وفقد الغطاء</t>
  </si>
  <si>
    <t>تثبيته في الكانة</t>
  </si>
  <si>
    <t>أقفال الكانات في جانب واحد من العمود</t>
  </si>
  <si>
    <t>ضعف محلي في جانب العمود</t>
  </si>
  <si>
    <t>توزيع الأقفال بالتبادل</t>
  </si>
  <si>
    <t>الوصل بين الحزم بأكملها</t>
  </si>
  <si>
    <t>مخالفة SBC وضعف الوصلة</t>
  </si>
  <si>
    <t>وصل الأسياخ بالتبادل بمعامل 1.2 أو 1.33</t>
  </si>
  <si>
    <t>عدم استمرار كانات الأعمدة داخل منطقة اتصالها بالكمرات</t>
  </si>
  <si>
    <t>ضعف العقدة</t>
  </si>
  <si>
    <t>مراجعة استمرار الكانات</t>
  </si>
  <si>
    <t>وضع الكانات ساقطة على خشب قاع البلاطة</t>
  </si>
  <si>
    <t>غطاء غير محقق</t>
  </si>
  <si>
    <t>الكانات أسفل سطح البلاطة بمقدار الغطاء مع بسكوت</t>
  </si>
  <si>
    <t>سيخ مستمر يدور حول ركن مقعر (re-entrant corner)</t>
  </si>
  <si>
    <t>السيخ يحاول الاستقامة وتتولد محصلة قوة تشده خارج الخرسانة فيتقشر الغطاء</t>
  </si>
  <si>
    <t>أسياخ منفصلة متقاطعة كل منها مرسى بطول التماسك في الجهة المقابلة مع كانات تحتوي القوة الشعاعية</t>
  </si>
  <si>
    <t>اعتماد تفريد حديد الأركان دون تحديد وجه الشد من منحنى العزوم</t>
  </si>
  <si>
    <t>وضع الحديد في الوجه الخطأ وضعف العقدة</t>
  </si>
  <si>
    <t>مراجعة منحنى العزوم وتحديد وجه الشد قبل اعتماد رسومات الورشة</t>
  </si>
  <si>
    <t>توزيع حديد الاتجاه القصير بانتظام على كامل عرض القاعدة المستطيلة</t>
  </si>
  <si>
    <t>نقص الحديد في منطقة العزوم القصوى تحت العمود</t>
  </si>
  <si>
    <t>تركيز Asm في شريط بعرض B' تحت العمود وتوزيع الباقي على الجانبين</t>
  </si>
  <si>
    <t>وضع الحديد الرئيسي للكمرة الرابطة في الوجه السفلي</t>
  </si>
  <si>
    <t>عدم مقاومة عزم القاعدة الجار اللامركزية</t>
  </si>
  <si>
    <t>الحديد العلوي هو الرئيسي ويرسى داخل العمود بطول وصلة شد</t>
  </si>
  <si>
    <t>أخطاء تسليح الكمرات عند الركائز والكوابيل</t>
  </si>
  <si>
    <t>عدم وصول تسليح الكمرة الطرفية إلى الركيزة (العمود الطرفي)</t>
  </si>
  <si>
    <t>شرخ عند الركيزة من أسفل</t>
  </si>
  <si>
    <t>مد تسليح الكمرة حتى الوجه البعيد للعمود مع رجل</t>
  </si>
  <si>
    <t>دخول السيخ المكسح (bent-up bar) داخل قطاع العمود</t>
  </si>
  <si>
    <t>شرخ عند الركيزة من أعلى</t>
  </si>
  <si>
    <t>التكسيح خارج العمود بمسافة لا تقل عن الأكبر من d/2 أو 30 سم</t>
  </si>
  <si>
    <t>عدم وصول التسليح للركيزة الوسطى في الكمرة المستمرة</t>
  </si>
  <si>
    <t>شروخ عند الركيزة من أسفل</t>
  </si>
  <si>
    <t>مد الحديد العلوي ربع البحر (1/4 L1 أو 1/4 L2) على جانبي الركيزة ومد الحديد السفلي حتى الركيزة</t>
  </si>
  <si>
    <t>عدم ربط حديد الكابولي بطول كاف داخل البحر المجاور</t>
  </si>
  <si>
    <t>مد حديد الكابولي داخل البحر المجاور بطول 1.5 مرة طول الكابولي</t>
  </si>
  <si>
    <t>أخطاء الفتحات والأركان والحوائط والقواعد</t>
  </si>
  <si>
    <t>عدم وجود تسليح قطري حول فتحة أو منور في البلاطة</t>
  </si>
  <si>
    <t>شروخ قطرية من أركان الفتحة</t>
  </si>
  <si>
    <t>وضع حديد قطري حول أركان الفتحة إضافة لتعويض الأسياخ المقطوعة</t>
  </si>
  <si>
    <t>ثني واتصال حديد الشد عند الركن الداخلي فيتجه السيخ للخارج</t>
  </si>
  <si>
    <t>تقشر وتساقط غطاء الخرسانة وشروخ</t>
  </si>
  <si>
    <t>فصل الأسياخ وتقاطعها (مقص) عند التقاطع مع تكثيف الكانات</t>
  </si>
  <si>
    <t>عدم وضع كلبسات (Cross ties) في الحائط الساند مع تباعد الأسياخ أكثر من 20 سم</t>
  </si>
  <si>
    <t>شروخ وانبعاج بين الأسياخ وتساقط الغطاء</t>
  </si>
  <si>
    <t>وضع كلبسات تربط الشبكتين مع عدد أدنى من الأسياخ في المتر لكل وجه حسب الرسم (الرقم غير مقروء)</t>
  </si>
  <si>
    <t>عدم ربط حديد العمود في القاعدة بطول كاف مع غطاء غير كاف (عنوان الكتاب منقول من صف الكابولي والرسم لعمود على قاعدة)</t>
  </si>
  <si>
    <t>شروخ شد من تركيز الإجهادات وشروخ صدأ لنقص الغطاء</t>
  </si>
  <si>
    <t>تكثيف الكانات عند الاتصال وعمل غطاء خرساني كاف</t>
  </si>
  <si>
    <t>أخطاء الأعمدة والبلاطات السميكة والكمرات العميقة</t>
  </si>
  <si>
    <t>عدم وجود كانات داخلية تربط أسياخ العمود المستطيل الطويل مع تباعد الأسياخ</t>
  </si>
  <si>
    <t>كانات داخلية متداخلة كل 30 سم، مسافة بين الأسياخ لا تزيد عن 15 سم، غطاء 2.5 سم</t>
  </si>
  <si>
    <t>عدم عمل شبكة علوية لبلاطة سمكها 16 سم فأكثر</t>
  </si>
  <si>
    <t>شروخ انكماش وحرارة على سطح البلاطة</t>
  </si>
  <si>
    <t>شبكة علوية 5 أسياخ قطر 8 مم في المتر على الأقل مرفوعة بكراسي حديد</t>
  </si>
  <si>
    <t>تركيز أقطار كبيرة متباعدة أسفل الكمرة العميقة دون حديد جانبي</t>
  </si>
  <si>
    <t>شروخ طولية من اختلاف إجهادات التماسك</t>
  </si>
  <si>
    <t>حديد جانبي (Skin bars) كل 30 سم، كانات إضافية (شنش)، وأقطار متقاربة</t>
  </si>
  <si>
    <t>الكمرات غير المنتظمة وذات الحنية</t>
  </si>
  <si>
    <t>استمرار الأسياخ بالانحناء مع تغير منسوب قطاع الكمرة (Nonprismatic)</t>
  </si>
  <si>
    <t>شرخ عند الركن الداخلي</t>
  </si>
  <si>
    <t>فصل الأسياخ وعمل كانات مقفلة عند تغير المنسوب وتراكب الأسياخ بطول التماسك</t>
  </si>
  <si>
    <t>تكسيح قصير بلا طول تماسك عند اتصال كمرة طرفية بعمود</t>
  </si>
  <si>
    <t>شروخ عند الاتصال</t>
  </si>
  <si>
    <t>حديد علوي مستمر لا يقل عن 0.5 Ast، سفلي داخل العمود لا يقل عن 0.25 Ast بامتداد Ld/3، تكسيح العلوي داخل العمود بطول Ld، وامتداد العلوي في البحر الأكبر من 0.5L أو Ld</t>
  </si>
  <si>
    <t>ثني السيخ السفلي ليتبع الحنية في الكمرة ذات الحنية (Haunch)</t>
  </si>
  <si>
    <t>شرخ عند نقطة الانكسار</t>
  </si>
  <si>
    <t>أسياخ سفلية مستقيمة حتى الركيزة وأسياخ حنية منفصلة تمتد Ld بعد نقطة الانكسار، طول الحنية L/8 إلى L/10 في الرسم</t>
  </si>
  <si>
    <t>عدم معالجة نقطة تغير العمق في الكمرة ذات العمقين</t>
  </si>
  <si>
    <t>شروخ عند نقطة التغير</t>
  </si>
  <si>
    <t>كانات مقفلة عند التغير وتراكب الأسياخ Ld/2 + Ld/2 حول نقطة التغير</t>
  </si>
  <si>
    <t>الفتحات في الكمرات والقنوات والسلالم والكمرات المتقاطعة</t>
  </si>
  <si>
    <t>فتحة في جذع الكمرة بدون تسليح إضافي</t>
  </si>
  <si>
    <t>كانات مقفلة إضافية على d/2 من كل جانب، أسياخ أعلى وأسفل الفتحة بامتداد Ld، وأسياخ مائلة عند الأركان</t>
  </si>
  <si>
    <t>استمرار الأسياخ بزاوية حادة في قطاع قناة أو خندق في البلاطة</t>
  </si>
  <si>
    <t>شروخ في أركان القناة</t>
  </si>
  <si>
    <t>تقاطع الأسياخ على شكل L متراكبة وامتدادها Ld في كل اتجاه</t>
  </si>
  <si>
    <t>استمرار السيخ السفلي من البسطة للشاحط عند الركن الداخلي للسلم</t>
  </si>
  <si>
    <t>سحب السيخ للخارج وتقشر الغطاء</t>
  </si>
  <si>
    <t>تقاطع الأسياخ عند الركن مع سيخ إضافي وامتداد كل منها Ld(min)</t>
  </si>
  <si>
    <t>عدم وجود حديد تعليق عند الكمرات المتقاطعة (Grid beam)</t>
  </si>
  <si>
    <t>شروخ عند منطقة الحمل</t>
  </si>
  <si>
    <t>حديد تعليق (Hanger bars) وكانات مكثفة بعرض 1.5d على كل جانب من الكمرة الحاملة، ميل الأسياخ المكسحة 1:10</t>
  </si>
  <si>
    <t>استخدام كانة مفتوحة الرجل في كمرة عليها عزم التواء</t>
  </si>
  <si>
    <t>ضعف مقاومة اللي</t>
  </si>
  <si>
    <t>كانات مقفلة ذات رجل متداخلة مع أسياخ في الأركان</t>
  </si>
  <si>
    <t>تنفيذ كمرة رئيسية بعمق أقل من الثانوية المحملة عليها</t>
  </si>
  <si>
    <t>قوة شد عند التلاقي تحتاج حلولا غير مفضلة</t>
  </si>
  <si>
    <t>تجنب ذلك تصميميا، وإن حدث تستمر كانات الكمرة الكبيرة داخل الصغيرة قطر 10 مم كل 10 سم مع حديد U وتعليق الثانوية</t>
  </si>
  <si>
    <t>كانة المخدات بفرعين بدل أربعة</t>
  </si>
  <si>
    <t>ضعف مقاومة القص (خطأ متكرر)</t>
  </si>
  <si>
    <t>كانة بأربعة أفرع على الأقل</t>
  </si>
  <si>
    <t>وضع كراسي الكابلات على الشدة الخشبية</t>
  </si>
  <si>
    <t>خطأ في مسار الكابلات</t>
  </si>
  <si>
    <t>الكراسي على الشبكة السفلية</t>
  </si>
  <si>
    <t>اختبار الخزانات</t>
  </si>
  <si>
    <t>اختبار الخزان بعد العزل الخارجي</t>
  </si>
  <si>
    <t>صعوبة ملاحظة التسرب</t>
  </si>
  <si>
    <t>الاختبار قبل العزل الخارجي</t>
  </si>
  <si>
    <t>استخدام زراجين بلدي أو دكم خشب بجدران الخزان</t>
  </si>
  <si>
    <t>تسرب المياه</t>
  </si>
  <si>
    <t>زراجين خاصة بالمنشآت المائية وكلبسات</t>
  </si>
  <si>
    <t>توصيل فائض الخزان على قوائم الصرف الصحي</t>
  </si>
  <si>
    <t>تلوث مياه الخزان</t>
  </si>
  <si>
    <t>عمود مستقل للفائض حتى الدور الأرضي</t>
  </si>
  <si>
    <t>سمك طبقة الأسفلت أقل من المطلوب بعينة الكور</t>
  </si>
  <si>
    <t>رفض الطبقة</t>
  </si>
  <si>
    <t>التحقق من السمك بالكور ورفض غير المطابق</t>
  </si>
  <si>
    <t>فصل الجدران المتقاطعة دون تعشيق</t>
  </si>
  <si>
    <t>تشققات عند الالتقاء</t>
  </si>
  <si>
    <t>تعشيق بطرف رباط متداخل</t>
  </si>
  <si>
    <t>عرموس حالل في مدماكين أو أكثر</t>
  </si>
  <si>
    <t>ضعف الحائط وتشققه</t>
  </si>
  <si>
    <t>إزاحة اللحام ربع الوحدة</t>
  </si>
  <si>
    <t>ترك أماكن غير معزولة (حرامية) أعلى قصة الردم</t>
  </si>
  <si>
    <t>صعود الرطوبة بالخاصية الشعرية</t>
  </si>
  <si>
    <t>عزل أفقي كامل بعرض الحائط</t>
  </si>
  <si>
    <t>تقطيع البلوك بالشاكوش</t>
  </si>
  <si>
    <t>تكسير الوحدات</t>
  </si>
  <si>
    <t>التقطيع بالصاروخ وملء الفراغات</t>
  </si>
  <si>
    <t>استخدام مونة بعد بدء الشك</t>
  </si>
  <si>
    <t>ضعف الترابط</t>
  </si>
  <si>
    <t>خلط كميات تناسب الإنتاجية واختبار فيكات</t>
  </si>
  <si>
    <t>تكحيل العراميس من جانب واحد فقط</t>
  </si>
  <si>
    <t>ضعف الجدار وظهور عيوب في التشطيب</t>
  </si>
  <si>
    <t>تكحيل العراميس من الجانبين</t>
  </si>
  <si>
    <t>التكسير بالأزمة والشاكوش لتمديدات الكهرباء والصرف</t>
  </si>
  <si>
    <t>خلخلة الجدار وتشرخه</t>
  </si>
  <si>
    <t>التقطيع بماكينة قطع دوارة (صاروخ)</t>
  </si>
  <si>
    <t>بناء الجدار ملاصقاً لبطن كمرة قابلة للترخيم بدون فاصل مرن</t>
  </si>
  <si>
    <t>يحمل الجدار غير الحامل أحمالاً فيتشرخ</t>
  </si>
  <si>
    <t>ترك فاصل مرن أو فراغ بعمق سهم الانحناء المحتمل</t>
  </si>
  <si>
    <t>رص البلوك صلبا حتى بطنية الكمرة أو البلاطة</t>
  </si>
  <si>
    <t>انتقال أحمال الترخيم للحائط وتشرخه</t>
  </si>
  <si>
    <t>ترك فاصل 12 إلى 25 مم وملؤه بـ compressible filler وsealant</t>
  </si>
  <si>
    <t>إغفال التسليح الرأسي للحوائط المرتفعة بالمناطق الزلزالية</t>
  </si>
  <si>
    <t>انهيار أو تشرخ الحائط</t>
  </si>
  <si>
    <t>تسليح رأسي حسب الارتفاع (800/600/400 مم) وladder أفقي 2-Ø5 كل مدماكين لحوائط ≤150 مم و3-Ø5 كل مدماك لحوائط 200 مم</t>
  </si>
  <si>
    <t>استخدام 3 إلى 5 مداميك شناوي يليها آدية كما في السوق</t>
  </si>
  <si>
    <t>مخالفة المواصفات</t>
  </si>
  <si>
    <t>الرباط الإنجليزي مدماك شناوي يليه مدماك آدية بالتبادل</t>
  </si>
  <si>
    <t>استخدام الطوب الرملي في المناطق الرطبة</t>
  </si>
  <si>
    <t>تلف المباني بالرطوبة</t>
  </si>
  <si>
    <t>مداميك مصمتة أسمنتية أو طفلية بارتفاع لا يقل عن 60 سم والمعتاد 100 سم</t>
  </si>
  <si>
    <t>استخدام القروان (حوض المونة) في الطرطشة</t>
  </si>
  <si>
    <t>تغير قوام المونة وترسيب الأسمنت</t>
  </si>
  <si>
    <t>فرد المونة بالطالوش والمسطرين</t>
  </si>
  <si>
    <t>استخدام الأسمنت الحديدي أو الكرنك في الطرطشة العمومية</t>
  </si>
  <si>
    <t>الأسمنت البورتلاندي العادي فقط</t>
  </si>
  <si>
    <t>تركيب حلوق النجارة والأعمال المعدنية قبل انتهاء الطرطشة</t>
  </si>
  <si>
    <t>تلف الحلوق وعيوب التقاء البياض</t>
  </si>
  <si>
    <t>تركيب الحلوق بعد الطرطشة والبؤج والأوتار</t>
  </si>
  <si>
    <t>التطبيل في اللياسة</t>
  </si>
  <si>
    <t>انفصال اللياسة وصوت أجوف</t>
  </si>
  <si>
    <t>تحسين الطرطشة والمعالجة وعدم زيادة السمك، والعلاج تكسير وإعادة</t>
  </si>
  <si>
    <t>التنميلات في البياض</t>
  </si>
  <si>
    <t>شروخ شعرية</t>
  </si>
  <si>
    <t>ضبط نسبة الأسمنت والمعالجة وضمان التصاق اللياسة بالخرسانة</t>
  </si>
  <si>
    <t>التمليح (ملح أبيض) على البياض</t>
  </si>
  <si>
    <t>تشوه السطح</t>
  </si>
  <si>
    <t>الرش الجيد واستخدام ماء ورمل خاليين من الأملاح ومعالجة الأملاح</t>
  </si>
  <si>
    <t>تسوية (درع) المونة مباشرة بعد الفرد</t>
  </si>
  <si>
    <t>تطبيل اللياسة</t>
  </si>
  <si>
    <t>الانتظار حتى الجفاف قبل التسوية</t>
  </si>
  <si>
    <t>استخدام خلطة بدأ لها الشك أو مر عليها أكثر من 30 دقيقة</t>
  </si>
  <si>
    <t>ضعف المونة</t>
  </si>
  <si>
    <t>التخلص منها أو إثبات صلاحيتها باختبار فيكات</t>
  </si>
  <si>
    <t>تخفيف البيتومين بالكيروسين أو الماء</t>
  </si>
  <si>
    <t>ضعف العزل</t>
  </si>
  <si>
    <t>ممنوع إلا بنص النشرة الفنية</t>
  </si>
  <si>
    <t>العزل قبل جفاف السطح أو انتهاء المعالجة</t>
  </si>
  <si>
    <t>انفصال العزل</t>
  </si>
  <si>
    <t>العزل بعد 7 أيام وجفاف تام</t>
  </si>
  <si>
    <t>ترك أماكن غير معزولة (حرامية)</t>
  </si>
  <si>
    <t>تسرب الرطوبة</t>
  </si>
  <si>
    <t>وجهان متعامدان واستلام كل وجه</t>
  </si>
  <si>
    <t>عزل سائل لحوائط البدروم مع مياه جوفية</t>
  </si>
  <si>
    <t>تسرب المياه للبدروم</t>
  </si>
  <si>
    <t>عزل بلفائف بيتومين</t>
  </si>
  <si>
    <t>اختبار العزل قبل تمديد مواسير السباكة بالأرضيات</t>
  </si>
  <si>
    <t>السباك غالباً يقطع العزل بعد الاختبار</t>
  </si>
  <si>
    <t>الاختبار بعد تمديد السباكة واختبارها واستلامها</t>
  </si>
  <si>
    <t>ترك جيوب هوائية (كرشة) أسفل اللفائف</t>
  </si>
  <si>
    <t>انفصال العزل وتلفه</t>
  </si>
  <si>
    <t>ثقب الجيب وإخراج الهواء وإعادة اللحام</t>
  </si>
  <si>
    <t>عمل اللحامات موازية أو عكس اتجاه سريان المياه</t>
  </si>
  <si>
    <t>تسرب المياه من الفواصل</t>
  </si>
  <si>
    <t>اللحامات عمودية على اتجاه المياه والفاصل مخفي لأسفل</t>
  </si>
  <si>
    <t>تركيب جراجير المطر والمواسير بعد العزل</t>
  </si>
  <si>
    <t>قطع العزل وتسرب المياه</t>
  </si>
  <si>
    <t>تركيبها قبل العزل مع الحلقمة</t>
  </si>
  <si>
    <t>إنهاء العزل عند منسوب السطح دون رفعه على الدروة</t>
  </si>
  <si>
    <t>تسرب المياه عند الركن</t>
  </si>
  <si>
    <t>رفع العزل 400 مم مع وزرة 100 × 100 وmetal flashing وsealant</t>
  </si>
  <si>
    <t>تثبيت غطاء فاصل التمدد من الجهتين</t>
  </si>
  <si>
    <t>تقييد الحركة وتمزق الغطاء والعزل</t>
  </si>
  <si>
    <t>تثبيت الغطاء من جهة واحدة فقط</t>
  </si>
  <si>
    <t>السقية بالأسمنت الجاف</t>
  </si>
  <si>
    <t>ضعف ملء اللحامات</t>
  </si>
  <si>
    <t>السقية بلباني الأسمنت أو المواد الخاصة بعد التصلب</t>
  </si>
  <si>
    <t>فرد مونة أو غراء على مساحة كبيرة</t>
  </si>
  <si>
    <t>تصلب المونة قبل التركيب وضعف الالتصاق</t>
  </si>
  <si>
    <t>فرد مساحة يمكن إنهاؤها قبل التصلب</t>
  </si>
  <si>
    <t>غلاقات أقل من نصف بلاطة</t>
  </si>
  <si>
    <t>تشوه المظهر</t>
  </si>
  <si>
    <t>التقسيط من محاور الفراغ بغلاقات متماثلة أكبر من النصف</t>
  </si>
  <si>
    <t>وضع مونة بين جسم البيبة ومنسوب السيراميك</t>
  </si>
  <si>
    <t>تسرب المياه حول البيبة</t>
  </si>
  <si>
    <t>وصول البيبة لمنسوب السيراميك أو قطعة ماسورة (زور) واصلة</t>
  </si>
  <si>
    <t>سد لحامات الجرانيت بالأسمنت الأبيض</t>
  </si>
  <si>
    <t>تبقيع وضعف اللحام</t>
  </si>
  <si>
    <t>السد بالكولة</t>
  </si>
  <si>
    <t>تحميل القائم على مونة أسمنتية</t>
  </si>
  <si>
    <t>انفصال وكسر القائم</t>
  </si>
  <si>
    <t>تحميل القائم على النائمة</t>
  </si>
  <si>
    <t>الاكتفاء بالتخويش بالصاروخ لثقوب البنز</t>
  </si>
  <si>
    <t>ضعف التثبيت وسقوط الألواح</t>
  </si>
  <si>
    <t>التخريم بالدريل في منتصف سمك اللوح</t>
  </si>
  <si>
    <t>تركيب الرخام على بلوك مفرغ مباشرة</t>
  </si>
  <si>
    <t>انفلات التثبيت لوزن الرخام</t>
  </si>
  <si>
    <t>شاسيه حديد مجلفن بعوارض أفقية أو حوائط مصمتة</t>
  </si>
  <si>
    <t>ترك الفراغ خلف أول 1.5 م بدون تعبئة</t>
  </si>
  <si>
    <t>كسر الرخام بالاصطدام</t>
  </si>
  <si>
    <t>التعبئة بمونة أسمنت ورمل</t>
  </si>
  <si>
    <t>سقي الفراغ خلف الرخام دفعة واحدة</t>
  </si>
  <si>
    <t>ضغوط هيدروليكية واهتزاز وانفصال الألواح</t>
  </si>
  <si>
    <t>السقية على دفعات 15 إلى 20 سم بعد شك السابقة</t>
  </si>
  <si>
    <t>عدم ملء كامل مسطح البلاطة بالمونة</t>
  </si>
  <si>
    <t>تكسير زوايا البلاط</t>
  </si>
  <si>
    <t>ملء كامل لظهر البلاطة بالمونة</t>
  </si>
  <si>
    <t>تركيب تكسيات الجرانيت بالواجهات أو الأسقف بالمونة فقط</t>
  </si>
  <si>
    <t>سقوط الألواح</t>
  </si>
  <si>
    <t>تثبيت ميكانيكي بمشابك stainless</t>
  </si>
  <si>
    <t>عيوب بلاط الأرضيات</t>
  </si>
  <si>
    <t>لحامات غير مستمرة وغير متعامدة</t>
  </si>
  <si>
    <t>رفض جمالي</t>
  </si>
  <si>
    <t>ضبط اللحامات بالخيط والصلايب</t>
  </si>
  <si>
    <t>اختلاف درجة اللون والتون بين البلاطات</t>
  </si>
  <si>
    <t>فرز البلاط حسب اللون والتون قبل التركيب</t>
  </si>
  <si>
    <t>بروز وتسنين بين البلاطات المتجاورة (Lippage)</t>
  </si>
  <si>
    <t>رفض وخطر تعثر</t>
  </si>
  <si>
    <t>استلام الأفقية بالقدة والميزان أثناء التركيب</t>
  </si>
  <si>
    <t>فراغ في المونة أسفل البلاط (صوت أجوف عند الطرق)</t>
  </si>
  <si>
    <t>انفصال وكسر البلاط</t>
  </si>
  <si>
    <t>إعادة تركيب البلاطة مع ملء كامل للمونة</t>
  </si>
  <si>
    <t>تعليق السقف المستعار في مجاري التكييف</t>
  </si>
  <si>
    <t>اهتزاز وترخيم وتلف المجاري</t>
  </si>
  <si>
    <t>شبكة قطاعات حديدية T أو U أعلى السقف للتعليق منها</t>
  </si>
  <si>
    <t>تركيب السقف قبل اختبار وتسليم الخدمات أعلاه</t>
  </si>
  <si>
    <t>فك السقف وإعادة العمل</t>
  </si>
  <si>
    <t>التركيب بعد انتهاء واختبار واستلام كل الخدمات</t>
  </si>
  <si>
    <t>تثبيت سقف الجبس ملاصقا للياسة دون فاصل</t>
  </si>
  <si>
    <t>شروخ عند التقاء السقف بالحائط</t>
  </si>
  <si>
    <t>لصق فاصل بولي إيثيلين بين السقف والحائط</t>
  </si>
  <si>
    <t>تحبيش كانات الحلوق بالجبس</t>
  </si>
  <si>
    <t>ضعف التثبيت وصدأ الكانات</t>
  </si>
  <si>
    <t>التحبيش بمونة الأسمنت والرمل</t>
  </si>
  <si>
    <t>تثبيت الحلق بالمسامير العادية</t>
  </si>
  <si>
    <t>ضعف التثبيت</t>
  </si>
  <si>
    <t>مسامير برمة غاطسة مغطاة الرؤوس</t>
  </si>
  <si>
    <t>الردم حول العلفة بمخلفات البياض أو الجير</t>
  </si>
  <si>
    <t>هبوط وتآكل الخشب</t>
  </si>
  <si>
    <t>الردم بالرمل النظيف</t>
  </si>
  <si>
    <t>وصل قطع الأبواب الخشبية بالمسامير فقط</t>
  </si>
  <si>
    <t>تفكك الوصلات وترخيم الضلفة</t>
  </si>
  <si>
    <t>وصلات نقر ولسان أو كعب غنفاري أو كوابيل حسب العنصر</t>
  </si>
  <si>
    <t>عدم إحكام غلق الباب (باب مفتول)</t>
  </si>
  <si>
    <t>سوء الغلق</t>
  </si>
  <si>
    <t>ضلفة مستوية مع الحلق مع الإغلاق المطلوب</t>
  </si>
  <si>
    <t>فراغ خلف البر (الكشفة)</t>
  </si>
  <si>
    <t>انفصال البر عن الجدار</t>
  </si>
  <si>
    <t>إحكام تطبيع البر على الجدار بتركيب حشو أو علفة خلفه</t>
  </si>
  <si>
    <t>خلوص كبير وغير متساو بين الضلفة والحلق</t>
  </si>
  <si>
    <t>مظهر رديء وسوء غلق</t>
  </si>
  <si>
    <t>خلوص لا يزيد عن 0.8 مم رأسي و 1.5 مم أفقي مع البويات الساترة</t>
  </si>
  <si>
    <t>تعليق الصورة الأخيرة بالصفحة منقول خطأ من صفحة تكسيات الجرانيت</t>
  </si>
  <si>
    <t>خلط في التوثيق</t>
  </si>
  <si>
    <t>الصورة تخص طبقة الفلصة تحت الباركيه وليس لصق الجرانيت</t>
  </si>
  <si>
    <t>ضعف تثبيت البوابة في أعمدة الخرسانة</t>
  </si>
  <si>
    <t>انفلات البوابة وهو من أهم المشاكل التشغيلية</t>
  </si>
  <si>
    <t>كفاية المسامير أو اللحام واستلام التثبيت</t>
  </si>
  <si>
    <t>قص الأبواب المعدنية من أسفل لمعالجة خطأ المنسوب</t>
  </si>
  <si>
    <t>فقد المقاومة والمظهر وإلغاء تصنيف الحريق</t>
  </si>
  <si>
    <t>ضبط منسوب التركيب والبلاط</t>
  </si>
  <si>
    <t>القص واللحام وتعديل اتجاه الفتح بالموقع</t>
  </si>
  <si>
    <t>تلف الباب وإلغاء الاعتماد</t>
  </si>
  <si>
    <t>تحديد اتجاه الفتح في المخططات قبل التصنيع</t>
  </si>
  <si>
    <t>دهان أو إزالة لوحة بيانات باب الحريق</t>
  </si>
  <si>
    <t>تعذر التحقق من التصنيف عند الاستلام</t>
  </si>
  <si>
    <t>الحفاظ عليها حتى لجنة الاستلام الابتدائي</t>
  </si>
  <si>
    <t>تثبيت شبابيك الواجهات من أسفل بمسامير</t>
  </si>
  <si>
    <t>تسرب الأمطار من فتحات المسامير</t>
  </si>
  <si>
    <t>عدم التثبيت من أسفل أو احتياطات منع النفاذية</t>
  </si>
  <si>
    <t>ملامسة الألمنيوم لمعادن أخرى بدون فصل</t>
  </si>
  <si>
    <t>تحلل كهربائي وتآكل</t>
  </si>
  <si>
    <t>طلاء أو عزل بيتوميني أو حشوة فاصلة</t>
  </si>
  <si>
    <t>أخذ مقاسات التصنيع لفتحات غير مصححة</t>
  </si>
  <si>
    <t>عدم تطابق الشبابيك</t>
  </si>
  <si>
    <t>تصحيح الفتحات أولاً أو أخذ الأصغر والتحبيش</t>
  </si>
  <si>
    <t>الدهان على لياسة رطبة أو قبل جفاف كل طبقة</t>
  </si>
  <si>
    <t>تقشر الدهان وظهور العفن</t>
  </si>
  <si>
    <t>الانتظار حتى الجفاف وقياس الرطوبة</t>
  </si>
  <si>
    <t>ترك بقايا المعجون والغراء على الفرش والسكاكين</t>
  </si>
  <si>
    <t>بيئة للعفن تنتقل للحوائط</t>
  </si>
  <si>
    <t>تنظيف الأدوات وتخزينها</t>
  </si>
  <si>
    <t>تخفيف الدهانات بالموقع بزيوت أو إسبيداج أو خضاب</t>
  </si>
  <si>
    <t>ضعف التغطية والالتصاق</t>
  </si>
  <si>
    <t>الاستخدام حسب تعليمات الصانع بمواد التخفيف المعتمدة فقط</t>
  </si>
  <si>
    <t>تنفيذ الوجه النهائي مبكراً قبل انتهاء الأرضيات</t>
  </si>
  <si>
    <t>اتساخ وتلف الدهان</t>
  </si>
  <si>
    <t>تأخير الوجه النهائي إلى قبل التسليم الابتدائي</t>
  </si>
  <si>
    <t>تطبيق الطبقة التالية قبل جفاف السابقة</t>
  </si>
  <si>
    <t>تجعد وتقشر الدهان</t>
  </si>
  <si>
    <t>ترك 24 ساعة على الأقل بين الطبقات</t>
  </si>
  <si>
    <t>اعتبار طبقة المصنع الأولية تأسيساً كافياً</t>
  </si>
  <si>
    <t>صدأ وتقشر الدهان</t>
  </si>
  <si>
    <t>دهان تأسيسي خاص بالموقع</t>
  </si>
  <si>
    <t>إضافة مخففات (تنر) للإيبوكسي</t>
  </si>
  <si>
    <t>ضعف خواص الطبقة</t>
  </si>
  <si>
    <t>يمنع إضافة المخففات وينظف السطح قبل الوجه الثاني</t>
  </si>
  <si>
    <t>بدء خط الصرف من منسوب منخفض</t>
  </si>
  <si>
    <t>زيادة الحفر والحاجة لرافعات Lifting</t>
  </si>
  <si>
    <t>بدء الخط من المناسيب العالية والمصب في المنخفضة</t>
  </si>
  <si>
    <t>صرف المكيفات على ماسورة الصرف الرئيسية</t>
  </si>
  <si>
    <t>سحب الروائح عبر مروحة المكيف</t>
  </si>
  <si>
    <t>الصرف على بيبة أرضية وعدم الصرف للشارع مباشرة</t>
  </si>
  <si>
    <t>تمديد مواسير أفقية فوق بلاطة الحمام قبل انتهاء العزل واختباره</t>
  </si>
  <si>
    <t>تلف العزل وتسريب</t>
  </si>
  <si>
    <t>التمديد بعد اختبار العزل ثم حماية بلياسة 2 سم</t>
  </si>
  <si>
    <t>تركيب صمام عدم رجوع swing على خط رأسي أو spring على خط أفقي</t>
  </si>
  <si>
    <t>عدم عمل الصمام بكفاءة</t>
  </si>
  <si>
    <t>spring للرأسي و swing للأفقي</t>
  </si>
  <si>
    <t>تغيير أقطار الصرف من الأكبر للأصغر في اتجاه التصريف</t>
  </si>
  <si>
    <t>انسداد الشبكة</t>
  </si>
  <si>
    <t>التدرج من الأصغر للأكبر فقط</t>
  </si>
  <si>
    <t>ترك مواسير صرف بلاستيكية مكشوفة للشمس بدون حماية</t>
  </si>
  <si>
    <t>تلف المواسير بالأشعة فوق البنفسجية</t>
  </si>
  <si>
    <t>حماية المواسير المكشوفة عدا المجلفن والزهر</t>
  </si>
  <si>
    <t>تركيب جرجوري الفائض في نفس منسوب جرجوري الصرف</t>
  </si>
  <si>
    <t>عدم أداء وظيفة الفائض أو اختلاط وظيفتيهما</t>
  </si>
  <si>
    <t>رفع جرجوري الفائض بحيث تكون فتحته أعلى من منسوب الصرف والعزل</t>
  </si>
  <si>
    <t>تركيب الأجهزة دون vent</t>
  </si>
  <si>
    <t>سحب مياه الـ trap ورجوع الروائح</t>
  </si>
  <si>
    <t>vent 50 مم لكل جهاز إلى خط التهوية الرئيسي</t>
  </si>
  <si>
    <t>توصيل الصرف الخفيف لغرفة التفتيش دون جاليتراب</t>
  </si>
  <si>
    <t>رجوع الروائح للأحواض</t>
  </si>
  <si>
    <t>جاليتراب قبل غرفة التفتيش</t>
  </si>
  <si>
    <t>عدم تثبيت المواسير بحديد السقف</t>
  </si>
  <si>
    <t>طفو أو إزاحة المواسير أثناء الصب</t>
  </si>
  <si>
    <t>ربط المواسير بالتسليح على مسافات مناسبة</t>
  </si>
  <si>
    <t>وجود عصرات (اختناقات) بالمواسير</t>
  </si>
  <si>
    <t>تعذر سحب الأسلاك</t>
  </si>
  <si>
    <t>استبدال الجزء المعصور قبل الصب</t>
  </si>
  <si>
    <t>عمل مواسير مائلة</t>
  </si>
  <si>
    <t>مخالفة صريحة (ممنوع باتاً)</t>
  </si>
  <si>
    <t>التمديد أفقياً ورأسياً موازياً للمحاور</t>
  </si>
  <si>
    <t>عدم غلق المواسير داخل المخارج</t>
  </si>
  <si>
    <t>دخول لباني الأسمنت وانسداد الماسورة</t>
  </si>
  <si>
    <t>غلق الفوهات بالفلين</t>
  </si>
  <si>
    <t>تبديل نزلات المواسير بين البرايز والتيار الخفيف</t>
  </si>
  <si>
    <t>أخطاء في توزيع المخارج</t>
  </si>
  <si>
    <t>مراجعة النزلات مقابل المخططات قبل الصب</t>
  </si>
  <si>
    <t>ترحيل نزلات مواسير المفاتيح أو البرايز أو التيار الخفيف</t>
  </si>
  <si>
    <t>مخارج خارج أماكنها المعتمدة</t>
  </si>
  <si>
    <t>التنزيل على حافة الحائط حسب المخطط</t>
  </si>
  <si>
    <t>عدم تنفيذ المسارات كما بالرسومات ووجود مسارات ناقصة</t>
  </si>
  <si>
    <t>تكسير لاحق وإعادة عمل</t>
  </si>
  <si>
    <t>مطابقة كل المسارات قبل الصب</t>
  </si>
  <si>
    <t>استخدام خراطيم غير معتمدة</t>
  </si>
  <si>
    <t>رفض المادة</t>
  </si>
  <si>
    <t>استخدام المواسير المعتمدة فقط</t>
  </si>
  <si>
    <t>قصر المواسير بالنزلات</t>
  </si>
  <si>
    <t>عدم وصول الماسورة للمخرج</t>
  </si>
  <si>
    <t>ترك طول كاف بالنزلات</t>
  </si>
  <si>
    <t>عدم تنظيم نزلات اللوحات والبواطات وصواعد التيار الخفيف</t>
  </si>
  <si>
    <t>تعارضات وصعوبة التوصيل</t>
  </si>
  <si>
    <t>تنظيم النزلات حسب المخطط</t>
  </si>
  <si>
    <t>عدم وجود جرابات الصواعد</t>
  </si>
  <si>
    <t>تكسير لاحق في السقف</t>
  </si>
  <si>
    <t>تركيب جرابات الصواعد قبل الصب</t>
  </si>
  <si>
    <t>ترحيل الجرابات والنزلات</t>
  </si>
  <si>
    <t>عدم توافق مع أماكن اللوحات</t>
  </si>
  <si>
    <t>مراجعة الإحداثيات قبل الصب</t>
  </si>
  <si>
    <t>ترحيل أماكن حوامل النجف والمراوح</t>
  </si>
  <si>
    <t>تركيب في غير المكان المعتمد</t>
  </si>
  <si>
    <t>مطابقة أماكن الحوامل للمخطط</t>
  </si>
  <si>
    <t>التكسير بالأزمة والشاكوش لتمديد المواسير بالجدران</t>
  </si>
  <si>
    <t>إضعاف الجدار وتكسير غير منتظم</t>
  </si>
  <si>
    <t>التقطيع بصاروخ على مسارات محددة</t>
  </si>
  <si>
    <t>استخدام الجبس في تقفيل مسارات الكهرباء بالجدران</t>
  </si>
  <si>
    <t>ضعف الالتصاق وتشقق البياض</t>
  </si>
  <si>
    <t>مونة رمل وأسمنت فقط بعد الرش والطرطشة</t>
  </si>
  <si>
    <t>استخدام اللون الأزرق لسلك مكهرب أو البني أو الأسود أو الرمادي للمحايد</t>
  </si>
  <si>
    <t>خطر صعق وأخطاء صيانة</t>
  </si>
  <si>
    <t>الأزرق للمحايد فقط حسب SBC 401</t>
  </si>
  <si>
    <t>لف الأسلاك ببعضها بالشريط العازل بدل المرابط</t>
  </si>
  <si>
    <t>ضعف التوصيل وخطر حريق</t>
  </si>
  <si>
    <t>التوصيل بمرابط معزولة داخل صناديق الاتصال</t>
  </si>
  <si>
    <t>تعليق الأسقف المستعارة بحوامل الكابلات (خطأ متكرر)</t>
  </si>
  <si>
    <t>تحميل الحوامل بأحمال غير مصممة لها</t>
  </si>
  <si>
    <t>تعليق مستقل للسقف المستعار بعيداً عن قطاع الحوامل</t>
  </si>
  <si>
    <t>تجميع الكابلات في أرضية القناة متقاربة</t>
  </si>
  <si>
    <t>تسخين متبادل بين الكابلات</t>
  </si>
  <si>
    <t>رص الكابلات على الزوايا المعدنية الجانبية</t>
  </si>
  <si>
    <t>وصل الكوابل بجدلها مع بعضها (التناكب)</t>
  </si>
  <si>
    <t>ضعف التوصيل وارتفاع الحرارة</t>
  </si>
  <si>
    <t>الوصل في صناديق اتصال فقط</t>
  </si>
  <si>
    <t>تركيب قواطع بنفس قيمة التيار المقنن لكل الدوائر</t>
  </si>
  <si>
    <t>مقنن القاطع أكبر من مقنن السلك فيستمر التيار الزائد دون فصل حتى يحدث حريق</t>
  </si>
  <si>
    <t>اختيار مقنن القاطع حسب مقطع سلك كل دائرة</t>
  </si>
  <si>
    <t>توصيل أكثر من موصل في مربط واحد أو توصيل الكابل مباشرة بالجهاز</t>
  </si>
  <si>
    <t>ارتخاء التوصيلات وسخونتها</t>
  </si>
  <si>
    <t>التوصيل عبر terminals بموصل واحد لكل مربط</t>
  </si>
  <si>
    <t>مرور مواسير المياه فوق اللوحات أو داخل غرف الكهرباء</t>
  </si>
  <si>
    <t>خطر قصر كهربائي وحريق</t>
  </si>
  <si>
    <t>تحويل مسار المواسير بعيدا عن المعدات الكهربائية</t>
  </si>
  <si>
    <t>تمديدات كهربائية مكشوفة طويلة أو بوصلات</t>
  </si>
  <si>
    <t>خطر حريق ومخالفة اشتراطات الوقاية</t>
  </si>
  <si>
    <t>لا تزيد عن 3 م ثابتة وبدون وصلات</t>
  </si>
  <si>
    <t>تركيب cable tray مستمر عبر فاصل التمدد</t>
  </si>
  <si>
    <t>تمزق الحامل أو الكابلات عند حركة الفاصل</t>
  </si>
  <si>
    <t>فجوة عند الفاصل مع braided copper strip بارتخاء</t>
  </si>
  <si>
    <t>ظهور سن القلاووظ بعد التجميع النهائي لمواسير الحريق</t>
  </si>
  <si>
    <t>نقطة ضعف وتآكل وتسريب</t>
  </si>
  <si>
    <t>إحكام التجميع بحيث لا يظهر السن</t>
  </si>
  <si>
    <t>وضع منشآت حول الرشاشات تعيق عملها</t>
  </si>
  <si>
    <t>تعطيل الرش عند الحريق</t>
  </si>
  <si>
    <t>إبقاء محيط الرشاش خالياً</t>
  </si>
  <si>
    <t>إضافة الجبس لخلطة تحبيش المواسير</t>
  </si>
  <si>
    <t>ضعف التثبيت وتلف المواسير</t>
  </si>
  <si>
    <t>خلطة تحبيش بدون جبس</t>
  </si>
  <si>
    <t>اختبار شبكة الحريق الخارجية بعد السفلتة أو تركيب البلاط</t>
  </si>
  <si>
    <t>تكسير الأسفلت والبلاط عند اكتشاف تسرب</t>
  </si>
  <si>
    <t>الاختبار قبل السفلتة والبلاط</t>
  </si>
  <si>
    <t>تشغيل أجهزة أخرى من قاطع التحويل الآلي لمضخة الحريق</t>
  </si>
  <si>
    <t>فقد التغذية الاحتياطية للمضخة وقت الحريق</t>
  </si>
  <si>
    <t>ATS مخصص للمضخة فقط</t>
  </si>
  <si>
    <t>سحب مضخة الحريق من مأخذ مرتفع في الخزان المشترك</t>
  </si>
  <si>
    <t>استهلاك احتياطي الحريق في الاستخدام اليومي</t>
  </si>
  <si>
    <t>السحب من أوطى مأخذ في الخزان</t>
  </si>
  <si>
    <t>استخدام CO2 في فراغات مأهولة</t>
  </si>
  <si>
    <t>خطر على حياة المستخدمين</t>
  </si>
  <si>
    <t>قصره على غرف المعدات غير المأهولة</t>
  </si>
  <si>
    <t>تركيب كواشف الحرارة قرب مخارج التكييف</t>
  </si>
  <si>
    <t>إنذارات كاذبة أو تأخر الكشف</t>
  </si>
  <si>
    <t>مسافة لا تقل عن 1 م من مخرج الهواء</t>
  </si>
  <si>
    <t>رسم المجاري في المخططات التنفيذية كخطوط وليس بأبعادها</t>
  </si>
  <si>
    <t>عدم كشف التعارضات مع الإنشائي والسقف المستعار</t>
  </si>
  <si>
    <t>رسم المجاري بالأبعاد التصميمية على مخططات معتمدة محدثة</t>
  </si>
  <si>
    <t>تقليل قطاع المجرى قبل التفريعة</t>
  </si>
  <si>
    <t>اختلال توزيع الهواء</t>
  </si>
  <si>
    <t>التقليل بعد أخذ التفريعة</t>
  </si>
  <si>
    <t>توصيل المقاول طلمبة أثناء اختبار ضغط المياه المثلجة لتعويض الفاقد</t>
  </si>
  <si>
    <t>إخفاء التسرب وقبول شبكة معيبة</t>
  </si>
  <si>
    <t>تغليف العداد بالشريط والتوقيع والتأكد من عدم توصيل طلمبة</t>
  </si>
  <si>
    <t>إغفال مصيدة الزيوت على مواسير النحاس للمكيفات المنفصلة في المسارات الطويلة</t>
  </si>
  <si>
    <t>ضعف رجوع الزيت للضاغط وتلفه</t>
  </si>
  <si>
    <t>تركيب oil trap</t>
  </si>
  <si>
    <t>تركيب أجهزة التكييف على القواعد بدون موانع اهتزاز</t>
  </si>
  <si>
    <t>نقل الاهتزاز والضوضاء للمنشأ</t>
  </si>
  <si>
    <t>Vibration Isolator بين الجهاز والقاعدة</t>
  </si>
  <si>
    <t>استخدام تفريعة 45° (clinch collar) بديلا عن الكوع</t>
  </si>
  <si>
    <t>زيادة الفقد وضعف التوزيع</t>
  </si>
  <si>
    <t>الالتزام بالكوع أو التفريعة القياسية</t>
  </si>
  <si>
    <t>تركيب fire damper دون خلوص تمدد</t>
  </si>
  <si>
    <t>انحشار الـ damper عند الحريق</t>
  </si>
  <si>
    <t>خلوص 6 مم min حوله</t>
  </si>
  <si>
    <t>مرور مواسير مياه أو صرف داخل بئر المصعد</t>
  </si>
  <si>
    <t>تسرب وأعطال كهربائية وخطر على التشغيل</t>
  </si>
  <si>
    <t>منع أي مواسير داخل البئر</t>
  </si>
  <si>
    <t>اعتبار اعتماد المواد أثناء التنفيذ مسقطا لحق الرفض عند الاستلام</t>
  </si>
  <si>
    <t>قبول مهمات غير مطابقة</t>
  </si>
  <si>
    <t>للجنة حق الرفض أو التخفيض رغم الاعتماد السابق</t>
  </si>
  <si>
    <t>اعتبار محضر به نواقص جوهرية استلاما ابتدائيا</t>
  </si>
  <si>
    <t>بدء الضمان قبل اكتمال الأعمال</t>
  </si>
  <si>
    <t>يعتبر محضر معاينة فقط</t>
  </si>
  <si>
    <t>تجاوز كميات الحصر لكميات المقايسة في المستخلص الختامي دون إجراء</t>
  </si>
  <si>
    <t>خلاف مالي ومخالفة تعاقدية</t>
  </si>
  <si>
    <t>عمل مناقلة ختامية بآخر كميات الحصر</t>
  </si>
  <si>
    <t>تحميل المقاول عيوب الاستعمال العادي Fair Wear and Tear</t>
  </si>
  <si>
    <t>خلاف تعاقدي غير مبرر</t>
  </si>
  <si>
    <t>الفصل بين عيوب الاستعمال وعيوب التنفيذ</t>
  </si>
  <si>
    <t>إصدار محضر استلام نهائي رغم وجود عيوب تنفيذ</t>
  </si>
  <si>
    <t>سقوط الضمان التعاقدي للعيوب الظاهرة</t>
  </si>
  <si>
    <t>اعتباره محضر معاينة لحين الإصلاح</t>
  </si>
  <si>
    <t>وضع سيخ في منتصف القطاع بدل الأركان مع سيخين</t>
  </si>
  <si>
    <t>عدم تثبيت الكانات وضعف القطاع</t>
  </si>
  <si>
    <t>الأسياخ في الأركان أولا</t>
  </si>
  <si>
    <t>قطاع غير متماثل</t>
  </si>
  <si>
    <t>لا تماثل في المقاومة</t>
  </si>
  <si>
    <t>توزيع متماثل حول المحور</t>
  </si>
  <si>
    <t>صف ثان أكثر عددا من الأول</t>
  </si>
  <si>
    <t>انخفاض العمق الفعال</t>
  </si>
  <si>
    <t>الصف الثاني أقل أو مساو للأول</t>
  </si>
  <si>
    <t>أسياخ الصف الثاني غير مرصوصة فوق أسياخ الصف الأول</t>
  </si>
  <si>
    <t>إعاقة مرور الخرسانة وتعشيش</t>
  </si>
  <si>
    <t>كل سيخ فوق سيخ رأسيا</t>
  </si>
  <si>
    <t>سيخ وحيد في صف</t>
  </si>
  <si>
    <t>توزيع غير سليم</t>
  </si>
  <si>
    <t>سيخان على الأقل في كل صف</t>
  </si>
  <si>
    <t>استخدام Expansion bolt أو Toggle bolt لأحمال ثقيلة معلقة من HCS</t>
  </si>
  <si>
    <t>سقوط الأحمال أو تلف اللوح</t>
  </si>
  <si>
    <t>Hanger thru bolt للأحمال الثقيلة</t>
  </si>
  <si>
    <t>ثني الحديد الداخلي حول الركن الداخلي للسلم</t>
  </si>
  <si>
    <t>قوة شد تفصل الغطاء الخرساني</t>
  </si>
  <si>
    <t>مقص وتقاطع الأسياخ وتمديدها في العنصر المقابل</t>
  </si>
  <si>
    <t>عمل وصلات في الحديد الطولي للسلم الحلزوني</t>
  </si>
  <si>
    <t>ضعف السلم</t>
  </si>
  <si>
    <t>حديد مستمر من الركيزة للسقف</t>
  </si>
  <si>
    <t>تمرير ماسورة في حائط خزان بدون Puddle flange وعزل</t>
  </si>
  <si>
    <t>Puddle flange وعزل وماستيك</t>
  </si>
  <si>
    <t>فواصل حوائط البدروم بدون Waterstop في منتصف السمك وغشاء خارجي</t>
  </si>
  <si>
    <t>Waterstop في T/2 مع غشاء ولوح حماية</t>
  </si>
  <si>
    <t>ثني الحديد الداخلي حول الركن الداخلي للإطار</t>
  </si>
  <si>
    <t>قوة F تفصل الغطاء الخرساني</t>
  </si>
  <si>
    <t>تقاطع الأسياخ وتمديدها في العنصر المقابل مع حديد قطري</t>
  </si>
  <si>
    <t>عمود مزروع في كمرة بدون تكثيف كانات على جانبيه</t>
  </si>
  <si>
    <t>انهيار موضعي في الكمرة</t>
  </si>
  <si>
    <t>تكثيف الكانات إلزاميا</t>
  </si>
  <si>
    <t>فتح جراب أو فتحة في الكمرة قرب العمود أقل من 600 مم أو D أو بدون حديد إضافي</t>
  </si>
  <si>
    <t>ضعف القص عند الركيزة</t>
  </si>
  <si>
    <t>التزام المسافة والحديد الإضافي</t>
  </si>
  <si>
    <t>ترحيل عمود أكثر من 75 مم بثني الحديد بدل عمل أشاير</t>
  </si>
  <si>
    <t>عدم نقل الأحمال بشكل سليم</t>
  </si>
  <si>
    <t>أشاير مستقلة ووصلة Class B</t>
  </si>
  <si>
    <t>النماذج والمحاضر الواردة بالكتاب</t>
  </si>
  <si>
    <t>النموذج</t>
  </si>
  <si>
    <t>الحقول / الأعمدة</t>
  </si>
  <si>
    <t>التقرير اليومي للمقاول</t>
  </si>
  <si>
    <t>التاريخ؛ الأعمال الجارية؛ العمالة؛ المعدات؛ التشوينات؛ الطقس؛ الزيارات</t>
  </si>
  <si>
    <t>جدول التوريدات Procurement Schedule</t>
  </si>
  <si>
    <t>البند؛ تاريخ تقديم العينة؛ تاريخ الاعتماد؛ تاريخ أمر التوريد؛ تاريخ الوصول؛ حالة التقديم submittal</t>
  </si>
  <si>
    <t>جدول مقاولي الباطن والموردين</t>
  </si>
  <si>
    <t>اسم مقاول الباطن أو المورد؛ المنتج؛ العلامة التجارية؛ المصنع وعنوانه؛ النظام المقترح؛ البيانات والمواصفات؛ حالة الاعتماد</t>
  </si>
  <si>
    <t>محضر تنسيق أعمال Preparing Meeting</t>
  </si>
  <si>
    <t>البند الجديد؛ الاشتراطات؛ المواصفات؛ مراحل التسليم؛ الحضور؛ التاريخ</t>
  </si>
  <si>
    <t>قائمة مراجعة واعتماد المخططات المعمارية</t>
  </si>
  <si>
    <t>الأبعاد والمناسيب والشمال؛ الموقع العام؛ المساقط؛ الواجهات؛ القطاعات؛ التفاصيل؛ أنظمة البناء؛ الفواصل الزلزالية والحرارية؛ الإضاءة والتهوية؛ أبعاد الفراغات؛ السلالم والمصاعد؛ متطلبات المعاقين؛ متطلبات الحريق؛ التنسيق مع الإنشائي والكهروميكانيكي؛ إخراج اللوحات</t>
  </si>
  <si>
    <t>سجل حالة التقديمات Submittal Log</t>
  </si>
  <si>
    <t>رقم التقديم؛ البند أو المخطط؛ تاريخ التقديم؛ الحالة (Approved؛ Approved as Noted؛ Amend and Resubmit؛ Rejected and Resubmit)؛ الملاحظات؛ تاريخ الرد</t>
  </si>
  <si>
    <t>قائمة مراجعة البرنامج الزمني</t>
  </si>
  <si>
    <t>WBS؛ Activity Codes؛ الأنشطة والمدد والعلاقات؛ نسبة الحرجة؛ التقويم وتاريخي البداية والنهاية؛ الموارد والتكاليف؛ S-Curve؛ الأوزان؛ Cash Flow؛ Milestones؛ Total Float؛ Negative Float؛ Constraints؛ Lags؛ التحديث</t>
  </si>
  <si>
    <t>تقرير حادث</t>
  </si>
  <si>
    <t>التاريخ والوقت؛ مكان الحادث؛ المصابون؛ وصف الحادث؛ الإجراءات المتخذة؛ أعضاء لجنة التحقيق؛ النتائج؛ تاريخ إعداد التقرير؛ اسم المعد المؤهل</t>
  </si>
  <si>
    <t>سجل تحليل المخاطر لكل مرحلة</t>
  </si>
  <si>
    <t>المرحلة؛ الخطر المحتمل؛ تقدير الخطر؛ وسائل الوقاية؛ التوقيت؛ المسؤول؛ الطريقة الفنية المقترحة</t>
  </si>
  <si>
    <t>إذن صب خرسانة</t>
  </si>
  <si>
    <t>العنصر؛ الموقع؛ الكمية؛ مطابقة الرسومات؛ توقيع المهندس</t>
  </si>
  <si>
    <t>محضر استلام تخصصات قبل الصب</t>
  </si>
  <si>
    <t>التخصص (كهرباء، تأريض، صواعق، صحي، ميكانيكا)؛ الجرابات؛ التأسيس؛ نتيجة الاختبار؛ السدادات؛ توقيع المختص؛ التاريخ</t>
  </si>
  <si>
    <t>محضر استلام ميداني (Field Surveillance Checklist)</t>
  </si>
  <si>
    <t>رقم البند؛ بند الفحص؛ المرجع (الكود أو المواصفة)؛ مطابق؛ غير مطابق؛ لا ينطبق؛ ملاحظات؛ توقيع المقاول؛ توقيع المهندس المشرف؛ التاريخ</t>
  </si>
  <si>
    <t>ملف P1_055 إلى P1_108</t>
  </si>
  <si>
    <t>اسم المشروع؛ تاريخ التسليم؛ صك الملكية (مرفق)؛ رخصة البناء (مرفق)؛ ما يجب الحفاظ عليه وتسليمه بنهاية المشروع (مبان، آلات وخلافه)؛ العوائق إن وجدت؛ توقيع المالك؛ توقيع المقاول؛ عدد النسخ 3</t>
  </si>
  <si>
    <t>محضر عوائق تسليم الموقع</t>
  </si>
  <si>
    <t>العوائق المانعة للتسليم؛ الجهة الملتزمة بالإزالة (المالك)؛ الموعد الجديد للتسليم؛ التوقيعات</t>
  </si>
  <si>
    <t>محضر استلام الجسات</t>
  </si>
  <si>
    <t>رقم الجسة؛ الإحداثيات Total Station؛ منسوبها من الصفر المعماري؛ عدد المواسير وأطوالها؛ العمق المحقق؛ العينات المستخرجة بالكور؛ نتائج SPT؛ منسوب المياه الجوفية؛ التكهفات؛ الصور؛ التوقيعات</t>
  </si>
  <si>
    <t>قائمة مراجعة اعتماد تقرير التربة</t>
  </si>
  <si>
    <t>القسم الإداري؛ القسم التمهيدي؛ القسم الفني العام؛ القسم الجيوتقني؛ القسم الاستشاري؛ قطاعات الجسات؛ منسوب المياه الجوفية؛ نوع وعمق التأسيس؛ جهد التربة الآمن؛ الهبوط الكلي والمتفاوت؛ حماية الخرسانة من الأملاح؛ توصيات الحفر والردم؛ الملاحق؛ اسم المعد والتاريخ</t>
  </si>
  <si>
    <t>لوحة استلام الخنزيرة (أوتوكاد)</t>
  </si>
  <si>
    <t>أرقام ورموز المحاور؛ المسافات التراكمية الأفقية؛ المسافات التراكمية الرأسية؛ الأبعاد الكلية</t>
  </si>
  <si>
    <t>Field Surveillance Checklist for Fences and Gates</t>
  </si>
  <si>
    <t>م; بند الفحص; المرجع أو التسامح; مطابق أو غير مطابق; ملاحظات; توقيع المقاول; توقيع المشرف; التاريخ</t>
  </si>
  <si>
    <t>تقرير تصنيف تربة الردم</t>
  </si>
  <si>
    <t>اسم العميل (المقاول)؛ اسم المشروع كما بالعقد؛ مصدر العينة؛ اسم فني أخذ العينات؛ رقم طبقة الردم ومكانها؛ اسم فني المختبر؛ المواصفة أو الكود؛ توقيع مدير المختبر والختم الحي</t>
  </si>
  <si>
    <t>تقرير اختبار دمك طبقة ردم</t>
  </si>
  <si>
    <t>رقم الطبقة؛ مكان أخذ العينة؛ γd max و OMC من بروكتور؛ طريقة الاختبار (نووي أو Sand Cone)؛ الكثافة الجافة الحقلية؛ الرطوبة؛ نسبة الدمك؛ التوقيعات</t>
  </si>
  <si>
    <t>محضر استلام الحفر</t>
  </si>
  <si>
    <t>إحداثيات الأركان مقابل الروبير؛ منسوب قاع الحفر المعتمد؛ عرض الرفرفة مقابل سمك الإحلال؛ خلو المسار من الخدمات (مرفق إفادة الجهات)؛ اعتماد طريقة سند الجوانب؛ وسائل السلامة (حواجز، إضاءة ليلية، تغطية الآبار)؛ توقيع مهندس المقاول ومهندس الإشراف</t>
  </si>
  <si>
    <t>سجل استلام طبقات الإحلال</t>
  </si>
  <si>
    <t>رقم الطبقة؛ المنسوب؛ السمك؛ نسبة الدمك؛ تاريخ الاستلام؛ توقيع المهندس</t>
  </si>
  <si>
    <t>سجل استلام طبقات الردم</t>
  </si>
  <si>
    <t>رقم الطبقة؛ المنسوب؛ السمك؛ نتيجة الدمك؛ رقم الاختبار؛ التاريخ؛ توقيع المهندس</t>
  </si>
  <si>
    <t>ص 94 إلى 95</t>
  </si>
  <si>
    <t>سجل تنفيذ الخازوق</t>
  </si>
  <si>
    <t>رقم الخازوق؛ القطر؛ الطول الكلي؛ العمق المحقق؛ منسوب التكسير؛ الخرسانة النظرية؛ الخرسانة الفعلية؛ نسبة الزيادة؛ رقم العينات؛ تاريخ الصب</t>
  </si>
  <si>
    <t>ص 69 إلى 73</t>
  </si>
  <si>
    <t>المخطط التنفيذي للخوازيق</t>
  </si>
  <si>
    <t>نوع الخازوق؛ القطر؛ الطول؛ حمولة التشغيل الآمنة؛ الحديد الرأسي؛ الكانات؛ المقاومة المميزة؛ الغطاء؛ رتبة الحديد؛ نوع وكمية الأسمنت؛ التوزيع والمسافات والترقيم</t>
  </si>
  <si>
    <t>نموذج استلام الخازوق المحفور</t>
  </si>
  <si>
    <t>رقم الخازوق; الإحداثيات; رأسية الماسورة; لزوجة البنتونيت; كثافة البنتونيت; العمق المقاس; غمر التريمي; كمية الخرسانة</t>
  </si>
  <si>
    <t>سند استلام توريد الخرسانة الجاهزة</t>
  </si>
  <si>
    <t>اسم المصنع وعلامته التجارية؛ الرقم المسلسل للسند؛ التاريخ ورقم الشاحنة؛ اسم المشتري والموقع؛ صنف ونوع الخرسانة؛ الحجم م3؛ الهبوط slump؛ النسب الوزنية أو الحجمية للمكونات؛ نوع الأسمنت؛ نوع وأقصى مقاس ركام؛ الإضافات؛ وقت الخلط وخروج الشاحنة؛ وقت التحميل والوصول؛ اسم السائق؛ توقيع العميل والتاريخ والوقت؛ الفترة المسموح بها بين الخلط والصب؛ اسم المواصفة الفنية؛ نتائج الاختبارات قبل الصب</t>
  </si>
  <si>
    <t>قائمة اعتماد محطة الخرسانة</t>
  </si>
  <si>
    <t>المختبر والكوادر؛ صوامع الأسمنت؛ تخزين الركام؛ ماء الخلط والتبريد؛ الإضافات؛ طريقة الخلط؛ نظام التحكم والتسجيل؛ دقة الموازين؛ شاحنات الخلط؛ شهادة المعايرة وتاريخها</t>
  </si>
  <si>
    <t>قائمة اعتماد الخلطة التصميمية</t>
  </si>
  <si>
    <t>رتبة الخرسانة؛ المقاومة المميزة والمستهدفة؛ نوع الأسمنت ومحتواه؛ W/C؛ مصدر ونوع وأقصى مقاس الركام؛ الإضافات ونسبتها؛ الهبوط؛ محتوى الهواء؛ الكثافة؛ نتائج 7 و28 يوما للخلطات الثلاث؛ تحليل المياه؛ اختبارات الركام</t>
  </si>
  <si>
    <t>تقرير اختبار ضغط مكعبات الخرسانة</t>
  </si>
  <si>
    <t>اسم المالك؛ استشاري المشروع؛ اسم العميل (المقاول)؛ اسم المشروع كما بالعقد؛ مصنع مورد الخرسانة؛ الرقم الكودي للعينة؛ عمر العينة؛ تاريخ أخذ العينات؛ تاريخ الاختبار؛ مدة الاختبار (7 و28 يوما)؛ مقاس العينات؛ نوع العينات (مكعب، أسطوانة، منشور)؛ المقاومة المطلوبة؛ نوع ومكان العنصر؛ اسم فني المختبر؛ توقيع مدير المختبر والختم الحي</t>
  </si>
  <si>
    <t>تقرير اختبار القلب الخرساني</t>
  </si>
  <si>
    <t>حقول تقرير الضغط كاملة؛ مكان العنصر المأخوذ منه العينة؛ قطر وطول العينة؛ L/D ومعامل التصحيح؛ اتجاه الأخذ؛ وجود حديد؛ المقاومة المصححة والمكافئة للمكعب؛ صورة العينة؛ خطاب قبول أو رفض النتائج</t>
  </si>
  <si>
    <t>إذن توريد الخرسانة الجاهزة (Delivery Ticket)</t>
  </si>
  <si>
    <t>كمية الخرسانة؛ زمن الخلط؛ القوام؛ الرتبة؛ نسب المكونات؛ نوع الأسمنت؛ الإضافات؛ رقم السيارة؛ وقت المغادرة؛ مكان التفريغ؛ زمن الوصول؛ زمن الصب</t>
  </si>
  <si>
    <t>سجل عينات الخرسانة</t>
  </si>
  <si>
    <t>رقم الإذن؛ مكان الصب؛ الرقم التسلسلي للملصق؛ الهبوط؛ الحرارة؛ تاريخ الصب؛ عمر الكسر؛ المقاومة؛ توقيع الاستشاري</t>
  </si>
  <si>
    <t>ص 63 إلى 66</t>
  </si>
  <si>
    <t>Buildings Cracks Checklist Vision Inspection</t>
  </si>
  <si>
    <t>م; البند (خارجي أو داخلي); الموقع; الاتجاه; الاتساع; الاستمرارية والنفاذية; الدلالة المحتملة; صورة; ملاحظات</t>
  </si>
  <si>
    <t>Q.S for Concrete Items</t>
  </si>
  <si>
    <t>البند; الوحدة; طريقة القياس; يشمل; لا يشمل; الكمية</t>
  </si>
  <si>
    <t>بطاقة معالجة الخرسانة (Curing Tag)</t>
  </si>
  <si>
    <t>تاريخ الصب; مدة المعالجة; تاريخ انتهاء المعالجة; اليوم/التاريخ; الوقت (مرات الرش); توقيع المقاول; توقيع الاستشاري</t>
  </si>
  <si>
    <t>بطاقة تعريف عينة الخرسانة</t>
  </si>
  <si>
    <t>الرقم التسلسلي; الكود; العنصر; تاريخ الصب; توقيع الاستشاري; توقيع المقاول</t>
  </si>
  <si>
    <t>ملحق مصور ص 11 إلى 12</t>
  </si>
  <si>
    <t>نموذج معاينة واعتماد محطة الخرسانة الجاهزة</t>
  </si>
  <si>
    <t>نوع المحطة (Central mix); فصل الركام; رشاشات التبريد; التظليل; أرضية التشوين; جهاز سرعة الرياح; المبرد (Chiller); خزانات المياه المعزولة; شهادات المعايرة; عينات المكونات</t>
  </si>
  <si>
    <t>نموذج فحص صب الخرسانة</t>
  </si>
  <si>
    <t>ارتفاع السقوط الحر; اتجاه الصب على الميول; Baffle; سمك الطبقة; الهزاز; تدرج الهبوط; نظافة الحديد والشدة</t>
  </si>
  <si>
    <t>نموذج اختبار القلب الخرساني</t>
  </si>
  <si>
    <t>رقم العينة; مكان العينة; قطر وارتفاع العينة; الحمل; المقاومة; نسبة المقاومة للمطلوبة; المتوسط; طريقة الإصلاح</t>
  </si>
  <si>
    <t>لوحة استلام القواعد العادية (أوتوكاد)</t>
  </si>
  <si>
    <t>المحاور؛ الأبعاد التراكمية الأفقية والرأسية؛ مسافة الربط من المحاور؛ إحداثيات الأركان</t>
  </si>
  <si>
    <t>مخطط استلام الميدات الملون</t>
  </si>
  <si>
    <t>نموذج الميدة؛ اللون؛ العرض؛ الارتفاع؛ منسوب الظهر؛ مسافة الربط من المحاور</t>
  </si>
  <si>
    <t>مخطط مناسيب صب الأعمدة الملون</t>
  </si>
  <si>
    <t>رقم العمود؛ أوطى كمرة محملة؛ منسوب الصب؛ اللون</t>
  </si>
  <si>
    <t>Field Surveillance Checklist for Multi Story Columns</t>
  </si>
  <si>
    <t>Field Surveillance Checklist for Stairs Formwork &amp; Reinforcement Steel</t>
  </si>
  <si>
    <t>Scaffolding &amp; Formwork Field Surveillance Checklist</t>
  </si>
  <si>
    <t>تقرير اختبار حديد التسليح</t>
  </si>
  <si>
    <t>اسم المالك؛ استشاري المشروع؛ رقم المشروع؛ اسم المشروع؛ تاريخ التقرير؛ وصف العينة؛ درجة الحديد؛ اسم مصنع المورد؛ الطريقة والمواصفة؛ اسم فني المختبر؛ تعليق المختبر وقبول النتائج؛ الختم الحي؛ توقيع مدير المكتب</t>
  </si>
  <si>
    <t>مخطط تفريد حديد الميدات (Shop Drawing)</t>
  </si>
  <si>
    <t>الميدة والمحور؛ النموذج لكل بحر؛ تكثيف الكانات وطوله؛ عدد وقطر وفروع الكانات؛ أماكن وأطوال الوصلات؛ طول وعدد وقطر الأسياخ وتنسيبها؛ العلوي الإضافي؛ السفلي الإضافي؛ بداية ونهاية التكسيح؛ قطاعات عرضية؛ كروكي العزوم</t>
  </si>
  <si>
    <t>Beams &amp; Slabs Reinforcement Steel Inspection Checklist</t>
  </si>
  <si>
    <t>Post Tension Slab (PTS) Field Surveillance Checklist</t>
  </si>
  <si>
    <t>جدول تسجيل قراءات شد كابلات PT</t>
  </si>
  <si>
    <t>رقم الكابل; القوة بالجهاز; الاستطالة المقاسة; الاستطالة المحسوبة; الانحراف %; الانزلاق</t>
  </si>
  <si>
    <t>Hollow Core Slab (HCS) Field Surveillance Checklist</t>
  </si>
  <si>
    <t>Concrete Ground Tanks Field Surveillance Checklist</t>
  </si>
  <si>
    <t>قائمة استلام بيارات الصرف الأرضية</t>
  </si>
  <si>
    <t>Field Surveillance Checklist for Steel Structures</t>
  </si>
  <si>
    <t>Field Surveillance Checklist for Asphalt Concrete Paving</t>
  </si>
  <si>
    <t>جدول اختبارات ضبط جودة الأسفلت</t>
  </si>
  <si>
    <t>الاختبار; المعدل</t>
  </si>
  <si>
    <t>Field Surveillance Checklist Concrete Curbstone</t>
  </si>
  <si>
    <t>Field Surveillance Checklist Brick and Block Work</t>
  </si>
  <si>
    <t>جدول تدرج رمل البياض الأسمنتي</t>
  </si>
  <si>
    <t>فتحة المنخل مم; نسبة المار للطبقة التحتية %; نسبة المار لطبقة الختم النهائي %</t>
  </si>
  <si>
    <t>نموذج استلام عزل الأسطح</t>
  </si>
  <si>
    <t>Fillet; Primer; اتجاه التراكب; التراكب الطولي; التراكب العرضي; اللحام والـ bead; الرفرف والـ Sealant; اختبار الغمر</t>
  </si>
  <si>
    <t>جدول اختبار البري للبلاط الأسمنتي</t>
  </si>
  <si>
    <t>نوع البلاط; الفقد بالبري في سمك طبقة الوجه مم لكل بلاطة; المتوسط لأربع بلاطات</t>
  </si>
  <si>
    <t>محضر استلام دورات المياه (خلوص الأجهزة)</t>
  </si>
  <si>
    <t>رقم الحمام;نوع الجهاز;المسافة من المحور للحائط الجانبي;المسافة بين المحاور;الخلوص الأمامي;عمق الكابينة;القيمة المطلوبة;القيمة المقاسة;مطابق/غير مطابق</t>
  </si>
  <si>
    <t>محضر استلام الأجهزة الصحية</t>
  </si>
  <si>
    <t>الموقع;نوع الجهاز;ارتفاع التغذية;ارتفاع/بعد الصرف;وجود vent;ميل الصرف;ارتفاع الملحقات;اختبار التسريب;access panel;ملاحظات;مطابق/غير مطابق</t>
  </si>
  <si>
    <t>محضر استلام خط صرف بين مطبقين</t>
  </si>
  <si>
    <t>من مطبق;إلى مطبق;القطر;الطول;منسوب القاع البداية;منسوب القاع النهاية;الميل;سمك الفرشة;رمل فوق الماسورة;الغطاء الكلي;نتيجة الاختبار المائي</t>
  </si>
  <si>
    <t>لوحة إرشادية لدوائر لوحة التوزيع</t>
  </si>
  <si>
    <t>رقم القاطع؛ مقنن القاطع؛ اسم الدائرة؛ الحمل وجزء المبنى المغذى؛ اسم الحجرة؛ القواطع الاحتياطية؛ عدد الخطوط الاحتياطية؛ مرجع SLD</t>
  </si>
  <si>
    <t>محضر استلام محول كهربائي</t>
  </si>
  <si>
    <t>مكان المحول (إحداثيات ومنسوب)؛ استلام الدمك من استشاري الطرق؛ زوايا ومنسوب القاعدة من المساحة؛ اتجاه القاعدة MV/LV؛ بئر الأرضي؛ علب نهاية MV؛ تكويس LV؛ EARTH FAULT INDICATOR إلى CT's؛ EARTH BAR؛ اختبار عزل الزيت؛ اختبارات الموقع؛ مقاومة الأرضي؛ شهادات المصنع</t>
  </si>
  <si>
    <t>قائمة فحص استلام مولد الطوارئ، ماكينة الديزل وغرفة المولد</t>
  </si>
  <si>
    <t>البند؛ الملاحظات؛ الرقم الكودي؛ الرقم التسلسلي؛ الشركة المصنعة وبلد الصنع؛ المواصفات القياسية؛ سنة الصنع؛ الطراز؛ القدرة؛ القدرة المستمرة عند السرعة المقننة ومعامل قدرة 0.8 متأخر؛ القدرة عند حرارة وارتفاع الموقع؛ أبعاد الغرفة؛ أبعاد الباب؛ أبعاد فتحة التهوية؛ نوع التهوية طبيعية أو جبرية؛ سعة مروحة التبريد؛ فتحة ماسورة العادم</t>
  </si>
  <si>
    <t>قائمة فحص استلام مولد الطوارئ، المولد والعادم والماكينة</t>
  </si>
  <si>
    <t>المولد: الشركة وبلد المنشأ، المواصفات، القدرة، الجهد، التردد، عدد الأطوار؛ العادم: طول الماسورة، عدد الانحناءات، القطر، العزل الحراري، مخفضات الصوت، حساب الضغط العكسي؛ الماكينة: عدد وقطر الاسطوانات، المشوار، الإزاحة، نسبة الانضغاط، السرعة، القدرة الفرملية، استهلاك الوقود عند الحمل الكلي، هواء التبريد، زيت التزييت، غازات العادم وحرارتها؛ طريقة البدء يدوي أو تلقائي بالبطارية أو الهواء أو ماكينة بنزين؛ طريقة التبريد رادياتير مركب أو بعيد أو مبادلات أو أبراج أو تبريد هواء</t>
  </si>
  <si>
    <t>قائمة فحص استلام مولد الطوارئ، التحكم والمراقبة</t>
  </si>
  <si>
    <t>كابلات التغذية بين المولد والقلاب (المقطع، العزل)؛ لوحة التحكم (قلاب يدوي أو ATS، مفتاح BY PASS، لمبات البيان)؛ شاحن البطارية (التغذية، سعة وتيار الشحن، القدرة، فولتميتر ولمبات ومفتاح)؛ موانع الاهتزاز بين الماكينة والشاسية وبين الشاسية والقاعدة؛ شدة الضوضاء عند مسافة محددة؛ أجهزة القياس (أميتر، فولتميتر، تردد، معامل قدرة، قدرة فعالة وغير فعالة، ضغط وحرارة الزيت، حرارة التبريد، السرعة، حرارة العادم)؛ أجهزة الإنذار والفصل (حرارة مياه التبريد، حرارة الزيت، انخفاض ضغط الزيت، زيادة السرعة)</t>
  </si>
  <si>
    <t>محضر استلام خندق كابلات</t>
  </si>
  <si>
    <t>المسار;نوع الجهد;العمق;فرشة الرمل;رمل فوق الكابلات;بلاط الحماية;شريط التحذير;عرض الخندق;تباعد الكابلات;مطابق/غير مطابق</t>
  </si>
  <si>
    <t>محضر استلام لوحة إنذار الحريق</t>
  </si>
  <si>
    <t>توصيل اللوحة الرئيسية بدون قابس أو مفتاح؛ تأريض اللوحة؛ عنونة وترقيم مناطق الحريق؛ رقم منطقة كل كاشف؛ توصيلات الرئيسية مع الفرعية؛ توصيل قواعد الكواشف؛ وحدات نهاية الخطوط؛ دوائر الأجراس؛ اختبار الأداء بعد التشغيل</t>
  </si>
  <si>
    <t>Duct System Inspection Checklist</t>
  </si>
  <si>
    <t>ACCEPTABLE؛ DEFICIENT؛ REASON؛ RIGID DUCTWORK: Pressure class، Duct Wall، Joints، Seams، Reinforcement، Tie Rods، Crossbreak/Bead، Sealing، Hanger/Support، Insert/Anchors، Duct Liner، Liner Adhesive، Liner Pins، Hangers، Elbows، Turning Vanes، Transitions، Trunk-Branch fitting، Branch Connection، Extractors؛ Splitters، Volume dampers، Tap collars، Terminal connection، Equipment connection، Access doors، Fan inlet، Fan outlet، Belt guards، Vibration connection، Air intake، Louvers، Air exhaust، Curbs، Flashing، Casing، Plenum، In slab، Underground، Paint/coatings، Weather proofing؛ MISCELLANEOUS: Grease Duct، Range hood، Breeching، Furnace vent، Chimney، Fume hood، Dishwasher exhaust duct، Air shaft، Through-penetration firestop، Insulation، Ceiling plenum content، Pressurized exit، PVC duct، FRP Duct، Maintenance access؛ FIRE/SMOKE DAMPERS: Location، Sleeves، Connections، Retaining angles، Clearances، Control means، Access؛ FLEXIBLE DUCT: Duct grade/class، Connector grade، UL/other label، Excess tension، Supports، Bend radius، Metal collar، Damage؛ رموز العيوب: T Type، S Size، A Attachment، L Location، M Material، D Damage، I Incomplete، C Corrosion، SP Spacing، U Unclean، R Rating؛ DEFECT LOCATION AND COMMENT؛ JOB؛ CONTRACTOR؛ INSPECTOR؛ FOR؛ DATE</t>
  </si>
  <si>
    <t>ص 282</t>
  </si>
  <si>
    <t>Special Condition Review Checklist</t>
  </si>
  <si>
    <t>فئات ضغط المجاري لكل نظام؛ كمية الإحكام أو معدل التسريب المسموح؛ اختبارات موقعية إضافية؛ شكل قطع المجاري ومصدره (مستند التصميم، Submittals، أدلة SMACNA)؛ انحراف As-built عن التصميم وسببه؛ عدم اختراق المجاري إلا بخدمات HVAC؛ التثبيت الزلزالي؛ عدم تحميل المجاري بعناصر أخرى؛ ممرات الهواء في أسقف الراجع والمناور؛ مساحة الكشف للصيانة؛ وصول الصيانة داخل المجاري وشكله؛ أجهزة المراقبة الآلية (Fire stats، Freeze stats، كواشف دخان، مفاتيح تدفق هواء Fail-safe، مؤشرات الدامبرات)؛ ضبط الإشغال المبكر وفترة الضمان؛ تعليمات التشغيل والصيانة للمالك</t>
  </si>
  <si>
    <t>FIELD SURVEILLANCE CHECKLIST ELEVATORS (قائمة فحص استلام المصاعد)</t>
  </si>
  <si>
    <t>تثبيت المصعد: المصدات، الربط بالهيكل، القضبان؛ مكونات المصعد: فرملة الطوارئ، مانع فتح الباب، العين السحرية، حساس الضغط، إضاءة الطوارئ، جرس الإنذار، التهوية، الانتركم، الحساس الحراري، إنذار الحمولة، حبال الجر، المزايت؛ متطلبات عامة: Auto Rescue، شهادة المنشأ، handrail، الرجوع للأرضي، الضمان، مفتاح الحريق، أبعاد الكابينة والباب، Fire service، independent service، غلق الأبواب، قدرة الماكينة، فاصل البئر، عزل البئر، نهاية المشوار، الإنارة، البرايز، التيار الثلاثي والقواطع، عناصر التعويض، منع المواسير</t>
  </si>
  <si>
    <t>نموذج (1) شهادة / محضر الاستلام الابتدائي لأعمال ... (الكود المصري لإدارة مشروعات التشييد 2009 ص 98)</t>
  </si>
  <si>
    <t>اسم المشروع؛ رقم المحضر؛ عنوان: شهادة / محضر الاستلام الابتدائي لأعمال ...؛ مقاولة أعمال؛ المالك؛ المشرف على التنفيذ؛ المقاول؛ الحضور عن المشرف على التنفيذ (سطران)؛ الحضور عن المقاول (سطران)؛ يوم الاجتماع وتاريخه .../.../20..؛ وصف الأعمال المعاينة؛ إقرار تنفيذ الأعمال بشكل جوهري طبقا للرسومات والشروط والمواصفات وأوامر التغيير إن وجدت؛ استثناء الملاحظات الواردة بالبيان المرفق التي لا تمنع الاستلام الابتدائي والانتفاع؛ تعليق وخصم القيمتين المذكورتين بالبيان لحين تلافي الملاحظات قبل الاستلام النهائي؛ يوم وتاريخ الاستلام الابتدائي؛ توقيعات ممثلي المقاول (3: الاسم والتوقيع)؛ توقيعات ممثلي المشرف على التنفيذ (3: الاسم والتوقيع)؛ توقيعات ممثلي المالك (3: الاسم والتوقيع)؛ التوزيع: الأصل للمالك، صورة للمشرف على التنفيذ، صورة للمقاول</t>
  </si>
  <si>
    <t>مرفق نموذج (1): بيان ملاحظات الاستلام الابتدائي</t>
  </si>
  <si>
    <t>رقم الملاحظة؛ وصف الملاحظة؛ القيمة المعلقة؛ القيمة المخصومة (هيكل البيان مستنتج من نص النموذج، الكتاب لا يورد جدول المرفق)</t>
  </si>
  <si>
    <t>نموذج (2) شهادة الأداء / محضر الاستلام النهائي لأعمال ... (كود إدارة التشييد 2009 ص 115)</t>
  </si>
  <si>
    <t>اسم المشروع؛ رقم المحضر؛ عنوان: شهادة الأداء / محضر الاستلام النهائي لأعمال ...؛ مقاولة أعمال؛ المالك؛ المشرف على التنفيذ؛ المقاول؛ الحضور عن المشرف على التنفيذ؛ الحضور عن المقاول؛ تاريخ الاجتماع بالموقع؛ إقرار تنفيذ الأعمال جوهريا طبقا للرسومات والشروط والمواصفات وأوامر التغيير؛ إقرار إصلاح المقاول للملاحظات التي ظهرت بالأعمال؛ استثناء ملاحظات بسيطة بالبيان المرفق لا تمنع الاستلام النهائي؛ المبلغ المخصوم المحدد بالبيان؛ تاريخ الاستلام النهائي؛ توقيعات ممثلي المقاول (3 أسماء)؛ توقيعات ممثلي المشرف (3 أسماء)؛ توقيعات ممثلي المالك (3 أسماء)؛ التوزيع: الأصل للمالك، صورة للمشرف، صورة للمقاول</t>
  </si>
  <si>
    <t>مرفق نموذج (2): بيان الملاحظات البسيطة عند الاستلام النهائي</t>
  </si>
  <si>
    <t>رقم الملاحظة؛ وصف الملاحظة البسيطة؛ المبلغ المخصوم (هيكل البيان مستنتج من نص النموذج، الكتاب لا يورد جدول المرفق)</t>
  </si>
  <si>
    <t>SCHEDULE OF BEAMS &amp; GIRDERS (جدول الكمرات)</t>
  </si>
  <si>
    <t>MARK؛ SIZE W؛ SIZE H؛ BOTTOM BARS A؛ BOTTOM BARS B؛ TOP BARS C؛ TOP BARS D؛ TOP BARS E؛ STIRRUPS SIZE؛ STIRRUPS SPACING FROM FACE OF SUPPORT TO MIDSPAN؛ REMARKS</t>
  </si>
  <si>
    <t>جدول توزيع الأسياخ داخل قطاع الكمرة (شكل أ-23)</t>
  </si>
  <si>
    <t>NO. OF BARS (2 إلى 10)؛ الترتيب الصحيح في القطاع (صف واحد أو صفين أو ثلاثة)؛ الترتيب الخاطئ wrong arrange</t>
  </si>
  <si>
    <t>رموز تسليح البلاطات (شكل أ-46)</t>
  </si>
  <si>
    <t>القطر؛ رقم السيخ؛ التباعد مم؛ الموقع والطبقة B1 أو B2 سفلي وT1 أو T2 علوي؛ أمثلة Ø12-①-300-B1، Ø10-③-300-B2، Ø8-⑤-200-T2، Ø12-⑦-125-T1</t>
  </si>
  <si>
    <t>طريقة كتابة تسليح بلاطة الوافل على المخطط</t>
  </si>
  <si>
    <t>العدد؛ القطر؛ رقم السيخ؛ الموقع RIB أو BET. RIBS؛ الطبقة T2 أو B2؛ أمثلة 4Ø16 RIB-T2، 3Ø22 BET. RIBS-T2، 3Ø12 BET. RIBS-B2</t>
  </si>
  <si>
    <t>ص 347</t>
  </si>
  <si>
    <t>ملخص البنود لكل تخصص</t>
  </si>
  <si>
    <t>كل الأرقام معادلات COUNTIF حية من الأوراق الأخرى.</t>
  </si>
  <si>
    <t>بنود فحص</t>
  </si>
  <si>
    <t>منها نقاط توقف H</t>
  </si>
  <si>
    <t>تفاوتات</t>
  </si>
  <si>
    <t>اختبارات</t>
  </si>
  <si>
    <t>قياس</t>
  </si>
  <si>
    <t>التزامات</t>
  </si>
  <si>
    <t>أخطاء</t>
  </si>
  <si>
    <t>نقاط شهود W</t>
  </si>
  <si>
    <t>مراجعة سجلات R</t>
  </si>
  <si>
    <t>تحقق مع الأوراق المصدر</t>
  </si>
  <si>
    <t>سجلات المشروع</t>
  </si>
  <si>
    <t>سجل طلبات الاستلام IR (أعلى)، سجل اعتماد المواد MIR وسجل عدم المطابقة NCR (أسفل).</t>
  </si>
  <si>
    <t>تاريخ ووقت الاستلام المطلوب</t>
  </si>
  <si>
    <t>نتيجة الاستلام</t>
  </si>
  <si>
    <t>تاريخ الرد</t>
  </si>
  <si>
    <t>مهندس الاستشاري</t>
  </si>
  <si>
    <t>أيام الرد</t>
  </si>
  <si>
    <t>IR-001</t>
  </si>
  <si>
    <t>IR-002</t>
  </si>
  <si>
    <t>IR-003</t>
  </si>
  <si>
    <t>IR-004</t>
  </si>
  <si>
    <t>IR-005</t>
  </si>
  <si>
    <t>IR-006</t>
  </si>
  <si>
    <t>IR-007</t>
  </si>
  <si>
    <t>IR-008</t>
  </si>
  <si>
    <t>IR-009</t>
  </si>
  <si>
    <t>IR-010</t>
  </si>
  <si>
    <t>IR-011</t>
  </si>
  <si>
    <t>IR-012</t>
  </si>
  <si>
    <t>IR-013</t>
  </si>
  <si>
    <t>IR-014</t>
  </si>
  <si>
    <t>IR-015</t>
  </si>
  <si>
    <t>IR-016</t>
  </si>
  <si>
    <t>IR-017</t>
  </si>
  <si>
    <t>IR-018</t>
  </si>
  <si>
    <t>IR-019</t>
  </si>
  <si>
    <t>IR-020</t>
  </si>
  <si>
    <t>IR-021</t>
  </si>
  <si>
    <t>IR-022</t>
  </si>
  <si>
    <t>IR-023</t>
  </si>
  <si>
    <t>IR-024</t>
  </si>
  <si>
    <t>IR-025</t>
  </si>
  <si>
    <t>IR-026</t>
  </si>
  <si>
    <t>IR-027</t>
  </si>
  <si>
    <t>IR-028</t>
  </si>
  <si>
    <t>IR-029</t>
  </si>
  <si>
    <t>IR-030</t>
  </si>
  <si>
    <t>سجل اعتماد المواد MIR / MAR</t>
  </si>
  <si>
    <t>رقم</t>
  </si>
  <si>
    <t>المادة</t>
  </si>
  <si>
    <t>المورد / المصنع</t>
  </si>
  <si>
    <t>المواصفة المطلوبة</t>
  </si>
  <si>
    <t>العينة / الكتالوج</t>
  </si>
  <si>
    <t>كود الاعتماد</t>
  </si>
  <si>
    <t>MIR-001</t>
  </si>
  <si>
    <t>MIR-002</t>
  </si>
  <si>
    <t>MIR-003</t>
  </si>
  <si>
    <t>MIR-004</t>
  </si>
  <si>
    <t>MIR-005</t>
  </si>
  <si>
    <t>MIR-006</t>
  </si>
  <si>
    <t>MIR-007</t>
  </si>
  <si>
    <t>MIR-008</t>
  </si>
  <si>
    <t>MIR-009</t>
  </si>
  <si>
    <t>MIR-010</t>
  </si>
  <si>
    <t>MIR-011</t>
  </si>
  <si>
    <t>MIR-012</t>
  </si>
  <si>
    <t>MIR-013</t>
  </si>
  <si>
    <t>MIR-014</t>
  </si>
  <si>
    <t>MIR-015</t>
  </si>
  <si>
    <t>MIR-016</t>
  </si>
  <si>
    <t>MIR-017</t>
  </si>
  <si>
    <t>MIR-018</t>
  </si>
  <si>
    <t>MIR-019</t>
  </si>
  <si>
    <t>MIR-020</t>
  </si>
  <si>
    <t>سجل عدم المطابقة NCR</t>
  </si>
  <si>
    <t>رقم NCR</t>
  </si>
  <si>
    <t>وصف عدم المطابقة</t>
  </si>
  <si>
    <t>المرجع (بند / مواصفة)</t>
  </si>
  <si>
    <t>الإجراء التصحيحي</t>
  </si>
  <si>
    <t>المسؤول</t>
  </si>
  <si>
    <t>تاريخ الإغلاق</t>
  </si>
  <si>
    <t>NCR-001</t>
  </si>
  <si>
    <t>NCR-002</t>
  </si>
  <si>
    <t>NCR-003</t>
  </si>
  <si>
    <t>NCR-004</t>
  </si>
  <si>
    <t>NCR-005</t>
  </si>
  <si>
    <t>NCR-006</t>
  </si>
  <si>
    <t>NCR-007</t>
  </si>
  <si>
    <t>NCR-008</t>
  </si>
  <si>
    <t>NCR-009</t>
  </si>
  <si>
    <t>NCR-010</t>
  </si>
  <si>
    <t>NCR-011</t>
  </si>
  <si>
    <t>NCR-012</t>
  </si>
  <si>
    <t>NCR-013</t>
  </si>
  <si>
    <t>NCR-014</t>
  </si>
  <si>
    <t>NCR-015</t>
  </si>
  <si>
    <t>NCR-016</t>
  </si>
  <si>
    <t>NCR-017</t>
  </si>
  <si>
    <t>NCR-018</t>
  </si>
  <si>
    <t>NCR-019</t>
  </si>
  <si>
    <t>NCR-020</t>
  </si>
  <si>
    <t>عدد NCR المفتوحة</t>
  </si>
  <si>
    <t>الباب</t>
  </si>
  <si>
    <t>العنوان</t>
  </si>
  <si>
    <t>الصفحة</t>
  </si>
  <si>
    <t>الباب الأول: استلام الموقع ودراسة وثائق المشروع</t>
  </si>
  <si>
    <t>5</t>
  </si>
  <si>
    <t>الفصل الأول: استلام وتجهيز الموقع وفحص التربة</t>
  </si>
  <si>
    <t>7</t>
  </si>
  <si>
    <t>استلام وإعداد الموقع</t>
  </si>
  <si>
    <t>11</t>
  </si>
  <si>
    <t>مراجعة تقرير التربة</t>
  </si>
  <si>
    <t>12</t>
  </si>
  <si>
    <t>معاينة محطة الخرسانة الجاهزة الموردة للمشروع</t>
  </si>
  <si>
    <t>15</t>
  </si>
  <si>
    <t>الفصل الثاني: مراجعة وتنسيق المخططات والبرنامج الزمني</t>
  </si>
  <si>
    <t>17</t>
  </si>
  <si>
    <t>23</t>
  </si>
  <si>
    <t>28</t>
  </si>
  <si>
    <t>29</t>
  </si>
  <si>
    <t>31</t>
  </si>
  <si>
    <t>التنسيق بين كافة مخططات المشروع</t>
  </si>
  <si>
    <t>32</t>
  </si>
  <si>
    <t>مراجعة البرنامج الزمني المقدم للمشروع</t>
  </si>
  <si>
    <t>34</t>
  </si>
  <si>
    <t>مراجعة خطة الأمن والسلامة للمشروع</t>
  </si>
  <si>
    <t>37</t>
  </si>
  <si>
    <t>الفصل الثالث: اشتراطات قبول نتائج الاختبارات المعملية</t>
  </si>
  <si>
    <t>39</t>
  </si>
  <si>
    <t>41</t>
  </si>
  <si>
    <t>قبول اختبار الضغط لعينات الخرسانة</t>
  </si>
  <si>
    <t>45</t>
  </si>
  <si>
    <t>قبول نتائج اختبار القالب الخرساني (الهبوط)</t>
  </si>
  <si>
    <t>47</t>
  </si>
  <si>
    <t>قبول نتائج اختبار تصنيف ودمك الردم والإحلال</t>
  </si>
  <si>
    <t>49</t>
  </si>
  <si>
    <t>قبول نتائج اختبار عينات الطوب والبلوك والرمل</t>
  </si>
  <si>
    <t>51</t>
  </si>
  <si>
    <t>الباب الثاني: استلام الأعمال الإنشائية</t>
  </si>
  <si>
    <t>53</t>
  </si>
  <si>
    <t>55</t>
  </si>
  <si>
    <t>استلام أعمال التربة الإنشائية للإحلال أسفل الأساسات</t>
  </si>
  <si>
    <t>59</t>
  </si>
  <si>
    <t>استلام الخنزيرة (الريجة)</t>
  </si>
  <si>
    <t>61</t>
  </si>
  <si>
    <t>62</t>
  </si>
  <si>
    <t>الإشراف على الخرسانة المخلوطة في الموقع</t>
  </si>
  <si>
    <t>67</t>
  </si>
  <si>
    <t>استلام الأساسات الخازوقية</t>
  </si>
  <si>
    <t>68</t>
  </si>
  <si>
    <t>استلام أعمال النجارة للقواعد العادية</t>
  </si>
  <si>
    <t>74</t>
  </si>
  <si>
    <t>استلام أعمال النجارة المسلحة للأساسات</t>
  </si>
  <si>
    <t>بين 74 و 76 (غير ظاهر)</t>
  </si>
  <si>
    <t>76</t>
  </si>
  <si>
    <t>تسليح القواعد المشتركة</t>
  </si>
  <si>
    <t>79</t>
  </si>
  <si>
    <t>تسليح القواعد المنفصلة</t>
  </si>
  <si>
    <t>تسليح قواعد الجار والكمرة الرابطة</t>
  </si>
  <si>
    <t>تسليح اللبشة المسلحة</t>
  </si>
  <si>
    <t>80</t>
  </si>
  <si>
    <t>81</t>
  </si>
  <si>
    <t>ضبط الجودة بعد صب الأساسات</t>
  </si>
  <si>
    <t>84</t>
  </si>
  <si>
    <t>استلام رقاب الأعمدة للأساسات</t>
  </si>
  <si>
    <t>85</t>
  </si>
  <si>
    <t>86</t>
  </si>
  <si>
    <t>90</t>
  </si>
  <si>
    <t>استلام أعمال الردم حول الأساسات</t>
  </si>
  <si>
    <t>91</t>
  </si>
  <si>
    <t>93</t>
  </si>
  <si>
    <t>96</t>
  </si>
  <si>
    <t>99</t>
  </si>
  <si>
    <t>استلام أعمال الدكة الخرسانية الأرضية</t>
  </si>
  <si>
    <t>102</t>
  </si>
  <si>
    <t>استلام نجارة الأعمدة الخرسانية للدور الأرضي</t>
  </si>
  <si>
    <t>103</t>
  </si>
  <si>
    <t>استلام تسليح حديد الأعمدة وحوائط القص</t>
  </si>
  <si>
    <t>105</t>
  </si>
  <si>
    <t>107</t>
  </si>
  <si>
    <t>استلام نجارة وحدادة السلالم الخرسانية</t>
  </si>
  <si>
    <t>111</t>
  </si>
  <si>
    <t>استلام نجارة الأسقف الخرسانية</t>
  </si>
  <si>
    <t>113</t>
  </si>
  <si>
    <t>استلام تسليح أسقف الخرسانة المسلحة</t>
  </si>
  <si>
    <t>115</t>
  </si>
  <si>
    <t>120</t>
  </si>
  <si>
    <t>تسليح البلاطات المصمتة</t>
  </si>
  <si>
    <t>121</t>
  </si>
  <si>
    <t>تسليح الهوردي</t>
  </si>
  <si>
    <t>125</t>
  </si>
  <si>
    <t>تسليح البلاطات المسطحة</t>
  </si>
  <si>
    <t>127</t>
  </si>
  <si>
    <t>128</t>
  </si>
  <si>
    <t>اشتراطات تمديدات الكهرباء والسباكة في الأسقف</t>
  </si>
  <si>
    <t>130</t>
  </si>
  <si>
    <t>النقاط الواجب مراعاتها في صب الأسقف</t>
  </si>
  <si>
    <t>131 إلى 132</t>
  </si>
  <si>
    <t>استلام بلاطات الشد اللاحق (PTS)</t>
  </si>
  <si>
    <t>135</t>
  </si>
  <si>
    <t>استلام بلاطات مسلحة مفرغة (HCS)</t>
  </si>
  <si>
    <t>140</t>
  </si>
  <si>
    <t>143</t>
  </si>
  <si>
    <t>146</t>
  </si>
  <si>
    <t>147</t>
  </si>
  <si>
    <t>استلام أعمال المنشآت المعدنية</t>
  </si>
  <si>
    <t>148</t>
  </si>
  <si>
    <t>استلام أعمال الرصف بخلطات الأسفلت الساخن</t>
  </si>
  <si>
    <t>150</t>
  </si>
  <si>
    <t>استلام أعمال البردورات</t>
  </si>
  <si>
    <t>152</t>
  </si>
  <si>
    <t>الفحص البصري الظاهري لتصدع المنشآت</t>
  </si>
  <si>
    <t>153</t>
  </si>
  <si>
    <t>مراجعة طرق القياس والحصر للبنود الخرسانية</t>
  </si>
  <si>
    <t>154</t>
  </si>
  <si>
    <t>الباب الثالث: استلام الأعمال المعمارية</t>
  </si>
  <si>
    <t>157</t>
  </si>
  <si>
    <t>المباني</t>
  </si>
  <si>
    <t>159</t>
  </si>
  <si>
    <t>طرطشة البياض</t>
  </si>
  <si>
    <t>168</t>
  </si>
  <si>
    <t>تركيب الحلوق</t>
  </si>
  <si>
    <t>173</t>
  </si>
  <si>
    <t>البطانة والضهارة للبياض الأسمنتي (اللياسة)</t>
  </si>
  <si>
    <t>174</t>
  </si>
  <si>
    <t>عزل الحمامات والمطابخ والمناطق الرطبة</t>
  </si>
  <si>
    <t>177</t>
  </si>
  <si>
    <t>178</t>
  </si>
  <si>
    <t>تبليطات الأرضيات</t>
  </si>
  <si>
    <t>180</t>
  </si>
  <si>
    <t>سيراميك حوائط الحمامات والمطابخ</t>
  </si>
  <si>
    <t>184</t>
  </si>
  <si>
    <t>سيراميك أرضيات الحمامات والمطابخ</t>
  </si>
  <si>
    <t>186</t>
  </si>
  <si>
    <t>الرخام والجرانيت للأرضيات</t>
  </si>
  <si>
    <t>187</t>
  </si>
  <si>
    <t>رخام أو جرانيت الدرج</t>
  </si>
  <si>
    <t>188</t>
  </si>
  <si>
    <t>أرضيات الفنيل</t>
  </si>
  <si>
    <t>189</t>
  </si>
  <si>
    <t>كورنيشة السقف</t>
  </si>
  <si>
    <t>190</t>
  </si>
  <si>
    <t>أسقف الشبك الممدد</t>
  </si>
  <si>
    <t>192</t>
  </si>
  <si>
    <t>نوعية خشب النجارة المعمارية</t>
  </si>
  <si>
    <t>193</t>
  </si>
  <si>
    <t>ضلف الأبواب الخشبية</t>
  </si>
  <si>
    <t>195</t>
  </si>
  <si>
    <t>دهانات النجارة المعمارية (باب وشباك)</t>
  </si>
  <si>
    <t>196</t>
  </si>
  <si>
    <t>197</t>
  </si>
  <si>
    <t>الوزرة الخشبية</t>
  </si>
  <si>
    <t>199</t>
  </si>
  <si>
    <t>الأبواب المعدنية المفرغة</t>
  </si>
  <si>
    <t>التأسيس للدهانات</t>
  </si>
  <si>
    <t>202</t>
  </si>
  <si>
    <t>تشطيب الدهانات</t>
  </si>
  <si>
    <t>203</t>
  </si>
  <si>
    <t>دهانات الحديد</t>
  </si>
  <si>
    <t>205</t>
  </si>
  <si>
    <t>بياض الحجر الصناعي</t>
  </si>
  <si>
    <t>تركيب الإنترلوك</t>
  </si>
  <si>
    <t>206</t>
  </si>
  <si>
    <t>207</t>
  </si>
  <si>
    <t>التكسيات الجرانيت للواجهات بالطريقة الميكانيكية</t>
  </si>
  <si>
    <t>التكسيات الجرانيت للواجهات باللصق بالمونة الأسمنتية</t>
  </si>
  <si>
    <t>209</t>
  </si>
  <si>
    <t>شبابيك وأبواب الألومنيوم</t>
  </si>
  <si>
    <t>210</t>
  </si>
  <si>
    <t>الحوائط الساترية الزجاجية (Curtain wall)</t>
  </si>
  <si>
    <t>213</t>
  </si>
  <si>
    <t>القرميد</t>
  </si>
  <si>
    <t>215</t>
  </si>
  <si>
    <t>حديد الكريتال للأسوار</t>
  </si>
  <si>
    <t>حديد الكريتال للدرابزين والسلم والمنحدرات</t>
  </si>
  <si>
    <t>216</t>
  </si>
  <si>
    <t>الباب الرابع: استلام الأعمال الصحية والتغذية بالمياه</t>
  </si>
  <si>
    <t>219</t>
  </si>
  <si>
    <t>الصرف الصحي الداخلي</t>
  </si>
  <si>
    <t>221</t>
  </si>
  <si>
    <t>التغذية بالمياه داخل المبنى</t>
  </si>
  <si>
    <t>227</t>
  </si>
  <si>
    <t>صرف المطر لأسطح المباني</t>
  </si>
  <si>
    <t>231</t>
  </si>
  <si>
    <t>الخزانات العلوية للسطح</t>
  </si>
  <si>
    <t>232</t>
  </si>
  <si>
    <t>شبكة الصرف بالموقع العام</t>
  </si>
  <si>
    <t>233</t>
  </si>
  <si>
    <t>238</t>
  </si>
  <si>
    <t>الباب الخامس: استلام الأعمال الكهربائية</t>
  </si>
  <si>
    <t>241</t>
  </si>
  <si>
    <t>مهام مهندس الكهرباء في مشاريع البناء</t>
  </si>
  <si>
    <t>243</t>
  </si>
  <si>
    <t>التأسيس بالسقف الخرساني</t>
  </si>
  <si>
    <t>244</t>
  </si>
  <si>
    <t>تأسيس الكهرباء بالجدران</t>
  </si>
  <si>
    <t>247</t>
  </si>
  <si>
    <t>سحب أسلاك الكهرباء</t>
  </si>
  <si>
    <t>250</t>
  </si>
  <si>
    <t>المفاتيح والبرايز</t>
  </si>
  <si>
    <t>252</t>
  </si>
  <si>
    <t>حوامل الكابلات</t>
  </si>
  <si>
    <t>254</t>
  </si>
  <si>
    <t>قنوات الكابلات الأرضية</t>
  </si>
  <si>
    <t>256</t>
  </si>
  <si>
    <t>الكابلات بالموقع العام</t>
  </si>
  <si>
    <t>257</t>
  </si>
  <si>
    <t>وصلات الكابلات الكهربائية</t>
  </si>
  <si>
    <t>259</t>
  </si>
  <si>
    <t>وحدات الإضاءة</t>
  </si>
  <si>
    <t>260</t>
  </si>
  <si>
    <t>أعمدة الإنارة بالموقع العام</t>
  </si>
  <si>
    <t>261</t>
  </si>
  <si>
    <t>لوحات التوزيع</t>
  </si>
  <si>
    <t>262</t>
  </si>
  <si>
    <t>المحولات الكهربائية</t>
  </si>
  <si>
    <t>264</t>
  </si>
  <si>
    <t>مولدات الطوارئ</t>
  </si>
  <si>
    <t>265</t>
  </si>
  <si>
    <t>إنذار الحريق</t>
  </si>
  <si>
    <t>266</t>
  </si>
  <si>
    <t>الباب السادس: استلام الأعمال الميكانيكية</t>
  </si>
  <si>
    <t>271</t>
  </si>
  <si>
    <t>مهام مهندس الميكانيكا في مشاريع البناء</t>
  </si>
  <si>
    <t>273</t>
  </si>
  <si>
    <t>التكييف المركزي</t>
  </si>
  <si>
    <t>274</t>
  </si>
  <si>
    <t>مجاري الهواء</t>
  </si>
  <si>
    <t>282</t>
  </si>
  <si>
    <t>مراجعة الاشتراطات الخاصة لأعمال التكييف</t>
  </si>
  <si>
    <t>283</t>
  </si>
  <si>
    <t>مكافحة الحريق</t>
  </si>
  <si>
    <t>284</t>
  </si>
  <si>
    <t>المصاعد</t>
  </si>
  <si>
    <t>288</t>
  </si>
  <si>
    <t>الباب السابع: إنهاء وتسليم المشروع</t>
  </si>
  <si>
    <t>291</t>
  </si>
  <si>
    <t>الاستلام الابتدائي للمشروع</t>
  </si>
  <si>
    <t>293</t>
  </si>
  <si>
    <t>الاستلام النهائي للمشروع</t>
  </si>
  <si>
    <t>305</t>
  </si>
  <si>
    <t>الباب الثامن: التفاصيل الهندسية القياسية</t>
  </si>
  <si>
    <t>309</t>
  </si>
  <si>
    <t>التفاصيل الإنشائية</t>
  </si>
  <si>
    <t>311</t>
  </si>
  <si>
    <t>التفاصيل المعمارية</t>
  </si>
  <si>
    <t>369</t>
  </si>
  <si>
    <t>توصيلات الأجهزة الصحية</t>
  </si>
  <si>
    <t>391</t>
  </si>
  <si>
    <t>تفاصيل مكافحة الحريق</t>
  </si>
  <si>
    <t>403</t>
  </si>
  <si>
    <t>تفاصيل التهوية والتكييف</t>
  </si>
  <si>
    <t>408</t>
  </si>
  <si>
    <t>تفاصيل التمديدات الكهربائية</t>
  </si>
  <si>
    <t>415</t>
  </si>
  <si>
    <t>الباب التاسع: الأخطاء الشائعة في التصميم والتنفيذ</t>
  </si>
  <si>
    <t>421</t>
  </si>
  <si>
    <t>الأخطاء الشائعة في التنفيذ</t>
  </si>
  <si>
    <t>423</t>
  </si>
  <si>
    <t>الأخطاء الشائعة في التصميم</t>
  </si>
  <si>
    <t>433</t>
  </si>
  <si>
    <t>الملاحق والاختصارات</t>
  </si>
  <si>
    <t>435</t>
  </si>
  <si>
    <t>440</t>
  </si>
  <si>
    <t>الفهرس</t>
  </si>
  <si>
    <t>444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</si>
</sst>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quot;&quot;"/>
    <numFmt numFmtId="166" formatCode="yyyy\-mm\-dd"/>
  </numFmts>
  <fonts count="18" x14ac:knownFonts="1">
    <font>
      <sz val="11"/>
      <color theme="1"/>
      <name val="Arial"/>
      <family val="2"/>
      <scheme val="minor"/>
    </font>
    <font>
      <b/>
      <sz val="16"/>
      <color rgb="FF052976"/>
      <name val="Almarai"/>
    </font>
    <font>
      <i/>
      <sz val="10"/>
      <name val="Almarai"/>
    </font>
    <font>
      <sz val="10"/>
      <color rgb="FF0000FF"/>
      <name val="Almarai"/>
    </font>
    <font>
      <b/>
      <sz val="11"/>
      <color rgb="FFFFFFFF"/>
      <name val="Almarai"/>
    </font>
    <font>
      <u/>
      <sz val="11"/>
      <color rgb="FF0563C1"/>
      <name val="Almarai"/>
    </font>
    <font>
      <sz val="10"/>
      <color rgb="FF008000"/>
      <name val="Almarai"/>
    </font>
    <font>
      <sz val="9"/>
      <name val="Almarai"/>
    </font>
    <font>
      <b/>
      <sz val="14"/>
      <color rgb="FF052976"/>
      <name val="Almarai"/>
    </font>
    <font>
      <i/>
      <sz val="9"/>
      <color rgb="FF595959"/>
      <name val="Almarai"/>
    </font>
    <font>
      <b/>
      <sz val="10"/>
      <color rgb="FFFFFFFF"/>
      <name val="Almarai"/>
    </font>
    <font>
      <sz val="10"/>
      <color rgb="FF000000"/>
      <name val="Almarai"/>
    </font>
    <font>
      <sz val="8"/>
      <color rgb="FF808080"/>
      <name val="Almarai"/>
    </font>
    <font>
      <b/>
      <sz val="11"/>
      <name val="Almarai"/>
    </font>
    <font>
      <b/>
      <sz val="9"/>
      <color rgb="FFC00000"/>
      <name val="Almarai"/>
    </font>
    <font>
      <b/>
      <sz val="12"/>
      <color rgb="FF052976"/>
      <name val="Almarai"/>
    </font>
    <font>
      <b/>
      <sz val="12"/>
      <color rgb="FF0000FF"/>
      <name val="Almarai"/>
    </font>
    <font>
      <sz val="11"/>
      <color theme="1"/>
      <name val="Almarai"/>
    </font>
  </fonts>
  <fills count="5">
    <fill>
      <patternFill patternType="none"/>
    </fill>
    <fill>
      <patternFill patternType="gray125"/>
    </fill>
    <fill>
      <patternFill patternType="solid">
        <fgColor rgb="FFFFF9E5"/>
      </patternFill>
    </fill>
    <fill>
      <patternFill patternType="solid">
        <fgColor rgb="FF052976"/>
      </patternFill>
    </fill>
    <fill>
      <patternFill patternType="solid">
        <fgColor rgb="FFEEF1FA"/>
      </patternFill>
    </fill>
  </fills>
  <borders count="4">
    <border>
      <left/>
      <right/>
      <top/>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right/>
      <top style="thin">
        <color rgb="FFA6A6A6"/>
      </top>
      <bottom style="thin">
        <color rgb="FFA6A6A6"/>
      </bottom>
      <diagonal/>
    </border>
  </borders>
  <cellStyleXfs count="1">
    <xf numFmtId="0" fontId="0" fillId="0" borderId="0"/>
  </cellStyleXfs>
  <cellXfs count="46">
    <xf numFmtId="0" fontId="0" fillId="0" borderId="0" xfId="0"/>
    <xf numFmtId="0" fontId="1" fillId="0" borderId="0" xfId="0" applyFont="1"/>
    <xf numFmtId="0" fontId="17" fillId="0" borderId="0" xfId="0" applyFont="1"/>
    <xf numFmtId="0" fontId="2" fillId="0" borderId="0" xfId="0" applyFont="1"/>
    <xf numFmtId="0" fontId="17" fillId="0" borderId="1" xfId="0" applyFont="1" applyBorder="1" applyAlignment="1">
      <alignment horizontal="right" vertical="top" wrapText="1" readingOrder="2"/>
    </xf>
    <xf numFmtId="0" fontId="3" fillId="2" borderId="1" xfId="0" applyFont="1" applyFill="1" applyBorder="1" applyAlignment="1">
      <alignment horizontal="right" vertical="top" wrapText="1" readingOrder="2"/>
    </xf>
    <xf numFmtId="0" fontId="4" fillId="3" borderId="1" xfId="0" applyFont="1" applyFill="1" applyBorder="1" applyAlignment="1">
      <alignment horizontal="center" vertical="center" wrapText="1" readingOrder="2"/>
    </xf>
    <xf numFmtId="0" fontId="5" fillId="0" borderId="1" xfId="0" applyFont="1" applyBorder="1" applyAlignment="1">
      <alignment horizontal="right" vertical="top" wrapText="1" readingOrder="2"/>
    </xf>
    <xf numFmtId="0" fontId="6" fillId="0" borderId="1" xfId="0" applyFont="1" applyBorder="1" applyAlignment="1">
      <alignment horizontal="center" vertical="center" wrapText="1" readingOrder="2"/>
    </xf>
    <xf numFmtId="0" fontId="17" fillId="0" borderId="0" xfId="0" applyFont="1" applyAlignment="1">
      <alignment horizontal="center" vertical="center" wrapText="1" readingOrder="2"/>
    </xf>
    <xf numFmtId="0" fontId="8" fillId="0" borderId="0" xfId="0" applyFont="1"/>
    <xf numFmtId="0" fontId="9" fillId="0" borderId="0" xfId="0" applyFont="1"/>
    <xf numFmtId="0" fontId="13" fillId="4" borderId="1" xfId="0" applyFont="1" applyFill="1" applyBorder="1"/>
    <xf numFmtId="0" fontId="6" fillId="0" borderId="0" xfId="0" applyFont="1"/>
    <xf numFmtId="0" fontId="6" fillId="0" borderId="1" xfId="0" applyFont="1" applyBorder="1" applyAlignment="1">
      <alignment horizontal="right" vertical="top" wrapText="1" readingOrder="2"/>
    </xf>
    <xf numFmtId="0" fontId="3" fillId="0" borderId="1" xfId="0" applyFont="1" applyBorder="1" applyAlignment="1">
      <alignment horizontal="center" vertical="center" wrapText="1" readingOrder="2"/>
    </xf>
    <xf numFmtId="0" fontId="3" fillId="0" borderId="1" xfId="0" applyFont="1" applyBorder="1" applyAlignment="1">
      <alignment horizontal="right" vertical="top" wrapText="1" readingOrder="2"/>
    </xf>
    <xf numFmtId="0" fontId="13" fillId="0" borderId="0" xfId="0" applyFont="1"/>
    <xf numFmtId="0" fontId="10" fillId="3" borderId="1" xfId="0" applyFont="1" applyFill="1" applyBorder="1" applyAlignment="1">
      <alignment horizontal="center" vertical="center" wrapText="1" readingOrder="2"/>
    </xf>
    <xf numFmtId="0" fontId="12" fillId="0" borderId="0" xfId="0" applyFont="1"/>
    <xf numFmtId="0" fontId="11" fillId="0" borderId="1" xfId="0" applyFont="1" applyBorder="1" applyAlignment="1">
      <alignment horizontal="center" vertical="center" wrapText="1" readingOrder="2"/>
    </xf>
    <xf numFmtId="0" fontId="11" fillId="0" borderId="1" xfId="0" applyFont="1" applyBorder="1" applyAlignment="1">
      <alignment horizontal="right" vertical="top" wrapText="1" readingOrder="2"/>
    </xf>
    <xf numFmtId="0" fontId="11" fillId="4" borderId="1" xfId="0" applyFont="1" applyFill="1" applyBorder="1" applyAlignment="1">
      <alignment horizontal="center" vertical="center" wrapText="1" readingOrder="2"/>
    </xf>
    <xf numFmtId="0" fontId="11" fillId="4" borderId="1" xfId="0" applyFont="1" applyFill="1" applyBorder="1" applyAlignment="1">
      <alignment horizontal="right" vertical="top" wrapText="1" readingOrder="2"/>
    </xf>
    <xf numFmtId="164" fontId="3" fillId="2" borderId="1" xfId="0" applyNumberFormat="1" applyFont="1" applyFill="1" applyBorder="1"/>
    <xf numFmtId="165" fontId="3" fillId="2" borderId="1" xfId="0" applyNumberFormat="1" applyFont="1" applyFill="1" applyBorder="1" applyAlignment="1">
      <alignment horizontal="center" vertical="center" wrapText="1" readingOrder="2"/>
    </xf>
    <xf numFmtId="165" fontId="11" fillId="0" borderId="1" xfId="0" applyNumberFormat="1" applyFont="1" applyBorder="1" applyAlignment="1">
      <alignment horizontal="center" vertical="center" wrapText="1" readingOrder="2"/>
    </xf>
    <xf numFmtId="0" fontId="14" fillId="0" borderId="1" xfId="0" applyFont="1" applyBorder="1" applyAlignment="1">
      <alignment horizontal="right" vertical="top" wrapText="1" readingOrder="2"/>
    </xf>
    <xf numFmtId="165" fontId="11" fillId="4" borderId="1" xfId="0" applyNumberFormat="1" applyFont="1" applyFill="1" applyBorder="1" applyAlignment="1">
      <alignment horizontal="center" vertical="center" wrapText="1" readingOrder="2"/>
    </xf>
    <xf numFmtId="0" fontId="14" fillId="4" borderId="1" xfId="0" applyFont="1" applyFill="1" applyBorder="1" applyAlignment="1">
      <alignment horizontal="right" vertical="top" wrapText="1" readingOrder="2"/>
    </xf>
    <xf numFmtId="4" fontId="13" fillId="0" borderId="1" xfId="0" applyNumberFormat="1" applyFont="1" applyBorder="1"/>
    <xf numFmtId="0" fontId="6" fillId="4" borderId="1" xfId="0" applyFont="1" applyFill="1" applyBorder="1" applyAlignment="1">
      <alignment horizontal="center" vertical="center" wrapText="1" readingOrder="2"/>
    </xf>
    <xf numFmtId="0" fontId="13" fillId="0" borderId="1" xfId="0" applyFont="1" applyBorder="1" applyAlignment="1">
      <alignment horizontal="center" vertical="center" wrapText="1" readingOrder="2"/>
    </xf>
    <xf numFmtId="0" fontId="6" fillId="0" borderId="0" xfId="0" applyFont="1" applyAlignment="1">
      <alignment horizontal="center" vertical="center" wrapText="1" readingOrder="2"/>
    </xf>
    <xf numFmtId="166" fontId="3" fillId="2" borderId="1" xfId="0" applyNumberFormat="1" applyFont="1" applyFill="1" applyBorder="1" applyAlignment="1">
      <alignment horizontal="right" vertical="top" wrapText="1" readingOrder="2"/>
    </xf>
    <xf numFmtId="0" fontId="3" fillId="2" borderId="1" xfId="0" applyFont="1" applyFill="1" applyBorder="1" applyAlignment="1">
      <alignment horizontal="center" vertical="center" wrapText="1" readingOrder="2"/>
    </xf>
    <xf numFmtId="0" fontId="15" fillId="0" borderId="0" xfId="0" applyFont="1"/>
    <xf numFmtId="0" fontId="17" fillId="0" borderId="1" xfId="0" applyFont="1" applyBorder="1"/>
    <xf numFmtId="0" fontId="17" fillId="2" borderId="1" xfId="0" applyFont="1" applyFill="1" applyBorder="1"/>
    <xf numFmtId="0" fontId="7" fillId="0" borderId="0" xfId="0" applyFont="1" applyAlignment="1">
      <alignment horizontal="right" vertical="top" wrapText="1" readingOrder="2"/>
    </xf>
    <xf numFmtId="0" fontId="17" fillId="0" borderId="0" xfId="0" applyFont="1"/>
    <xf numFmtId="0" fontId="16" fillId="2" borderId="0" xfId="0" applyFont="1" applyFill="1"/>
    <xf numFmtId="0" fontId="3" fillId="2" borderId="1" xfId="0" applyFont="1" applyFill="1" applyBorder="1"/>
    <xf numFmtId="0" fontId="17" fillId="0" borderId="3" xfId="0" applyFont="1" applyBorder="1"/>
    <xf numFmtId="0" fontId="17" fillId="0" borderId="2" xfId="0" applyFont="1" applyBorder="1"/>
    <xf numFmtId="0" fontId="6"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بنود الفحص ونقاط التوقف لكل تخصص</a:t>
            </a:r>
          </a:p>
        </c:rich>
      </c:tx>
      <c:overlay val="1"/>
    </c:title>
    <c:autoTitleDeleted val="0"/>
    <c:plotArea>
      <c:layout/>
      <c:barChart>
        <c:barDir val="bar"/>
        <c:grouping val="clustered"/>
        <c:varyColors val="1"/>
        <c:ser>
          <c:idx val="0"/>
          <c:order val="0"/>
          <c:tx>
            <c:strRef>
              <c:f>Trade_Summary!$C$4</c:f>
              <c:strCache>
                <c:ptCount val="1"/>
                <c:pt idx="0">
                  <c:v>بنود فحص</c:v>
                </c:pt>
              </c:strCache>
            </c:strRef>
          </c:tx>
          <c:spPr>
            <a:ln>
              <a:prstDash val="solid"/>
            </a:ln>
          </c:spPr>
          <c:invertIfNegative val="1"/>
          <c:cat>
            <c:strRef>
              <c:f>Trade_Summary!$B$5:$B$30</c:f>
              <c:strCache>
                <c:ptCount val="26"/>
                <c:pt idx="0">
                  <c:v>إجراءات عامة ومستندات</c:v>
                </c:pt>
                <c:pt idx="1">
                  <c:v>استلام الموقع والجسات</c:v>
                </c:pt>
                <c:pt idx="2">
                  <c:v>حفر وإحلال وردم</c:v>
                </c:pt>
                <c:pt idx="3">
                  <c:v>خوازيق</c:v>
                </c:pt>
                <c:pt idx="4">
                  <c:v>خرسانة ومواد واختبارات</c:v>
                </c:pt>
                <c:pt idx="5">
                  <c:v>شدات ونجارة مسلحة</c:v>
                </c:pt>
                <c:pt idx="6">
                  <c:v>حديد تسليح</c:v>
                </c:pt>
                <c:pt idx="7">
                  <c:v>أسقف خاصة</c:v>
                </c:pt>
                <c:pt idx="8">
                  <c:v>خزانات وبيارات</c:v>
                </c:pt>
                <c:pt idx="9">
                  <c:v>منشآت معدنية وأسوار</c:v>
                </c:pt>
                <c:pt idx="10">
                  <c:v>أسفلت وبردورات وإنترلوك</c:v>
                </c:pt>
                <c:pt idx="11">
                  <c:v>مباني بلوك وطوب</c:v>
                </c:pt>
                <c:pt idx="12">
                  <c:v>لياسة وبياض</c:v>
                </c:pt>
                <c:pt idx="13">
                  <c:v>عزل مائي وحراري</c:v>
                </c:pt>
                <c:pt idx="14">
                  <c:v>بلاط ورخام وتكسيات</c:v>
                </c:pt>
                <c:pt idx="15">
                  <c:v>أسقف مستعارة</c:v>
                </c:pt>
                <c:pt idx="16">
                  <c:v>نجارة معمارية</c:v>
                </c:pt>
                <c:pt idx="17">
                  <c:v>أبواب معدنية وألمنيوم وواجهات</c:v>
                </c:pt>
                <c:pt idx="18">
                  <c:v>دهانات وإيبوكسي</c:v>
                </c:pt>
                <c:pt idx="19">
                  <c:v>صحي وتغذية وصرف</c:v>
                </c:pt>
                <c:pt idx="20">
                  <c:v>كهرباء</c:v>
                </c:pt>
                <c:pt idx="21">
                  <c:v>حريق وإنذار</c:v>
                </c:pt>
                <c:pt idx="22">
                  <c:v>تكييف وتهوية</c:v>
                </c:pt>
                <c:pt idx="23">
                  <c:v>مصاعد</c:v>
                </c:pt>
                <c:pt idx="24">
                  <c:v>تسليم ابتدائي ونهائي</c:v>
                </c:pt>
                <c:pt idx="25">
                  <c:v>تفاصيل قياسية</c:v>
                </c:pt>
              </c:strCache>
            </c:strRef>
          </c:cat>
          <c:val>
            <c:numRef>
              <c:f>Trade_Summary!$C$5:$C$30</c:f>
              <c:numCache>
                <c:formatCode>General</c:formatCode>
                <c:ptCount val="26"/>
                <c:pt idx="0">
                  <c:v>162</c:v>
                </c:pt>
                <c:pt idx="1">
                  <c:v>89</c:v>
                </c:pt>
                <c:pt idx="2">
                  <c:v>147</c:v>
                </c:pt>
                <c:pt idx="3">
                  <c:v>76</c:v>
                </c:pt>
                <c:pt idx="4">
                  <c:v>299</c:v>
                </c:pt>
                <c:pt idx="5">
                  <c:v>271</c:v>
                </c:pt>
                <c:pt idx="6">
                  <c:v>333</c:v>
                </c:pt>
                <c:pt idx="7">
                  <c:v>136</c:v>
                </c:pt>
                <c:pt idx="8">
                  <c:v>59</c:v>
                </c:pt>
                <c:pt idx="9">
                  <c:v>35</c:v>
                </c:pt>
                <c:pt idx="10">
                  <c:v>81</c:v>
                </c:pt>
                <c:pt idx="11">
                  <c:v>178</c:v>
                </c:pt>
                <c:pt idx="12">
                  <c:v>134</c:v>
                </c:pt>
                <c:pt idx="13">
                  <c:v>121</c:v>
                </c:pt>
                <c:pt idx="14">
                  <c:v>236</c:v>
                </c:pt>
                <c:pt idx="15">
                  <c:v>53</c:v>
                </c:pt>
                <c:pt idx="16">
                  <c:v>89</c:v>
                </c:pt>
                <c:pt idx="17">
                  <c:v>119</c:v>
                </c:pt>
                <c:pt idx="18">
                  <c:v>88</c:v>
                </c:pt>
                <c:pt idx="19">
                  <c:v>250</c:v>
                </c:pt>
                <c:pt idx="20">
                  <c:v>307</c:v>
                </c:pt>
                <c:pt idx="21">
                  <c:v>133</c:v>
                </c:pt>
                <c:pt idx="22">
                  <c:v>129</c:v>
                </c:pt>
                <c:pt idx="23">
                  <c:v>37</c:v>
                </c:pt>
                <c:pt idx="24">
                  <c:v>224</c:v>
                </c:pt>
                <c:pt idx="25">
                  <c:v>53</c:v>
                </c:pt>
              </c:numCache>
            </c:numRef>
          </c:val>
          <c:extLst>
            <c:ext xmlns:c16="http://schemas.microsoft.com/office/drawing/2014/chart" uri="{C3380CC4-5D6E-409C-BE32-E72D297353CC}">
              <c16:uniqueId val="{00000000-0D53-423E-BA1D-12344B3D2016}"/>
            </c:ext>
          </c:extLst>
        </c:ser>
        <c:ser>
          <c:idx val="1"/>
          <c:order val="1"/>
          <c:tx>
            <c:strRef>
              <c:f>Trade_Summary!$D$4</c:f>
              <c:strCache>
                <c:ptCount val="1"/>
                <c:pt idx="0">
                  <c:v>منها نقاط توقف H</c:v>
                </c:pt>
              </c:strCache>
            </c:strRef>
          </c:tx>
          <c:spPr>
            <a:ln>
              <a:prstDash val="solid"/>
            </a:ln>
          </c:spPr>
          <c:invertIfNegative val="1"/>
          <c:cat>
            <c:strRef>
              <c:f>Trade_Summary!$B$5:$B$30</c:f>
              <c:strCache>
                <c:ptCount val="26"/>
                <c:pt idx="0">
                  <c:v>إجراءات عامة ومستندات</c:v>
                </c:pt>
                <c:pt idx="1">
                  <c:v>استلام الموقع والجسات</c:v>
                </c:pt>
                <c:pt idx="2">
                  <c:v>حفر وإحلال وردم</c:v>
                </c:pt>
                <c:pt idx="3">
                  <c:v>خوازيق</c:v>
                </c:pt>
                <c:pt idx="4">
                  <c:v>خرسانة ومواد واختبارات</c:v>
                </c:pt>
                <c:pt idx="5">
                  <c:v>شدات ونجارة مسلحة</c:v>
                </c:pt>
                <c:pt idx="6">
                  <c:v>حديد تسليح</c:v>
                </c:pt>
                <c:pt idx="7">
                  <c:v>أسقف خاصة</c:v>
                </c:pt>
                <c:pt idx="8">
                  <c:v>خزانات وبيارات</c:v>
                </c:pt>
                <c:pt idx="9">
                  <c:v>منشآت معدنية وأسوار</c:v>
                </c:pt>
                <c:pt idx="10">
                  <c:v>أسفلت وبردورات وإنترلوك</c:v>
                </c:pt>
                <c:pt idx="11">
                  <c:v>مباني بلوك وطوب</c:v>
                </c:pt>
                <c:pt idx="12">
                  <c:v>لياسة وبياض</c:v>
                </c:pt>
                <c:pt idx="13">
                  <c:v>عزل مائي وحراري</c:v>
                </c:pt>
                <c:pt idx="14">
                  <c:v>بلاط ورخام وتكسيات</c:v>
                </c:pt>
                <c:pt idx="15">
                  <c:v>أسقف مستعارة</c:v>
                </c:pt>
                <c:pt idx="16">
                  <c:v>نجارة معمارية</c:v>
                </c:pt>
                <c:pt idx="17">
                  <c:v>أبواب معدنية وألمنيوم وواجهات</c:v>
                </c:pt>
                <c:pt idx="18">
                  <c:v>دهانات وإيبوكسي</c:v>
                </c:pt>
                <c:pt idx="19">
                  <c:v>صحي وتغذية وصرف</c:v>
                </c:pt>
                <c:pt idx="20">
                  <c:v>كهرباء</c:v>
                </c:pt>
                <c:pt idx="21">
                  <c:v>حريق وإنذار</c:v>
                </c:pt>
                <c:pt idx="22">
                  <c:v>تكييف وتهوية</c:v>
                </c:pt>
                <c:pt idx="23">
                  <c:v>مصاعد</c:v>
                </c:pt>
                <c:pt idx="24">
                  <c:v>تسليم ابتدائي ونهائي</c:v>
                </c:pt>
                <c:pt idx="25">
                  <c:v>تفاصيل قياسية</c:v>
                </c:pt>
              </c:strCache>
            </c:strRef>
          </c:cat>
          <c:val>
            <c:numRef>
              <c:f>Trade_Summary!$D$5:$D$30</c:f>
              <c:numCache>
                <c:formatCode>General</c:formatCode>
                <c:ptCount val="26"/>
                <c:pt idx="0">
                  <c:v>14</c:v>
                </c:pt>
                <c:pt idx="1">
                  <c:v>18</c:v>
                </c:pt>
                <c:pt idx="2">
                  <c:v>62</c:v>
                </c:pt>
                <c:pt idx="3">
                  <c:v>31</c:v>
                </c:pt>
                <c:pt idx="4">
                  <c:v>70</c:v>
                </c:pt>
                <c:pt idx="5">
                  <c:v>96</c:v>
                </c:pt>
                <c:pt idx="6">
                  <c:v>241</c:v>
                </c:pt>
                <c:pt idx="7">
                  <c:v>76</c:v>
                </c:pt>
                <c:pt idx="8">
                  <c:v>19</c:v>
                </c:pt>
                <c:pt idx="9">
                  <c:v>14</c:v>
                </c:pt>
                <c:pt idx="10">
                  <c:v>21</c:v>
                </c:pt>
                <c:pt idx="11">
                  <c:v>35</c:v>
                </c:pt>
                <c:pt idx="12">
                  <c:v>10</c:v>
                </c:pt>
                <c:pt idx="13">
                  <c:v>30</c:v>
                </c:pt>
                <c:pt idx="14">
                  <c:v>19</c:v>
                </c:pt>
                <c:pt idx="15">
                  <c:v>9</c:v>
                </c:pt>
                <c:pt idx="16">
                  <c:v>5</c:v>
                </c:pt>
                <c:pt idx="17">
                  <c:v>10</c:v>
                </c:pt>
                <c:pt idx="18">
                  <c:v>9</c:v>
                </c:pt>
                <c:pt idx="19">
                  <c:v>44</c:v>
                </c:pt>
                <c:pt idx="20">
                  <c:v>42</c:v>
                </c:pt>
                <c:pt idx="21">
                  <c:v>21</c:v>
                </c:pt>
                <c:pt idx="22">
                  <c:v>13</c:v>
                </c:pt>
                <c:pt idx="23">
                  <c:v>6</c:v>
                </c:pt>
                <c:pt idx="24">
                  <c:v>46</c:v>
                </c:pt>
                <c:pt idx="25">
                  <c:v>15</c:v>
                </c:pt>
              </c:numCache>
            </c:numRef>
          </c:val>
          <c:extLst>
            <c:ext xmlns:c16="http://schemas.microsoft.com/office/drawing/2014/chart" uri="{C3380CC4-5D6E-409C-BE32-E72D297353CC}">
              <c16:uniqueId val="{00000001-0D53-423E-BA1D-12344B3D2016}"/>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title>
          <c:tx>
            <c:rich>
              <a:bodyPr/>
              <a:lstStyle/>
              <a:p>
                <a:pPr>
                  <a:defRPr/>
                </a:pPr>
                <a:r>
                  <a:t>عدد البنود</a:t>
                </a:r>
              </a:p>
            </c:rich>
          </c:tx>
          <c:overlay val="1"/>
        </c:title>
        <c:numFmt formatCode="General"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0</xdr:rowOff>
    </xdr:from>
    <xdr:ext cx="2247900" cy="857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0</xdr:colOff>
      <xdr:row>0</xdr:row>
      <xdr:rowOff>0</xdr:rowOff>
    </xdr:from>
    <xdr:ext cx="1619250" cy="6191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3</xdr:row>
      <xdr:rowOff>0</xdr:rowOff>
    </xdr:from>
    <xdr:ext cx="7920000" cy="5760000"/>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633FF"/>
    <pageSetUpPr fitToPage="1"/>
  </sheetPr>
  <dimension ref="A1:C27"/>
  <sheetViews>
    <sheetView rightToLeft="1" tabSelected="1" workbookViewId="0"/>
  </sheetViews>
  <sheetFormatPr defaultRowHeight="13.8" x14ac:dyDescent="0.25"/>
  <cols>
    <col min="1" max="1" width="22" customWidth="1"/>
    <col min="2" max="2" width="70" customWidth="1"/>
    <col min="3" max="3" width="12" customWidth="1"/>
    <col min="4" max="4" width="34" customWidth="1"/>
  </cols>
  <sheetData>
    <row r="1" spans="1:3" ht="34.049999999999997" customHeight="1" x14ac:dyDescent="0.8">
      <c r="A1" s="1" t="s">
        <v>0</v>
      </c>
      <c r="B1" s="2"/>
      <c r="C1" s="2"/>
    </row>
    <row r="2" spans="1:3" ht="34.049999999999997" customHeight="1" x14ac:dyDescent="0.55000000000000004">
      <c r="A2" s="3" t="s">
        <v>1</v>
      </c>
      <c r="B2" s="2"/>
      <c r="C2" s="2"/>
    </row>
    <row r="3" spans="1:3" ht="18.600000000000001" x14ac:dyDescent="0.55000000000000004">
      <c r="A3" s="2"/>
      <c r="B3" s="2"/>
      <c r="C3" s="2"/>
    </row>
    <row r="4" spans="1:3" ht="18.600000000000001" x14ac:dyDescent="0.55000000000000004">
      <c r="A4" s="4" t="s">
        <v>2</v>
      </c>
      <c r="B4" s="5" t="s">
        <v>3</v>
      </c>
      <c r="C4" s="2"/>
    </row>
    <row r="5" spans="1:3" ht="18.600000000000001" x14ac:dyDescent="0.55000000000000004">
      <c r="A5" s="4" t="s">
        <v>4</v>
      </c>
      <c r="B5" s="5" t="s">
        <v>5</v>
      </c>
      <c r="C5" s="2"/>
    </row>
    <row r="6" spans="1:3" ht="18.600000000000001" x14ac:dyDescent="0.55000000000000004">
      <c r="A6" s="4" t="s">
        <v>6</v>
      </c>
      <c r="B6" s="4" t="s">
        <v>7</v>
      </c>
      <c r="C6" s="2"/>
    </row>
    <row r="7" spans="1:3" ht="18.600000000000001" x14ac:dyDescent="0.55000000000000004">
      <c r="A7" s="4" t="s">
        <v>8</v>
      </c>
      <c r="B7" s="4" t="s">
        <v>9</v>
      </c>
      <c r="C7" s="2"/>
    </row>
    <row r="8" spans="1:3" ht="18.600000000000001" x14ac:dyDescent="0.55000000000000004">
      <c r="A8" s="2"/>
      <c r="B8" s="2"/>
      <c r="C8" s="2"/>
    </row>
    <row r="9" spans="1:3" ht="18.600000000000001" x14ac:dyDescent="0.25">
      <c r="A9" s="6" t="s">
        <v>10</v>
      </c>
      <c r="B9" s="6" t="s">
        <v>11</v>
      </c>
      <c r="C9" s="6" t="s">
        <v>12</v>
      </c>
    </row>
    <row r="10" spans="1:3" ht="18.600000000000001" x14ac:dyDescent="0.25">
      <c r="A10" s="7" t="s">
        <v>13</v>
      </c>
      <c r="B10" s="4" t="s">
        <v>14</v>
      </c>
      <c r="C10" s="8">
        <f>COUNTA(ITP_Checklists!B5:B5000)</f>
        <v>3839</v>
      </c>
    </row>
    <row r="11" spans="1:3" ht="18.600000000000001" x14ac:dyDescent="0.25">
      <c r="A11" s="7" t="s">
        <v>15</v>
      </c>
      <c r="B11" s="4" t="s">
        <v>16</v>
      </c>
      <c r="C11" s="8">
        <f>COUNTA(Tolerances!B5:B5000)</f>
        <v>2012</v>
      </c>
    </row>
    <row r="12" spans="1:3" ht="18.600000000000001" x14ac:dyDescent="0.25">
      <c r="A12" s="7" t="s">
        <v>17</v>
      </c>
      <c r="B12" s="4" t="s">
        <v>18</v>
      </c>
      <c r="C12" s="8">
        <f>COUNTA(Tests!B5:B5000)</f>
        <v>323</v>
      </c>
    </row>
    <row r="13" spans="1:3" ht="18.600000000000001" x14ac:dyDescent="0.25">
      <c r="A13" s="7" t="s">
        <v>19</v>
      </c>
      <c r="B13" s="4" t="s">
        <v>20</v>
      </c>
      <c r="C13" s="8">
        <f>COUNTA(Measurement!B5:B5000)</f>
        <v>81</v>
      </c>
    </row>
    <row r="14" spans="1:3" ht="18.600000000000001" x14ac:dyDescent="0.25">
      <c r="A14" s="7" t="s">
        <v>21</v>
      </c>
      <c r="B14" s="4" t="s">
        <v>22</v>
      </c>
      <c r="C14" s="9"/>
    </row>
    <row r="15" spans="1:3" ht="18.600000000000001" x14ac:dyDescent="0.25">
      <c r="A15" s="7" t="s">
        <v>23</v>
      </c>
      <c r="B15" s="4" t="s">
        <v>24</v>
      </c>
      <c r="C15" s="8">
        <f>COUNTA(Contract_Clauses!B5:B5000)</f>
        <v>226</v>
      </c>
    </row>
    <row r="16" spans="1:3" ht="18.600000000000001" x14ac:dyDescent="0.25">
      <c r="A16" s="7" t="s">
        <v>25</v>
      </c>
      <c r="B16" s="4" t="s">
        <v>26</v>
      </c>
      <c r="C16" s="8">
        <f>COUNTA(Common_Mistakes!B5:B5000)</f>
        <v>282</v>
      </c>
    </row>
    <row r="17" spans="1:3" ht="18.600000000000001" x14ac:dyDescent="0.25">
      <c r="A17" s="7" t="s">
        <v>27</v>
      </c>
      <c r="B17" s="4" t="s">
        <v>28</v>
      </c>
      <c r="C17" s="8">
        <f>COUNTA(Forms_Index!B5:B5000)</f>
        <v>83</v>
      </c>
    </row>
    <row r="18" spans="1:3" ht="18.600000000000001" x14ac:dyDescent="0.25">
      <c r="A18" s="7" t="s">
        <v>29</v>
      </c>
      <c r="B18" s="4" t="s">
        <v>30</v>
      </c>
      <c r="C18" s="9"/>
    </row>
    <row r="19" spans="1:3" ht="18.600000000000001" x14ac:dyDescent="0.25">
      <c r="A19" s="7" t="s">
        <v>31</v>
      </c>
      <c r="B19" s="4" t="s">
        <v>32</v>
      </c>
      <c r="C19" s="9"/>
    </row>
    <row r="20" spans="1:3" ht="18.600000000000001" x14ac:dyDescent="0.25">
      <c r="A20" s="7" t="s">
        <v>33</v>
      </c>
      <c r="B20" s="4" t="s">
        <v>34</v>
      </c>
      <c r="C20" s="9"/>
    </row>
    <row r="21" spans="1:3" ht="18.600000000000001" x14ac:dyDescent="0.25">
      <c r="A21" s="7" t="s">
        <v>35</v>
      </c>
      <c r="B21" s="4" t="s">
        <v>36</v>
      </c>
      <c r="C21" s="8">
        <f>COUNTA(Book_TOC!B5:B5000)</f>
        <v>150</v>
      </c>
    </row>
    <row r="22" spans="1:3" ht="18.600000000000001" x14ac:dyDescent="0.55000000000000004">
      <c r="A22" s="2"/>
      <c r="B22" s="2"/>
      <c r="C22" s="2"/>
    </row>
    <row r="23" spans="1:3" ht="30" customHeight="1" x14ac:dyDescent="0.55000000000000004">
      <c r="A23" s="39" t="s">
        <v>37</v>
      </c>
      <c r="B23" s="40"/>
      <c r="C23" s="40"/>
    </row>
    <row r="24" spans="1:3" ht="30" customHeight="1" x14ac:dyDescent="0.55000000000000004">
      <c r="A24" s="39" t="s">
        <v>38</v>
      </c>
      <c r="B24" s="40"/>
      <c r="C24" s="40"/>
    </row>
    <row r="25" spans="1:3" ht="30" customHeight="1" x14ac:dyDescent="0.55000000000000004">
      <c r="A25" s="39" t="s">
        <v>39</v>
      </c>
      <c r="B25" s="40"/>
      <c r="C25" s="40"/>
    </row>
    <row r="26" spans="1:3" ht="30" customHeight="1" x14ac:dyDescent="0.55000000000000004">
      <c r="A26" s="39" t="s">
        <v>40</v>
      </c>
      <c r="B26" s="40"/>
      <c r="C26" s="40"/>
    </row>
    <row r="27" spans="1:3" ht="30" customHeight="1" x14ac:dyDescent="0.55000000000000004">
      <c r="A27" s="39" t="s">
        <v>41</v>
      </c>
      <c r="B27" s="40"/>
      <c r="C27" s="40"/>
    </row>
  </sheetData>
  <mergeCells count="5">
    <mergeCell ref="A25:C25"/>
    <mergeCell ref="A23:C23"/>
    <mergeCell ref="A27:C27"/>
    <mergeCell ref="A26:C26"/>
    <mergeCell ref="A24:C24"/>
  </mergeCells>
  <dataValidations count="1">
    <dataValidation type="list" sqref="B4" xr:uid="{00000000-0002-0000-0000-000000000000}">
      <formula1>"Burouj Al-Emaar General Contracting (BAE),Tanfithi Business Services (TFT),Arab Creators for Engineering Consultancy (ACE)"</formula1>
    </dataValidation>
  </dataValidations>
  <hyperlinks>
    <hyperlink ref="A10" location="'ITP_Checklists'!A1" display="ITP_Checklists" xr:uid="{00000000-0004-0000-0000-000000000000}"/>
    <hyperlink ref="A11" location="'Tolerances'!A1" display="Tolerances" xr:uid="{00000000-0004-0000-0000-000001000000}"/>
    <hyperlink ref="A12" location="'Tests'!A1" display="Tests" xr:uid="{00000000-0004-0000-0000-000002000000}"/>
    <hyperlink ref="A13" location="'Measurement'!A1" display="Measurement" xr:uid="{00000000-0004-0000-0000-000003000000}"/>
    <hyperlink ref="A14" location="'BOQ_Template'!A1" display="BOQ_Template" xr:uid="{00000000-0004-0000-0000-000004000000}"/>
    <hyperlink ref="A15" location="'Contract_Clauses'!A1" display="Contract_Clauses" xr:uid="{00000000-0004-0000-0000-000005000000}"/>
    <hyperlink ref="A16" location="'Common_Mistakes'!A1" display="Common_Mistakes" xr:uid="{00000000-0004-0000-0000-000006000000}"/>
    <hyperlink ref="A17" location="'Forms_Index'!A1" display="Forms_Index" xr:uid="{00000000-0004-0000-0000-000007000000}"/>
    <hyperlink ref="A18" location="'Trade_Summary'!A1" display="Trade_Summary" xr:uid="{00000000-0004-0000-0000-000008000000}"/>
    <hyperlink ref="A19" location="'Logs'!A1" display="Logs" xr:uid="{00000000-0004-0000-0000-000009000000}"/>
    <hyperlink ref="A20" location="'Print_Form'!A1" display="Print_Form" xr:uid="{00000000-0004-0000-0000-00000A000000}"/>
    <hyperlink ref="A21" location="'Book_TOC'!A1" display="Book_TOC" xr:uid="{00000000-0004-0000-0000-00000B000000}"/>
  </hyperlinks>
  <pageMargins left="0.75" right="0.75" top="1" bottom="1"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633FF"/>
    <pageSetUpPr fitToPage="1"/>
  </sheetPr>
  <dimension ref="A1:L90"/>
  <sheetViews>
    <sheetView rightToLeft="1" workbookViewId="0"/>
  </sheetViews>
  <sheetFormatPr defaultRowHeight="13.8" x14ac:dyDescent="0.25"/>
  <cols>
    <col min="1" max="1" width="6" customWidth="1"/>
    <col min="2" max="2" width="13" customWidth="1"/>
    <col min="3" max="3" width="58" customWidth="1"/>
    <col min="4" max="4" width="30" customWidth="1"/>
    <col min="5" max="5" width="7" customWidth="1"/>
    <col min="6" max="6" width="9" customWidth="1"/>
    <col min="7" max="7" width="10" customWidth="1"/>
    <col min="8" max="8" width="22" customWidth="1"/>
    <col min="12" max="12" width="13" hidden="1" customWidth="1"/>
  </cols>
  <sheetData>
    <row r="1" spans="1:12" ht="30" customHeight="1" x14ac:dyDescent="0.65">
      <c r="A1" s="10" t="s">
        <v>42</v>
      </c>
      <c r="B1" s="2"/>
      <c r="C1" s="2"/>
      <c r="D1" s="2"/>
      <c r="E1" s="2"/>
      <c r="F1" s="2"/>
      <c r="G1" s="2"/>
      <c r="H1" s="2"/>
      <c r="I1" s="2"/>
      <c r="J1" s="2"/>
      <c r="K1" s="2"/>
      <c r="L1" s="2"/>
    </row>
    <row r="2" spans="1:12" ht="22.05" customHeight="1" x14ac:dyDescent="0.55000000000000004">
      <c r="A2" s="11" t="s">
        <v>43</v>
      </c>
      <c r="B2" s="2"/>
      <c r="C2" s="2"/>
      <c r="D2" s="2"/>
      <c r="E2" s="2"/>
      <c r="F2" s="2"/>
      <c r="G2" s="2"/>
      <c r="H2" s="2"/>
      <c r="I2" s="2"/>
      <c r="J2" s="2"/>
      <c r="K2" s="2"/>
      <c r="L2" s="2"/>
    </row>
    <row r="3" spans="1:12" ht="18.600000000000001" x14ac:dyDescent="0.55000000000000004">
      <c r="A3" s="2"/>
      <c r="B3" s="2"/>
      <c r="C3" s="2"/>
      <c r="D3" s="2"/>
      <c r="E3" s="2"/>
      <c r="F3" s="2"/>
      <c r="G3" s="2"/>
      <c r="H3" s="2"/>
      <c r="I3" s="2"/>
      <c r="J3" s="2"/>
      <c r="K3" s="2"/>
      <c r="L3" s="2"/>
    </row>
    <row r="4" spans="1:12" ht="20.399999999999999" x14ac:dyDescent="0.6">
      <c r="A4" s="12" t="s">
        <v>44</v>
      </c>
      <c r="B4" s="2"/>
      <c r="C4" s="41" t="s">
        <v>45</v>
      </c>
      <c r="D4" s="40"/>
      <c r="E4" s="40"/>
      <c r="F4" s="40"/>
      <c r="G4" s="40"/>
      <c r="H4" s="40"/>
      <c r="I4" s="2"/>
      <c r="J4" s="2"/>
      <c r="K4" s="2"/>
      <c r="L4" s="2"/>
    </row>
    <row r="5" spans="1:12" ht="18.600000000000001" x14ac:dyDescent="0.55000000000000004">
      <c r="A5" s="12" t="s">
        <v>4</v>
      </c>
      <c r="B5" s="2"/>
      <c r="C5" s="45" t="str">
        <f>Index!B5</f>
        <v>اسم المشروع</v>
      </c>
      <c r="D5" s="40"/>
      <c r="E5" s="12" t="s">
        <v>2</v>
      </c>
      <c r="F5" s="45" t="str">
        <f>Index!B4</f>
        <v>Arab Creators for Engineering Consultancy (ACE)</v>
      </c>
      <c r="G5" s="40"/>
      <c r="H5" s="40"/>
      <c r="I5" s="2"/>
      <c r="J5" s="2"/>
      <c r="K5" s="2"/>
      <c r="L5" s="2"/>
    </row>
    <row r="6" spans="1:12" ht="18.600000000000001" x14ac:dyDescent="0.55000000000000004">
      <c r="A6" s="12" t="s">
        <v>46</v>
      </c>
      <c r="B6" s="2"/>
      <c r="C6" s="42"/>
      <c r="D6" s="44"/>
      <c r="E6" s="12" t="s">
        <v>47</v>
      </c>
      <c r="F6" s="42"/>
      <c r="G6" s="43"/>
      <c r="H6" s="44"/>
      <c r="I6" s="2"/>
      <c r="J6" s="2"/>
      <c r="K6" s="2"/>
      <c r="L6" s="2"/>
    </row>
    <row r="7" spans="1:12" ht="18.600000000000001" x14ac:dyDescent="0.55000000000000004">
      <c r="A7" s="12" t="s">
        <v>48</v>
      </c>
      <c r="B7" s="2"/>
      <c r="C7" s="42"/>
      <c r="D7" s="44"/>
      <c r="E7" s="12" t="s">
        <v>8</v>
      </c>
      <c r="F7" s="42"/>
      <c r="G7" s="43"/>
      <c r="H7" s="44"/>
      <c r="I7" s="2"/>
      <c r="J7" s="2"/>
      <c r="K7" s="2"/>
      <c r="L7" s="2"/>
    </row>
    <row r="8" spans="1:12" ht="18.600000000000001" x14ac:dyDescent="0.55000000000000004">
      <c r="A8" s="2"/>
      <c r="B8" s="2"/>
      <c r="C8" s="2"/>
      <c r="D8" s="2"/>
      <c r="E8" s="2"/>
      <c r="F8" s="2"/>
      <c r="G8" s="2"/>
      <c r="H8" s="2"/>
      <c r="I8" s="2"/>
      <c r="J8" s="2"/>
      <c r="K8" s="2"/>
      <c r="L8" s="2"/>
    </row>
    <row r="9" spans="1:12" ht="18.600000000000001" x14ac:dyDescent="0.55000000000000004">
      <c r="A9" s="6" t="s">
        <v>49</v>
      </c>
      <c r="B9" s="6" t="s">
        <v>50</v>
      </c>
      <c r="C9" s="6" t="s">
        <v>51</v>
      </c>
      <c r="D9" s="6" t="s">
        <v>52</v>
      </c>
      <c r="E9" s="6" t="s">
        <v>53</v>
      </c>
      <c r="F9" s="6" t="s">
        <v>54</v>
      </c>
      <c r="G9" s="6" t="s">
        <v>55</v>
      </c>
      <c r="H9" s="6" t="s">
        <v>56</v>
      </c>
      <c r="I9" s="2"/>
      <c r="J9" s="2"/>
      <c r="K9" s="2"/>
      <c r="L9" s="2"/>
    </row>
    <row r="10" spans="1:12" ht="40.049999999999997" customHeight="1" x14ac:dyDescent="0.55000000000000004">
      <c r="A10" s="8">
        <f>IF(COUNTIF(ITP_Checklists!$D$5:$D$6000,$C$4)&gt;=1,1,"")</f>
        <v>1</v>
      </c>
      <c r="B10" s="8" t="str">
        <f>IF($L10="","",INDEX(ITP_Checklists!$E:$E,$L10)&amp;"")</f>
        <v>قبل التنفيذ</v>
      </c>
      <c r="C10" s="14" t="str">
        <f>IF($L10="","",INDEX(ITP_Checklists!$F:$F,$L10)&amp;" ("&amp;INDEX(ITP_Checklists!$I:$I,$L10)&amp;")")</f>
        <v>مراجعة جهد التربة بتقرير المقاول مع تقرير المالك السابق، وعند الاختلاف يعاد تصميم الأساسات ويعتمد من المالك (ص 8)</v>
      </c>
      <c r="D10" s="14" t="str">
        <f>IF($L10="","",INDEX(ITP_Checklists!$G:$G,$L10)&amp;"")</f>
        <v/>
      </c>
      <c r="E10" s="8" t="str">
        <f>IF($L10="","",INDEX(ITP_Checklists!$H:$H,$L10)&amp;"")</f>
        <v>H</v>
      </c>
      <c r="F10" s="15"/>
      <c r="G10" s="15"/>
      <c r="H10" s="16"/>
      <c r="I10" s="2"/>
      <c r="J10" s="2"/>
      <c r="K10" s="2"/>
      <c r="L10" s="2">
        <f>IFERROR(MATCH($C$4&amp;"|"&amp;1,ITP_Checklists!$L:$L,0),"")</f>
        <v>5</v>
      </c>
    </row>
    <row r="11" spans="1:12" ht="40.049999999999997" customHeight="1" x14ac:dyDescent="0.55000000000000004">
      <c r="A11" s="8">
        <f>IF(COUNTIF(ITP_Checklists!$D$5:$D$6000,$C$4)&gt;=2,2,"")</f>
        <v>2</v>
      </c>
      <c r="B11" s="8" t="str">
        <f>IF($L11="","",INDEX(ITP_Checklists!$E:$E,$L11)&amp;"")</f>
        <v>مستندات</v>
      </c>
      <c r="C11" s="14" t="str">
        <f>IF($L11="","",INDEX(ITP_Checklists!$F:$F,$L11)&amp;" ("&amp;INDEX(ITP_Checklists!$I:$I,$L11)&amp;")")</f>
        <v>التأكد من تقديم خطاب الضمان الابتدائي (Bid Bond) للمشروع (ص 8)</v>
      </c>
      <c r="D11" s="14" t="str">
        <f>IF($L11="","",INDEX(ITP_Checklists!$G:$G,$L11)&amp;"")</f>
        <v/>
      </c>
      <c r="E11" s="8" t="str">
        <f>IF($L11="","",INDEX(ITP_Checklists!$H:$H,$L11)&amp;"")</f>
        <v>R</v>
      </c>
      <c r="F11" s="15"/>
      <c r="G11" s="15"/>
      <c r="H11" s="16"/>
      <c r="I11" s="2"/>
      <c r="J11" s="2"/>
      <c r="K11" s="2"/>
      <c r="L11" s="2">
        <f>IFERROR(MATCH($C$4&amp;"|"&amp;2,ITP_Checklists!$L:$L,0),"")</f>
        <v>6</v>
      </c>
    </row>
    <row r="12" spans="1:12" ht="40.049999999999997" customHeight="1" x14ac:dyDescent="0.55000000000000004">
      <c r="A12" s="8">
        <f>IF(COUNTIF(ITP_Checklists!$D$5:$D$6000,$C$4)&gt;=3,3,"")</f>
        <v>3</v>
      </c>
      <c r="B12" s="8" t="str">
        <f>IF($L12="","",INDEX(ITP_Checklists!$E:$E,$L12)&amp;"")</f>
        <v>مستندات</v>
      </c>
      <c r="C12" s="14" t="str">
        <f>IF($L12="","",INDEX(ITP_Checklists!$F:$F,$L12)&amp;" ("&amp;INDEX(ITP_Checklists!$I:$I,$L12)&amp;")")</f>
        <v>التأكد من وثائق التأمين ضد جميع أخطار المقاولات حتى الاستلام الابتدائي (ص 8)</v>
      </c>
      <c r="D12" s="14" t="str">
        <f>IF($L12="","",INDEX(ITP_Checklists!$G:$G,$L12)&amp;"")</f>
        <v/>
      </c>
      <c r="E12" s="8" t="str">
        <f>IF($L12="","",INDEX(ITP_Checklists!$H:$H,$L12)&amp;"")</f>
        <v>R</v>
      </c>
      <c r="F12" s="15"/>
      <c r="G12" s="15"/>
      <c r="H12" s="16"/>
      <c r="I12" s="2"/>
      <c r="J12" s="2"/>
      <c r="K12" s="2"/>
      <c r="L12" s="2">
        <f>IFERROR(MATCH($C$4&amp;"|"&amp;3,ITP_Checklists!$L:$L,0),"")</f>
        <v>7</v>
      </c>
    </row>
    <row r="13" spans="1:12" ht="40.049999999999997" customHeight="1" x14ac:dyDescent="0.55000000000000004">
      <c r="A13" s="8">
        <f>IF(COUNTIF(ITP_Checklists!$D$5:$D$6000,$C$4)&gt;=4,4,"")</f>
        <v>4</v>
      </c>
      <c r="B13" s="8" t="str">
        <f>IF($L13="","",INDEX(ITP_Checklists!$E:$E,$L13)&amp;"")</f>
        <v>قبل التنفيذ</v>
      </c>
      <c r="C13" s="14" t="str">
        <f>IF($L13="","",INDEX(ITP_Checklists!$F:$F,$L13)&amp;" ("&amp;INDEX(ITP_Checklists!$I:$I,$L13)&amp;")")</f>
        <v>عمل ميزانية شبكية للموقع واعتمادها من المهندس المشرف (ص 8)</v>
      </c>
      <c r="D13" s="14" t="str">
        <f>IF($L13="","",INDEX(ITP_Checklists!$G:$G,$L13)&amp;"")</f>
        <v/>
      </c>
      <c r="E13" s="8" t="str">
        <f>IF($L13="","",INDEX(ITP_Checklists!$H:$H,$L13)&amp;"")</f>
        <v>H</v>
      </c>
      <c r="F13" s="15"/>
      <c r="G13" s="15"/>
      <c r="H13" s="16"/>
      <c r="I13" s="2"/>
      <c r="J13" s="2"/>
      <c r="K13" s="2"/>
      <c r="L13" s="2">
        <f>IFERROR(MATCH($C$4&amp;"|"&amp;4,ITP_Checklists!$L:$L,0),"")</f>
        <v>8</v>
      </c>
    </row>
    <row r="14" spans="1:12" ht="40.049999999999997" customHeight="1" x14ac:dyDescent="0.55000000000000004">
      <c r="A14" s="8">
        <f>IF(COUNTIF(ITP_Checklists!$D$5:$D$6000,$C$4)&gt;=5,5,"")</f>
        <v>5</v>
      </c>
      <c r="B14" s="8" t="str">
        <f>IF($L14="","",INDEX(ITP_Checklists!$E:$E,$L14)&amp;"")</f>
        <v>قبل التنفيذ</v>
      </c>
      <c r="C14" s="14" t="str">
        <f>IF($L14="","",INDEX(ITP_Checklists!$F:$F,$L14)&amp;" ("&amp;INDEX(ITP_Checklists!$I:$I,$L14)&amp;")")</f>
        <v>تحديد منسوب قاع الحفر من أوطى نقطة أو المتوسط حسب تقرير التربة واعتماده (ص 8)</v>
      </c>
      <c r="D14" s="14" t="str">
        <f>IF($L14="","",INDEX(ITP_Checklists!$G:$G,$L14)&amp;"")</f>
        <v/>
      </c>
      <c r="E14" s="8" t="str">
        <f>IF($L14="","",INDEX(ITP_Checklists!$H:$H,$L14)&amp;"")</f>
        <v>H</v>
      </c>
      <c r="F14" s="15"/>
      <c r="G14" s="15"/>
      <c r="H14" s="16"/>
      <c r="I14" s="2"/>
      <c r="J14" s="2"/>
      <c r="K14" s="2"/>
      <c r="L14" s="2">
        <f>IFERROR(MATCH($C$4&amp;"|"&amp;5,ITP_Checklists!$L:$L,0),"")</f>
        <v>9</v>
      </c>
    </row>
    <row r="15" spans="1:12" ht="40.049999999999997" customHeight="1" x14ac:dyDescent="0.55000000000000004">
      <c r="A15" s="8">
        <f>IF(COUNTIF(ITP_Checklists!$D$5:$D$6000,$C$4)&gt;=6,6,"")</f>
        <v>6</v>
      </c>
      <c r="B15" s="8" t="str">
        <f>IF($L15="","",INDEX(ITP_Checklists!$E:$E,$L15)&amp;"")</f>
        <v>قبل التنفيذ</v>
      </c>
      <c r="C15" s="14" t="str">
        <f>IF($L15="","",INDEX(ITP_Checklists!$F:$F,$L15)&amp;" ("&amp;INDEX(ITP_Checklists!$I:$I,$L15)&amp;")")</f>
        <v>اعتماد كروكي موقع عام يحدد أماكن تشوين الحديد والأسمنت وخزانات مياه التشغيل ومكاتب المهندسين ومسارات المناورة (ص 8)</v>
      </c>
      <c r="D15" s="14" t="str">
        <f>IF($L15="","",INDEX(ITP_Checklists!$G:$G,$L15)&amp;"")</f>
        <v/>
      </c>
      <c r="E15" s="8" t="str">
        <f>IF($L15="","",INDEX(ITP_Checklists!$H:$H,$L15)&amp;"")</f>
        <v>R</v>
      </c>
      <c r="F15" s="15"/>
      <c r="G15" s="15"/>
      <c r="H15" s="16"/>
      <c r="I15" s="2"/>
      <c r="J15" s="2"/>
      <c r="K15" s="2"/>
      <c r="L15" s="2">
        <f>IFERROR(MATCH($C$4&amp;"|"&amp;6,ITP_Checklists!$L:$L,0),"")</f>
        <v>10</v>
      </c>
    </row>
    <row r="16" spans="1:12" ht="40.049999999999997" customHeight="1" x14ac:dyDescent="0.55000000000000004">
      <c r="A16" s="8">
        <f>IF(COUNTIF(ITP_Checklists!$D$5:$D$6000,$C$4)&gt;=7,7,"")</f>
        <v>7</v>
      </c>
      <c r="B16" s="8" t="str">
        <f>IF($L16="","",INDEX(ITP_Checklists!$E:$E,$L16)&amp;"")</f>
        <v>قبل التنفيذ</v>
      </c>
      <c r="C16" s="14" t="str">
        <f>IF($L16="","",INDEX(ITP_Checklists!$F:$F,$L16)&amp;" ("&amp;INDEX(ITP_Checklists!$I:$I,$L16)&amp;")")</f>
        <v>تنفيذ سور مؤقت Temporary Fencing حول حدود الملكية ورفرفة كافية بعد الحفر واحتياطات الأمن والسلامة (ص 8)</v>
      </c>
      <c r="D16" s="14" t="str">
        <f>IF($L16="","",INDEX(ITP_Checklists!$G:$G,$L16)&amp;"")</f>
        <v/>
      </c>
      <c r="E16" s="8" t="str">
        <f>IF($L16="","",INDEX(ITP_Checklists!$H:$H,$L16)&amp;"")</f>
        <v>W</v>
      </c>
      <c r="F16" s="15"/>
      <c r="G16" s="15"/>
      <c r="H16" s="16"/>
      <c r="I16" s="2"/>
      <c r="J16" s="2"/>
      <c r="K16" s="2"/>
      <c r="L16" s="2">
        <f>IFERROR(MATCH($C$4&amp;"|"&amp;7,ITP_Checklists!$L:$L,0),"")</f>
        <v>11</v>
      </c>
    </row>
    <row r="17" spans="1:12" ht="40.049999999999997" customHeight="1" x14ac:dyDescent="0.55000000000000004">
      <c r="A17" s="8">
        <f>IF(COUNTIF(ITP_Checklists!$D$5:$D$6000,$C$4)&gt;=8,8,"")</f>
        <v>8</v>
      </c>
      <c r="B17" s="8" t="str">
        <f>IF($L17="","",INDEX(ITP_Checklists!$E:$E,$L17)&amp;"")</f>
        <v>قبل التنفيذ</v>
      </c>
      <c r="C17" s="14" t="str">
        <f>IF($L17="","",INDEX(ITP_Checklists!$F:$F,$L17)&amp;" ("&amp;INDEX(ITP_Checklists!$I:$I,$L17)&amp;")")</f>
        <v>تركيب لوحة تعريفية للمشروع حسب متطلبات المالك في مكان مضاء ظاهر (ص 8)</v>
      </c>
      <c r="D17" s="14" t="str">
        <f>IF($L17="","",INDEX(ITP_Checklists!$G:$G,$L17)&amp;"")</f>
        <v/>
      </c>
      <c r="E17" s="8" t="str">
        <f>IF($L17="","",INDEX(ITP_Checklists!$H:$H,$L17)&amp;"")</f>
        <v>W</v>
      </c>
      <c r="F17" s="15"/>
      <c r="G17" s="15"/>
      <c r="H17" s="16"/>
      <c r="I17" s="2"/>
      <c r="J17" s="2"/>
      <c r="K17" s="2"/>
      <c r="L17" s="2">
        <f>IFERROR(MATCH($C$4&amp;"|"&amp;8,ITP_Checklists!$L:$L,0),"")</f>
        <v>12</v>
      </c>
    </row>
    <row r="18" spans="1:12" ht="40.049999999999997" customHeight="1" x14ac:dyDescent="0.55000000000000004">
      <c r="A18" s="8">
        <f>IF(COUNTIF(ITP_Checklists!$D$5:$D$6000,$C$4)&gt;=9,9,"")</f>
        <v>9</v>
      </c>
      <c r="B18" s="8" t="str">
        <f>IF($L18="","",INDEX(ITP_Checklists!$E:$E,$L18)&amp;"")</f>
        <v>قبل التنفيذ</v>
      </c>
      <c r="C18" s="14" t="str">
        <f>IF($L18="","",INDEX(ITP_Checklists!$F:$F,$L18)&amp;" ("&amp;INDEX(ITP_Checklists!$I:$I,$L18)&amp;")")</f>
        <v>توفير مواقف سيارات ومكاتب مهندسين وفنيين وورش صيانة وتصنيع حديد ومخازن مواد وتمهيد الطرق الداخلية (ص 8)</v>
      </c>
      <c r="D18" s="14" t="str">
        <f>IF($L18="","",INDEX(ITP_Checklists!$G:$G,$L18)&amp;"")</f>
        <v/>
      </c>
      <c r="E18" s="8" t="str">
        <f>IF($L18="","",INDEX(ITP_Checklists!$H:$H,$L18)&amp;"")</f>
        <v>W</v>
      </c>
      <c r="F18" s="15"/>
      <c r="G18" s="15"/>
      <c r="H18" s="16"/>
      <c r="I18" s="2"/>
      <c r="J18" s="2"/>
      <c r="K18" s="2"/>
      <c r="L18" s="2">
        <f>IFERROR(MATCH($C$4&amp;"|"&amp;9,ITP_Checklists!$L:$L,0),"")</f>
        <v>13</v>
      </c>
    </row>
    <row r="19" spans="1:12" ht="40.049999999999997" customHeight="1" x14ac:dyDescent="0.55000000000000004">
      <c r="A19" s="8">
        <f>IF(COUNTIF(ITP_Checklists!$D$5:$D$6000,$C$4)&gt;=10,10,"")</f>
        <v>10</v>
      </c>
      <c r="B19" s="8" t="str">
        <f>IF($L19="","",INDEX(ITP_Checklists!$E:$E,$L19)&amp;"")</f>
        <v>قبل التنفيذ</v>
      </c>
      <c r="C19" s="14" t="str">
        <f>IF($L19="","",INDEX(ITP_Checklists!$F:$F,$L19)&amp;" ("&amp;INDEX(ITP_Checklists!$I:$I,$L19)&amp;")")</f>
        <v>تجهيز غرفة عينات بالموقع لحفظ العينات المعتمدة في أكياس شفافة مغلفة حتى الاستلام الابتدائي (ص 8)</v>
      </c>
      <c r="D19" s="14" t="str">
        <f>IF($L19="","",INDEX(ITP_Checklists!$G:$G,$L19)&amp;"")</f>
        <v/>
      </c>
      <c r="E19" s="8" t="str">
        <f>IF($L19="","",INDEX(ITP_Checklists!$H:$H,$L19)&amp;"")</f>
        <v>W</v>
      </c>
      <c r="F19" s="15"/>
      <c r="G19" s="15"/>
      <c r="H19" s="16"/>
      <c r="I19" s="2"/>
      <c r="J19" s="2"/>
      <c r="K19" s="2"/>
      <c r="L19" s="2">
        <f>IFERROR(MATCH($C$4&amp;"|"&amp;10,ITP_Checklists!$L:$L,0),"")</f>
        <v>14</v>
      </c>
    </row>
    <row r="20" spans="1:12" ht="40.049999999999997" customHeight="1" x14ac:dyDescent="0.55000000000000004">
      <c r="A20" s="8">
        <f>IF(COUNTIF(ITP_Checklists!$D$5:$D$6000,$C$4)&gt;=11,11,"")</f>
        <v>11</v>
      </c>
      <c r="B20" s="8" t="str">
        <f>IF($L20="","",INDEX(ITP_Checklists!$E:$E,$L20)&amp;"")</f>
        <v>قبل التنفيذ</v>
      </c>
      <c r="C20" s="14" t="str">
        <f>IF($L20="","",INDEX(ITP_Checklists!$F:$F,$L20)&amp;" ("&amp;INDEX(ITP_Checklists!$I:$I,$L20)&amp;")")</f>
        <v>تحديد أماكن المعدات الأساسية Tower Cranes لتغطية أغلب المنشآت دون تعارض مع المجاورين (ص 8)</v>
      </c>
      <c r="D20" s="14" t="str">
        <f>IF($L20="","",INDEX(ITP_Checklists!$G:$G,$L20)&amp;"")</f>
        <v/>
      </c>
      <c r="E20" s="8" t="str">
        <f>IF($L20="","",INDEX(ITP_Checklists!$H:$H,$L20)&amp;"")</f>
        <v>R</v>
      </c>
      <c r="F20" s="15"/>
      <c r="G20" s="15"/>
      <c r="H20" s="16"/>
      <c r="I20" s="2"/>
      <c r="J20" s="2"/>
      <c r="K20" s="2"/>
      <c r="L20" s="2">
        <f>IFERROR(MATCH($C$4&amp;"|"&amp;11,ITP_Checklists!$L:$L,0),"")</f>
        <v>15</v>
      </c>
    </row>
    <row r="21" spans="1:12" ht="40.049999999999997" customHeight="1" x14ac:dyDescent="0.55000000000000004">
      <c r="A21" s="8">
        <f>IF(COUNTIF(ITP_Checklists!$D$5:$D$6000,$C$4)&gt;=12,12,"")</f>
        <v>12</v>
      </c>
      <c r="B21" s="8" t="str">
        <f>IF($L21="","",INDEX(ITP_Checklists!$E:$E,$L21)&amp;"")</f>
        <v>قبل التنفيذ</v>
      </c>
      <c r="C21" s="14" t="str">
        <f>IF($L21="","",INDEX(ITP_Checklists!$F:$F,$L21)&amp;" ("&amp;INDEX(ITP_Checklists!$I:$I,$L21)&amp;")")</f>
        <v>توفير مكان لطعام العمالة بمياه شرب ومناضد ومقاعد وأكياس نفايات وحاوية معدنية (ص 8)</v>
      </c>
      <c r="D21" s="14" t="str">
        <f>IF($L21="","",INDEX(ITP_Checklists!$G:$G,$L21)&amp;"")</f>
        <v/>
      </c>
      <c r="E21" s="8" t="str">
        <f>IF($L21="","",INDEX(ITP_Checklists!$H:$H,$L21)&amp;"")</f>
        <v>W</v>
      </c>
      <c r="F21" s="15"/>
      <c r="G21" s="15"/>
      <c r="H21" s="16"/>
      <c r="I21" s="2"/>
      <c r="J21" s="2"/>
      <c r="K21" s="2"/>
      <c r="L21" s="2">
        <f>IFERROR(MATCH($C$4&amp;"|"&amp;12,ITP_Checklists!$L:$L,0),"")</f>
        <v>16</v>
      </c>
    </row>
    <row r="22" spans="1:12" ht="40.049999999999997" customHeight="1" x14ac:dyDescent="0.55000000000000004">
      <c r="A22" s="8">
        <f>IF(COUNTIF(ITP_Checklists!$D$5:$D$6000,$C$4)&gt;=13,13,"")</f>
        <v>13</v>
      </c>
      <c r="B22" s="8" t="str">
        <f>IF($L22="","",INDEX(ITP_Checklists!$E:$E,$L22)&amp;"")</f>
        <v>قبل التنفيذ</v>
      </c>
      <c r="C22" s="14" t="str">
        <f>IF($L22="","",INDEX(ITP_Checklists!$F:$F,$L22)&amp;" ("&amp;INDEX(ITP_Checklists!$I:$I,$L22)&amp;")")</f>
        <v>توصيل خدمات الموقع (مياه وكهرباء) على حساب المقاول ما لم ينص العقد على خلاف ذلك (ص 8)</v>
      </c>
      <c r="D22" s="14" t="str">
        <f>IF($L22="","",INDEX(ITP_Checklists!$G:$G,$L22)&amp;"")</f>
        <v/>
      </c>
      <c r="E22" s="8" t="str">
        <f>IF($L22="","",INDEX(ITP_Checklists!$H:$H,$L22)&amp;"")</f>
        <v>R</v>
      </c>
      <c r="F22" s="15"/>
      <c r="G22" s="15"/>
      <c r="H22" s="16"/>
      <c r="I22" s="2"/>
      <c r="J22" s="2"/>
      <c r="K22" s="2"/>
      <c r="L22" s="2">
        <f>IFERROR(MATCH($C$4&amp;"|"&amp;13,ITP_Checklists!$L:$L,0),"")</f>
        <v>17</v>
      </c>
    </row>
    <row r="23" spans="1:12" ht="40.049999999999997" customHeight="1" x14ac:dyDescent="0.55000000000000004">
      <c r="A23" s="8">
        <f>IF(COUNTIF(ITP_Checklists!$D$5:$D$6000,$C$4)&gt;=14,14,"")</f>
        <v>14</v>
      </c>
      <c r="B23" s="8" t="str">
        <f>IF($L23="","",INDEX(ITP_Checklists!$E:$E,$L23)&amp;"")</f>
        <v>قبل التنفيذ</v>
      </c>
      <c r="C23" s="14" t="str">
        <f>IF($L23="","",INDEX(ITP_Checklists!$F:$F,$L23)&amp;" ("&amp;INDEX(ITP_Checklists!$I:$I,$L23)&amp;")")</f>
        <v>تنظيم حركة المعدات باتجاه واحد One Way Traffic ومدخل ومخرج منفصلين (ص 8)</v>
      </c>
      <c r="D23" s="14" t="str">
        <f>IF($L23="","",INDEX(ITP_Checklists!$G:$G,$L23)&amp;"")</f>
        <v/>
      </c>
      <c r="E23" s="8" t="str">
        <f>IF($L23="","",INDEX(ITP_Checklists!$H:$H,$L23)&amp;"")</f>
        <v>R</v>
      </c>
      <c r="F23" s="15"/>
      <c r="G23" s="15"/>
      <c r="H23" s="16"/>
      <c r="I23" s="2"/>
      <c r="J23" s="2"/>
      <c r="K23" s="2"/>
      <c r="L23" s="2">
        <f>IFERROR(MATCH($C$4&amp;"|"&amp;14,ITP_Checklists!$L:$L,0),"")</f>
        <v>18</v>
      </c>
    </row>
    <row r="24" spans="1:12" ht="40.049999999999997" customHeight="1" x14ac:dyDescent="0.55000000000000004">
      <c r="A24" s="8">
        <f>IF(COUNTIF(ITP_Checklists!$D$5:$D$6000,$C$4)&gt;=15,15,"")</f>
        <v>15</v>
      </c>
      <c r="B24" s="8" t="str">
        <f>IF($L24="","",INDEX(ITP_Checklists!$E:$E,$L24)&amp;"")</f>
        <v>قبل التنفيذ</v>
      </c>
      <c r="C24" s="14" t="str">
        <f>IF($L24="","",INDEX(ITP_Checklists!$F:$F,$L24)&amp;" ("&amp;INDEX(ITP_Checklists!$I:$I,$L24)&amp;")")</f>
        <v>عقد اجتماع أمن وسلامة في البداية واستلام خطة السلامة Safety Plan من المقاول (ص 9)</v>
      </c>
      <c r="D24" s="14" t="str">
        <f>IF($L24="","",INDEX(ITP_Checklists!$G:$G,$L24)&amp;"")</f>
        <v/>
      </c>
      <c r="E24" s="8" t="str">
        <f>IF($L24="","",INDEX(ITP_Checklists!$H:$H,$L24)&amp;"")</f>
        <v>H</v>
      </c>
      <c r="F24" s="15"/>
      <c r="G24" s="15"/>
      <c r="H24" s="16"/>
      <c r="I24" s="2"/>
      <c r="J24" s="2"/>
      <c r="K24" s="2"/>
      <c r="L24" s="2">
        <f>IFERROR(MATCH($C$4&amp;"|"&amp;15,ITP_Checklists!$L:$L,0),"")</f>
        <v>19</v>
      </c>
    </row>
    <row r="25" spans="1:12" ht="40.049999999999997" customHeight="1" x14ac:dyDescent="0.55000000000000004">
      <c r="A25" s="8">
        <f>IF(COUNTIF(ITP_Checklists!$D$5:$D$6000,$C$4)&gt;=16,16,"")</f>
        <v>16</v>
      </c>
      <c r="B25" s="8" t="str">
        <f>IF($L25="","",INDEX(ITP_Checklists!$E:$E,$L25)&amp;"")</f>
        <v>مستندات</v>
      </c>
      <c r="C25" s="14" t="str">
        <f>IF($L25="","",INDEX(ITP_Checklists!$F:$F,$L25)&amp;" ("&amp;INDEX(ITP_Checklists!$I:$I,$L25)&amp;")")</f>
        <v>وضع نظام ثابت لضبط المستندات وتبادلها يوميا وتوفير الأجهزة (فاكس، كمبيوتر، إنترنت) (ص 9)</v>
      </c>
      <c r="D25" s="14" t="str">
        <f>IF($L25="","",INDEX(ITP_Checklists!$G:$G,$L25)&amp;"")</f>
        <v/>
      </c>
      <c r="E25" s="8" t="str">
        <f>IF($L25="","",INDEX(ITP_Checklists!$H:$H,$L25)&amp;"")</f>
        <v>R</v>
      </c>
      <c r="F25" s="15"/>
      <c r="G25" s="15"/>
      <c r="H25" s="16"/>
      <c r="I25" s="2"/>
      <c r="J25" s="2"/>
      <c r="K25" s="2"/>
      <c r="L25" s="2">
        <f>IFERROR(MATCH($C$4&amp;"|"&amp;16,ITP_Checklists!$L:$L,0),"")</f>
        <v>20</v>
      </c>
    </row>
    <row r="26" spans="1:12" ht="40.049999999999997" customHeight="1" x14ac:dyDescent="0.55000000000000004">
      <c r="A26" s="8">
        <f>IF(COUNTIF(ITP_Checklists!$D$5:$D$6000,$C$4)&gt;=17,17,"")</f>
        <v>17</v>
      </c>
      <c r="B26" s="8" t="str">
        <f>IF($L26="","",INDEX(ITP_Checklists!$E:$E,$L26)&amp;"")</f>
        <v>مستندات</v>
      </c>
      <c r="C26" s="14" t="str">
        <f>IF($L26="","",INDEX(ITP_Checklists!$F:$F,$L26)&amp;" ("&amp;INDEX(ITP_Checklists!$I:$I,$L26)&amp;")")</f>
        <v>تحديد قنوات الاتصال بين المستويات والاتفاق على طريقة إصدار المراسلات وتوزيعها (ص 9)</v>
      </c>
      <c r="D26" s="14" t="str">
        <f>IF($L26="","",INDEX(ITP_Checklists!$G:$G,$L26)&amp;"")</f>
        <v/>
      </c>
      <c r="E26" s="8" t="str">
        <f>IF($L26="","",INDEX(ITP_Checklists!$H:$H,$L26)&amp;"")</f>
        <v>R</v>
      </c>
      <c r="F26" s="15"/>
      <c r="G26" s="15"/>
      <c r="H26" s="16"/>
      <c r="I26" s="2"/>
      <c r="J26" s="2"/>
      <c r="K26" s="2"/>
      <c r="L26" s="2">
        <f>IFERROR(MATCH($C$4&amp;"|"&amp;17,ITP_Checklists!$L:$L,0),"")</f>
        <v>21</v>
      </c>
    </row>
    <row r="27" spans="1:12" ht="40.049999999999997" customHeight="1" x14ac:dyDescent="0.55000000000000004">
      <c r="A27" s="8">
        <f>IF(COUNTIF(ITP_Checklists!$D$5:$D$6000,$C$4)&gt;=18,18,"")</f>
        <v>18</v>
      </c>
      <c r="B27" s="8" t="str">
        <f>IF($L27="","",INDEX(ITP_Checklists!$E:$E,$L27)&amp;"")</f>
        <v>قبل التنفيذ</v>
      </c>
      <c r="C27" s="14" t="str">
        <f>IF($L27="","",INDEX(ITP_Checklists!$F:$F,$L27)&amp;" ("&amp;INDEX(ITP_Checklists!$I:$I,$L27)&amp;")")</f>
        <v>توفير اللوحات الإرشادية Temporary Signboard ونظام التخلص من المخلفات وفق الاشتراطات البيئية (ص 9)</v>
      </c>
      <c r="D27" s="14" t="str">
        <f>IF($L27="","",INDEX(ITP_Checklists!$G:$G,$L27)&amp;"")</f>
        <v/>
      </c>
      <c r="E27" s="8" t="str">
        <f>IF($L27="","",INDEX(ITP_Checklists!$H:$H,$L27)&amp;"")</f>
        <v>W</v>
      </c>
      <c r="F27" s="15"/>
      <c r="G27" s="15"/>
      <c r="H27" s="16"/>
      <c r="I27" s="2"/>
      <c r="J27" s="2"/>
      <c r="K27" s="2"/>
      <c r="L27" s="2">
        <f>IFERROR(MATCH($C$4&amp;"|"&amp;18,ITP_Checklists!$L:$L,0),"")</f>
        <v>22</v>
      </c>
    </row>
    <row r="28" spans="1:12" ht="40.049999999999997" customHeight="1" x14ac:dyDescent="0.55000000000000004">
      <c r="A28" s="8">
        <f>IF(COUNTIF(ITP_Checklists!$D$5:$D$6000,$C$4)&gt;=19,19,"")</f>
        <v>19</v>
      </c>
      <c r="B28" s="8" t="str">
        <f>IF($L28="","",INDEX(ITP_Checklists!$E:$E,$L28)&amp;"")</f>
        <v>قبل التنفيذ</v>
      </c>
      <c r="C28" s="14" t="str">
        <f>IF($L28="","",INDEX(ITP_Checklists!$F:$F,$L28)&amp;" ("&amp;INDEX(ITP_Checklists!$I:$I,$L28)&amp;")")</f>
        <v>وضع نظام ثابت لتصاريح دخول وخروج المعدات والمواد (ص 9)</v>
      </c>
      <c r="D28" s="14" t="str">
        <f>IF($L28="","",INDEX(ITP_Checklists!$G:$G,$L28)&amp;"")</f>
        <v/>
      </c>
      <c r="E28" s="8" t="str">
        <f>IF($L28="","",INDEX(ITP_Checklists!$H:$H,$L28)&amp;"")</f>
        <v>R</v>
      </c>
      <c r="F28" s="15"/>
      <c r="G28" s="15"/>
      <c r="H28" s="16"/>
      <c r="I28" s="2"/>
      <c r="J28" s="2"/>
      <c r="K28" s="2"/>
      <c r="L28" s="2">
        <f>IFERROR(MATCH($C$4&amp;"|"&amp;19,ITP_Checklists!$L:$L,0),"")</f>
        <v>23</v>
      </c>
    </row>
    <row r="29" spans="1:12" ht="40.049999999999997" customHeight="1" x14ac:dyDescent="0.55000000000000004">
      <c r="A29" s="8">
        <f>IF(COUNTIF(ITP_Checklists!$D$5:$D$6000,$C$4)&gt;=20,20,"")</f>
        <v>20</v>
      </c>
      <c r="B29" s="8" t="str">
        <f>IF($L29="","",INDEX(ITP_Checklists!$E:$E,$L29)&amp;"")</f>
        <v>قبل التنفيذ</v>
      </c>
      <c r="C29" s="14" t="str">
        <f>IF($L29="","",INDEX(ITP_Checklists!$F:$F,$L29)&amp;" ("&amp;INDEX(ITP_Checklists!$I:$I,$L29)&amp;")")</f>
        <v>توفير هواتف وعناوين الشرطة والمستشفيات والإسعاف والإطفاء القريبة (ص 9)</v>
      </c>
      <c r="D29" s="14" t="str">
        <f>IF($L29="","",INDEX(ITP_Checklists!$G:$G,$L29)&amp;"")</f>
        <v/>
      </c>
      <c r="E29" s="8" t="str">
        <f>IF($L29="","",INDEX(ITP_Checklists!$H:$H,$L29)&amp;"")</f>
        <v>R</v>
      </c>
      <c r="F29" s="15"/>
      <c r="G29" s="15"/>
      <c r="H29" s="16"/>
      <c r="I29" s="2"/>
      <c r="J29" s="2"/>
      <c r="K29" s="2"/>
      <c r="L29" s="2">
        <f>IFERROR(MATCH($C$4&amp;"|"&amp;20,ITP_Checklists!$L:$L,0),"")</f>
        <v>24</v>
      </c>
    </row>
    <row r="30" spans="1:12" ht="40.049999999999997" customHeight="1" x14ac:dyDescent="0.55000000000000004">
      <c r="A30" s="8">
        <f>IF(COUNTIF(ITP_Checklists!$D$5:$D$6000,$C$4)&gt;=21,21,"")</f>
        <v>21</v>
      </c>
      <c r="B30" s="8" t="str">
        <f>IF($L30="","",INDEX(ITP_Checklists!$E:$E,$L30)&amp;"")</f>
        <v>مستندات</v>
      </c>
      <c r="C30" s="14" t="str">
        <f>IF($L30="","",INDEX(ITP_Checklists!$F:$F,$L30)&amp;" ("&amp;INDEX(ITP_Checklists!$I:$I,$L30)&amp;")")</f>
        <v>تقديم برنامج زمني ومالي بطريقة CPM محمل بالتكاليف للمشاريع الهامة أو Bar Chart للمشاريع البسيطة (ص 9)</v>
      </c>
      <c r="D30" s="14" t="str">
        <f>IF($L30="","",INDEX(ITP_Checklists!$G:$G,$L30)&amp;"")</f>
        <v/>
      </c>
      <c r="E30" s="8" t="str">
        <f>IF($L30="","",INDEX(ITP_Checklists!$H:$H,$L30)&amp;"")</f>
        <v>R</v>
      </c>
      <c r="F30" s="15"/>
      <c r="G30" s="15"/>
      <c r="H30" s="16"/>
      <c r="I30" s="2"/>
      <c r="J30" s="2"/>
      <c r="K30" s="2"/>
      <c r="L30" s="2">
        <f>IFERROR(MATCH($C$4&amp;"|"&amp;21,ITP_Checklists!$L:$L,0),"")</f>
        <v>25</v>
      </c>
    </row>
    <row r="31" spans="1:12" ht="40.049999999999997" customHeight="1" x14ac:dyDescent="0.55000000000000004">
      <c r="A31" s="8">
        <f>IF(COUNTIF(ITP_Checklists!$D$5:$D$6000,$C$4)&gt;=22,22,"")</f>
        <v>22</v>
      </c>
      <c r="B31" s="8" t="str">
        <f>IF($L31="","",INDEX(ITP_Checklists!$E:$E,$L31)&amp;"")</f>
        <v>مستندات</v>
      </c>
      <c r="C31" s="14" t="str">
        <f>IF($L31="","",INDEX(ITP_Checklists!$F:$F,$L31)&amp;" ("&amp;INDEX(ITP_Checklists!$I:$I,$L31)&amp;")")</f>
        <v>تقديم جدول توريدات Procurement Schedule يشمل تقديم واعتماد العينات وأوامر التوريد والوصول وجدول التقديمات (ص 9)</v>
      </c>
      <c r="D31" s="14" t="str">
        <f>IF($L31="","",INDEX(ITP_Checklists!$G:$G,$L31)&amp;"")</f>
        <v/>
      </c>
      <c r="E31" s="8" t="str">
        <f>IF($L31="","",INDEX(ITP_Checklists!$H:$H,$L31)&amp;"")</f>
        <v>R</v>
      </c>
      <c r="F31" s="15"/>
      <c r="G31" s="15"/>
      <c r="H31" s="16"/>
      <c r="I31" s="2"/>
      <c r="J31" s="2"/>
      <c r="K31" s="2"/>
      <c r="L31" s="2">
        <f>IFERROR(MATCH($C$4&amp;"|"&amp;22,ITP_Checklists!$L:$L,0),"")</f>
        <v>26</v>
      </c>
    </row>
    <row r="32" spans="1:12" ht="40.049999999999997" customHeight="1" x14ac:dyDescent="0.55000000000000004">
      <c r="A32" s="8">
        <f>IF(COUNTIF(ITP_Checklists!$D$5:$D$6000,$C$4)&gt;=23,23,"")</f>
        <v>23</v>
      </c>
      <c r="B32" s="8" t="str">
        <f>IF($L32="","",INDEX(ITP_Checklists!$E:$E,$L32)&amp;"")</f>
        <v>قبل التنفيذ</v>
      </c>
      <c r="C32" s="14" t="str">
        <f>IF($L32="","",INDEX(ITP_Checklists!$F:$F,$L32)&amp;" ("&amp;INDEX(ITP_Checklists!$I:$I,$L32)&amp;")")</f>
        <v>استكشاف مسارات كابلات الكهرباء والاتصالات المحتملة في نطاق الحفر (ص 9)</v>
      </c>
      <c r="D32" s="14" t="str">
        <f>IF($L32="","",INDEX(ITP_Checklists!$G:$G,$L32)&amp;"")</f>
        <v/>
      </c>
      <c r="E32" s="8" t="str">
        <f>IF($L32="","",INDEX(ITP_Checklists!$H:$H,$L32)&amp;"")</f>
        <v>H</v>
      </c>
      <c r="F32" s="15"/>
      <c r="G32" s="15"/>
      <c r="H32" s="16"/>
      <c r="I32" s="2"/>
      <c r="J32" s="2"/>
      <c r="K32" s="2"/>
      <c r="L32" s="2">
        <f>IFERROR(MATCH($C$4&amp;"|"&amp;23,ITP_Checklists!$L:$L,0),"")</f>
        <v>27</v>
      </c>
    </row>
    <row r="33" spans="1:12" ht="40.049999999999997" customHeight="1" x14ac:dyDescent="0.55000000000000004">
      <c r="A33" s="8">
        <f>IF(COUNTIF(ITP_Checklists!$D$5:$D$6000,$C$4)&gt;=24,24,"")</f>
        <v>24</v>
      </c>
      <c r="B33" s="8" t="str">
        <f>IF($L33="","",INDEX(ITP_Checklists!$E:$E,$L33)&amp;"")</f>
        <v>قبل التنفيذ</v>
      </c>
      <c r="C33" s="14" t="str">
        <f>IF($L33="","",INDEX(ITP_Checklists!$F:$F,$L33)&amp;" ("&amp;INDEX(ITP_Checklists!$I:$I,$L33)&amp;")")</f>
        <v>اعتماد العينات والمواد والموردين والمصانع قبل تنفيذ البنود بمدة كافية (ص 9)</v>
      </c>
      <c r="D33" s="14" t="str">
        <f>IF($L33="","",INDEX(ITP_Checklists!$G:$G,$L33)&amp;"")</f>
        <v/>
      </c>
      <c r="E33" s="8" t="str">
        <f>IF($L33="","",INDEX(ITP_Checklists!$H:$H,$L33)&amp;"")</f>
        <v>H</v>
      </c>
      <c r="F33" s="15"/>
      <c r="G33" s="15"/>
      <c r="H33" s="16"/>
      <c r="I33" s="2"/>
      <c r="J33" s="2"/>
      <c r="K33" s="2"/>
      <c r="L33" s="2">
        <f>IFERROR(MATCH($C$4&amp;"|"&amp;24,ITP_Checklists!$L:$L,0),"")</f>
        <v>28</v>
      </c>
    </row>
    <row r="34" spans="1:12" ht="40.049999999999997" customHeight="1" x14ac:dyDescent="0.55000000000000004">
      <c r="A34" s="8">
        <f>IF(COUNTIF(ITP_Checklists!$D$5:$D$6000,$C$4)&gt;=25,25,"")</f>
        <v>25</v>
      </c>
      <c r="B34" s="8" t="str">
        <f>IF($L34="","",INDEX(ITP_Checklists!$E:$E,$L34)&amp;"")</f>
        <v>قبل التنفيذ</v>
      </c>
      <c r="C34" s="14" t="str">
        <f>IF($L34="","",INDEX(ITP_Checklists!$F:$F,$L34)&amp;" ("&amp;INDEX(ITP_Checklists!$I:$I,$L34)&amp;")")</f>
        <v>اعتماد مخطط الموقع العام (أماكن المباني، خزانات المياه، بيارات الصرف، المناسيب والصفر المعماري) (ص 9)</v>
      </c>
      <c r="D34" s="14" t="str">
        <f>IF($L34="","",INDEX(ITP_Checklists!$G:$G,$L34)&amp;"")</f>
        <v/>
      </c>
      <c r="E34" s="8" t="str">
        <f>IF($L34="","",INDEX(ITP_Checklists!$H:$H,$L34)&amp;"")</f>
        <v>H</v>
      </c>
      <c r="F34" s="15"/>
      <c r="G34" s="15"/>
      <c r="H34" s="16"/>
      <c r="I34" s="2"/>
      <c r="J34" s="2"/>
      <c r="K34" s="2"/>
      <c r="L34" s="2">
        <f>IFERROR(MATCH($C$4&amp;"|"&amp;25,ITP_Checklists!$L:$L,0),"")</f>
        <v>29</v>
      </c>
    </row>
    <row r="35" spans="1:12" ht="40.049999999999997" customHeight="1" x14ac:dyDescent="0.55000000000000004">
      <c r="A35" s="8">
        <f>IF(COUNTIF(ITP_Checklists!$D$5:$D$6000,$C$4)&gt;=26,26,"")</f>
        <v>26</v>
      </c>
      <c r="B35" s="8" t="str">
        <f>IF($L35="","",INDEX(ITP_Checklists!$E:$E,$L35)&amp;"")</f>
        <v>قبل التنفيذ</v>
      </c>
      <c r="C35" s="14" t="str">
        <f>IF($L35="","",INDEX(ITP_Checklists!$F:$F,$L35)&amp;" ("&amp;INDEX(ITP_Checklists!$I:$I,$L35)&amp;")")</f>
        <v>ضبط مناسيب الموقع العام أعلى من الأسفلت الخارجي حسب التنظيم ورفع مناسيب مطابق الصرف وأماكن الخدمات وتقديم المخطط للاعتماد (ص 9)</v>
      </c>
      <c r="D35" s="14" t="str">
        <f>IF($L35="","",INDEX(ITP_Checklists!$G:$G,$L35)&amp;"")</f>
        <v/>
      </c>
      <c r="E35" s="8" t="str">
        <f>IF($L35="","",INDEX(ITP_Checklists!$H:$H,$L35)&amp;"")</f>
        <v>R</v>
      </c>
      <c r="F35" s="15"/>
      <c r="G35" s="15"/>
      <c r="H35" s="16"/>
      <c r="I35" s="2"/>
      <c r="J35" s="2"/>
      <c r="K35" s="2"/>
      <c r="L35" s="2">
        <f>IFERROR(MATCH($C$4&amp;"|"&amp;26,ITP_Checklists!$L:$L,0),"")</f>
        <v>30</v>
      </c>
    </row>
    <row r="36" spans="1:12" ht="40.049999999999997" customHeight="1" x14ac:dyDescent="0.55000000000000004">
      <c r="A36" s="8">
        <f>IF(COUNTIF(ITP_Checklists!$D$5:$D$6000,$C$4)&gt;=27,27,"")</f>
        <v>27</v>
      </c>
      <c r="B36" s="8" t="str">
        <f>IF($L36="","",INDEX(ITP_Checklists!$E:$E,$L36)&amp;"")</f>
        <v>مستندات</v>
      </c>
      <c r="C36" s="14" t="str">
        <f>IF($L36="","",INDEX(ITP_Checklists!$F:$F,$L36)&amp;" ("&amp;INDEX(ITP_Checklists!$I:$I,$L36)&amp;")")</f>
        <v>مراجعة كراسة الشروط العامة والخاصة وجدول الكميات (ص 9)</v>
      </c>
      <c r="D36" s="14" t="str">
        <f>IF($L36="","",INDEX(ITP_Checklists!$G:$G,$L36)&amp;"")</f>
        <v/>
      </c>
      <c r="E36" s="8" t="str">
        <f>IF($L36="","",INDEX(ITP_Checklists!$H:$H,$L36)&amp;"")</f>
        <v>R</v>
      </c>
      <c r="F36" s="15"/>
      <c r="G36" s="15"/>
      <c r="H36" s="16"/>
      <c r="I36" s="2"/>
      <c r="J36" s="2"/>
      <c r="K36" s="2"/>
      <c r="L36" s="2">
        <f>IFERROR(MATCH($C$4&amp;"|"&amp;27,ITP_Checklists!$L:$L,0),"")</f>
        <v>31</v>
      </c>
    </row>
    <row r="37" spans="1:12" ht="40.049999999999997" customHeight="1" x14ac:dyDescent="0.55000000000000004">
      <c r="A37" s="8">
        <f>IF(COUNTIF(ITP_Checklists!$D$5:$D$6000,$C$4)&gt;=28,28,"")</f>
        <v>28</v>
      </c>
      <c r="B37" s="8" t="str">
        <f>IF($L37="","",INDEX(ITP_Checklists!$E:$E,$L37)&amp;"")</f>
        <v>قبل التنفيذ</v>
      </c>
      <c r="C37" s="14" t="str">
        <f>IF($L37="","",INDEX(ITP_Checklists!$F:$F,$L37)&amp;" ("&amp;INDEX(ITP_Checklists!$I:$I,$L37)&amp;")")</f>
        <v>مراجعة مديرية الكهرباء وتحديد غرفة الكهرباء والمحولات بأقرب مكان لمصدر التيار قبل اعتماد مخطط الموقع (ص 9)</v>
      </c>
      <c r="D37" s="14" t="str">
        <f>IF($L37="","",INDEX(ITP_Checklists!$G:$G,$L37)&amp;"")</f>
        <v/>
      </c>
      <c r="E37" s="8" t="str">
        <f>IF($L37="","",INDEX(ITP_Checklists!$H:$H,$L37)&amp;"")</f>
        <v>R</v>
      </c>
      <c r="F37" s="15"/>
      <c r="G37" s="15"/>
      <c r="H37" s="16"/>
      <c r="I37" s="2"/>
      <c r="J37" s="2"/>
      <c r="K37" s="2"/>
      <c r="L37" s="2">
        <f>IFERROR(MATCH($C$4&amp;"|"&amp;28,ITP_Checklists!$L:$L,0),"")</f>
        <v>32</v>
      </c>
    </row>
    <row r="38" spans="1:12" ht="40.049999999999997" customHeight="1" x14ac:dyDescent="0.55000000000000004">
      <c r="A38" s="8">
        <f>IF(COUNTIF(ITP_Checklists!$D$5:$D$6000,$C$4)&gt;=29,29,"")</f>
        <v>29</v>
      </c>
      <c r="B38" s="8" t="str">
        <f>IF($L38="","",INDEX(ITP_Checklists!$E:$E,$L38)&amp;"")</f>
        <v>قبل التنفيذ</v>
      </c>
      <c r="C38" s="14" t="str">
        <f>IF($L38="","",INDEX(ITP_Checklists!$F:$F,$L38)&amp;" ("&amp;INDEX(ITP_Checklists!$I:$I,$L38)&amp;")")</f>
        <v>مراجعة مصلحة المياه والصرف لتحديد مخرج الصرف والمطبق المستقبل ومصدر التغذية (ص 10)</v>
      </c>
      <c r="D38" s="14" t="str">
        <f>IF($L38="","",INDEX(ITP_Checklists!$G:$G,$L38)&amp;"")</f>
        <v/>
      </c>
      <c r="E38" s="8" t="str">
        <f>IF($L38="","",INDEX(ITP_Checklists!$H:$H,$L38)&amp;"")</f>
        <v>R</v>
      </c>
      <c r="F38" s="15"/>
      <c r="G38" s="15"/>
      <c r="H38" s="16"/>
      <c r="I38" s="2"/>
      <c r="J38" s="2"/>
      <c r="K38" s="2"/>
      <c r="L38" s="2">
        <f>IFERROR(MATCH($C$4&amp;"|"&amp;29,ITP_Checklists!$L:$L,0),"")</f>
        <v>33</v>
      </c>
    </row>
    <row r="39" spans="1:12" ht="40.049999999999997" customHeight="1" x14ac:dyDescent="0.55000000000000004">
      <c r="A39" s="8">
        <f>IF(COUNTIF(ITP_Checklists!$D$5:$D$6000,$C$4)&gt;=30,30,"")</f>
        <v>30</v>
      </c>
      <c r="B39" s="8" t="str">
        <f>IF($L39="","",INDEX(ITP_Checklists!$E:$E,$L39)&amp;"")</f>
        <v>قبل التنفيذ</v>
      </c>
      <c r="C39" s="14" t="str">
        <f>IF($L39="","",INDEX(ITP_Checklists!$F:$F,$L39)&amp;" ("&amp;INDEX(ITP_Checklists!$I:$I,$L39)&amp;")")</f>
        <v>معايرة جميع الأجهزة المساحية خاصة ميزان القائمة قبل البدء وإحضار شهادة مطابقة أو توريد أجهزة حديثة معايرة (ص 10)</v>
      </c>
      <c r="D39" s="14" t="str">
        <f>IF($L39="","",INDEX(ITP_Checklists!$G:$G,$L39)&amp;"")</f>
        <v>شهادة معايرة حديثة</v>
      </c>
      <c r="E39" s="8" t="str">
        <f>IF($L39="","",INDEX(ITP_Checklists!$H:$H,$L39)&amp;"")</f>
        <v>R</v>
      </c>
      <c r="F39" s="15"/>
      <c r="G39" s="15"/>
      <c r="H39" s="16"/>
      <c r="I39" s="2"/>
      <c r="J39" s="2"/>
      <c r="K39" s="2"/>
      <c r="L39" s="2">
        <f>IFERROR(MATCH($C$4&amp;"|"&amp;30,ITP_Checklists!$L:$L,0),"")</f>
        <v>34</v>
      </c>
    </row>
    <row r="40" spans="1:12" ht="40.049999999999997" customHeight="1" x14ac:dyDescent="0.55000000000000004">
      <c r="A40" s="8">
        <f>IF(COUNTIF(ITP_Checklists!$D$5:$D$6000,$C$4)&gt;=31,31,"")</f>
        <v>31</v>
      </c>
      <c r="B40" s="8" t="str">
        <f>IF($L40="","",INDEX(ITP_Checklists!$E:$E,$L40)&amp;"")</f>
        <v>مستندات</v>
      </c>
      <c r="C40" s="14" t="str">
        <f>IF($L40="","",INDEX(ITP_Checklists!$F:$F,$L40)&amp;" ("&amp;INDEX(ITP_Checklists!$I:$I,$L40)&amp;")")</f>
        <v>تقديم جدول مقاولي الباطن والموردين والمنتجات والعلامات التجارية والمصانع والأنظمة المقترحة للاعتماد قبل أي تعاقد (ص 10)</v>
      </c>
      <c r="D40" s="14" t="str">
        <f>IF($L40="","",INDEX(ITP_Checklists!$G:$G,$L40)&amp;"")</f>
        <v/>
      </c>
      <c r="E40" s="8" t="str">
        <f>IF($L40="","",INDEX(ITP_Checklists!$H:$H,$L40)&amp;"")</f>
        <v>H</v>
      </c>
      <c r="F40" s="15"/>
      <c r="G40" s="15"/>
      <c r="H40" s="16"/>
      <c r="I40" s="2"/>
      <c r="J40" s="2"/>
      <c r="K40" s="2"/>
      <c r="L40" s="2">
        <f>IFERROR(MATCH($C$4&amp;"|"&amp;31,ITP_Checklists!$L:$L,0),"")</f>
        <v>35</v>
      </c>
    </row>
    <row r="41" spans="1:12" ht="40.049999999999997" customHeight="1" x14ac:dyDescent="0.55000000000000004">
      <c r="A41" s="8">
        <f>IF(COUNTIF(ITP_Checklists!$D$5:$D$6000,$C$4)&gt;=32,32,"")</f>
        <v>32</v>
      </c>
      <c r="B41" s="8" t="str">
        <f>IF($L41="","",INDEX(ITP_Checklists!$E:$E,$L41)&amp;"")</f>
        <v>قبل التنفيذ</v>
      </c>
      <c r="C41" s="14" t="str">
        <f>IF($L41="","",INDEX(ITP_Checklists!$F:$F,$L41)&amp;" ("&amp;INDEX(ITP_Checklists!$I:$I,$L41)&amp;")")</f>
        <v>تقديم واعتماد الأسمنت وحديد التسليح (النوع، المصدر، شهادة معتمدة) مع الاختبارات اللازمة (ص 10)</v>
      </c>
      <c r="D41" s="14" t="str">
        <f>IF($L41="","",INDEX(ITP_Checklists!$G:$G,$L41)&amp;"")</f>
        <v/>
      </c>
      <c r="E41" s="8" t="str">
        <f>IF($L41="","",INDEX(ITP_Checklists!$H:$H,$L41)&amp;"")</f>
        <v>H</v>
      </c>
      <c r="F41" s="15"/>
      <c r="G41" s="15"/>
      <c r="H41" s="16"/>
      <c r="I41" s="2"/>
      <c r="J41" s="2"/>
      <c r="K41" s="2"/>
      <c r="L41" s="2">
        <f>IFERROR(MATCH($C$4&amp;"|"&amp;32,ITP_Checklists!$L:$L,0),"")</f>
        <v>36</v>
      </c>
    </row>
    <row r="42" spans="1:12" ht="40.049999999999997" customHeight="1" x14ac:dyDescent="0.55000000000000004">
      <c r="A42" s="8">
        <f>IF(COUNTIF(ITP_Checklists!$D$5:$D$6000,$C$4)&gt;=33,33,"")</f>
        <v>33</v>
      </c>
      <c r="B42" s="8" t="str">
        <f>IF($L42="","",INDEX(ITP_Checklists!$E:$E,$L42)&amp;"")</f>
        <v>قبل التنفيذ</v>
      </c>
      <c r="C42" s="14" t="str">
        <f>IF($L42="","",INDEX(ITP_Checklists!$F:$F,$L42)&amp;" ("&amp;INDEX(ITP_Checklists!$I:$I,$L42)&amp;")")</f>
        <v>دراسة المخططات بكل التخصصات ومطابقتها ومعرفة الكود المستخدم في التصميم (ACI، BS، المصري) وتفاصيل الوصلات طبقه (ص 10)</v>
      </c>
      <c r="D42" s="14" t="str">
        <f>IF($L42="","",INDEX(ITP_Checklists!$G:$G,$L42)&amp;"")</f>
        <v/>
      </c>
      <c r="E42" s="8" t="str">
        <f>IF($L42="","",INDEX(ITP_Checklists!$H:$H,$L42)&amp;"")</f>
        <v>R</v>
      </c>
      <c r="F42" s="15"/>
      <c r="G42" s="15"/>
      <c r="H42" s="16"/>
      <c r="I42" s="2"/>
      <c r="J42" s="2"/>
      <c r="K42" s="2"/>
      <c r="L42" s="2">
        <f>IFERROR(MATCH($C$4&amp;"|"&amp;33,ITP_Checklists!$L:$L,0),"")</f>
        <v>37</v>
      </c>
    </row>
    <row r="43" spans="1:12" ht="40.049999999999997" customHeight="1" x14ac:dyDescent="0.55000000000000004">
      <c r="A43" s="8">
        <f>IF(COUNTIF(ITP_Checklists!$D$5:$D$6000,$C$4)&gt;=34,34,"")</f>
        <v>34</v>
      </c>
      <c r="B43" s="8" t="str">
        <f>IF($L43="","",INDEX(ITP_Checklists!$E:$E,$L43)&amp;"")</f>
        <v>مستندات</v>
      </c>
      <c r="C43" s="14" t="str">
        <f>IF($L43="","",INDEX(ITP_Checklists!$F:$F,$L43)&amp;" ("&amp;INDEX(ITP_Checklists!$I:$I,$L43)&amp;")")</f>
        <v>حصر جميع الأعمال ومطابقتها مع الجداول وإعداد جداول زيادات ووفورات حسب المخططات التنفيذية واعتمادها من المالك (ص 10)</v>
      </c>
      <c r="D43" s="14" t="str">
        <f>IF($L43="","",INDEX(ITP_Checklists!$G:$G,$L43)&amp;"")</f>
        <v/>
      </c>
      <c r="E43" s="8" t="str">
        <f>IF($L43="","",INDEX(ITP_Checklists!$H:$H,$L43)&amp;"")</f>
        <v>R</v>
      </c>
      <c r="F43" s="15"/>
      <c r="G43" s="15"/>
      <c r="H43" s="16"/>
      <c r="I43" s="2"/>
      <c r="J43" s="2"/>
      <c r="K43" s="2"/>
      <c r="L43" s="2">
        <f>IFERROR(MATCH($C$4&amp;"|"&amp;34,ITP_Checklists!$L:$L,0),"")</f>
        <v>38</v>
      </c>
    </row>
    <row r="44" spans="1:12" ht="40.049999999999997" customHeight="1" x14ac:dyDescent="0.55000000000000004">
      <c r="A44" s="8">
        <f>IF(COUNTIF(ITP_Checklists!$D$5:$D$6000,$C$4)&gt;=35,35,"")</f>
        <v>35</v>
      </c>
      <c r="B44" s="8" t="str">
        <f>IF($L44="","",INDEX(ITP_Checklists!$E:$E,$L44)&amp;"")</f>
        <v>قبل التنفيذ</v>
      </c>
      <c r="C44" s="14" t="str">
        <f>IF($L44="","",INDEX(ITP_Checklists!$F:$F,$L44)&amp;" ("&amp;INDEX(ITP_Checklists!$I:$I,$L44)&amp;")")</f>
        <v>تصميم خلطات جميع أنواع الخرسانة من مكتب مواد متخصص مع الاختبارات، والخلط بالأوزان (ص 10)</v>
      </c>
      <c r="D44" s="14" t="str">
        <f>IF($L44="","",INDEX(ITP_Checklists!$G:$G,$L44)&amp;"")</f>
        <v>3 خلطات تصميمية لكل رتبة</v>
      </c>
      <c r="E44" s="8" t="str">
        <f>IF($L44="","",INDEX(ITP_Checklists!$H:$H,$L44)&amp;"")</f>
        <v>H</v>
      </c>
      <c r="F44" s="15"/>
      <c r="G44" s="15"/>
      <c r="H44" s="16"/>
      <c r="I44" s="2"/>
      <c r="J44" s="2"/>
      <c r="K44" s="2"/>
      <c r="L44" s="2">
        <f>IFERROR(MATCH($C$4&amp;"|"&amp;35,ITP_Checklists!$L:$L,0),"")</f>
        <v>39</v>
      </c>
    </row>
    <row r="45" spans="1:12" ht="40.049999999999997" customHeight="1" x14ac:dyDescent="0.55000000000000004">
      <c r="A45" s="8">
        <f>IF(COUNTIF(ITP_Checklists!$D$5:$D$6000,$C$4)&gt;=36,36,"")</f>
        <v>36</v>
      </c>
      <c r="B45" s="8" t="str">
        <f>IF($L45="","",INDEX(ITP_Checklists!$E:$E,$L45)&amp;"")</f>
        <v>مستندات</v>
      </c>
      <c r="C45" s="14" t="str">
        <f>IF($L45="","",INDEX(ITP_Checklists!$F:$F,$L45)&amp;" ("&amp;INDEX(ITP_Checklists!$I:$I,$L45)&amp;")")</f>
        <v>تقديم تقارير يومية تشمل التاريخ والأعمال الجارية والعمالة والمعدات والتشوينات والطقس والزيارات (ص 10)</v>
      </c>
      <c r="D45" s="14" t="str">
        <f>IF($L45="","",INDEX(ITP_Checklists!$G:$G,$L45)&amp;"")</f>
        <v/>
      </c>
      <c r="E45" s="8" t="str">
        <f>IF($L45="","",INDEX(ITP_Checklists!$H:$H,$L45)&amp;"")</f>
        <v>R</v>
      </c>
      <c r="F45" s="15"/>
      <c r="G45" s="15"/>
      <c r="H45" s="16"/>
      <c r="I45" s="2"/>
      <c r="J45" s="2"/>
      <c r="K45" s="2"/>
      <c r="L45" s="2">
        <f>IFERROR(MATCH($C$4&amp;"|"&amp;36,ITP_Checklists!$L:$L,0),"")</f>
        <v>40</v>
      </c>
    </row>
    <row r="46" spans="1:12" ht="40.049999999999997" customHeight="1" x14ac:dyDescent="0.55000000000000004">
      <c r="A46" s="8">
        <f>IF(COUNTIF(ITP_Checklists!$D$5:$D$6000,$C$4)&gt;=37,37,"")</f>
        <v>37</v>
      </c>
      <c r="B46" s="8" t="str">
        <f>IF($L46="","",INDEX(ITP_Checklists!$E:$E,$L46)&amp;"")</f>
        <v>أثناء التنفيذ</v>
      </c>
      <c r="C46" s="14" t="str">
        <f>IF($L46="","",INDEX(ITP_Checklists!$F:$F,$L46)&amp;" ("&amp;INDEX(ITP_Checklists!$I:$I,$L46)&amp;")")</f>
        <v>عقد اجتماعات أسبوعية في يوم ثابت بين الاستشاري والمقاول (ص 11)</v>
      </c>
      <c r="D46" s="14" t="str">
        <f>IF($L46="","",INDEX(ITP_Checklists!$G:$G,$L46)&amp;"")</f>
        <v>أسبوعيا</v>
      </c>
      <c r="E46" s="8" t="str">
        <f>IF($L46="","",INDEX(ITP_Checklists!$H:$H,$L46)&amp;"")</f>
        <v>R</v>
      </c>
      <c r="F46" s="15"/>
      <c r="G46" s="15"/>
      <c r="H46" s="16"/>
      <c r="I46" s="2"/>
      <c r="J46" s="2"/>
      <c r="K46" s="2"/>
      <c r="L46" s="2">
        <f>IFERROR(MATCH($C$4&amp;"|"&amp;37,ITP_Checklists!$L:$L,0),"")</f>
        <v>41</v>
      </c>
    </row>
    <row r="47" spans="1:12" ht="40.049999999999997" customHeight="1" x14ac:dyDescent="0.55000000000000004">
      <c r="A47" s="8">
        <f>IF(COUNTIF(ITP_Checklists!$D$5:$D$6000,$C$4)&gt;=38,38,"")</f>
        <v>38</v>
      </c>
      <c r="B47" s="8" t="str">
        <f>IF($L47="","",INDEX(ITP_Checklists!$E:$E,$L47)&amp;"")</f>
        <v>قبل التنفيذ</v>
      </c>
      <c r="C47" s="14" t="str">
        <f>IF($L47="","",INDEX(ITP_Checklists!$F:$F,$L47)&amp;" ("&amp;INDEX(ITP_Checklists!$I:$I,$L47)&amp;")")</f>
        <v>عقد محضر تنسيق Preparing Meeting قبل أي بند جديد للاشتراطات والمواصفات ومراحل التسليم (ص 11)</v>
      </c>
      <c r="D47" s="14" t="str">
        <f>IF($L47="","",INDEX(ITP_Checklists!$G:$G,$L47)&amp;"")</f>
        <v/>
      </c>
      <c r="E47" s="8" t="str">
        <f>IF($L47="","",INDEX(ITP_Checklists!$H:$H,$L47)&amp;"")</f>
        <v>H</v>
      </c>
      <c r="F47" s="15"/>
      <c r="G47" s="15"/>
      <c r="H47" s="16"/>
      <c r="I47" s="2"/>
      <c r="J47" s="2"/>
      <c r="K47" s="2"/>
      <c r="L47" s="2">
        <f>IFERROR(MATCH($C$4&amp;"|"&amp;38,ITP_Checklists!$L:$L,0),"")</f>
        <v>42</v>
      </c>
    </row>
    <row r="48" spans="1:12" ht="40.049999999999997" customHeight="1" x14ac:dyDescent="0.55000000000000004">
      <c r="A48" s="8">
        <f>IF(COUNTIF(ITP_Checklists!$D$5:$D$6000,$C$4)&gt;=39,39,"")</f>
        <v>39</v>
      </c>
      <c r="B48" s="8" t="str">
        <f>IF($L48="","",INDEX(ITP_Checklists!$E:$E,$L48)&amp;"")</f>
        <v>قبل التنفيذ</v>
      </c>
      <c r="C48" s="14" t="str">
        <f>IF($L48="","",INDEX(ITP_Checklists!$F:$F,$L48)&amp;" ("&amp;INDEX(ITP_Checklists!$I:$I,$L48)&amp;")")</f>
        <v>دراسة المخاطر المحتملة والطرق الفنية المقترحة لإنجاز كل مرحلة من مراحل المشروع في اجتماع الأمن والسلامة الافتتاحي (ص 9)</v>
      </c>
      <c r="D48" s="14" t="str">
        <f>IF($L48="","",INDEX(ITP_Checklists!$G:$G,$L48)&amp;"")</f>
        <v/>
      </c>
      <c r="E48" s="8" t="str">
        <f>IF($L48="","",INDEX(ITP_Checklists!$H:$H,$L48)&amp;"")</f>
        <v>R</v>
      </c>
      <c r="F48" s="15"/>
      <c r="G48" s="15"/>
      <c r="H48" s="16"/>
      <c r="I48" s="2"/>
      <c r="J48" s="2"/>
      <c r="K48" s="2"/>
      <c r="L48" s="2">
        <f>IFERROR(MATCH($C$4&amp;"|"&amp;39,ITP_Checklists!$L:$L,0),"")</f>
        <v>165</v>
      </c>
    </row>
    <row r="49" spans="1:12" ht="40.049999999999997" customHeight="1" x14ac:dyDescent="0.55000000000000004">
      <c r="A49" s="8">
        <f>IF(COUNTIF(ITP_Checklists!$D$5:$D$6000,$C$4)&gt;=40,40,"")</f>
        <v>40</v>
      </c>
      <c r="B49" s="8" t="str">
        <f>IF($L49="","",INDEX(ITP_Checklists!$E:$E,$L49)&amp;"")</f>
        <v>مستندات</v>
      </c>
      <c r="C49" s="14" t="str">
        <f>IF($L49="","",INDEX(ITP_Checklists!$F:$F,$L49)&amp;" ("&amp;INDEX(ITP_Checklists!$I:$I,$L49)&amp;")")</f>
        <v>تقديم تقرير تربة من مكتب متخصص بواسطة المقاول يحدد جهد التربة وعمق الحفر وصلاحية ناتج الحفر للردم ومنسوب المياه الجوفية وطريقة النزح والشدادات والإحلال والغطاء الخرساني ونوع الأسمنت (ص 8)</v>
      </c>
      <c r="D49" s="14" t="str">
        <f>IF($L49="","",INDEX(ITP_Checklists!$G:$G,$L49)&amp;"")</f>
        <v/>
      </c>
      <c r="E49" s="8" t="str">
        <f>IF($L49="","",INDEX(ITP_Checklists!$H:$H,$L49)&amp;"")</f>
        <v>R</v>
      </c>
      <c r="F49" s="15"/>
      <c r="G49" s="15"/>
      <c r="H49" s="16"/>
      <c r="I49" s="2"/>
      <c r="J49" s="2"/>
      <c r="K49" s="2"/>
      <c r="L49" s="2">
        <f>IFERROR(MATCH($C$4&amp;"|"&amp;40,ITP_Checklists!$L:$L,0),"")</f>
        <v>186</v>
      </c>
    </row>
    <row r="50" spans="1:12" ht="40.049999999999997" customHeight="1" x14ac:dyDescent="0.55000000000000004">
      <c r="A50" s="8" t="str">
        <f>IF(COUNTIF(ITP_Checklists!$D$5:$D$6000,$C$4)&gt;=41,41,"")</f>
        <v/>
      </c>
      <c r="B50" s="8" t="str">
        <f>IF($L50="","",INDEX(ITP_Checklists!$E:$E,$L50)&amp;"")</f>
        <v/>
      </c>
      <c r="C50" s="14" t="str">
        <f>IF($L50="","",INDEX(ITP_Checklists!$F:$F,$L50)&amp;" ("&amp;INDEX(ITP_Checklists!$I:$I,$L50)&amp;")")</f>
        <v/>
      </c>
      <c r="D50" s="14" t="str">
        <f>IF($L50="","",INDEX(ITP_Checklists!$G:$G,$L50)&amp;"")</f>
        <v/>
      </c>
      <c r="E50" s="8" t="str">
        <f>IF($L50="","",INDEX(ITP_Checklists!$H:$H,$L50)&amp;"")</f>
        <v/>
      </c>
      <c r="F50" s="15"/>
      <c r="G50" s="15"/>
      <c r="H50" s="16"/>
      <c r="I50" s="2"/>
      <c r="J50" s="2"/>
      <c r="K50" s="2"/>
      <c r="L50" s="2" t="str">
        <f>IFERROR(MATCH($C$4&amp;"|"&amp;41,ITP_Checklists!$L:$L,0),"")</f>
        <v/>
      </c>
    </row>
    <row r="51" spans="1:12" ht="40.049999999999997" customHeight="1" x14ac:dyDescent="0.55000000000000004">
      <c r="A51" s="8" t="str">
        <f>IF(COUNTIF(ITP_Checklists!$D$5:$D$6000,$C$4)&gt;=42,42,"")</f>
        <v/>
      </c>
      <c r="B51" s="8" t="str">
        <f>IF($L51="","",INDEX(ITP_Checklists!$E:$E,$L51)&amp;"")</f>
        <v/>
      </c>
      <c r="C51" s="14" t="str">
        <f>IF($L51="","",INDEX(ITP_Checklists!$F:$F,$L51)&amp;" ("&amp;INDEX(ITP_Checklists!$I:$I,$L51)&amp;")")</f>
        <v/>
      </c>
      <c r="D51" s="14" t="str">
        <f>IF($L51="","",INDEX(ITP_Checklists!$G:$G,$L51)&amp;"")</f>
        <v/>
      </c>
      <c r="E51" s="8" t="str">
        <f>IF($L51="","",INDEX(ITP_Checklists!$H:$H,$L51)&amp;"")</f>
        <v/>
      </c>
      <c r="F51" s="15"/>
      <c r="G51" s="15"/>
      <c r="H51" s="16"/>
      <c r="I51" s="2"/>
      <c r="J51" s="2"/>
      <c r="K51" s="2"/>
      <c r="L51" s="2" t="str">
        <f>IFERROR(MATCH($C$4&amp;"|"&amp;42,ITP_Checklists!$L:$L,0),"")</f>
        <v/>
      </c>
    </row>
    <row r="52" spans="1:12" ht="40.049999999999997" customHeight="1" x14ac:dyDescent="0.55000000000000004">
      <c r="A52" s="8" t="str">
        <f>IF(COUNTIF(ITP_Checklists!$D$5:$D$6000,$C$4)&gt;=43,43,"")</f>
        <v/>
      </c>
      <c r="B52" s="8" t="str">
        <f>IF($L52="","",INDEX(ITP_Checklists!$E:$E,$L52)&amp;"")</f>
        <v/>
      </c>
      <c r="C52" s="14" t="str">
        <f>IF($L52="","",INDEX(ITP_Checklists!$F:$F,$L52)&amp;" ("&amp;INDEX(ITP_Checklists!$I:$I,$L52)&amp;")")</f>
        <v/>
      </c>
      <c r="D52" s="14" t="str">
        <f>IF($L52="","",INDEX(ITP_Checklists!$G:$G,$L52)&amp;"")</f>
        <v/>
      </c>
      <c r="E52" s="8" t="str">
        <f>IF($L52="","",INDEX(ITP_Checklists!$H:$H,$L52)&amp;"")</f>
        <v/>
      </c>
      <c r="F52" s="15"/>
      <c r="G52" s="15"/>
      <c r="H52" s="16"/>
      <c r="I52" s="2"/>
      <c r="J52" s="2"/>
      <c r="K52" s="2"/>
      <c r="L52" s="2" t="str">
        <f>IFERROR(MATCH($C$4&amp;"|"&amp;43,ITP_Checklists!$L:$L,0),"")</f>
        <v/>
      </c>
    </row>
    <row r="53" spans="1:12" ht="40.049999999999997" customHeight="1" x14ac:dyDescent="0.55000000000000004">
      <c r="A53" s="8" t="str">
        <f>IF(COUNTIF(ITP_Checklists!$D$5:$D$6000,$C$4)&gt;=44,44,"")</f>
        <v/>
      </c>
      <c r="B53" s="8" t="str">
        <f>IF($L53="","",INDEX(ITP_Checklists!$E:$E,$L53)&amp;"")</f>
        <v/>
      </c>
      <c r="C53" s="14" t="str">
        <f>IF($L53="","",INDEX(ITP_Checklists!$F:$F,$L53)&amp;" ("&amp;INDEX(ITP_Checklists!$I:$I,$L53)&amp;")")</f>
        <v/>
      </c>
      <c r="D53" s="14" t="str">
        <f>IF($L53="","",INDEX(ITP_Checklists!$G:$G,$L53)&amp;"")</f>
        <v/>
      </c>
      <c r="E53" s="8" t="str">
        <f>IF($L53="","",INDEX(ITP_Checklists!$H:$H,$L53)&amp;"")</f>
        <v/>
      </c>
      <c r="F53" s="15"/>
      <c r="G53" s="15"/>
      <c r="H53" s="16"/>
      <c r="I53" s="2"/>
      <c r="J53" s="2"/>
      <c r="K53" s="2"/>
      <c r="L53" s="2" t="str">
        <f>IFERROR(MATCH($C$4&amp;"|"&amp;44,ITP_Checklists!$L:$L,0),"")</f>
        <v/>
      </c>
    </row>
    <row r="54" spans="1:12" ht="40.049999999999997" customHeight="1" x14ac:dyDescent="0.55000000000000004">
      <c r="A54" s="8" t="str">
        <f>IF(COUNTIF(ITP_Checklists!$D$5:$D$6000,$C$4)&gt;=45,45,"")</f>
        <v/>
      </c>
      <c r="B54" s="8" t="str">
        <f>IF($L54="","",INDEX(ITP_Checklists!$E:$E,$L54)&amp;"")</f>
        <v/>
      </c>
      <c r="C54" s="14" t="str">
        <f>IF($L54="","",INDEX(ITP_Checklists!$F:$F,$L54)&amp;" ("&amp;INDEX(ITP_Checklists!$I:$I,$L54)&amp;")")</f>
        <v/>
      </c>
      <c r="D54" s="14" t="str">
        <f>IF($L54="","",INDEX(ITP_Checklists!$G:$G,$L54)&amp;"")</f>
        <v/>
      </c>
      <c r="E54" s="8" t="str">
        <f>IF($L54="","",INDEX(ITP_Checklists!$H:$H,$L54)&amp;"")</f>
        <v/>
      </c>
      <c r="F54" s="15"/>
      <c r="G54" s="15"/>
      <c r="H54" s="16"/>
      <c r="I54" s="2"/>
      <c r="J54" s="2"/>
      <c r="K54" s="2"/>
      <c r="L54" s="2" t="str">
        <f>IFERROR(MATCH($C$4&amp;"|"&amp;45,ITP_Checklists!$L:$L,0),"")</f>
        <v/>
      </c>
    </row>
    <row r="55" spans="1:12" ht="40.049999999999997" customHeight="1" x14ac:dyDescent="0.55000000000000004">
      <c r="A55" s="8" t="str">
        <f>IF(COUNTIF(ITP_Checklists!$D$5:$D$6000,$C$4)&gt;=46,46,"")</f>
        <v/>
      </c>
      <c r="B55" s="8" t="str">
        <f>IF($L55="","",INDEX(ITP_Checklists!$E:$E,$L55)&amp;"")</f>
        <v/>
      </c>
      <c r="C55" s="14" t="str">
        <f>IF($L55="","",INDEX(ITP_Checklists!$F:$F,$L55)&amp;" ("&amp;INDEX(ITP_Checklists!$I:$I,$L55)&amp;")")</f>
        <v/>
      </c>
      <c r="D55" s="14" t="str">
        <f>IF($L55="","",INDEX(ITP_Checklists!$G:$G,$L55)&amp;"")</f>
        <v/>
      </c>
      <c r="E55" s="8" t="str">
        <f>IF($L55="","",INDEX(ITP_Checklists!$H:$H,$L55)&amp;"")</f>
        <v/>
      </c>
      <c r="F55" s="15"/>
      <c r="G55" s="15"/>
      <c r="H55" s="16"/>
      <c r="I55" s="2"/>
      <c r="J55" s="2"/>
      <c r="K55" s="2"/>
      <c r="L55" s="2" t="str">
        <f>IFERROR(MATCH($C$4&amp;"|"&amp;46,ITP_Checklists!$L:$L,0),"")</f>
        <v/>
      </c>
    </row>
    <row r="56" spans="1:12" ht="40.049999999999997" customHeight="1" x14ac:dyDescent="0.55000000000000004">
      <c r="A56" s="8" t="str">
        <f>IF(COUNTIF(ITP_Checklists!$D$5:$D$6000,$C$4)&gt;=47,47,"")</f>
        <v/>
      </c>
      <c r="B56" s="8" t="str">
        <f>IF($L56="","",INDEX(ITP_Checklists!$E:$E,$L56)&amp;"")</f>
        <v/>
      </c>
      <c r="C56" s="14" t="str">
        <f>IF($L56="","",INDEX(ITP_Checklists!$F:$F,$L56)&amp;" ("&amp;INDEX(ITP_Checklists!$I:$I,$L56)&amp;")")</f>
        <v/>
      </c>
      <c r="D56" s="14" t="str">
        <f>IF($L56="","",INDEX(ITP_Checklists!$G:$G,$L56)&amp;"")</f>
        <v/>
      </c>
      <c r="E56" s="8" t="str">
        <f>IF($L56="","",INDEX(ITP_Checklists!$H:$H,$L56)&amp;"")</f>
        <v/>
      </c>
      <c r="F56" s="15"/>
      <c r="G56" s="15"/>
      <c r="H56" s="16"/>
      <c r="I56" s="2"/>
      <c r="J56" s="2"/>
      <c r="K56" s="2"/>
      <c r="L56" s="2" t="str">
        <f>IFERROR(MATCH($C$4&amp;"|"&amp;47,ITP_Checklists!$L:$L,0),"")</f>
        <v/>
      </c>
    </row>
    <row r="57" spans="1:12" ht="40.049999999999997" customHeight="1" x14ac:dyDescent="0.55000000000000004">
      <c r="A57" s="8" t="str">
        <f>IF(COUNTIF(ITP_Checklists!$D$5:$D$6000,$C$4)&gt;=48,48,"")</f>
        <v/>
      </c>
      <c r="B57" s="8" t="str">
        <f>IF($L57="","",INDEX(ITP_Checklists!$E:$E,$L57)&amp;"")</f>
        <v/>
      </c>
      <c r="C57" s="14" t="str">
        <f>IF($L57="","",INDEX(ITP_Checklists!$F:$F,$L57)&amp;" ("&amp;INDEX(ITP_Checklists!$I:$I,$L57)&amp;")")</f>
        <v/>
      </c>
      <c r="D57" s="14" t="str">
        <f>IF($L57="","",INDEX(ITP_Checklists!$G:$G,$L57)&amp;"")</f>
        <v/>
      </c>
      <c r="E57" s="8" t="str">
        <f>IF($L57="","",INDEX(ITP_Checklists!$H:$H,$L57)&amp;"")</f>
        <v/>
      </c>
      <c r="F57" s="15"/>
      <c r="G57" s="15"/>
      <c r="H57" s="16"/>
      <c r="I57" s="2"/>
      <c r="J57" s="2"/>
      <c r="K57" s="2"/>
      <c r="L57" s="2" t="str">
        <f>IFERROR(MATCH($C$4&amp;"|"&amp;48,ITP_Checklists!$L:$L,0),"")</f>
        <v/>
      </c>
    </row>
    <row r="58" spans="1:12" ht="40.049999999999997" customHeight="1" x14ac:dyDescent="0.55000000000000004">
      <c r="A58" s="8" t="str">
        <f>IF(COUNTIF(ITP_Checklists!$D$5:$D$6000,$C$4)&gt;=49,49,"")</f>
        <v/>
      </c>
      <c r="B58" s="8" t="str">
        <f>IF($L58="","",INDEX(ITP_Checklists!$E:$E,$L58)&amp;"")</f>
        <v/>
      </c>
      <c r="C58" s="14" t="str">
        <f>IF($L58="","",INDEX(ITP_Checklists!$F:$F,$L58)&amp;" ("&amp;INDEX(ITP_Checklists!$I:$I,$L58)&amp;")")</f>
        <v/>
      </c>
      <c r="D58" s="14" t="str">
        <f>IF($L58="","",INDEX(ITP_Checklists!$G:$G,$L58)&amp;"")</f>
        <v/>
      </c>
      <c r="E58" s="8" t="str">
        <f>IF($L58="","",INDEX(ITP_Checklists!$H:$H,$L58)&amp;"")</f>
        <v/>
      </c>
      <c r="F58" s="15"/>
      <c r="G58" s="15"/>
      <c r="H58" s="16"/>
      <c r="I58" s="2"/>
      <c r="J58" s="2"/>
      <c r="K58" s="2"/>
      <c r="L58" s="2" t="str">
        <f>IFERROR(MATCH($C$4&amp;"|"&amp;49,ITP_Checklists!$L:$L,0),"")</f>
        <v/>
      </c>
    </row>
    <row r="59" spans="1:12" ht="40.049999999999997" customHeight="1" x14ac:dyDescent="0.55000000000000004">
      <c r="A59" s="8" t="str">
        <f>IF(COUNTIF(ITP_Checklists!$D$5:$D$6000,$C$4)&gt;=50,50,"")</f>
        <v/>
      </c>
      <c r="B59" s="8" t="str">
        <f>IF($L59="","",INDEX(ITP_Checklists!$E:$E,$L59)&amp;"")</f>
        <v/>
      </c>
      <c r="C59" s="14" t="str">
        <f>IF($L59="","",INDEX(ITP_Checklists!$F:$F,$L59)&amp;" ("&amp;INDEX(ITP_Checklists!$I:$I,$L59)&amp;")")</f>
        <v/>
      </c>
      <c r="D59" s="14" t="str">
        <f>IF($L59="","",INDEX(ITP_Checklists!$G:$G,$L59)&amp;"")</f>
        <v/>
      </c>
      <c r="E59" s="8" t="str">
        <f>IF($L59="","",INDEX(ITP_Checklists!$H:$H,$L59)&amp;"")</f>
        <v/>
      </c>
      <c r="F59" s="15"/>
      <c r="G59" s="15"/>
      <c r="H59" s="16"/>
      <c r="I59" s="2"/>
      <c r="J59" s="2"/>
      <c r="K59" s="2"/>
      <c r="L59" s="2" t="str">
        <f>IFERROR(MATCH($C$4&amp;"|"&amp;50,ITP_Checklists!$L:$L,0),"")</f>
        <v/>
      </c>
    </row>
    <row r="60" spans="1:12" ht="40.049999999999997" customHeight="1" x14ac:dyDescent="0.55000000000000004">
      <c r="A60" s="8" t="str">
        <f>IF(COUNTIF(ITP_Checklists!$D$5:$D$6000,$C$4)&gt;=51,51,"")</f>
        <v/>
      </c>
      <c r="B60" s="8" t="str">
        <f>IF($L60="","",INDEX(ITP_Checklists!$E:$E,$L60)&amp;"")</f>
        <v/>
      </c>
      <c r="C60" s="14" t="str">
        <f>IF($L60="","",INDEX(ITP_Checklists!$F:$F,$L60)&amp;" ("&amp;INDEX(ITP_Checklists!$I:$I,$L60)&amp;")")</f>
        <v/>
      </c>
      <c r="D60" s="14" t="str">
        <f>IF($L60="","",INDEX(ITP_Checklists!$G:$G,$L60)&amp;"")</f>
        <v/>
      </c>
      <c r="E60" s="8" t="str">
        <f>IF($L60="","",INDEX(ITP_Checklists!$H:$H,$L60)&amp;"")</f>
        <v/>
      </c>
      <c r="F60" s="15"/>
      <c r="G60" s="15"/>
      <c r="H60" s="16"/>
      <c r="I60" s="2"/>
      <c r="J60" s="2"/>
      <c r="K60" s="2"/>
      <c r="L60" s="2" t="str">
        <f>IFERROR(MATCH($C$4&amp;"|"&amp;51,ITP_Checklists!$L:$L,0),"")</f>
        <v/>
      </c>
    </row>
    <row r="61" spans="1:12" ht="40.049999999999997" customHeight="1" x14ac:dyDescent="0.55000000000000004">
      <c r="A61" s="8" t="str">
        <f>IF(COUNTIF(ITP_Checklists!$D$5:$D$6000,$C$4)&gt;=52,52,"")</f>
        <v/>
      </c>
      <c r="B61" s="8" t="str">
        <f>IF($L61="","",INDEX(ITP_Checklists!$E:$E,$L61)&amp;"")</f>
        <v/>
      </c>
      <c r="C61" s="14" t="str">
        <f>IF($L61="","",INDEX(ITP_Checklists!$F:$F,$L61)&amp;" ("&amp;INDEX(ITP_Checklists!$I:$I,$L61)&amp;")")</f>
        <v/>
      </c>
      <c r="D61" s="14" t="str">
        <f>IF($L61="","",INDEX(ITP_Checklists!$G:$G,$L61)&amp;"")</f>
        <v/>
      </c>
      <c r="E61" s="8" t="str">
        <f>IF($L61="","",INDEX(ITP_Checklists!$H:$H,$L61)&amp;"")</f>
        <v/>
      </c>
      <c r="F61" s="15"/>
      <c r="G61" s="15"/>
      <c r="H61" s="16"/>
      <c r="I61" s="2"/>
      <c r="J61" s="2"/>
      <c r="K61" s="2"/>
      <c r="L61" s="2" t="str">
        <f>IFERROR(MATCH($C$4&amp;"|"&amp;52,ITP_Checklists!$L:$L,0),"")</f>
        <v/>
      </c>
    </row>
    <row r="62" spans="1:12" ht="40.049999999999997" customHeight="1" x14ac:dyDescent="0.55000000000000004">
      <c r="A62" s="8" t="str">
        <f>IF(COUNTIF(ITP_Checklists!$D$5:$D$6000,$C$4)&gt;=53,53,"")</f>
        <v/>
      </c>
      <c r="B62" s="8" t="str">
        <f>IF($L62="","",INDEX(ITP_Checklists!$E:$E,$L62)&amp;"")</f>
        <v/>
      </c>
      <c r="C62" s="14" t="str">
        <f>IF($L62="","",INDEX(ITP_Checklists!$F:$F,$L62)&amp;" ("&amp;INDEX(ITP_Checklists!$I:$I,$L62)&amp;")")</f>
        <v/>
      </c>
      <c r="D62" s="14" t="str">
        <f>IF($L62="","",INDEX(ITP_Checklists!$G:$G,$L62)&amp;"")</f>
        <v/>
      </c>
      <c r="E62" s="8" t="str">
        <f>IF($L62="","",INDEX(ITP_Checklists!$H:$H,$L62)&amp;"")</f>
        <v/>
      </c>
      <c r="F62" s="15"/>
      <c r="G62" s="15"/>
      <c r="H62" s="16"/>
      <c r="I62" s="2"/>
      <c r="J62" s="2"/>
      <c r="K62" s="2"/>
      <c r="L62" s="2" t="str">
        <f>IFERROR(MATCH($C$4&amp;"|"&amp;53,ITP_Checklists!$L:$L,0),"")</f>
        <v/>
      </c>
    </row>
    <row r="63" spans="1:12" ht="40.049999999999997" customHeight="1" x14ac:dyDescent="0.55000000000000004">
      <c r="A63" s="8" t="str">
        <f>IF(COUNTIF(ITP_Checklists!$D$5:$D$6000,$C$4)&gt;=54,54,"")</f>
        <v/>
      </c>
      <c r="B63" s="8" t="str">
        <f>IF($L63="","",INDEX(ITP_Checklists!$E:$E,$L63)&amp;"")</f>
        <v/>
      </c>
      <c r="C63" s="14" t="str">
        <f>IF($L63="","",INDEX(ITP_Checklists!$F:$F,$L63)&amp;" ("&amp;INDEX(ITP_Checklists!$I:$I,$L63)&amp;")")</f>
        <v/>
      </c>
      <c r="D63" s="14" t="str">
        <f>IF($L63="","",INDEX(ITP_Checklists!$G:$G,$L63)&amp;"")</f>
        <v/>
      </c>
      <c r="E63" s="8" t="str">
        <f>IF($L63="","",INDEX(ITP_Checklists!$H:$H,$L63)&amp;"")</f>
        <v/>
      </c>
      <c r="F63" s="15"/>
      <c r="G63" s="15"/>
      <c r="H63" s="16"/>
      <c r="I63" s="2"/>
      <c r="J63" s="2"/>
      <c r="K63" s="2"/>
      <c r="L63" s="2" t="str">
        <f>IFERROR(MATCH($C$4&amp;"|"&amp;54,ITP_Checklists!$L:$L,0),"")</f>
        <v/>
      </c>
    </row>
    <row r="64" spans="1:12" ht="40.049999999999997" customHeight="1" x14ac:dyDescent="0.55000000000000004">
      <c r="A64" s="8" t="str">
        <f>IF(COUNTIF(ITP_Checklists!$D$5:$D$6000,$C$4)&gt;=55,55,"")</f>
        <v/>
      </c>
      <c r="B64" s="8" t="str">
        <f>IF($L64="","",INDEX(ITP_Checklists!$E:$E,$L64)&amp;"")</f>
        <v/>
      </c>
      <c r="C64" s="14" t="str">
        <f>IF($L64="","",INDEX(ITP_Checklists!$F:$F,$L64)&amp;" ("&amp;INDEX(ITP_Checklists!$I:$I,$L64)&amp;")")</f>
        <v/>
      </c>
      <c r="D64" s="14" t="str">
        <f>IF($L64="","",INDEX(ITP_Checklists!$G:$G,$L64)&amp;"")</f>
        <v/>
      </c>
      <c r="E64" s="8" t="str">
        <f>IF($L64="","",INDEX(ITP_Checklists!$H:$H,$L64)&amp;"")</f>
        <v/>
      </c>
      <c r="F64" s="15"/>
      <c r="G64" s="15"/>
      <c r="H64" s="16"/>
      <c r="I64" s="2"/>
      <c r="J64" s="2"/>
      <c r="K64" s="2"/>
      <c r="L64" s="2" t="str">
        <f>IFERROR(MATCH($C$4&amp;"|"&amp;55,ITP_Checklists!$L:$L,0),"")</f>
        <v/>
      </c>
    </row>
    <row r="65" spans="1:12" ht="40.049999999999997" customHeight="1" x14ac:dyDescent="0.55000000000000004">
      <c r="A65" s="8" t="str">
        <f>IF(COUNTIF(ITP_Checklists!$D$5:$D$6000,$C$4)&gt;=56,56,"")</f>
        <v/>
      </c>
      <c r="B65" s="8" t="str">
        <f>IF($L65="","",INDEX(ITP_Checklists!$E:$E,$L65)&amp;"")</f>
        <v/>
      </c>
      <c r="C65" s="14" t="str">
        <f>IF($L65="","",INDEX(ITP_Checklists!$F:$F,$L65)&amp;" ("&amp;INDEX(ITP_Checklists!$I:$I,$L65)&amp;")")</f>
        <v/>
      </c>
      <c r="D65" s="14" t="str">
        <f>IF($L65="","",INDEX(ITP_Checklists!$G:$G,$L65)&amp;"")</f>
        <v/>
      </c>
      <c r="E65" s="8" t="str">
        <f>IF($L65="","",INDEX(ITP_Checklists!$H:$H,$L65)&amp;"")</f>
        <v/>
      </c>
      <c r="F65" s="15"/>
      <c r="G65" s="15"/>
      <c r="H65" s="16"/>
      <c r="I65" s="2"/>
      <c r="J65" s="2"/>
      <c r="K65" s="2"/>
      <c r="L65" s="2" t="str">
        <f>IFERROR(MATCH($C$4&amp;"|"&amp;56,ITP_Checklists!$L:$L,0),"")</f>
        <v/>
      </c>
    </row>
    <row r="66" spans="1:12" ht="40.049999999999997" customHeight="1" x14ac:dyDescent="0.55000000000000004">
      <c r="A66" s="8" t="str">
        <f>IF(COUNTIF(ITP_Checklists!$D$5:$D$6000,$C$4)&gt;=57,57,"")</f>
        <v/>
      </c>
      <c r="B66" s="8" t="str">
        <f>IF($L66="","",INDEX(ITP_Checklists!$E:$E,$L66)&amp;"")</f>
        <v/>
      </c>
      <c r="C66" s="14" t="str">
        <f>IF($L66="","",INDEX(ITP_Checklists!$F:$F,$L66)&amp;" ("&amp;INDEX(ITP_Checklists!$I:$I,$L66)&amp;")")</f>
        <v/>
      </c>
      <c r="D66" s="14" t="str">
        <f>IF($L66="","",INDEX(ITP_Checklists!$G:$G,$L66)&amp;"")</f>
        <v/>
      </c>
      <c r="E66" s="8" t="str">
        <f>IF($L66="","",INDEX(ITP_Checklists!$H:$H,$L66)&amp;"")</f>
        <v/>
      </c>
      <c r="F66" s="15"/>
      <c r="G66" s="15"/>
      <c r="H66" s="16"/>
      <c r="I66" s="2"/>
      <c r="J66" s="2"/>
      <c r="K66" s="2"/>
      <c r="L66" s="2" t="str">
        <f>IFERROR(MATCH($C$4&amp;"|"&amp;57,ITP_Checklists!$L:$L,0),"")</f>
        <v/>
      </c>
    </row>
    <row r="67" spans="1:12" ht="40.049999999999997" customHeight="1" x14ac:dyDescent="0.55000000000000004">
      <c r="A67" s="8" t="str">
        <f>IF(COUNTIF(ITP_Checklists!$D$5:$D$6000,$C$4)&gt;=58,58,"")</f>
        <v/>
      </c>
      <c r="B67" s="8" t="str">
        <f>IF($L67="","",INDEX(ITP_Checklists!$E:$E,$L67)&amp;"")</f>
        <v/>
      </c>
      <c r="C67" s="14" t="str">
        <f>IF($L67="","",INDEX(ITP_Checklists!$F:$F,$L67)&amp;" ("&amp;INDEX(ITP_Checklists!$I:$I,$L67)&amp;")")</f>
        <v/>
      </c>
      <c r="D67" s="14" t="str">
        <f>IF($L67="","",INDEX(ITP_Checklists!$G:$G,$L67)&amp;"")</f>
        <v/>
      </c>
      <c r="E67" s="8" t="str">
        <f>IF($L67="","",INDEX(ITP_Checklists!$H:$H,$L67)&amp;"")</f>
        <v/>
      </c>
      <c r="F67" s="15"/>
      <c r="G67" s="15"/>
      <c r="H67" s="16"/>
      <c r="I67" s="2"/>
      <c r="J67" s="2"/>
      <c r="K67" s="2"/>
      <c r="L67" s="2" t="str">
        <f>IFERROR(MATCH($C$4&amp;"|"&amp;58,ITP_Checklists!$L:$L,0),"")</f>
        <v/>
      </c>
    </row>
    <row r="68" spans="1:12" ht="40.049999999999997" customHeight="1" x14ac:dyDescent="0.55000000000000004">
      <c r="A68" s="8" t="str">
        <f>IF(COUNTIF(ITP_Checklists!$D$5:$D$6000,$C$4)&gt;=59,59,"")</f>
        <v/>
      </c>
      <c r="B68" s="8" t="str">
        <f>IF($L68="","",INDEX(ITP_Checklists!$E:$E,$L68)&amp;"")</f>
        <v/>
      </c>
      <c r="C68" s="14" t="str">
        <f>IF($L68="","",INDEX(ITP_Checklists!$F:$F,$L68)&amp;" ("&amp;INDEX(ITP_Checklists!$I:$I,$L68)&amp;")")</f>
        <v/>
      </c>
      <c r="D68" s="14" t="str">
        <f>IF($L68="","",INDEX(ITP_Checklists!$G:$G,$L68)&amp;"")</f>
        <v/>
      </c>
      <c r="E68" s="8" t="str">
        <f>IF($L68="","",INDEX(ITP_Checklists!$H:$H,$L68)&amp;"")</f>
        <v/>
      </c>
      <c r="F68" s="15"/>
      <c r="G68" s="15"/>
      <c r="H68" s="16"/>
      <c r="I68" s="2"/>
      <c r="J68" s="2"/>
      <c r="K68" s="2"/>
      <c r="L68" s="2" t="str">
        <f>IFERROR(MATCH($C$4&amp;"|"&amp;59,ITP_Checklists!$L:$L,0),"")</f>
        <v/>
      </c>
    </row>
    <row r="69" spans="1:12" ht="40.049999999999997" customHeight="1" x14ac:dyDescent="0.55000000000000004">
      <c r="A69" s="8" t="str">
        <f>IF(COUNTIF(ITP_Checklists!$D$5:$D$6000,$C$4)&gt;=60,60,"")</f>
        <v/>
      </c>
      <c r="B69" s="8" t="str">
        <f>IF($L69="","",INDEX(ITP_Checklists!$E:$E,$L69)&amp;"")</f>
        <v/>
      </c>
      <c r="C69" s="14" t="str">
        <f>IF($L69="","",INDEX(ITP_Checklists!$F:$F,$L69)&amp;" ("&amp;INDEX(ITP_Checklists!$I:$I,$L69)&amp;")")</f>
        <v/>
      </c>
      <c r="D69" s="14" t="str">
        <f>IF($L69="","",INDEX(ITP_Checklists!$G:$G,$L69)&amp;"")</f>
        <v/>
      </c>
      <c r="E69" s="8" t="str">
        <f>IF($L69="","",INDEX(ITP_Checklists!$H:$H,$L69)&amp;"")</f>
        <v/>
      </c>
      <c r="F69" s="15"/>
      <c r="G69" s="15"/>
      <c r="H69" s="16"/>
      <c r="I69" s="2"/>
      <c r="J69" s="2"/>
      <c r="K69" s="2"/>
      <c r="L69" s="2" t="str">
        <f>IFERROR(MATCH($C$4&amp;"|"&amp;60,ITP_Checklists!$L:$L,0),"")</f>
        <v/>
      </c>
    </row>
    <row r="70" spans="1:12" ht="40.049999999999997" customHeight="1" x14ac:dyDescent="0.55000000000000004">
      <c r="A70" s="8" t="str">
        <f>IF(COUNTIF(ITP_Checklists!$D$5:$D$6000,$C$4)&gt;=61,61,"")</f>
        <v/>
      </c>
      <c r="B70" s="8" t="str">
        <f>IF($L70="","",INDEX(ITP_Checklists!$E:$E,$L70)&amp;"")</f>
        <v/>
      </c>
      <c r="C70" s="14" t="str">
        <f>IF($L70="","",INDEX(ITP_Checklists!$F:$F,$L70)&amp;" ("&amp;INDEX(ITP_Checklists!$I:$I,$L70)&amp;")")</f>
        <v/>
      </c>
      <c r="D70" s="14" t="str">
        <f>IF($L70="","",INDEX(ITP_Checklists!$G:$G,$L70)&amp;"")</f>
        <v/>
      </c>
      <c r="E70" s="8" t="str">
        <f>IF($L70="","",INDEX(ITP_Checklists!$H:$H,$L70)&amp;"")</f>
        <v/>
      </c>
      <c r="F70" s="15"/>
      <c r="G70" s="15"/>
      <c r="H70" s="16"/>
      <c r="I70" s="2"/>
      <c r="J70" s="2"/>
      <c r="K70" s="2"/>
      <c r="L70" s="2" t="str">
        <f>IFERROR(MATCH($C$4&amp;"|"&amp;61,ITP_Checklists!$L:$L,0),"")</f>
        <v/>
      </c>
    </row>
    <row r="71" spans="1:12" ht="40.049999999999997" customHeight="1" x14ac:dyDescent="0.55000000000000004">
      <c r="A71" s="8" t="str">
        <f>IF(COUNTIF(ITP_Checklists!$D$5:$D$6000,$C$4)&gt;=62,62,"")</f>
        <v/>
      </c>
      <c r="B71" s="8" t="str">
        <f>IF($L71="","",INDEX(ITP_Checklists!$E:$E,$L71)&amp;"")</f>
        <v/>
      </c>
      <c r="C71" s="14" t="str">
        <f>IF($L71="","",INDEX(ITP_Checklists!$F:$F,$L71)&amp;" ("&amp;INDEX(ITP_Checklists!$I:$I,$L71)&amp;")")</f>
        <v/>
      </c>
      <c r="D71" s="14" t="str">
        <f>IF($L71="","",INDEX(ITP_Checklists!$G:$G,$L71)&amp;"")</f>
        <v/>
      </c>
      <c r="E71" s="8" t="str">
        <f>IF($L71="","",INDEX(ITP_Checklists!$H:$H,$L71)&amp;"")</f>
        <v/>
      </c>
      <c r="F71" s="15"/>
      <c r="G71" s="15"/>
      <c r="H71" s="16"/>
      <c r="I71" s="2"/>
      <c r="J71" s="2"/>
      <c r="K71" s="2"/>
      <c r="L71" s="2" t="str">
        <f>IFERROR(MATCH($C$4&amp;"|"&amp;62,ITP_Checklists!$L:$L,0),"")</f>
        <v/>
      </c>
    </row>
    <row r="72" spans="1:12" ht="40.049999999999997" customHeight="1" x14ac:dyDescent="0.55000000000000004">
      <c r="A72" s="8" t="str">
        <f>IF(COUNTIF(ITP_Checklists!$D$5:$D$6000,$C$4)&gt;=63,63,"")</f>
        <v/>
      </c>
      <c r="B72" s="8" t="str">
        <f>IF($L72="","",INDEX(ITP_Checklists!$E:$E,$L72)&amp;"")</f>
        <v/>
      </c>
      <c r="C72" s="14" t="str">
        <f>IF($L72="","",INDEX(ITP_Checklists!$F:$F,$L72)&amp;" ("&amp;INDEX(ITP_Checklists!$I:$I,$L72)&amp;")")</f>
        <v/>
      </c>
      <c r="D72" s="14" t="str">
        <f>IF($L72="","",INDEX(ITP_Checklists!$G:$G,$L72)&amp;"")</f>
        <v/>
      </c>
      <c r="E72" s="8" t="str">
        <f>IF($L72="","",INDEX(ITP_Checklists!$H:$H,$L72)&amp;"")</f>
        <v/>
      </c>
      <c r="F72" s="15"/>
      <c r="G72" s="15"/>
      <c r="H72" s="16"/>
      <c r="I72" s="2"/>
      <c r="J72" s="2"/>
      <c r="K72" s="2"/>
      <c r="L72" s="2" t="str">
        <f>IFERROR(MATCH($C$4&amp;"|"&amp;63,ITP_Checklists!$L:$L,0),"")</f>
        <v/>
      </c>
    </row>
    <row r="73" spans="1:12" ht="40.049999999999997" customHeight="1" x14ac:dyDescent="0.55000000000000004">
      <c r="A73" s="8" t="str">
        <f>IF(COUNTIF(ITP_Checklists!$D$5:$D$6000,$C$4)&gt;=64,64,"")</f>
        <v/>
      </c>
      <c r="B73" s="8" t="str">
        <f>IF($L73="","",INDEX(ITP_Checklists!$E:$E,$L73)&amp;"")</f>
        <v/>
      </c>
      <c r="C73" s="14" t="str">
        <f>IF($L73="","",INDEX(ITP_Checklists!$F:$F,$L73)&amp;" ("&amp;INDEX(ITP_Checklists!$I:$I,$L73)&amp;")")</f>
        <v/>
      </c>
      <c r="D73" s="14" t="str">
        <f>IF($L73="","",INDEX(ITP_Checklists!$G:$G,$L73)&amp;"")</f>
        <v/>
      </c>
      <c r="E73" s="8" t="str">
        <f>IF($L73="","",INDEX(ITP_Checklists!$H:$H,$L73)&amp;"")</f>
        <v/>
      </c>
      <c r="F73" s="15"/>
      <c r="G73" s="15"/>
      <c r="H73" s="16"/>
      <c r="I73" s="2"/>
      <c r="J73" s="2"/>
      <c r="K73" s="2"/>
      <c r="L73" s="2" t="str">
        <f>IFERROR(MATCH($C$4&amp;"|"&amp;64,ITP_Checklists!$L:$L,0),"")</f>
        <v/>
      </c>
    </row>
    <row r="74" spans="1:12" ht="40.049999999999997" customHeight="1" x14ac:dyDescent="0.55000000000000004">
      <c r="A74" s="8" t="str">
        <f>IF(COUNTIF(ITP_Checklists!$D$5:$D$6000,$C$4)&gt;=65,65,"")</f>
        <v/>
      </c>
      <c r="B74" s="8" t="str">
        <f>IF($L74="","",INDEX(ITP_Checklists!$E:$E,$L74)&amp;"")</f>
        <v/>
      </c>
      <c r="C74" s="14" t="str">
        <f>IF($L74="","",INDEX(ITP_Checklists!$F:$F,$L74)&amp;" ("&amp;INDEX(ITP_Checklists!$I:$I,$L74)&amp;")")</f>
        <v/>
      </c>
      <c r="D74" s="14" t="str">
        <f>IF($L74="","",INDEX(ITP_Checklists!$G:$G,$L74)&amp;"")</f>
        <v/>
      </c>
      <c r="E74" s="8" t="str">
        <f>IF($L74="","",INDEX(ITP_Checklists!$H:$H,$L74)&amp;"")</f>
        <v/>
      </c>
      <c r="F74" s="15"/>
      <c r="G74" s="15"/>
      <c r="H74" s="16"/>
      <c r="I74" s="2"/>
      <c r="J74" s="2"/>
      <c r="K74" s="2"/>
      <c r="L74" s="2" t="str">
        <f>IFERROR(MATCH($C$4&amp;"|"&amp;65,ITP_Checklists!$L:$L,0),"")</f>
        <v/>
      </c>
    </row>
    <row r="75" spans="1:12" ht="40.049999999999997" customHeight="1" x14ac:dyDescent="0.55000000000000004">
      <c r="A75" s="8" t="str">
        <f>IF(COUNTIF(ITP_Checklists!$D$5:$D$6000,$C$4)&gt;=66,66,"")</f>
        <v/>
      </c>
      <c r="B75" s="8" t="str">
        <f>IF($L75="","",INDEX(ITP_Checklists!$E:$E,$L75)&amp;"")</f>
        <v/>
      </c>
      <c r="C75" s="14" t="str">
        <f>IF($L75="","",INDEX(ITP_Checklists!$F:$F,$L75)&amp;" ("&amp;INDEX(ITP_Checklists!$I:$I,$L75)&amp;")")</f>
        <v/>
      </c>
      <c r="D75" s="14" t="str">
        <f>IF($L75="","",INDEX(ITP_Checklists!$G:$G,$L75)&amp;"")</f>
        <v/>
      </c>
      <c r="E75" s="8" t="str">
        <f>IF($L75="","",INDEX(ITP_Checklists!$H:$H,$L75)&amp;"")</f>
        <v/>
      </c>
      <c r="F75" s="15"/>
      <c r="G75" s="15"/>
      <c r="H75" s="16"/>
      <c r="I75" s="2"/>
      <c r="J75" s="2"/>
      <c r="K75" s="2"/>
      <c r="L75" s="2" t="str">
        <f>IFERROR(MATCH($C$4&amp;"|"&amp;66,ITP_Checklists!$L:$L,0),"")</f>
        <v/>
      </c>
    </row>
    <row r="76" spans="1:12" ht="40.049999999999997" customHeight="1" x14ac:dyDescent="0.55000000000000004">
      <c r="A76" s="8" t="str">
        <f>IF(COUNTIF(ITP_Checklists!$D$5:$D$6000,$C$4)&gt;=67,67,"")</f>
        <v/>
      </c>
      <c r="B76" s="8" t="str">
        <f>IF($L76="","",INDEX(ITP_Checklists!$E:$E,$L76)&amp;"")</f>
        <v/>
      </c>
      <c r="C76" s="14" t="str">
        <f>IF($L76="","",INDEX(ITP_Checklists!$F:$F,$L76)&amp;" ("&amp;INDEX(ITP_Checklists!$I:$I,$L76)&amp;")")</f>
        <v/>
      </c>
      <c r="D76" s="14" t="str">
        <f>IF($L76="","",INDEX(ITP_Checklists!$G:$G,$L76)&amp;"")</f>
        <v/>
      </c>
      <c r="E76" s="8" t="str">
        <f>IF($L76="","",INDEX(ITP_Checklists!$H:$H,$L76)&amp;"")</f>
        <v/>
      </c>
      <c r="F76" s="15"/>
      <c r="G76" s="15"/>
      <c r="H76" s="16"/>
      <c r="I76" s="2"/>
      <c r="J76" s="2"/>
      <c r="K76" s="2"/>
      <c r="L76" s="2" t="str">
        <f>IFERROR(MATCH($C$4&amp;"|"&amp;67,ITP_Checklists!$L:$L,0),"")</f>
        <v/>
      </c>
    </row>
    <row r="77" spans="1:12" ht="40.049999999999997" customHeight="1" x14ac:dyDescent="0.55000000000000004">
      <c r="A77" s="8" t="str">
        <f>IF(COUNTIF(ITP_Checklists!$D$5:$D$6000,$C$4)&gt;=68,68,"")</f>
        <v/>
      </c>
      <c r="B77" s="8" t="str">
        <f>IF($L77="","",INDEX(ITP_Checklists!$E:$E,$L77)&amp;"")</f>
        <v/>
      </c>
      <c r="C77" s="14" t="str">
        <f>IF($L77="","",INDEX(ITP_Checklists!$F:$F,$L77)&amp;" ("&amp;INDEX(ITP_Checklists!$I:$I,$L77)&amp;")")</f>
        <v/>
      </c>
      <c r="D77" s="14" t="str">
        <f>IF($L77="","",INDEX(ITP_Checklists!$G:$G,$L77)&amp;"")</f>
        <v/>
      </c>
      <c r="E77" s="8" t="str">
        <f>IF($L77="","",INDEX(ITP_Checklists!$H:$H,$L77)&amp;"")</f>
        <v/>
      </c>
      <c r="F77" s="15"/>
      <c r="G77" s="15"/>
      <c r="H77" s="16"/>
      <c r="I77" s="2"/>
      <c r="J77" s="2"/>
      <c r="K77" s="2"/>
      <c r="L77" s="2" t="str">
        <f>IFERROR(MATCH($C$4&amp;"|"&amp;68,ITP_Checklists!$L:$L,0),"")</f>
        <v/>
      </c>
    </row>
    <row r="78" spans="1:12" ht="40.049999999999997" customHeight="1" x14ac:dyDescent="0.55000000000000004">
      <c r="A78" s="8" t="str">
        <f>IF(COUNTIF(ITP_Checklists!$D$5:$D$6000,$C$4)&gt;=69,69,"")</f>
        <v/>
      </c>
      <c r="B78" s="8" t="str">
        <f>IF($L78="","",INDEX(ITP_Checklists!$E:$E,$L78)&amp;"")</f>
        <v/>
      </c>
      <c r="C78" s="14" t="str">
        <f>IF($L78="","",INDEX(ITP_Checklists!$F:$F,$L78)&amp;" ("&amp;INDEX(ITP_Checklists!$I:$I,$L78)&amp;")")</f>
        <v/>
      </c>
      <c r="D78" s="14" t="str">
        <f>IF($L78="","",INDEX(ITP_Checklists!$G:$G,$L78)&amp;"")</f>
        <v/>
      </c>
      <c r="E78" s="8" t="str">
        <f>IF($L78="","",INDEX(ITP_Checklists!$H:$H,$L78)&amp;"")</f>
        <v/>
      </c>
      <c r="F78" s="15"/>
      <c r="G78" s="15"/>
      <c r="H78" s="16"/>
      <c r="I78" s="2"/>
      <c r="J78" s="2"/>
      <c r="K78" s="2"/>
      <c r="L78" s="2" t="str">
        <f>IFERROR(MATCH($C$4&amp;"|"&amp;69,ITP_Checklists!$L:$L,0),"")</f>
        <v/>
      </c>
    </row>
    <row r="79" spans="1:12" ht="40.049999999999997" customHeight="1" x14ac:dyDescent="0.55000000000000004">
      <c r="A79" s="8" t="str">
        <f>IF(COUNTIF(ITP_Checklists!$D$5:$D$6000,$C$4)&gt;=70,70,"")</f>
        <v/>
      </c>
      <c r="B79" s="8" t="str">
        <f>IF($L79="","",INDEX(ITP_Checklists!$E:$E,$L79)&amp;"")</f>
        <v/>
      </c>
      <c r="C79" s="14" t="str">
        <f>IF($L79="","",INDEX(ITP_Checklists!$F:$F,$L79)&amp;" ("&amp;INDEX(ITP_Checklists!$I:$I,$L79)&amp;")")</f>
        <v/>
      </c>
      <c r="D79" s="14" t="str">
        <f>IF($L79="","",INDEX(ITP_Checklists!$G:$G,$L79)&amp;"")</f>
        <v/>
      </c>
      <c r="E79" s="8" t="str">
        <f>IF($L79="","",INDEX(ITP_Checklists!$H:$H,$L79)&amp;"")</f>
        <v/>
      </c>
      <c r="F79" s="15"/>
      <c r="G79" s="15"/>
      <c r="H79" s="16"/>
      <c r="I79" s="2"/>
      <c r="J79" s="2"/>
      <c r="K79" s="2"/>
      <c r="L79" s="2" t="str">
        <f>IFERROR(MATCH($C$4&amp;"|"&amp;70,ITP_Checklists!$L:$L,0),"")</f>
        <v/>
      </c>
    </row>
    <row r="80" spans="1:12" ht="40.049999999999997" customHeight="1" x14ac:dyDescent="0.55000000000000004">
      <c r="A80" s="8" t="str">
        <f>IF(COUNTIF(ITP_Checklists!$D$5:$D$6000,$C$4)&gt;=71,71,"")</f>
        <v/>
      </c>
      <c r="B80" s="8" t="str">
        <f>IF($L80="","",INDEX(ITP_Checklists!$E:$E,$L80)&amp;"")</f>
        <v/>
      </c>
      <c r="C80" s="14" t="str">
        <f>IF($L80="","",INDEX(ITP_Checklists!$F:$F,$L80)&amp;" ("&amp;INDEX(ITP_Checklists!$I:$I,$L80)&amp;")")</f>
        <v/>
      </c>
      <c r="D80" s="14" t="str">
        <f>IF($L80="","",INDEX(ITP_Checklists!$G:$G,$L80)&amp;"")</f>
        <v/>
      </c>
      <c r="E80" s="8" t="str">
        <f>IF($L80="","",INDEX(ITP_Checklists!$H:$H,$L80)&amp;"")</f>
        <v/>
      </c>
      <c r="F80" s="15"/>
      <c r="G80" s="15"/>
      <c r="H80" s="16"/>
      <c r="I80" s="2"/>
      <c r="J80" s="2"/>
      <c r="K80" s="2"/>
      <c r="L80" s="2" t="str">
        <f>IFERROR(MATCH($C$4&amp;"|"&amp;71,ITP_Checklists!$L:$L,0),"")</f>
        <v/>
      </c>
    </row>
    <row r="81" spans="1:12" ht="40.049999999999997" customHeight="1" x14ac:dyDescent="0.55000000000000004">
      <c r="A81" s="8" t="str">
        <f>IF(COUNTIF(ITP_Checklists!$D$5:$D$6000,$C$4)&gt;=72,72,"")</f>
        <v/>
      </c>
      <c r="B81" s="8" t="str">
        <f>IF($L81="","",INDEX(ITP_Checklists!$E:$E,$L81)&amp;"")</f>
        <v/>
      </c>
      <c r="C81" s="14" t="str">
        <f>IF($L81="","",INDEX(ITP_Checklists!$F:$F,$L81)&amp;" ("&amp;INDEX(ITP_Checklists!$I:$I,$L81)&amp;")")</f>
        <v/>
      </c>
      <c r="D81" s="14" t="str">
        <f>IF($L81="","",INDEX(ITP_Checklists!$G:$G,$L81)&amp;"")</f>
        <v/>
      </c>
      <c r="E81" s="8" t="str">
        <f>IF($L81="","",INDEX(ITP_Checklists!$H:$H,$L81)&amp;"")</f>
        <v/>
      </c>
      <c r="F81" s="15"/>
      <c r="G81" s="15"/>
      <c r="H81" s="16"/>
      <c r="I81" s="2"/>
      <c r="J81" s="2"/>
      <c r="K81" s="2"/>
      <c r="L81" s="2" t="str">
        <f>IFERROR(MATCH($C$4&amp;"|"&amp;72,ITP_Checklists!$L:$L,0),"")</f>
        <v/>
      </c>
    </row>
    <row r="82" spans="1:12" ht="40.049999999999997" customHeight="1" x14ac:dyDescent="0.55000000000000004">
      <c r="A82" s="8" t="str">
        <f>IF(COUNTIF(ITP_Checklists!$D$5:$D$6000,$C$4)&gt;=73,73,"")</f>
        <v/>
      </c>
      <c r="B82" s="8" t="str">
        <f>IF($L82="","",INDEX(ITP_Checklists!$E:$E,$L82)&amp;"")</f>
        <v/>
      </c>
      <c r="C82" s="14" t="str">
        <f>IF($L82="","",INDEX(ITP_Checklists!$F:$F,$L82)&amp;" ("&amp;INDEX(ITP_Checklists!$I:$I,$L82)&amp;")")</f>
        <v/>
      </c>
      <c r="D82" s="14" t="str">
        <f>IF($L82="","",INDEX(ITP_Checklists!$G:$G,$L82)&amp;"")</f>
        <v/>
      </c>
      <c r="E82" s="8" t="str">
        <f>IF($L82="","",INDEX(ITP_Checklists!$H:$H,$L82)&amp;"")</f>
        <v/>
      </c>
      <c r="F82" s="15"/>
      <c r="G82" s="15"/>
      <c r="H82" s="16"/>
      <c r="I82" s="2"/>
      <c r="J82" s="2"/>
      <c r="K82" s="2"/>
      <c r="L82" s="2" t="str">
        <f>IFERROR(MATCH($C$4&amp;"|"&amp;73,ITP_Checklists!$L:$L,0),"")</f>
        <v/>
      </c>
    </row>
    <row r="83" spans="1:12" ht="40.049999999999997" customHeight="1" x14ac:dyDescent="0.55000000000000004">
      <c r="A83" s="8" t="str">
        <f>IF(COUNTIF(ITP_Checklists!$D$5:$D$6000,$C$4)&gt;=74,74,"")</f>
        <v/>
      </c>
      <c r="B83" s="8" t="str">
        <f>IF($L83="","",INDEX(ITP_Checklists!$E:$E,$L83)&amp;"")</f>
        <v/>
      </c>
      <c r="C83" s="14" t="str">
        <f>IF($L83="","",INDEX(ITP_Checklists!$F:$F,$L83)&amp;" ("&amp;INDEX(ITP_Checklists!$I:$I,$L83)&amp;")")</f>
        <v/>
      </c>
      <c r="D83" s="14" t="str">
        <f>IF($L83="","",INDEX(ITP_Checklists!$G:$G,$L83)&amp;"")</f>
        <v/>
      </c>
      <c r="E83" s="8" t="str">
        <f>IF($L83="","",INDEX(ITP_Checklists!$H:$H,$L83)&amp;"")</f>
        <v/>
      </c>
      <c r="F83" s="15"/>
      <c r="G83" s="15"/>
      <c r="H83" s="16"/>
      <c r="I83" s="2"/>
      <c r="J83" s="2"/>
      <c r="K83" s="2"/>
      <c r="L83" s="2" t="str">
        <f>IFERROR(MATCH($C$4&amp;"|"&amp;74,ITP_Checklists!$L:$L,0),"")</f>
        <v/>
      </c>
    </row>
    <row r="84" spans="1:12" ht="40.049999999999997" customHeight="1" x14ac:dyDescent="0.55000000000000004">
      <c r="A84" s="8" t="str">
        <f>IF(COUNTIF(ITP_Checklists!$D$5:$D$6000,$C$4)&gt;=75,75,"")</f>
        <v/>
      </c>
      <c r="B84" s="8" t="str">
        <f>IF($L84="","",INDEX(ITP_Checklists!$E:$E,$L84)&amp;"")</f>
        <v/>
      </c>
      <c r="C84" s="14" t="str">
        <f>IF($L84="","",INDEX(ITP_Checklists!$F:$F,$L84)&amp;" ("&amp;INDEX(ITP_Checklists!$I:$I,$L84)&amp;")")</f>
        <v/>
      </c>
      <c r="D84" s="14" t="str">
        <f>IF($L84="","",INDEX(ITP_Checklists!$G:$G,$L84)&amp;"")</f>
        <v/>
      </c>
      <c r="E84" s="8" t="str">
        <f>IF($L84="","",INDEX(ITP_Checklists!$H:$H,$L84)&amp;"")</f>
        <v/>
      </c>
      <c r="F84" s="15"/>
      <c r="G84" s="15"/>
      <c r="H84" s="16"/>
      <c r="I84" s="2"/>
      <c r="J84" s="2"/>
      <c r="K84" s="2"/>
      <c r="L84" s="2" t="str">
        <f>IFERROR(MATCH($C$4&amp;"|"&amp;75,ITP_Checklists!$L:$L,0),"")</f>
        <v/>
      </c>
    </row>
    <row r="85" spans="1:12" ht="18.600000000000001" x14ac:dyDescent="0.55000000000000004">
      <c r="A85" s="2"/>
      <c r="B85" s="2"/>
      <c r="C85" s="2"/>
      <c r="D85" s="2"/>
      <c r="E85" s="2"/>
      <c r="F85" s="2"/>
      <c r="G85" s="2"/>
      <c r="H85" s="2"/>
      <c r="I85" s="2"/>
      <c r="J85" s="2"/>
      <c r="K85" s="2"/>
      <c r="L85" s="2"/>
    </row>
    <row r="86" spans="1:12" ht="18.600000000000001" x14ac:dyDescent="0.55000000000000004">
      <c r="A86" s="2" t="s">
        <v>57</v>
      </c>
      <c r="B86" s="2"/>
      <c r="C86" s="13">
        <f>COUNTIF(ITP_Checklists!$D$5:$D$6000,$C$4)</f>
        <v>40</v>
      </c>
      <c r="D86" s="2"/>
      <c r="E86" s="2"/>
      <c r="F86" s="2"/>
      <c r="G86" s="2"/>
      <c r="H86" s="2"/>
      <c r="I86" s="2"/>
      <c r="J86" s="2"/>
      <c r="K86" s="2"/>
      <c r="L86" s="2"/>
    </row>
    <row r="87" spans="1:12" ht="18.600000000000001" x14ac:dyDescent="0.55000000000000004">
      <c r="A87" s="17" t="s">
        <v>58</v>
      </c>
      <c r="B87" s="2"/>
      <c r="C87" s="2"/>
      <c r="D87" s="2"/>
      <c r="E87" s="2"/>
      <c r="F87" s="2"/>
      <c r="G87" s="2"/>
      <c r="H87" s="2"/>
      <c r="I87" s="2"/>
      <c r="J87" s="2"/>
      <c r="K87" s="2"/>
      <c r="L87" s="2"/>
    </row>
    <row r="88" spans="1:12" ht="18.600000000000001" x14ac:dyDescent="0.55000000000000004">
      <c r="A88" s="2"/>
      <c r="B88" s="2"/>
      <c r="C88" s="2"/>
      <c r="D88" s="2"/>
      <c r="E88" s="2"/>
      <c r="F88" s="2"/>
      <c r="G88" s="2"/>
      <c r="H88" s="2"/>
      <c r="I88" s="2"/>
      <c r="J88" s="2"/>
      <c r="K88" s="2"/>
      <c r="L88" s="2"/>
    </row>
    <row r="89" spans="1:12" ht="18.600000000000001" x14ac:dyDescent="0.55000000000000004">
      <c r="A89" s="17" t="s">
        <v>59</v>
      </c>
      <c r="B89" s="2"/>
      <c r="C89" s="17" t="s">
        <v>60</v>
      </c>
      <c r="D89" s="17" t="s">
        <v>61</v>
      </c>
      <c r="E89" s="2"/>
      <c r="F89" s="2"/>
      <c r="G89" s="2"/>
      <c r="H89" s="2"/>
      <c r="I89" s="2"/>
      <c r="J89" s="2"/>
      <c r="K89" s="2"/>
      <c r="L89" s="2"/>
    </row>
    <row r="90" spans="1:12" ht="18.600000000000001" x14ac:dyDescent="0.55000000000000004">
      <c r="A90" s="2" t="s">
        <v>62</v>
      </c>
      <c r="B90" s="2"/>
      <c r="C90" s="2" t="s">
        <v>62</v>
      </c>
      <c r="D90" s="2" t="s">
        <v>62</v>
      </c>
      <c r="E90" s="2"/>
      <c r="F90" s="2"/>
      <c r="G90" s="2"/>
      <c r="H90" s="2"/>
      <c r="I90" s="2"/>
      <c r="J90" s="2"/>
      <c r="K90" s="2"/>
      <c r="L90" s="2"/>
    </row>
  </sheetData>
  <mergeCells count="7">
    <mergeCell ref="C4:H4"/>
    <mergeCell ref="F7:H7"/>
    <mergeCell ref="F6:H6"/>
    <mergeCell ref="C6:D6"/>
    <mergeCell ref="F5:H5"/>
    <mergeCell ref="C7:D7"/>
    <mergeCell ref="C5:D5"/>
  </mergeCells>
  <pageMargins left="0.75" right="0.75" top="1" bottom="1" header="0.5" footer="0.5"/>
  <pageSetup paperSize="9" fitToHeight="0"/>
  <drawing r:id="rId1"/>
  <extLst>
    <ext xmlns:x14="http://schemas.microsoft.com/office/spreadsheetml/2009/9/main" uri="{CCE6A557-97BC-4b89-ADB6-D9C93CAAB3DF}">
      <x14:dataValidations xmlns:xm="http://schemas.microsoft.com/office/excel/2006/main" count="1">
        <x14:dataValidation type="list" xr:uid="{00000000-0002-0000-0100-000000000000}">
          <x14:formula1>
            <xm:f>Lists!$A$1:$A$350</xm:f>
          </x14:formula1>
          <xm:sqref>C4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52976"/>
    <pageSetUpPr fitToPage="1"/>
  </sheetPr>
  <dimension ref="A1:L3843"/>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8" customWidth="1"/>
    <col min="3" max="3" width="16" customWidth="1"/>
    <col min="4" max="4" width="26" customWidth="1"/>
    <col min="5" max="5" width="12" customWidth="1"/>
    <col min="6" max="6" width="60" customWidth="1"/>
    <col min="7" max="7" width="30" customWidth="1"/>
    <col min="8" max="8" width="7" customWidth="1"/>
    <col min="9" max="9" width="10" customWidth="1"/>
    <col min="10" max="10" width="11" customWidth="1"/>
    <col min="11" max="11" width="22" customWidth="1"/>
    <col min="12" max="12" width="13" hidden="1" customWidth="1"/>
  </cols>
  <sheetData>
    <row r="1" spans="1:12" ht="22.8" x14ac:dyDescent="0.65">
      <c r="A1" s="10" t="s">
        <v>63</v>
      </c>
      <c r="B1" s="2"/>
      <c r="C1" s="2"/>
      <c r="D1" s="2"/>
      <c r="E1" s="2"/>
      <c r="F1" s="2"/>
      <c r="G1" s="2"/>
      <c r="H1" s="2"/>
      <c r="I1" s="2"/>
      <c r="J1" s="2"/>
      <c r="K1" s="2"/>
      <c r="L1" s="2"/>
    </row>
    <row r="2" spans="1:12" ht="18.600000000000001" x14ac:dyDescent="0.55000000000000004">
      <c r="A2" s="11" t="s">
        <v>64</v>
      </c>
      <c r="B2" s="2"/>
      <c r="C2" s="2"/>
      <c r="D2" s="2"/>
      <c r="E2" s="2"/>
      <c r="F2" s="2"/>
      <c r="G2" s="2"/>
      <c r="H2" s="2"/>
      <c r="I2" s="2"/>
      <c r="J2" s="2"/>
      <c r="K2" s="2"/>
      <c r="L2" s="2"/>
    </row>
    <row r="3" spans="1:12" ht="18.600000000000001" x14ac:dyDescent="0.55000000000000004">
      <c r="A3" s="2"/>
      <c r="B3" s="2"/>
      <c r="C3" s="2"/>
      <c r="D3" s="2"/>
      <c r="E3" s="2"/>
      <c r="F3" s="2"/>
      <c r="G3" s="2"/>
      <c r="H3" s="2"/>
      <c r="I3" s="2"/>
      <c r="J3" s="2"/>
      <c r="K3" s="2"/>
      <c r="L3" s="2"/>
    </row>
    <row r="4" spans="1:12" ht="37.950000000000003" customHeight="1" x14ac:dyDescent="0.4">
      <c r="A4" s="18" t="s">
        <v>49</v>
      </c>
      <c r="B4" s="18" t="s">
        <v>65</v>
      </c>
      <c r="C4" s="18" t="s">
        <v>66</v>
      </c>
      <c r="D4" s="18" t="s">
        <v>44</v>
      </c>
      <c r="E4" s="18" t="s">
        <v>50</v>
      </c>
      <c r="F4" s="18" t="s">
        <v>51</v>
      </c>
      <c r="G4" s="18" t="s">
        <v>52</v>
      </c>
      <c r="H4" s="18" t="s">
        <v>53</v>
      </c>
      <c r="I4" s="18" t="s">
        <v>67</v>
      </c>
      <c r="J4" s="18" t="s">
        <v>68</v>
      </c>
      <c r="K4" s="18" t="s">
        <v>56</v>
      </c>
      <c r="L4" s="19" t="s">
        <v>69</v>
      </c>
    </row>
    <row r="5" spans="1:12" ht="36" x14ac:dyDescent="0.4">
      <c r="A5" s="20">
        <v>1</v>
      </c>
      <c r="B5" s="20" t="s">
        <v>70</v>
      </c>
      <c r="C5" s="21" t="s">
        <v>71</v>
      </c>
      <c r="D5" s="21" t="s">
        <v>45</v>
      </c>
      <c r="E5" s="21" t="s">
        <v>72</v>
      </c>
      <c r="F5" s="21" t="s">
        <v>73</v>
      </c>
      <c r="G5" s="21"/>
      <c r="H5" s="20" t="s">
        <v>74</v>
      </c>
      <c r="I5" s="21" t="s">
        <v>75</v>
      </c>
      <c r="J5" s="5"/>
      <c r="K5" s="5"/>
      <c r="L5" s="19" t="str">
        <f>D5&amp;"|"&amp;COUNTIF($D$5:D5,D5)</f>
        <v>تجهيز الموقع Mobilization|1</v>
      </c>
    </row>
    <row r="6" spans="1:12" ht="36" x14ac:dyDescent="0.4">
      <c r="A6" s="22">
        <v>2</v>
      </c>
      <c r="B6" s="22" t="s">
        <v>70</v>
      </c>
      <c r="C6" s="23" t="s">
        <v>71</v>
      </c>
      <c r="D6" s="23" t="s">
        <v>45</v>
      </c>
      <c r="E6" s="23" t="s">
        <v>76</v>
      </c>
      <c r="F6" s="23" t="s">
        <v>77</v>
      </c>
      <c r="G6" s="23"/>
      <c r="H6" s="22" t="s">
        <v>78</v>
      </c>
      <c r="I6" s="23" t="s">
        <v>75</v>
      </c>
      <c r="J6" s="5"/>
      <c r="K6" s="5"/>
      <c r="L6" s="19" t="str">
        <f>D6&amp;"|"&amp;COUNTIF($D$5:D6,D6)</f>
        <v>تجهيز الموقع Mobilization|2</v>
      </c>
    </row>
    <row r="7" spans="1:12" ht="36" x14ac:dyDescent="0.4">
      <c r="A7" s="20">
        <v>3</v>
      </c>
      <c r="B7" s="20" t="s">
        <v>70</v>
      </c>
      <c r="C7" s="21" t="s">
        <v>71</v>
      </c>
      <c r="D7" s="21" t="s">
        <v>45</v>
      </c>
      <c r="E7" s="21" t="s">
        <v>76</v>
      </c>
      <c r="F7" s="21" t="s">
        <v>79</v>
      </c>
      <c r="G7" s="21"/>
      <c r="H7" s="20" t="s">
        <v>78</v>
      </c>
      <c r="I7" s="21" t="s">
        <v>75</v>
      </c>
      <c r="J7" s="5"/>
      <c r="K7" s="5"/>
      <c r="L7" s="19" t="str">
        <f>D7&amp;"|"&amp;COUNTIF($D$5:D7,D7)</f>
        <v>تجهيز الموقع Mobilization|3</v>
      </c>
    </row>
    <row r="8" spans="1:12" ht="36" x14ac:dyDescent="0.4">
      <c r="A8" s="22">
        <v>4</v>
      </c>
      <c r="B8" s="22" t="s">
        <v>70</v>
      </c>
      <c r="C8" s="23" t="s">
        <v>71</v>
      </c>
      <c r="D8" s="23" t="s">
        <v>45</v>
      </c>
      <c r="E8" s="23" t="s">
        <v>72</v>
      </c>
      <c r="F8" s="23" t="s">
        <v>80</v>
      </c>
      <c r="G8" s="23"/>
      <c r="H8" s="22" t="s">
        <v>74</v>
      </c>
      <c r="I8" s="23" t="s">
        <v>75</v>
      </c>
      <c r="J8" s="5"/>
      <c r="K8" s="5"/>
      <c r="L8" s="19" t="str">
        <f>D8&amp;"|"&amp;COUNTIF($D$5:D8,D8)</f>
        <v>تجهيز الموقع Mobilization|4</v>
      </c>
    </row>
    <row r="9" spans="1:12" ht="36" x14ac:dyDescent="0.4">
      <c r="A9" s="20">
        <v>5</v>
      </c>
      <c r="B9" s="20" t="s">
        <v>70</v>
      </c>
      <c r="C9" s="21" t="s">
        <v>71</v>
      </c>
      <c r="D9" s="21" t="s">
        <v>45</v>
      </c>
      <c r="E9" s="21" t="s">
        <v>72</v>
      </c>
      <c r="F9" s="21" t="s">
        <v>81</v>
      </c>
      <c r="G9" s="21"/>
      <c r="H9" s="20" t="s">
        <v>74</v>
      </c>
      <c r="I9" s="21" t="s">
        <v>75</v>
      </c>
      <c r="J9" s="5"/>
      <c r="K9" s="5"/>
      <c r="L9" s="19" t="str">
        <f>D9&amp;"|"&amp;COUNTIF($D$5:D9,D9)</f>
        <v>تجهيز الموقع Mobilization|5</v>
      </c>
    </row>
    <row r="10" spans="1:12" ht="36" x14ac:dyDescent="0.4">
      <c r="A10" s="22">
        <v>6</v>
      </c>
      <c r="B10" s="22" t="s">
        <v>70</v>
      </c>
      <c r="C10" s="23" t="s">
        <v>71</v>
      </c>
      <c r="D10" s="23" t="s">
        <v>45</v>
      </c>
      <c r="E10" s="23" t="s">
        <v>72</v>
      </c>
      <c r="F10" s="23" t="s">
        <v>82</v>
      </c>
      <c r="G10" s="23"/>
      <c r="H10" s="22" t="s">
        <v>78</v>
      </c>
      <c r="I10" s="23" t="s">
        <v>75</v>
      </c>
      <c r="J10" s="5"/>
      <c r="K10" s="5"/>
      <c r="L10" s="19" t="str">
        <f>D10&amp;"|"&amp;COUNTIF($D$5:D10,D10)</f>
        <v>تجهيز الموقع Mobilization|6</v>
      </c>
    </row>
    <row r="11" spans="1:12" ht="36" x14ac:dyDescent="0.4">
      <c r="A11" s="20">
        <v>7</v>
      </c>
      <c r="B11" s="20" t="s">
        <v>70</v>
      </c>
      <c r="C11" s="21" t="s">
        <v>71</v>
      </c>
      <c r="D11" s="21" t="s">
        <v>45</v>
      </c>
      <c r="E11" s="21" t="s">
        <v>72</v>
      </c>
      <c r="F11" s="21" t="s">
        <v>83</v>
      </c>
      <c r="G11" s="21"/>
      <c r="H11" s="20" t="s">
        <v>84</v>
      </c>
      <c r="I11" s="21" t="s">
        <v>75</v>
      </c>
      <c r="J11" s="5"/>
      <c r="K11" s="5"/>
      <c r="L11" s="19" t="str">
        <f>D11&amp;"|"&amp;COUNTIF($D$5:D11,D11)</f>
        <v>تجهيز الموقع Mobilization|7</v>
      </c>
    </row>
    <row r="12" spans="1:12" ht="36" x14ac:dyDescent="0.4">
      <c r="A12" s="22">
        <v>8</v>
      </c>
      <c r="B12" s="22" t="s">
        <v>70</v>
      </c>
      <c r="C12" s="23" t="s">
        <v>71</v>
      </c>
      <c r="D12" s="23" t="s">
        <v>45</v>
      </c>
      <c r="E12" s="23" t="s">
        <v>72</v>
      </c>
      <c r="F12" s="23" t="s">
        <v>85</v>
      </c>
      <c r="G12" s="23"/>
      <c r="H12" s="22" t="s">
        <v>84</v>
      </c>
      <c r="I12" s="23" t="s">
        <v>75</v>
      </c>
      <c r="J12" s="5"/>
      <c r="K12" s="5"/>
      <c r="L12" s="19" t="str">
        <f>D12&amp;"|"&amp;COUNTIF($D$5:D12,D12)</f>
        <v>تجهيز الموقع Mobilization|8</v>
      </c>
    </row>
    <row r="13" spans="1:12" ht="36" x14ac:dyDescent="0.4">
      <c r="A13" s="20">
        <v>9</v>
      </c>
      <c r="B13" s="20" t="s">
        <v>70</v>
      </c>
      <c r="C13" s="21" t="s">
        <v>71</v>
      </c>
      <c r="D13" s="21" t="s">
        <v>45</v>
      </c>
      <c r="E13" s="21" t="s">
        <v>72</v>
      </c>
      <c r="F13" s="21" t="s">
        <v>86</v>
      </c>
      <c r="G13" s="21"/>
      <c r="H13" s="20" t="s">
        <v>84</v>
      </c>
      <c r="I13" s="21" t="s">
        <v>75</v>
      </c>
      <c r="J13" s="5"/>
      <c r="K13" s="5"/>
      <c r="L13" s="19" t="str">
        <f>D13&amp;"|"&amp;COUNTIF($D$5:D13,D13)</f>
        <v>تجهيز الموقع Mobilization|9</v>
      </c>
    </row>
    <row r="14" spans="1:12" ht="36" x14ac:dyDescent="0.4">
      <c r="A14" s="22">
        <v>10</v>
      </c>
      <c r="B14" s="22" t="s">
        <v>70</v>
      </c>
      <c r="C14" s="23" t="s">
        <v>71</v>
      </c>
      <c r="D14" s="23" t="s">
        <v>45</v>
      </c>
      <c r="E14" s="23" t="s">
        <v>72</v>
      </c>
      <c r="F14" s="23" t="s">
        <v>87</v>
      </c>
      <c r="G14" s="23"/>
      <c r="H14" s="22" t="s">
        <v>84</v>
      </c>
      <c r="I14" s="23" t="s">
        <v>75</v>
      </c>
      <c r="J14" s="5"/>
      <c r="K14" s="5"/>
      <c r="L14" s="19" t="str">
        <f>D14&amp;"|"&amp;COUNTIF($D$5:D14,D14)</f>
        <v>تجهيز الموقع Mobilization|10</v>
      </c>
    </row>
    <row r="15" spans="1:12" ht="36" x14ac:dyDescent="0.4">
      <c r="A15" s="20">
        <v>11</v>
      </c>
      <c r="B15" s="20" t="s">
        <v>70</v>
      </c>
      <c r="C15" s="21" t="s">
        <v>71</v>
      </c>
      <c r="D15" s="21" t="s">
        <v>45</v>
      </c>
      <c r="E15" s="21" t="s">
        <v>72</v>
      </c>
      <c r="F15" s="21" t="s">
        <v>88</v>
      </c>
      <c r="G15" s="21"/>
      <c r="H15" s="20" t="s">
        <v>78</v>
      </c>
      <c r="I15" s="21" t="s">
        <v>75</v>
      </c>
      <c r="J15" s="5"/>
      <c r="K15" s="5"/>
      <c r="L15" s="19" t="str">
        <f>D15&amp;"|"&amp;COUNTIF($D$5:D15,D15)</f>
        <v>تجهيز الموقع Mobilization|11</v>
      </c>
    </row>
    <row r="16" spans="1:12" ht="36" x14ac:dyDescent="0.4">
      <c r="A16" s="22">
        <v>12</v>
      </c>
      <c r="B16" s="22" t="s">
        <v>70</v>
      </c>
      <c r="C16" s="23" t="s">
        <v>71</v>
      </c>
      <c r="D16" s="23" t="s">
        <v>45</v>
      </c>
      <c r="E16" s="23" t="s">
        <v>72</v>
      </c>
      <c r="F16" s="23" t="s">
        <v>89</v>
      </c>
      <c r="G16" s="23"/>
      <c r="H16" s="22" t="s">
        <v>84</v>
      </c>
      <c r="I16" s="23" t="s">
        <v>75</v>
      </c>
      <c r="J16" s="5"/>
      <c r="K16" s="5"/>
      <c r="L16" s="19" t="str">
        <f>D16&amp;"|"&amp;COUNTIF($D$5:D16,D16)</f>
        <v>تجهيز الموقع Mobilization|12</v>
      </c>
    </row>
    <row r="17" spans="1:12" ht="36" x14ac:dyDescent="0.4">
      <c r="A17" s="20">
        <v>13</v>
      </c>
      <c r="B17" s="20" t="s">
        <v>70</v>
      </c>
      <c r="C17" s="21" t="s">
        <v>71</v>
      </c>
      <c r="D17" s="21" t="s">
        <v>45</v>
      </c>
      <c r="E17" s="21" t="s">
        <v>72</v>
      </c>
      <c r="F17" s="21" t="s">
        <v>90</v>
      </c>
      <c r="G17" s="21"/>
      <c r="H17" s="20" t="s">
        <v>78</v>
      </c>
      <c r="I17" s="21" t="s">
        <v>75</v>
      </c>
      <c r="J17" s="5"/>
      <c r="K17" s="5"/>
      <c r="L17" s="19" t="str">
        <f>D17&amp;"|"&amp;COUNTIF($D$5:D17,D17)</f>
        <v>تجهيز الموقع Mobilization|13</v>
      </c>
    </row>
    <row r="18" spans="1:12" ht="36" x14ac:dyDescent="0.4">
      <c r="A18" s="22">
        <v>14</v>
      </c>
      <c r="B18" s="22" t="s">
        <v>70</v>
      </c>
      <c r="C18" s="23" t="s">
        <v>71</v>
      </c>
      <c r="D18" s="23" t="s">
        <v>45</v>
      </c>
      <c r="E18" s="23" t="s">
        <v>72</v>
      </c>
      <c r="F18" s="23" t="s">
        <v>91</v>
      </c>
      <c r="G18" s="23"/>
      <c r="H18" s="22" t="s">
        <v>78</v>
      </c>
      <c r="I18" s="23" t="s">
        <v>75</v>
      </c>
      <c r="J18" s="5"/>
      <c r="K18" s="5"/>
      <c r="L18" s="19" t="str">
        <f>D18&amp;"|"&amp;COUNTIF($D$5:D18,D18)</f>
        <v>تجهيز الموقع Mobilization|14</v>
      </c>
    </row>
    <row r="19" spans="1:12" ht="36" x14ac:dyDescent="0.4">
      <c r="A19" s="20">
        <v>15</v>
      </c>
      <c r="B19" s="20" t="s">
        <v>70</v>
      </c>
      <c r="C19" s="21" t="s">
        <v>71</v>
      </c>
      <c r="D19" s="21" t="s">
        <v>45</v>
      </c>
      <c r="E19" s="21" t="s">
        <v>72</v>
      </c>
      <c r="F19" s="21" t="s">
        <v>92</v>
      </c>
      <c r="G19" s="21"/>
      <c r="H19" s="20" t="s">
        <v>74</v>
      </c>
      <c r="I19" s="21" t="s">
        <v>93</v>
      </c>
      <c r="J19" s="5"/>
      <c r="K19" s="5"/>
      <c r="L19" s="19" t="str">
        <f>D19&amp;"|"&amp;COUNTIF($D$5:D19,D19)</f>
        <v>تجهيز الموقع Mobilization|15</v>
      </c>
    </row>
    <row r="20" spans="1:12" ht="36" x14ac:dyDescent="0.4">
      <c r="A20" s="22">
        <v>16</v>
      </c>
      <c r="B20" s="22" t="s">
        <v>70</v>
      </c>
      <c r="C20" s="23" t="s">
        <v>71</v>
      </c>
      <c r="D20" s="23" t="s">
        <v>45</v>
      </c>
      <c r="E20" s="23" t="s">
        <v>76</v>
      </c>
      <c r="F20" s="23" t="s">
        <v>94</v>
      </c>
      <c r="G20" s="23"/>
      <c r="H20" s="22" t="s">
        <v>78</v>
      </c>
      <c r="I20" s="23" t="s">
        <v>93</v>
      </c>
      <c r="J20" s="5"/>
      <c r="K20" s="5"/>
      <c r="L20" s="19" t="str">
        <f>D20&amp;"|"&amp;COUNTIF($D$5:D20,D20)</f>
        <v>تجهيز الموقع Mobilization|16</v>
      </c>
    </row>
    <row r="21" spans="1:12" ht="36" x14ac:dyDescent="0.4">
      <c r="A21" s="20">
        <v>17</v>
      </c>
      <c r="B21" s="20" t="s">
        <v>70</v>
      </c>
      <c r="C21" s="21" t="s">
        <v>71</v>
      </c>
      <c r="D21" s="21" t="s">
        <v>45</v>
      </c>
      <c r="E21" s="21" t="s">
        <v>76</v>
      </c>
      <c r="F21" s="21" t="s">
        <v>95</v>
      </c>
      <c r="G21" s="21"/>
      <c r="H21" s="20" t="s">
        <v>78</v>
      </c>
      <c r="I21" s="21" t="s">
        <v>93</v>
      </c>
      <c r="J21" s="5"/>
      <c r="K21" s="5"/>
      <c r="L21" s="19" t="str">
        <f>D21&amp;"|"&amp;COUNTIF($D$5:D21,D21)</f>
        <v>تجهيز الموقع Mobilization|17</v>
      </c>
    </row>
    <row r="22" spans="1:12" ht="36" x14ac:dyDescent="0.4">
      <c r="A22" s="22">
        <v>18</v>
      </c>
      <c r="B22" s="22" t="s">
        <v>70</v>
      </c>
      <c r="C22" s="23" t="s">
        <v>71</v>
      </c>
      <c r="D22" s="23" t="s">
        <v>45</v>
      </c>
      <c r="E22" s="23" t="s">
        <v>72</v>
      </c>
      <c r="F22" s="23" t="s">
        <v>96</v>
      </c>
      <c r="G22" s="23"/>
      <c r="H22" s="22" t="s">
        <v>84</v>
      </c>
      <c r="I22" s="23" t="s">
        <v>93</v>
      </c>
      <c r="J22" s="5"/>
      <c r="K22" s="5"/>
      <c r="L22" s="19" t="str">
        <f>D22&amp;"|"&amp;COUNTIF($D$5:D22,D22)</f>
        <v>تجهيز الموقع Mobilization|18</v>
      </c>
    </row>
    <row r="23" spans="1:12" ht="36" x14ac:dyDescent="0.4">
      <c r="A23" s="20">
        <v>19</v>
      </c>
      <c r="B23" s="20" t="s">
        <v>70</v>
      </c>
      <c r="C23" s="21" t="s">
        <v>71</v>
      </c>
      <c r="D23" s="21" t="s">
        <v>45</v>
      </c>
      <c r="E23" s="21" t="s">
        <v>72</v>
      </c>
      <c r="F23" s="21" t="s">
        <v>97</v>
      </c>
      <c r="G23" s="21"/>
      <c r="H23" s="20" t="s">
        <v>78</v>
      </c>
      <c r="I23" s="21" t="s">
        <v>93</v>
      </c>
      <c r="J23" s="5"/>
      <c r="K23" s="5"/>
      <c r="L23" s="19" t="str">
        <f>D23&amp;"|"&amp;COUNTIF($D$5:D23,D23)</f>
        <v>تجهيز الموقع Mobilization|19</v>
      </c>
    </row>
    <row r="24" spans="1:12" ht="36" x14ac:dyDescent="0.4">
      <c r="A24" s="22">
        <v>20</v>
      </c>
      <c r="B24" s="22" t="s">
        <v>70</v>
      </c>
      <c r="C24" s="23" t="s">
        <v>71</v>
      </c>
      <c r="D24" s="23" t="s">
        <v>45</v>
      </c>
      <c r="E24" s="23" t="s">
        <v>72</v>
      </c>
      <c r="F24" s="23" t="s">
        <v>98</v>
      </c>
      <c r="G24" s="23"/>
      <c r="H24" s="22" t="s">
        <v>78</v>
      </c>
      <c r="I24" s="23" t="s">
        <v>93</v>
      </c>
      <c r="J24" s="5"/>
      <c r="K24" s="5"/>
      <c r="L24" s="19" t="str">
        <f>D24&amp;"|"&amp;COUNTIF($D$5:D24,D24)</f>
        <v>تجهيز الموقع Mobilization|20</v>
      </c>
    </row>
    <row r="25" spans="1:12" ht="36" x14ac:dyDescent="0.4">
      <c r="A25" s="20">
        <v>21</v>
      </c>
      <c r="B25" s="20" t="s">
        <v>70</v>
      </c>
      <c r="C25" s="21" t="s">
        <v>71</v>
      </c>
      <c r="D25" s="21" t="s">
        <v>45</v>
      </c>
      <c r="E25" s="21" t="s">
        <v>76</v>
      </c>
      <c r="F25" s="21" t="s">
        <v>99</v>
      </c>
      <c r="G25" s="21"/>
      <c r="H25" s="20" t="s">
        <v>78</v>
      </c>
      <c r="I25" s="21" t="s">
        <v>93</v>
      </c>
      <c r="J25" s="5"/>
      <c r="K25" s="5"/>
      <c r="L25" s="19" t="str">
        <f>D25&amp;"|"&amp;COUNTIF($D$5:D25,D25)</f>
        <v>تجهيز الموقع Mobilization|21</v>
      </c>
    </row>
    <row r="26" spans="1:12" ht="36" x14ac:dyDescent="0.4">
      <c r="A26" s="22">
        <v>22</v>
      </c>
      <c r="B26" s="22" t="s">
        <v>70</v>
      </c>
      <c r="C26" s="23" t="s">
        <v>71</v>
      </c>
      <c r="D26" s="23" t="s">
        <v>45</v>
      </c>
      <c r="E26" s="23" t="s">
        <v>76</v>
      </c>
      <c r="F26" s="23" t="s">
        <v>100</v>
      </c>
      <c r="G26" s="23"/>
      <c r="H26" s="22" t="s">
        <v>78</v>
      </c>
      <c r="I26" s="23" t="s">
        <v>93</v>
      </c>
      <c r="J26" s="5"/>
      <c r="K26" s="5"/>
      <c r="L26" s="19" t="str">
        <f>D26&amp;"|"&amp;COUNTIF($D$5:D26,D26)</f>
        <v>تجهيز الموقع Mobilization|22</v>
      </c>
    </row>
    <row r="27" spans="1:12" ht="36" x14ac:dyDescent="0.4">
      <c r="A27" s="20">
        <v>23</v>
      </c>
      <c r="B27" s="20" t="s">
        <v>70</v>
      </c>
      <c r="C27" s="21" t="s">
        <v>71</v>
      </c>
      <c r="D27" s="21" t="s">
        <v>45</v>
      </c>
      <c r="E27" s="21" t="s">
        <v>72</v>
      </c>
      <c r="F27" s="21" t="s">
        <v>101</v>
      </c>
      <c r="G27" s="21"/>
      <c r="H27" s="20" t="s">
        <v>74</v>
      </c>
      <c r="I27" s="21" t="s">
        <v>93</v>
      </c>
      <c r="J27" s="5"/>
      <c r="K27" s="5"/>
      <c r="L27" s="19" t="str">
        <f>D27&amp;"|"&amp;COUNTIF($D$5:D27,D27)</f>
        <v>تجهيز الموقع Mobilization|23</v>
      </c>
    </row>
    <row r="28" spans="1:12" ht="36" x14ac:dyDescent="0.4">
      <c r="A28" s="22">
        <v>24</v>
      </c>
      <c r="B28" s="22" t="s">
        <v>70</v>
      </c>
      <c r="C28" s="23" t="s">
        <v>71</v>
      </c>
      <c r="D28" s="23" t="s">
        <v>45</v>
      </c>
      <c r="E28" s="23" t="s">
        <v>72</v>
      </c>
      <c r="F28" s="23" t="s">
        <v>102</v>
      </c>
      <c r="G28" s="23"/>
      <c r="H28" s="22" t="s">
        <v>74</v>
      </c>
      <c r="I28" s="23" t="s">
        <v>93</v>
      </c>
      <c r="J28" s="5"/>
      <c r="K28" s="5"/>
      <c r="L28" s="19" t="str">
        <f>D28&amp;"|"&amp;COUNTIF($D$5:D28,D28)</f>
        <v>تجهيز الموقع Mobilization|24</v>
      </c>
    </row>
    <row r="29" spans="1:12" ht="36" x14ac:dyDescent="0.4">
      <c r="A29" s="20">
        <v>25</v>
      </c>
      <c r="B29" s="20" t="s">
        <v>70</v>
      </c>
      <c r="C29" s="21" t="s">
        <v>71</v>
      </c>
      <c r="D29" s="21" t="s">
        <v>45</v>
      </c>
      <c r="E29" s="21" t="s">
        <v>72</v>
      </c>
      <c r="F29" s="21" t="s">
        <v>103</v>
      </c>
      <c r="G29" s="21"/>
      <c r="H29" s="20" t="s">
        <v>74</v>
      </c>
      <c r="I29" s="21" t="s">
        <v>93</v>
      </c>
      <c r="J29" s="5"/>
      <c r="K29" s="5"/>
      <c r="L29" s="19" t="str">
        <f>D29&amp;"|"&amp;COUNTIF($D$5:D29,D29)</f>
        <v>تجهيز الموقع Mobilization|25</v>
      </c>
    </row>
    <row r="30" spans="1:12" ht="36" x14ac:dyDescent="0.4">
      <c r="A30" s="22">
        <v>26</v>
      </c>
      <c r="B30" s="22" t="s">
        <v>70</v>
      </c>
      <c r="C30" s="23" t="s">
        <v>71</v>
      </c>
      <c r="D30" s="23" t="s">
        <v>45</v>
      </c>
      <c r="E30" s="23" t="s">
        <v>72</v>
      </c>
      <c r="F30" s="23" t="s">
        <v>104</v>
      </c>
      <c r="G30" s="23"/>
      <c r="H30" s="22" t="s">
        <v>78</v>
      </c>
      <c r="I30" s="23" t="s">
        <v>93</v>
      </c>
      <c r="J30" s="5"/>
      <c r="K30" s="5"/>
      <c r="L30" s="19" t="str">
        <f>D30&amp;"|"&amp;COUNTIF($D$5:D30,D30)</f>
        <v>تجهيز الموقع Mobilization|26</v>
      </c>
    </row>
    <row r="31" spans="1:12" ht="36" x14ac:dyDescent="0.4">
      <c r="A31" s="20">
        <v>27</v>
      </c>
      <c r="B31" s="20" t="s">
        <v>70</v>
      </c>
      <c r="C31" s="21" t="s">
        <v>71</v>
      </c>
      <c r="D31" s="21" t="s">
        <v>45</v>
      </c>
      <c r="E31" s="21" t="s">
        <v>76</v>
      </c>
      <c r="F31" s="21" t="s">
        <v>105</v>
      </c>
      <c r="G31" s="21"/>
      <c r="H31" s="20" t="s">
        <v>78</v>
      </c>
      <c r="I31" s="21" t="s">
        <v>93</v>
      </c>
      <c r="J31" s="5"/>
      <c r="K31" s="5"/>
      <c r="L31" s="19" t="str">
        <f>D31&amp;"|"&amp;COUNTIF($D$5:D31,D31)</f>
        <v>تجهيز الموقع Mobilization|27</v>
      </c>
    </row>
    <row r="32" spans="1:12" ht="36" x14ac:dyDescent="0.4">
      <c r="A32" s="22">
        <v>28</v>
      </c>
      <c r="B32" s="22" t="s">
        <v>70</v>
      </c>
      <c r="C32" s="23" t="s">
        <v>71</v>
      </c>
      <c r="D32" s="23" t="s">
        <v>45</v>
      </c>
      <c r="E32" s="23" t="s">
        <v>72</v>
      </c>
      <c r="F32" s="23" t="s">
        <v>106</v>
      </c>
      <c r="G32" s="23"/>
      <c r="H32" s="22" t="s">
        <v>78</v>
      </c>
      <c r="I32" s="23" t="s">
        <v>93</v>
      </c>
      <c r="J32" s="5"/>
      <c r="K32" s="5"/>
      <c r="L32" s="19" t="str">
        <f>D32&amp;"|"&amp;COUNTIF($D$5:D32,D32)</f>
        <v>تجهيز الموقع Mobilization|28</v>
      </c>
    </row>
    <row r="33" spans="1:12" ht="36" x14ac:dyDescent="0.4">
      <c r="A33" s="20">
        <v>29</v>
      </c>
      <c r="B33" s="20" t="s">
        <v>70</v>
      </c>
      <c r="C33" s="21" t="s">
        <v>71</v>
      </c>
      <c r="D33" s="21" t="s">
        <v>45</v>
      </c>
      <c r="E33" s="21" t="s">
        <v>72</v>
      </c>
      <c r="F33" s="21" t="s">
        <v>107</v>
      </c>
      <c r="G33" s="21"/>
      <c r="H33" s="20" t="s">
        <v>78</v>
      </c>
      <c r="I33" s="21" t="s">
        <v>108</v>
      </c>
      <c r="J33" s="5"/>
      <c r="K33" s="5"/>
      <c r="L33" s="19" t="str">
        <f>D33&amp;"|"&amp;COUNTIF($D$5:D33,D33)</f>
        <v>تجهيز الموقع Mobilization|29</v>
      </c>
    </row>
    <row r="34" spans="1:12" ht="36" x14ac:dyDescent="0.4">
      <c r="A34" s="22">
        <v>30</v>
      </c>
      <c r="B34" s="22" t="s">
        <v>70</v>
      </c>
      <c r="C34" s="23" t="s">
        <v>71</v>
      </c>
      <c r="D34" s="23" t="s">
        <v>45</v>
      </c>
      <c r="E34" s="23" t="s">
        <v>72</v>
      </c>
      <c r="F34" s="23" t="s">
        <v>109</v>
      </c>
      <c r="G34" s="23" t="s">
        <v>110</v>
      </c>
      <c r="H34" s="22" t="s">
        <v>78</v>
      </c>
      <c r="I34" s="23" t="s">
        <v>108</v>
      </c>
      <c r="J34" s="5"/>
      <c r="K34" s="5"/>
      <c r="L34" s="19" t="str">
        <f>D34&amp;"|"&amp;COUNTIF($D$5:D34,D34)</f>
        <v>تجهيز الموقع Mobilization|30</v>
      </c>
    </row>
    <row r="35" spans="1:12" ht="36" x14ac:dyDescent="0.4">
      <c r="A35" s="20">
        <v>31</v>
      </c>
      <c r="B35" s="20" t="s">
        <v>70</v>
      </c>
      <c r="C35" s="21" t="s">
        <v>71</v>
      </c>
      <c r="D35" s="21" t="s">
        <v>45</v>
      </c>
      <c r="E35" s="21" t="s">
        <v>76</v>
      </c>
      <c r="F35" s="21" t="s">
        <v>111</v>
      </c>
      <c r="G35" s="21"/>
      <c r="H35" s="20" t="s">
        <v>74</v>
      </c>
      <c r="I35" s="21" t="s">
        <v>108</v>
      </c>
      <c r="J35" s="5"/>
      <c r="K35" s="5"/>
      <c r="L35" s="19" t="str">
        <f>D35&amp;"|"&amp;COUNTIF($D$5:D35,D35)</f>
        <v>تجهيز الموقع Mobilization|31</v>
      </c>
    </row>
    <row r="36" spans="1:12" ht="36" x14ac:dyDescent="0.4">
      <c r="A36" s="22">
        <v>32</v>
      </c>
      <c r="B36" s="22" t="s">
        <v>70</v>
      </c>
      <c r="C36" s="23" t="s">
        <v>71</v>
      </c>
      <c r="D36" s="23" t="s">
        <v>45</v>
      </c>
      <c r="E36" s="23" t="s">
        <v>72</v>
      </c>
      <c r="F36" s="23" t="s">
        <v>112</v>
      </c>
      <c r="G36" s="23"/>
      <c r="H36" s="22" t="s">
        <v>74</v>
      </c>
      <c r="I36" s="23" t="s">
        <v>108</v>
      </c>
      <c r="J36" s="5"/>
      <c r="K36" s="5"/>
      <c r="L36" s="19" t="str">
        <f>D36&amp;"|"&amp;COUNTIF($D$5:D36,D36)</f>
        <v>تجهيز الموقع Mobilization|32</v>
      </c>
    </row>
    <row r="37" spans="1:12" ht="36" x14ac:dyDescent="0.4">
      <c r="A37" s="20">
        <v>33</v>
      </c>
      <c r="B37" s="20" t="s">
        <v>70</v>
      </c>
      <c r="C37" s="21" t="s">
        <v>71</v>
      </c>
      <c r="D37" s="21" t="s">
        <v>45</v>
      </c>
      <c r="E37" s="21" t="s">
        <v>72</v>
      </c>
      <c r="F37" s="21" t="s">
        <v>113</v>
      </c>
      <c r="G37" s="21"/>
      <c r="H37" s="20" t="s">
        <v>78</v>
      </c>
      <c r="I37" s="21" t="s">
        <v>108</v>
      </c>
      <c r="J37" s="5"/>
      <c r="K37" s="5"/>
      <c r="L37" s="19" t="str">
        <f>D37&amp;"|"&amp;COUNTIF($D$5:D37,D37)</f>
        <v>تجهيز الموقع Mobilization|33</v>
      </c>
    </row>
    <row r="38" spans="1:12" ht="36" x14ac:dyDescent="0.4">
      <c r="A38" s="22">
        <v>34</v>
      </c>
      <c r="B38" s="22" t="s">
        <v>70</v>
      </c>
      <c r="C38" s="23" t="s">
        <v>71</v>
      </c>
      <c r="D38" s="23" t="s">
        <v>45</v>
      </c>
      <c r="E38" s="23" t="s">
        <v>76</v>
      </c>
      <c r="F38" s="23" t="s">
        <v>114</v>
      </c>
      <c r="G38" s="23"/>
      <c r="H38" s="22" t="s">
        <v>78</v>
      </c>
      <c r="I38" s="23" t="s">
        <v>108</v>
      </c>
      <c r="J38" s="5"/>
      <c r="K38" s="5"/>
      <c r="L38" s="19" t="str">
        <f>D38&amp;"|"&amp;COUNTIF($D$5:D38,D38)</f>
        <v>تجهيز الموقع Mobilization|34</v>
      </c>
    </row>
    <row r="39" spans="1:12" ht="36" x14ac:dyDescent="0.4">
      <c r="A39" s="20">
        <v>35</v>
      </c>
      <c r="B39" s="20" t="s">
        <v>70</v>
      </c>
      <c r="C39" s="21" t="s">
        <v>71</v>
      </c>
      <c r="D39" s="21" t="s">
        <v>45</v>
      </c>
      <c r="E39" s="21" t="s">
        <v>72</v>
      </c>
      <c r="F39" s="21" t="s">
        <v>115</v>
      </c>
      <c r="G39" s="21" t="s">
        <v>116</v>
      </c>
      <c r="H39" s="20" t="s">
        <v>74</v>
      </c>
      <c r="I39" s="21" t="s">
        <v>108</v>
      </c>
      <c r="J39" s="5"/>
      <c r="K39" s="5"/>
      <c r="L39" s="19" t="str">
        <f>D39&amp;"|"&amp;COUNTIF($D$5:D39,D39)</f>
        <v>تجهيز الموقع Mobilization|35</v>
      </c>
    </row>
    <row r="40" spans="1:12" ht="36" x14ac:dyDescent="0.4">
      <c r="A40" s="22">
        <v>36</v>
      </c>
      <c r="B40" s="22" t="s">
        <v>70</v>
      </c>
      <c r="C40" s="23" t="s">
        <v>71</v>
      </c>
      <c r="D40" s="23" t="s">
        <v>45</v>
      </c>
      <c r="E40" s="23" t="s">
        <v>76</v>
      </c>
      <c r="F40" s="23" t="s">
        <v>117</v>
      </c>
      <c r="G40" s="23"/>
      <c r="H40" s="22" t="s">
        <v>78</v>
      </c>
      <c r="I40" s="23" t="s">
        <v>108</v>
      </c>
      <c r="J40" s="5"/>
      <c r="K40" s="5"/>
      <c r="L40" s="19" t="str">
        <f>D40&amp;"|"&amp;COUNTIF($D$5:D40,D40)</f>
        <v>تجهيز الموقع Mobilization|36</v>
      </c>
    </row>
    <row r="41" spans="1:12" ht="36" x14ac:dyDescent="0.4">
      <c r="A41" s="20">
        <v>37</v>
      </c>
      <c r="B41" s="20" t="s">
        <v>70</v>
      </c>
      <c r="C41" s="21" t="s">
        <v>71</v>
      </c>
      <c r="D41" s="21" t="s">
        <v>45</v>
      </c>
      <c r="E41" s="21" t="s">
        <v>118</v>
      </c>
      <c r="F41" s="21" t="s">
        <v>119</v>
      </c>
      <c r="G41" s="21" t="s">
        <v>120</v>
      </c>
      <c r="H41" s="20" t="s">
        <v>78</v>
      </c>
      <c r="I41" s="21" t="s">
        <v>121</v>
      </c>
      <c r="J41" s="5"/>
      <c r="K41" s="5"/>
      <c r="L41" s="19" t="str">
        <f>D41&amp;"|"&amp;COUNTIF($D$5:D41,D41)</f>
        <v>تجهيز الموقع Mobilization|37</v>
      </c>
    </row>
    <row r="42" spans="1:12" ht="36" x14ac:dyDescent="0.4">
      <c r="A42" s="22">
        <v>38</v>
      </c>
      <c r="B42" s="22" t="s">
        <v>70</v>
      </c>
      <c r="C42" s="23" t="s">
        <v>71</v>
      </c>
      <c r="D42" s="23" t="s">
        <v>45</v>
      </c>
      <c r="E42" s="23" t="s">
        <v>72</v>
      </c>
      <c r="F42" s="23" t="s">
        <v>122</v>
      </c>
      <c r="G42" s="23"/>
      <c r="H42" s="22" t="s">
        <v>74</v>
      </c>
      <c r="I42" s="23" t="s">
        <v>121</v>
      </c>
      <c r="J42" s="5"/>
      <c r="K42" s="5"/>
      <c r="L42" s="19" t="str">
        <f>D42&amp;"|"&amp;COUNTIF($D$5:D42,D42)</f>
        <v>تجهيز الموقع Mobilization|38</v>
      </c>
    </row>
    <row r="43" spans="1:12" ht="36" x14ac:dyDescent="0.4">
      <c r="A43" s="20">
        <v>39</v>
      </c>
      <c r="B43" s="20" t="s">
        <v>70</v>
      </c>
      <c r="C43" s="21" t="s">
        <v>71</v>
      </c>
      <c r="D43" s="21" t="s">
        <v>123</v>
      </c>
      <c r="E43" s="21" t="s">
        <v>76</v>
      </c>
      <c r="F43" s="21" t="s">
        <v>124</v>
      </c>
      <c r="G43" s="21"/>
      <c r="H43" s="20" t="s">
        <v>78</v>
      </c>
      <c r="I43" s="21" t="s">
        <v>125</v>
      </c>
      <c r="J43" s="5"/>
      <c r="K43" s="5"/>
      <c r="L43" s="19" t="str">
        <f>D43&amp;"|"&amp;COUNTIF($D$5:D43,D43)</f>
        <v>مراجعة المخططات المعمارية|1</v>
      </c>
    </row>
    <row r="44" spans="1:12" ht="36" x14ac:dyDescent="0.4">
      <c r="A44" s="22">
        <v>40</v>
      </c>
      <c r="B44" s="22" t="s">
        <v>70</v>
      </c>
      <c r="C44" s="23" t="s">
        <v>71</v>
      </c>
      <c r="D44" s="23" t="s">
        <v>123</v>
      </c>
      <c r="E44" s="23" t="s">
        <v>76</v>
      </c>
      <c r="F44" s="23" t="s">
        <v>126</v>
      </c>
      <c r="G44" s="23"/>
      <c r="H44" s="22" t="s">
        <v>78</v>
      </c>
      <c r="I44" s="23" t="s">
        <v>125</v>
      </c>
      <c r="J44" s="5"/>
      <c r="K44" s="5"/>
      <c r="L44" s="19" t="str">
        <f>D44&amp;"|"&amp;COUNTIF($D$5:D44,D44)</f>
        <v>مراجعة المخططات المعمارية|2</v>
      </c>
    </row>
    <row r="45" spans="1:12" ht="36" x14ac:dyDescent="0.4">
      <c r="A45" s="20">
        <v>41</v>
      </c>
      <c r="B45" s="20" t="s">
        <v>70</v>
      </c>
      <c r="C45" s="21" t="s">
        <v>71</v>
      </c>
      <c r="D45" s="21" t="s">
        <v>123</v>
      </c>
      <c r="E45" s="21" t="s">
        <v>76</v>
      </c>
      <c r="F45" s="21" t="s">
        <v>127</v>
      </c>
      <c r="G45" s="21"/>
      <c r="H45" s="20" t="s">
        <v>78</v>
      </c>
      <c r="I45" s="21" t="s">
        <v>125</v>
      </c>
      <c r="J45" s="5"/>
      <c r="K45" s="5"/>
      <c r="L45" s="19" t="str">
        <f>D45&amp;"|"&amp;COUNTIF($D$5:D45,D45)</f>
        <v>مراجعة المخططات المعمارية|3</v>
      </c>
    </row>
    <row r="46" spans="1:12" ht="36" x14ac:dyDescent="0.4">
      <c r="A46" s="22">
        <v>42</v>
      </c>
      <c r="B46" s="22" t="s">
        <v>70</v>
      </c>
      <c r="C46" s="23" t="s">
        <v>71</v>
      </c>
      <c r="D46" s="23" t="s">
        <v>123</v>
      </c>
      <c r="E46" s="23" t="s">
        <v>76</v>
      </c>
      <c r="F46" s="23" t="s">
        <v>128</v>
      </c>
      <c r="G46" s="23"/>
      <c r="H46" s="22" t="s">
        <v>78</v>
      </c>
      <c r="I46" s="23" t="s">
        <v>125</v>
      </c>
      <c r="J46" s="5"/>
      <c r="K46" s="5"/>
      <c r="L46" s="19" t="str">
        <f>D46&amp;"|"&amp;COUNTIF($D$5:D46,D46)</f>
        <v>مراجعة المخططات المعمارية|4</v>
      </c>
    </row>
    <row r="47" spans="1:12" ht="36" x14ac:dyDescent="0.4">
      <c r="A47" s="20">
        <v>43</v>
      </c>
      <c r="B47" s="20" t="s">
        <v>70</v>
      </c>
      <c r="C47" s="21" t="s">
        <v>71</v>
      </c>
      <c r="D47" s="21" t="s">
        <v>123</v>
      </c>
      <c r="E47" s="21" t="s">
        <v>76</v>
      </c>
      <c r="F47" s="21" t="s">
        <v>129</v>
      </c>
      <c r="G47" s="21"/>
      <c r="H47" s="20" t="s">
        <v>78</v>
      </c>
      <c r="I47" s="21" t="s">
        <v>125</v>
      </c>
      <c r="J47" s="5"/>
      <c r="K47" s="5"/>
      <c r="L47" s="19" t="str">
        <f>D47&amp;"|"&amp;COUNTIF($D$5:D47,D47)</f>
        <v>مراجعة المخططات المعمارية|5</v>
      </c>
    </row>
    <row r="48" spans="1:12" ht="36" x14ac:dyDescent="0.4">
      <c r="A48" s="22">
        <v>44</v>
      </c>
      <c r="B48" s="22" t="s">
        <v>70</v>
      </c>
      <c r="C48" s="23" t="s">
        <v>71</v>
      </c>
      <c r="D48" s="23" t="s">
        <v>123</v>
      </c>
      <c r="E48" s="23" t="s">
        <v>76</v>
      </c>
      <c r="F48" s="23" t="s">
        <v>130</v>
      </c>
      <c r="G48" s="23"/>
      <c r="H48" s="22" t="s">
        <v>78</v>
      </c>
      <c r="I48" s="23" t="s">
        <v>125</v>
      </c>
      <c r="J48" s="5"/>
      <c r="K48" s="5"/>
      <c r="L48" s="19" t="str">
        <f>D48&amp;"|"&amp;COUNTIF($D$5:D48,D48)</f>
        <v>مراجعة المخططات المعمارية|6</v>
      </c>
    </row>
    <row r="49" spans="1:12" ht="36" x14ac:dyDescent="0.4">
      <c r="A49" s="20">
        <v>45</v>
      </c>
      <c r="B49" s="20" t="s">
        <v>70</v>
      </c>
      <c r="C49" s="21" t="s">
        <v>71</v>
      </c>
      <c r="D49" s="21" t="s">
        <v>123</v>
      </c>
      <c r="E49" s="21" t="s">
        <v>76</v>
      </c>
      <c r="F49" s="21" t="s">
        <v>131</v>
      </c>
      <c r="G49" s="21"/>
      <c r="H49" s="20" t="s">
        <v>78</v>
      </c>
      <c r="I49" s="21" t="s">
        <v>125</v>
      </c>
      <c r="J49" s="5"/>
      <c r="K49" s="5"/>
      <c r="L49" s="19" t="str">
        <f>D49&amp;"|"&amp;COUNTIF($D$5:D49,D49)</f>
        <v>مراجعة المخططات المعمارية|7</v>
      </c>
    </row>
    <row r="50" spans="1:12" ht="36" x14ac:dyDescent="0.4">
      <c r="A50" s="22">
        <v>46</v>
      </c>
      <c r="B50" s="22" t="s">
        <v>70</v>
      </c>
      <c r="C50" s="23" t="s">
        <v>71</v>
      </c>
      <c r="D50" s="23" t="s">
        <v>123</v>
      </c>
      <c r="E50" s="23" t="s">
        <v>76</v>
      </c>
      <c r="F50" s="23" t="s">
        <v>132</v>
      </c>
      <c r="G50" s="23" t="s">
        <v>133</v>
      </c>
      <c r="H50" s="22" t="s">
        <v>78</v>
      </c>
      <c r="I50" s="23" t="s">
        <v>125</v>
      </c>
      <c r="J50" s="5"/>
      <c r="K50" s="5"/>
      <c r="L50" s="19" t="str">
        <f>D50&amp;"|"&amp;COUNTIF($D$5:D50,D50)</f>
        <v>مراجعة المخططات المعمارية|8</v>
      </c>
    </row>
    <row r="51" spans="1:12" ht="36" x14ac:dyDescent="0.4">
      <c r="A51" s="20">
        <v>47</v>
      </c>
      <c r="B51" s="20" t="s">
        <v>70</v>
      </c>
      <c r="C51" s="21" t="s">
        <v>71</v>
      </c>
      <c r="D51" s="21" t="s">
        <v>123</v>
      </c>
      <c r="E51" s="21" t="s">
        <v>76</v>
      </c>
      <c r="F51" s="21" t="s">
        <v>134</v>
      </c>
      <c r="G51" s="21"/>
      <c r="H51" s="20" t="s">
        <v>78</v>
      </c>
      <c r="I51" s="21" t="s">
        <v>125</v>
      </c>
      <c r="J51" s="5"/>
      <c r="K51" s="5"/>
      <c r="L51" s="19" t="str">
        <f>D51&amp;"|"&amp;COUNTIF($D$5:D51,D51)</f>
        <v>مراجعة المخططات المعمارية|9</v>
      </c>
    </row>
    <row r="52" spans="1:12" ht="36" x14ac:dyDescent="0.4">
      <c r="A52" s="22">
        <v>48</v>
      </c>
      <c r="B52" s="22" t="s">
        <v>70</v>
      </c>
      <c r="C52" s="23" t="s">
        <v>71</v>
      </c>
      <c r="D52" s="23" t="s">
        <v>123</v>
      </c>
      <c r="E52" s="23" t="s">
        <v>76</v>
      </c>
      <c r="F52" s="23" t="s">
        <v>135</v>
      </c>
      <c r="G52" s="23"/>
      <c r="H52" s="22" t="s">
        <v>78</v>
      </c>
      <c r="I52" s="23" t="s">
        <v>125</v>
      </c>
      <c r="J52" s="5"/>
      <c r="K52" s="5"/>
      <c r="L52" s="19" t="str">
        <f>D52&amp;"|"&amp;COUNTIF($D$5:D52,D52)</f>
        <v>مراجعة المخططات المعمارية|10</v>
      </c>
    </row>
    <row r="53" spans="1:12" ht="36" x14ac:dyDescent="0.4">
      <c r="A53" s="20">
        <v>49</v>
      </c>
      <c r="B53" s="20" t="s">
        <v>70</v>
      </c>
      <c r="C53" s="21" t="s">
        <v>71</v>
      </c>
      <c r="D53" s="21" t="s">
        <v>123</v>
      </c>
      <c r="E53" s="21" t="s">
        <v>76</v>
      </c>
      <c r="F53" s="21" t="s">
        <v>136</v>
      </c>
      <c r="G53" s="21"/>
      <c r="H53" s="20" t="s">
        <v>78</v>
      </c>
      <c r="I53" s="21" t="s">
        <v>137</v>
      </c>
      <c r="J53" s="5"/>
      <c r="K53" s="5"/>
      <c r="L53" s="19" t="str">
        <f>D53&amp;"|"&amp;COUNTIF($D$5:D53,D53)</f>
        <v>مراجعة المخططات المعمارية|11</v>
      </c>
    </row>
    <row r="54" spans="1:12" ht="36" x14ac:dyDescent="0.4">
      <c r="A54" s="22">
        <v>50</v>
      </c>
      <c r="B54" s="22" t="s">
        <v>70</v>
      </c>
      <c r="C54" s="23" t="s">
        <v>71</v>
      </c>
      <c r="D54" s="23" t="s">
        <v>123</v>
      </c>
      <c r="E54" s="23" t="s">
        <v>76</v>
      </c>
      <c r="F54" s="23" t="s">
        <v>138</v>
      </c>
      <c r="G54" s="23"/>
      <c r="H54" s="22" t="s">
        <v>78</v>
      </c>
      <c r="I54" s="23" t="s">
        <v>137</v>
      </c>
      <c r="J54" s="5"/>
      <c r="K54" s="5"/>
      <c r="L54" s="19" t="str">
        <f>D54&amp;"|"&amp;COUNTIF($D$5:D54,D54)</f>
        <v>مراجعة المخططات المعمارية|12</v>
      </c>
    </row>
    <row r="55" spans="1:12" ht="36" x14ac:dyDescent="0.4">
      <c r="A55" s="20">
        <v>51</v>
      </c>
      <c r="B55" s="20" t="s">
        <v>70</v>
      </c>
      <c r="C55" s="21" t="s">
        <v>71</v>
      </c>
      <c r="D55" s="21" t="s">
        <v>123</v>
      </c>
      <c r="E55" s="21" t="s">
        <v>76</v>
      </c>
      <c r="F55" s="21" t="s">
        <v>139</v>
      </c>
      <c r="G55" s="21"/>
      <c r="H55" s="20" t="s">
        <v>78</v>
      </c>
      <c r="I55" s="21" t="s">
        <v>137</v>
      </c>
      <c r="J55" s="5"/>
      <c r="K55" s="5"/>
      <c r="L55" s="19" t="str">
        <f>D55&amp;"|"&amp;COUNTIF($D$5:D55,D55)</f>
        <v>مراجعة المخططات المعمارية|13</v>
      </c>
    </row>
    <row r="56" spans="1:12" ht="36" x14ac:dyDescent="0.4">
      <c r="A56" s="22">
        <v>52</v>
      </c>
      <c r="B56" s="22" t="s">
        <v>70</v>
      </c>
      <c r="C56" s="23" t="s">
        <v>71</v>
      </c>
      <c r="D56" s="23" t="s">
        <v>123</v>
      </c>
      <c r="E56" s="23" t="s">
        <v>76</v>
      </c>
      <c r="F56" s="23" t="s">
        <v>140</v>
      </c>
      <c r="G56" s="23" t="s">
        <v>141</v>
      </c>
      <c r="H56" s="22" t="s">
        <v>78</v>
      </c>
      <c r="I56" s="23" t="s">
        <v>137</v>
      </c>
      <c r="J56" s="5"/>
      <c r="K56" s="5"/>
      <c r="L56" s="19" t="str">
        <f>D56&amp;"|"&amp;COUNTIF($D$5:D56,D56)</f>
        <v>مراجعة المخططات المعمارية|14</v>
      </c>
    </row>
    <row r="57" spans="1:12" ht="54" x14ac:dyDescent="0.4">
      <c r="A57" s="20">
        <v>53</v>
      </c>
      <c r="B57" s="20" t="s">
        <v>70</v>
      </c>
      <c r="C57" s="21" t="s">
        <v>71</v>
      </c>
      <c r="D57" s="21" t="s">
        <v>123</v>
      </c>
      <c r="E57" s="21" t="s">
        <v>76</v>
      </c>
      <c r="F57" s="21" t="s">
        <v>142</v>
      </c>
      <c r="G57" s="21"/>
      <c r="H57" s="20" t="s">
        <v>78</v>
      </c>
      <c r="I57" s="21" t="s">
        <v>137</v>
      </c>
      <c r="J57" s="5"/>
      <c r="K57" s="5"/>
      <c r="L57" s="19" t="str">
        <f>D57&amp;"|"&amp;COUNTIF($D$5:D57,D57)</f>
        <v>مراجعة المخططات المعمارية|15</v>
      </c>
    </row>
    <row r="58" spans="1:12" ht="36" x14ac:dyDescent="0.4">
      <c r="A58" s="22">
        <v>54</v>
      </c>
      <c r="B58" s="22" t="s">
        <v>70</v>
      </c>
      <c r="C58" s="23" t="s">
        <v>71</v>
      </c>
      <c r="D58" s="23" t="s">
        <v>123</v>
      </c>
      <c r="E58" s="23" t="s">
        <v>76</v>
      </c>
      <c r="F58" s="23" t="s">
        <v>143</v>
      </c>
      <c r="G58" s="23"/>
      <c r="H58" s="22" t="s">
        <v>78</v>
      </c>
      <c r="I58" s="23" t="s">
        <v>144</v>
      </c>
      <c r="J58" s="5"/>
      <c r="K58" s="5"/>
      <c r="L58" s="19" t="str">
        <f>D58&amp;"|"&amp;COUNTIF($D$5:D58,D58)</f>
        <v>مراجعة المخططات المعمارية|16</v>
      </c>
    </row>
    <row r="59" spans="1:12" ht="36" x14ac:dyDescent="0.4">
      <c r="A59" s="20">
        <v>55</v>
      </c>
      <c r="B59" s="20" t="s">
        <v>70</v>
      </c>
      <c r="C59" s="21" t="s">
        <v>71</v>
      </c>
      <c r="D59" s="21" t="s">
        <v>123</v>
      </c>
      <c r="E59" s="21" t="s">
        <v>76</v>
      </c>
      <c r="F59" s="21" t="s">
        <v>145</v>
      </c>
      <c r="G59" s="21"/>
      <c r="H59" s="20" t="s">
        <v>78</v>
      </c>
      <c r="I59" s="21" t="s">
        <v>146</v>
      </c>
      <c r="J59" s="5"/>
      <c r="K59" s="5"/>
      <c r="L59" s="19" t="str">
        <f>D59&amp;"|"&amp;COUNTIF($D$5:D59,D59)</f>
        <v>مراجعة المخططات المعمارية|17</v>
      </c>
    </row>
    <row r="60" spans="1:12" ht="36" x14ac:dyDescent="0.4">
      <c r="A60" s="22">
        <v>56</v>
      </c>
      <c r="B60" s="22" t="s">
        <v>70</v>
      </c>
      <c r="C60" s="23" t="s">
        <v>71</v>
      </c>
      <c r="D60" s="23" t="s">
        <v>123</v>
      </c>
      <c r="E60" s="23" t="s">
        <v>76</v>
      </c>
      <c r="F60" s="23" t="s">
        <v>147</v>
      </c>
      <c r="G60" s="23"/>
      <c r="H60" s="22" t="s">
        <v>78</v>
      </c>
      <c r="I60" s="23" t="s">
        <v>148</v>
      </c>
      <c r="J60" s="5"/>
      <c r="K60" s="5"/>
      <c r="L60" s="19" t="str">
        <f>D60&amp;"|"&amp;COUNTIF($D$5:D60,D60)</f>
        <v>مراجعة المخططات المعمارية|18</v>
      </c>
    </row>
    <row r="61" spans="1:12" ht="36" x14ac:dyDescent="0.4">
      <c r="A61" s="20">
        <v>57</v>
      </c>
      <c r="B61" s="20" t="s">
        <v>70</v>
      </c>
      <c r="C61" s="21" t="s">
        <v>71</v>
      </c>
      <c r="D61" s="21" t="s">
        <v>123</v>
      </c>
      <c r="E61" s="21" t="s">
        <v>76</v>
      </c>
      <c r="F61" s="21" t="s">
        <v>149</v>
      </c>
      <c r="G61" s="21"/>
      <c r="H61" s="20" t="s">
        <v>78</v>
      </c>
      <c r="I61" s="21" t="s">
        <v>148</v>
      </c>
      <c r="J61" s="5"/>
      <c r="K61" s="5"/>
      <c r="L61" s="19" t="str">
        <f>D61&amp;"|"&amp;COUNTIF($D$5:D61,D61)</f>
        <v>مراجعة المخططات المعمارية|19</v>
      </c>
    </row>
    <row r="62" spans="1:12" ht="36" x14ac:dyDescent="0.4">
      <c r="A62" s="22">
        <v>58</v>
      </c>
      <c r="B62" s="22" t="s">
        <v>70</v>
      </c>
      <c r="C62" s="23" t="s">
        <v>71</v>
      </c>
      <c r="D62" s="23" t="s">
        <v>123</v>
      </c>
      <c r="E62" s="23" t="s">
        <v>76</v>
      </c>
      <c r="F62" s="23" t="s">
        <v>150</v>
      </c>
      <c r="G62" s="23"/>
      <c r="H62" s="22" t="s">
        <v>78</v>
      </c>
      <c r="I62" s="23" t="s">
        <v>148</v>
      </c>
      <c r="J62" s="5"/>
      <c r="K62" s="5"/>
      <c r="L62" s="19" t="str">
        <f>D62&amp;"|"&amp;COUNTIF($D$5:D62,D62)</f>
        <v>مراجعة المخططات المعمارية|20</v>
      </c>
    </row>
    <row r="63" spans="1:12" ht="36" x14ac:dyDescent="0.4">
      <c r="A63" s="20">
        <v>59</v>
      </c>
      <c r="B63" s="20" t="s">
        <v>70</v>
      </c>
      <c r="C63" s="21" t="s">
        <v>71</v>
      </c>
      <c r="D63" s="21" t="s">
        <v>123</v>
      </c>
      <c r="E63" s="21" t="s">
        <v>76</v>
      </c>
      <c r="F63" s="21" t="s">
        <v>151</v>
      </c>
      <c r="G63" s="21"/>
      <c r="H63" s="20" t="s">
        <v>78</v>
      </c>
      <c r="I63" s="21" t="s">
        <v>148</v>
      </c>
      <c r="J63" s="5"/>
      <c r="K63" s="5"/>
      <c r="L63" s="19" t="str">
        <f>D63&amp;"|"&amp;COUNTIF($D$5:D63,D63)</f>
        <v>مراجعة المخططات المعمارية|21</v>
      </c>
    </row>
    <row r="64" spans="1:12" ht="36" x14ac:dyDescent="0.4">
      <c r="A64" s="22">
        <v>60</v>
      </c>
      <c r="B64" s="22" t="s">
        <v>70</v>
      </c>
      <c r="C64" s="23" t="s">
        <v>71</v>
      </c>
      <c r="D64" s="23" t="s">
        <v>123</v>
      </c>
      <c r="E64" s="23" t="s">
        <v>76</v>
      </c>
      <c r="F64" s="23" t="s">
        <v>152</v>
      </c>
      <c r="G64" s="23"/>
      <c r="H64" s="22" t="s">
        <v>78</v>
      </c>
      <c r="I64" s="23" t="s">
        <v>148</v>
      </c>
      <c r="J64" s="5"/>
      <c r="K64" s="5"/>
      <c r="L64" s="19" t="str">
        <f>D64&amp;"|"&amp;COUNTIF($D$5:D64,D64)</f>
        <v>مراجعة المخططات المعمارية|22</v>
      </c>
    </row>
    <row r="65" spans="1:12" ht="36" x14ac:dyDescent="0.4">
      <c r="A65" s="20">
        <v>61</v>
      </c>
      <c r="B65" s="20" t="s">
        <v>70</v>
      </c>
      <c r="C65" s="21" t="s">
        <v>71</v>
      </c>
      <c r="D65" s="21" t="s">
        <v>123</v>
      </c>
      <c r="E65" s="21" t="s">
        <v>76</v>
      </c>
      <c r="F65" s="21" t="s">
        <v>153</v>
      </c>
      <c r="G65" s="21"/>
      <c r="H65" s="20" t="s">
        <v>78</v>
      </c>
      <c r="I65" s="21" t="s">
        <v>148</v>
      </c>
      <c r="J65" s="5"/>
      <c r="K65" s="5"/>
      <c r="L65" s="19" t="str">
        <f>D65&amp;"|"&amp;COUNTIF($D$5:D65,D65)</f>
        <v>مراجعة المخططات المعمارية|23</v>
      </c>
    </row>
    <row r="66" spans="1:12" ht="36" x14ac:dyDescent="0.4">
      <c r="A66" s="22">
        <v>62</v>
      </c>
      <c r="B66" s="22" t="s">
        <v>70</v>
      </c>
      <c r="C66" s="23" t="s">
        <v>71</v>
      </c>
      <c r="D66" s="23" t="s">
        <v>123</v>
      </c>
      <c r="E66" s="23" t="s">
        <v>76</v>
      </c>
      <c r="F66" s="23" t="s">
        <v>154</v>
      </c>
      <c r="G66" s="23" t="s">
        <v>155</v>
      </c>
      <c r="H66" s="22" t="s">
        <v>78</v>
      </c>
      <c r="I66" s="23" t="s">
        <v>148</v>
      </c>
      <c r="J66" s="5"/>
      <c r="K66" s="5"/>
      <c r="L66" s="19" t="str">
        <f>D66&amp;"|"&amp;COUNTIF($D$5:D66,D66)</f>
        <v>مراجعة المخططات المعمارية|24</v>
      </c>
    </row>
    <row r="67" spans="1:12" ht="36" x14ac:dyDescent="0.4">
      <c r="A67" s="20">
        <v>63</v>
      </c>
      <c r="B67" s="20" t="s">
        <v>70</v>
      </c>
      <c r="C67" s="21" t="s">
        <v>71</v>
      </c>
      <c r="D67" s="21" t="s">
        <v>123</v>
      </c>
      <c r="E67" s="21" t="s">
        <v>76</v>
      </c>
      <c r="F67" s="21" t="s">
        <v>156</v>
      </c>
      <c r="G67" s="21"/>
      <c r="H67" s="20" t="s">
        <v>78</v>
      </c>
      <c r="I67" s="21" t="s">
        <v>157</v>
      </c>
      <c r="J67" s="5"/>
      <c r="K67" s="5"/>
      <c r="L67" s="19" t="str">
        <f>D67&amp;"|"&amp;COUNTIF($D$5:D67,D67)</f>
        <v>مراجعة المخططات المعمارية|25</v>
      </c>
    </row>
    <row r="68" spans="1:12" ht="36" x14ac:dyDescent="0.4">
      <c r="A68" s="22">
        <v>64</v>
      </c>
      <c r="B68" s="22" t="s">
        <v>70</v>
      </c>
      <c r="C68" s="23" t="s">
        <v>71</v>
      </c>
      <c r="D68" s="23" t="s">
        <v>123</v>
      </c>
      <c r="E68" s="23" t="s">
        <v>76</v>
      </c>
      <c r="F68" s="23" t="s">
        <v>158</v>
      </c>
      <c r="G68" s="23"/>
      <c r="H68" s="22" t="s">
        <v>78</v>
      </c>
      <c r="I68" s="23" t="s">
        <v>157</v>
      </c>
      <c r="J68" s="5"/>
      <c r="K68" s="5"/>
      <c r="L68" s="19" t="str">
        <f>D68&amp;"|"&amp;COUNTIF($D$5:D68,D68)</f>
        <v>مراجعة المخططات المعمارية|26</v>
      </c>
    </row>
    <row r="69" spans="1:12" ht="36" x14ac:dyDescent="0.4">
      <c r="A69" s="20">
        <v>65</v>
      </c>
      <c r="B69" s="20" t="s">
        <v>70</v>
      </c>
      <c r="C69" s="21" t="s">
        <v>71</v>
      </c>
      <c r="D69" s="21" t="s">
        <v>159</v>
      </c>
      <c r="E69" s="21" t="s">
        <v>76</v>
      </c>
      <c r="F69" s="21" t="s">
        <v>160</v>
      </c>
      <c r="G69" s="21"/>
      <c r="H69" s="20" t="s">
        <v>78</v>
      </c>
      <c r="I69" s="21" t="s">
        <v>144</v>
      </c>
      <c r="J69" s="5"/>
      <c r="K69" s="5"/>
      <c r="L69" s="19" t="str">
        <f>D69&amp;"|"&amp;COUNTIF($D$5:D69,D69)</f>
        <v>اشتراطات المباني التعليمية|1</v>
      </c>
    </row>
    <row r="70" spans="1:12" ht="36" x14ac:dyDescent="0.4">
      <c r="A70" s="22">
        <v>66</v>
      </c>
      <c r="B70" s="22" t="s">
        <v>70</v>
      </c>
      <c r="C70" s="23" t="s">
        <v>71</v>
      </c>
      <c r="D70" s="23" t="s">
        <v>159</v>
      </c>
      <c r="E70" s="23" t="s">
        <v>76</v>
      </c>
      <c r="F70" s="23" t="s">
        <v>161</v>
      </c>
      <c r="G70" s="23"/>
      <c r="H70" s="22" t="s">
        <v>78</v>
      </c>
      <c r="I70" s="23" t="s">
        <v>144</v>
      </c>
      <c r="J70" s="5"/>
      <c r="K70" s="5"/>
      <c r="L70" s="19" t="str">
        <f>D70&amp;"|"&amp;COUNTIF($D$5:D70,D70)</f>
        <v>اشتراطات المباني التعليمية|2</v>
      </c>
    </row>
    <row r="71" spans="1:12" ht="36" x14ac:dyDescent="0.4">
      <c r="A71" s="20">
        <v>67</v>
      </c>
      <c r="B71" s="20" t="s">
        <v>70</v>
      </c>
      <c r="C71" s="21" t="s">
        <v>71</v>
      </c>
      <c r="D71" s="21" t="s">
        <v>162</v>
      </c>
      <c r="E71" s="21" t="s">
        <v>76</v>
      </c>
      <c r="F71" s="21" t="s">
        <v>163</v>
      </c>
      <c r="G71" s="21"/>
      <c r="H71" s="20" t="s">
        <v>78</v>
      </c>
      <c r="I71" s="21" t="s">
        <v>157</v>
      </c>
      <c r="J71" s="5"/>
      <c r="K71" s="5"/>
      <c r="L71" s="19" t="str">
        <f>D71&amp;"|"&amp;COUNTIF($D$5:D71,D71)</f>
        <v>مراجعة المخططات الإنشائية|1</v>
      </c>
    </row>
    <row r="72" spans="1:12" ht="36" x14ac:dyDescent="0.4">
      <c r="A72" s="22">
        <v>68</v>
      </c>
      <c r="B72" s="22" t="s">
        <v>70</v>
      </c>
      <c r="C72" s="23" t="s">
        <v>71</v>
      </c>
      <c r="D72" s="23" t="s">
        <v>162</v>
      </c>
      <c r="E72" s="23" t="s">
        <v>76</v>
      </c>
      <c r="F72" s="23" t="s">
        <v>164</v>
      </c>
      <c r="G72" s="23"/>
      <c r="H72" s="22" t="s">
        <v>78</v>
      </c>
      <c r="I72" s="23" t="s">
        <v>157</v>
      </c>
      <c r="J72" s="5"/>
      <c r="K72" s="5"/>
      <c r="L72" s="19" t="str">
        <f>D72&amp;"|"&amp;COUNTIF($D$5:D72,D72)</f>
        <v>مراجعة المخططات الإنشائية|2</v>
      </c>
    </row>
    <row r="73" spans="1:12" ht="36" x14ac:dyDescent="0.4">
      <c r="A73" s="20">
        <v>69</v>
      </c>
      <c r="B73" s="20" t="s">
        <v>70</v>
      </c>
      <c r="C73" s="21" t="s">
        <v>71</v>
      </c>
      <c r="D73" s="21" t="s">
        <v>162</v>
      </c>
      <c r="E73" s="21" t="s">
        <v>76</v>
      </c>
      <c r="F73" s="21" t="s">
        <v>165</v>
      </c>
      <c r="G73" s="21"/>
      <c r="H73" s="20" t="s">
        <v>78</v>
      </c>
      <c r="I73" s="21" t="s">
        <v>157</v>
      </c>
      <c r="J73" s="5"/>
      <c r="K73" s="5"/>
      <c r="L73" s="19" t="str">
        <f>D73&amp;"|"&amp;COUNTIF($D$5:D73,D73)</f>
        <v>مراجعة المخططات الإنشائية|3</v>
      </c>
    </row>
    <row r="74" spans="1:12" ht="36" x14ac:dyDescent="0.4">
      <c r="A74" s="22">
        <v>70</v>
      </c>
      <c r="B74" s="22" t="s">
        <v>70</v>
      </c>
      <c r="C74" s="23" t="s">
        <v>71</v>
      </c>
      <c r="D74" s="23" t="s">
        <v>162</v>
      </c>
      <c r="E74" s="23" t="s">
        <v>76</v>
      </c>
      <c r="F74" s="23" t="s">
        <v>166</v>
      </c>
      <c r="G74" s="23"/>
      <c r="H74" s="22" t="s">
        <v>78</v>
      </c>
      <c r="I74" s="23" t="s">
        <v>157</v>
      </c>
      <c r="J74" s="5"/>
      <c r="K74" s="5"/>
      <c r="L74" s="19" t="str">
        <f>D74&amp;"|"&amp;COUNTIF($D$5:D74,D74)</f>
        <v>مراجعة المخططات الإنشائية|4</v>
      </c>
    </row>
    <row r="75" spans="1:12" ht="36" x14ac:dyDescent="0.4">
      <c r="A75" s="20">
        <v>71</v>
      </c>
      <c r="B75" s="20" t="s">
        <v>70</v>
      </c>
      <c r="C75" s="21" t="s">
        <v>71</v>
      </c>
      <c r="D75" s="21" t="s">
        <v>162</v>
      </c>
      <c r="E75" s="21" t="s">
        <v>76</v>
      </c>
      <c r="F75" s="21" t="s">
        <v>167</v>
      </c>
      <c r="G75" s="21"/>
      <c r="H75" s="20" t="s">
        <v>78</v>
      </c>
      <c r="I75" s="21" t="s">
        <v>157</v>
      </c>
      <c r="J75" s="5"/>
      <c r="K75" s="5"/>
      <c r="L75" s="19" t="str">
        <f>D75&amp;"|"&amp;COUNTIF($D$5:D75,D75)</f>
        <v>مراجعة المخططات الإنشائية|5</v>
      </c>
    </row>
    <row r="76" spans="1:12" ht="54" x14ac:dyDescent="0.4">
      <c r="A76" s="22">
        <v>72</v>
      </c>
      <c r="B76" s="22" t="s">
        <v>70</v>
      </c>
      <c r="C76" s="23" t="s">
        <v>71</v>
      </c>
      <c r="D76" s="23" t="s">
        <v>162</v>
      </c>
      <c r="E76" s="23" t="s">
        <v>76</v>
      </c>
      <c r="F76" s="23" t="s">
        <v>168</v>
      </c>
      <c r="G76" s="23"/>
      <c r="H76" s="22" t="s">
        <v>78</v>
      </c>
      <c r="I76" s="23" t="s">
        <v>157</v>
      </c>
      <c r="J76" s="5"/>
      <c r="K76" s="5"/>
      <c r="L76" s="19" t="str">
        <f>D76&amp;"|"&amp;COUNTIF($D$5:D76,D76)</f>
        <v>مراجعة المخططات الإنشائية|6</v>
      </c>
    </row>
    <row r="77" spans="1:12" ht="36" x14ac:dyDescent="0.4">
      <c r="A77" s="20">
        <v>73</v>
      </c>
      <c r="B77" s="20" t="s">
        <v>70</v>
      </c>
      <c r="C77" s="21" t="s">
        <v>71</v>
      </c>
      <c r="D77" s="21" t="s">
        <v>162</v>
      </c>
      <c r="E77" s="21" t="s">
        <v>76</v>
      </c>
      <c r="F77" s="21" t="s">
        <v>169</v>
      </c>
      <c r="G77" s="21"/>
      <c r="H77" s="20" t="s">
        <v>78</v>
      </c>
      <c r="I77" s="21" t="s">
        <v>157</v>
      </c>
      <c r="J77" s="5"/>
      <c r="K77" s="5"/>
      <c r="L77" s="19" t="str">
        <f>D77&amp;"|"&amp;COUNTIF($D$5:D77,D77)</f>
        <v>مراجعة المخططات الإنشائية|7</v>
      </c>
    </row>
    <row r="78" spans="1:12" ht="36" x14ac:dyDescent="0.4">
      <c r="A78" s="22">
        <v>74</v>
      </c>
      <c r="B78" s="22" t="s">
        <v>70</v>
      </c>
      <c r="C78" s="23" t="s">
        <v>71</v>
      </c>
      <c r="D78" s="23" t="s">
        <v>162</v>
      </c>
      <c r="E78" s="23" t="s">
        <v>76</v>
      </c>
      <c r="F78" s="23" t="s">
        <v>170</v>
      </c>
      <c r="G78" s="23"/>
      <c r="H78" s="22" t="s">
        <v>78</v>
      </c>
      <c r="I78" s="23" t="s">
        <v>171</v>
      </c>
      <c r="J78" s="5"/>
      <c r="K78" s="5"/>
      <c r="L78" s="19" t="str">
        <f>D78&amp;"|"&amp;COUNTIF($D$5:D78,D78)</f>
        <v>مراجعة المخططات الإنشائية|8</v>
      </c>
    </row>
    <row r="79" spans="1:12" ht="36" x14ac:dyDescent="0.4">
      <c r="A79" s="20">
        <v>75</v>
      </c>
      <c r="B79" s="20" t="s">
        <v>70</v>
      </c>
      <c r="C79" s="21" t="s">
        <v>71</v>
      </c>
      <c r="D79" s="21" t="s">
        <v>162</v>
      </c>
      <c r="E79" s="21" t="s">
        <v>76</v>
      </c>
      <c r="F79" s="21" t="s">
        <v>172</v>
      </c>
      <c r="G79" s="21"/>
      <c r="H79" s="20" t="s">
        <v>78</v>
      </c>
      <c r="I79" s="21" t="s">
        <v>171</v>
      </c>
      <c r="J79" s="5"/>
      <c r="K79" s="5"/>
      <c r="L79" s="19" t="str">
        <f>D79&amp;"|"&amp;COUNTIF($D$5:D79,D79)</f>
        <v>مراجعة المخططات الإنشائية|9</v>
      </c>
    </row>
    <row r="80" spans="1:12" ht="36" x14ac:dyDescent="0.4">
      <c r="A80" s="22">
        <v>76</v>
      </c>
      <c r="B80" s="22" t="s">
        <v>70</v>
      </c>
      <c r="C80" s="23" t="s">
        <v>71</v>
      </c>
      <c r="D80" s="23" t="s">
        <v>162</v>
      </c>
      <c r="E80" s="23" t="s">
        <v>76</v>
      </c>
      <c r="F80" s="23" t="s">
        <v>173</v>
      </c>
      <c r="G80" s="23"/>
      <c r="H80" s="22" t="s">
        <v>78</v>
      </c>
      <c r="I80" s="23" t="s">
        <v>171</v>
      </c>
      <c r="J80" s="5"/>
      <c r="K80" s="5"/>
      <c r="L80" s="19" t="str">
        <f>D80&amp;"|"&amp;COUNTIF($D$5:D80,D80)</f>
        <v>مراجعة المخططات الإنشائية|10</v>
      </c>
    </row>
    <row r="81" spans="1:12" ht="36" x14ac:dyDescent="0.4">
      <c r="A81" s="20">
        <v>77</v>
      </c>
      <c r="B81" s="20" t="s">
        <v>70</v>
      </c>
      <c r="C81" s="21" t="s">
        <v>71</v>
      </c>
      <c r="D81" s="21" t="s">
        <v>162</v>
      </c>
      <c r="E81" s="21" t="s">
        <v>76</v>
      </c>
      <c r="F81" s="21" t="s">
        <v>174</v>
      </c>
      <c r="G81" s="21"/>
      <c r="H81" s="20" t="s">
        <v>78</v>
      </c>
      <c r="I81" s="21" t="s">
        <v>171</v>
      </c>
      <c r="J81" s="5"/>
      <c r="K81" s="5"/>
      <c r="L81" s="19" t="str">
        <f>D81&amp;"|"&amp;COUNTIF($D$5:D81,D81)</f>
        <v>مراجعة المخططات الإنشائية|11</v>
      </c>
    </row>
    <row r="82" spans="1:12" ht="36" x14ac:dyDescent="0.4">
      <c r="A82" s="22">
        <v>78</v>
      </c>
      <c r="B82" s="22" t="s">
        <v>70</v>
      </c>
      <c r="C82" s="23" t="s">
        <v>71</v>
      </c>
      <c r="D82" s="23" t="s">
        <v>162</v>
      </c>
      <c r="E82" s="23" t="s">
        <v>76</v>
      </c>
      <c r="F82" s="23" t="s">
        <v>175</v>
      </c>
      <c r="G82" s="23"/>
      <c r="H82" s="22" t="s">
        <v>78</v>
      </c>
      <c r="I82" s="23" t="s">
        <v>171</v>
      </c>
      <c r="J82" s="5"/>
      <c r="K82" s="5"/>
      <c r="L82" s="19" t="str">
        <f>D82&amp;"|"&amp;COUNTIF($D$5:D82,D82)</f>
        <v>مراجعة المخططات الإنشائية|12</v>
      </c>
    </row>
    <row r="83" spans="1:12" ht="36" x14ac:dyDescent="0.4">
      <c r="A83" s="20">
        <v>79</v>
      </c>
      <c r="B83" s="20" t="s">
        <v>70</v>
      </c>
      <c r="C83" s="21" t="s">
        <v>71</v>
      </c>
      <c r="D83" s="21" t="s">
        <v>162</v>
      </c>
      <c r="E83" s="21" t="s">
        <v>76</v>
      </c>
      <c r="F83" s="21" t="s">
        <v>176</v>
      </c>
      <c r="G83" s="21"/>
      <c r="H83" s="20" t="s">
        <v>78</v>
      </c>
      <c r="I83" s="21" t="s">
        <v>171</v>
      </c>
      <c r="J83" s="5"/>
      <c r="K83" s="5"/>
      <c r="L83" s="19" t="str">
        <f>D83&amp;"|"&amp;COUNTIF($D$5:D83,D83)</f>
        <v>مراجعة المخططات الإنشائية|13</v>
      </c>
    </row>
    <row r="84" spans="1:12" ht="36" x14ac:dyDescent="0.4">
      <c r="A84" s="22">
        <v>80</v>
      </c>
      <c r="B84" s="22" t="s">
        <v>70</v>
      </c>
      <c r="C84" s="23" t="s">
        <v>71</v>
      </c>
      <c r="D84" s="23" t="s">
        <v>162</v>
      </c>
      <c r="E84" s="23" t="s">
        <v>76</v>
      </c>
      <c r="F84" s="23" t="s">
        <v>177</v>
      </c>
      <c r="G84" s="23"/>
      <c r="H84" s="22" t="s">
        <v>78</v>
      </c>
      <c r="I84" s="23" t="s">
        <v>171</v>
      </c>
      <c r="J84" s="5"/>
      <c r="K84" s="5"/>
      <c r="L84" s="19" t="str">
        <f>D84&amp;"|"&amp;COUNTIF($D$5:D84,D84)</f>
        <v>مراجعة المخططات الإنشائية|14</v>
      </c>
    </row>
    <row r="85" spans="1:12" ht="36" x14ac:dyDescent="0.4">
      <c r="A85" s="20">
        <v>81</v>
      </c>
      <c r="B85" s="20" t="s">
        <v>70</v>
      </c>
      <c r="C85" s="21" t="s">
        <v>71</v>
      </c>
      <c r="D85" s="21" t="s">
        <v>162</v>
      </c>
      <c r="E85" s="21" t="s">
        <v>76</v>
      </c>
      <c r="F85" s="21" t="s">
        <v>178</v>
      </c>
      <c r="G85" s="21"/>
      <c r="H85" s="20" t="s">
        <v>78</v>
      </c>
      <c r="I85" s="21" t="s">
        <v>171</v>
      </c>
      <c r="J85" s="5"/>
      <c r="K85" s="5"/>
      <c r="L85" s="19" t="str">
        <f>D85&amp;"|"&amp;COUNTIF($D$5:D85,D85)</f>
        <v>مراجعة المخططات الإنشائية|15</v>
      </c>
    </row>
    <row r="86" spans="1:12" ht="36" x14ac:dyDescent="0.4">
      <c r="A86" s="22">
        <v>82</v>
      </c>
      <c r="B86" s="22" t="s">
        <v>70</v>
      </c>
      <c r="C86" s="23" t="s">
        <v>71</v>
      </c>
      <c r="D86" s="23" t="s">
        <v>162</v>
      </c>
      <c r="E86" s="23" t="s">
        <v>76</v>
      </c>
      <c r="F86" s="23" t="s">
        <v>179</v>
      </c>
      <c r="G86" s="23"/>
      <c r="H86" s="22" t="s">
        <v>78</v>
      </c>
      <c r="I86" s="23" t="s">
        <v>171</v>
      </c>
      <c r="J86" s="5"/>
      <c r="K86" s="5"/>
      <c r="L86" s="19" t="str">
        <f>D86&amp;"|"&amp;COUNTIF($D$5:D86,D86)</f>
        <v>مراجعة المخططات الإنشائية|16</v>
      </c>
    </row>
    <row r="87" spans="1:12" ht="36" x14ac:dyDescent="0.4">
      <c r="A87" s="20">
        <v>83</v>
      </c>
      <c r="B87" s="20" t="s">
        <v>70</v>
      </c>
      <c r="C87" s="21" t="s">
        <v>71</v>
      </c>
      <c r="D87" s="21" t="s">
        <v>162</v>
      </c>
      <c r="E87" s="21" t="s">
        <v>76</v>
      </c>
      <c r="F87" s="21" t="s">
        <v>180</v>
      </c>
      <c r="G87" s="21"/>
      <c r="H87" s="20" t="s">
        <v>78</v>
      </c>
      <c r="I87" s="21" t="s">
        <v>181</v>
      </c>
      <c r="J87" s="5"/>
      <c r="K87" s="5"/>
      <c r="L87" s="19" t="str">
        <f>D87&amp;"|"&amp;COUNTIF($D$5:D87,D87)</f>
        <v>مراجعة المخططات الإنشائية|17</v>
      </c>
    </row>
    <row r="88" spans="1:12" ht="36" x14ac:dyDescent="0.4">
      <c r="A88" s="22">
        <v>84</v>
      </c>
      <c r="B88" s="22" t="s">
        <v>70</v>
      </c>
      <c r="C88" s="23" t="s">
        <v>71</v>
      </c>
      <c r="D88" s="23" t="s">
        <v>162</v>
      </c>
      <c r="E88" s="23" t="s">
        <v>76</v>
      </c>
      <c r="F88" s="23" t="s">
        <v>182</v>
      </c>
      <c r="G88" s="23" t="s">
        <v>183</v>
      </c>
      <c r="H88" s="22" t="s">
        <v>78</v>
      </c>
      <c r="I88" s="23" t="s">
        <v>181</v>
      </c>
      <c r="J88" s="5"/>
      <c r="K88" s="5"/>
      <c r="L88" s="19" t="str">
        <f>D88&amp;"|"&amp;COUNTIF($D$5:D88,D88)</f>
        <v>مراجعة المخططات الإنشائية|18</v>
      </c>
    </row>
    <row r="89" spans="1:12" ht="36" x14ac:dyDescent="0.4">
      <c r="A89" s="20">
        <v>85</v>
      </c>
      <c r="B89" s="20" t="s">
        <v>70</v>
      </c>
      <c r="C89" s="21" t="s">
        <v>71</v>
      </c>
      <c r="D89" s="21" t="s">
        <v>162</v>
      </c>
      <c r="E89" s="21" t="s">
        <v>76</v>
      </c>
      <c r="F89" s="21" t="s">
        <v>184</v>
      </c>
      <c r="G89" s="21"/>
      <c r="H89" s="20" t="s">
        <v>78</v>
      </c>
      <c r="I89" s="21" t="s">
        <v>181</v>
      </c>
      <c r="J89" s="5"/>
      <c r="K89" s="5"/>
      <c r="L89" s="19" t="str">
        <f>D89&amp;"|"&amp;COUNTIF($D$5:D89,D89)</f>
        <v>مراجعة المخططات الإنشائية|19</v>
      </c>
    </row>
    <row r="90" spans="1:12" ht="36" x14ac:dyDescent="0.4">
      <c r="A90" s="22">
        <v>86</v>
      </c>
      <c r="B90" s="22" t="s">
        <v>70</v>
      </c>
      <c r="C90" s="23" t="s">
        <v>71</v>
      </c>
      <c r="D90" s="23" t="s">
        <v>162</v>
      </c>
      <c r="E90" s="23" t="s">
        <v>76</v>
      </c>
      <c r="F90" s="23" t="s">
        <v>185</v>
      </c>
      <c r="G90" s="23"/>
      <c r="H90" s="22" t="s">
        <v>78</v>
      </c>
      <c r="I90" s="23" t="s">
        <v>181</v>
      </c>
      <c r="J90" s="5"/>
      <c r="K90" s="5"/>
      <c r="L90" s="19" t="str">
        <f>D90&amp;"|"&amp;COUNTIF($D$5:D90,D90)</f>
        <v>مراجعة المخططات الإنشائية|20</v>
      </c>
    </row>
    <row r="91" spans="1:12" ht="36" x14ac:dyDescent="0.4">
      <c r="A91" s="20">
        <v>87</v>
      </c>
      <c r="B91" s="20" t="s">
        <v>70</v>
      </c>
      <c r="C91" s="21" t="s">
        <v>71</v>
      </c>
      <c r="D91" s="21" t="s">
        <v>162</v>
      </c>
      <c r="E91" s="21" t="s">
        <v>76</v>
      </c>
      <c r="F91" s="21" t="s">
        <v>186</v>
      </c>
      <c r="G91" s="21"/>
      <c r="H91" s="20" t="s">
        <v>78</v>
      </c>
      <c r="I91" s="21" t="s">
        <v>181</v>
      </c>
      <c r="J91" s="5"/>
      <c r="K91" s="5"/>
      <c r="L91" s="19" t="str">
        <f>D91&amp;"|"&amp;COUNTIF($D$5:D91,D91)</f>
        <v>مراجعة المخططات الإنشائية|21</v>
      </c>
    </row>
    <row r="92" spans="1:12" ht="36" x14ac:dyDescent="0.4">
      <c r="A92" s="22">
        <v>88</v>
      </c>
      <c r="B92" s="22" t="s">
        <v>70</v>
      </c>
      <c r="C92" s="23" t="s">
        <v>71</v>
      </c>
      <c r="D92" s="23" t="s">
        <v>162</v>
      </c>
      <c r="E92" s="23" t="s">
        <v>76</v>
      </c>
      <c r="F92" s="23" t="s">
        <v>187</v>
      </c>
      <c r="G92" s="23"/>
      <c r="H92" s="22" t="s">
        <v>78</v>
      </c>
      <c r="I92" s="23" t="s">
        <v>181</v>
      </c>
      <c r="J92" s="5"/>
      <c r="K92" s="5"/>
      <c r="L92" s="19" t="str">
        <f>D92&amp;"|"&amp;COUNTIF($D$5:D92,D92)</f>
        <v>مراجعة المخططات الإنشائية|22</v>
      </c>
    </row>
    <row r="93" spans="1:12" ht="36" x14ac:dyDescent="0.4">
      <c r="A93" s="20">
        <v>89</v>
      </c>
      <c r="B93" s="20" t="s">
        <v>70</v>
      </c>
      <c r="C93" s="21" t="s">
        <v>71</v>
      </c>
      <c r="D93" s="21" t="s">
        <v>162</v>
      </c>
      <c r="E93" s="21" t="s">
        <v>76</v>
      </c>
      <c r="F93" s="21" t="s">
        <v>188</v>
      </c>
      <c r="G93" s="21" t="s">
        <v>189</v>
      </c>
      <c r="H93" s="20" t="s">
        <v>78</v>
      </c>
      <c r="I93" s="21" t="s">
        <v>181</v>
      </c>
      <c r="J93" s="5"/>
      <c r="K93" s="5"/>
      <c r="L93" s="19" t="str">
        <f>D93&amp;"|"&amp;COUNTIF($D$5:D93,D93)</f>
        <v>مراجعة المخططات الإنشائية|23</v>
      </c>
    </row>
    <row r="94" spans="1:12" ht="36" x14ac:dyDescent="0.4">
      <c r="A94" s="22">
        <v>90</v>
      </c>
      <c r="B94" s="22" t="s">
        <v>70</v>
      </c>
      <c r="C94" s="23" t="s">
        <v>71</v>
      </c>
      <c r="D94" s="23" t="s">
        <v>162</v>
      </c>
      <c r="E94" s="23" t="s">
        <v>76</v>
      </c>
      <c r="F94" s="23" t="s">
        <v>190</v>
      </c>
      <c r="G94" s="23" t="s">
        <v>191</v>
      </c>
      <c r="H94" s="22" t="s">
        <v>78</v>
      </c>
      <c r="I94" s="23" t="s">
        <v>181</v>
      </c>
      <c r="J94" s="5"/>
      <c r="K94" s="5"/>
      <c r="L94" s="19" t="str">
        <f>D94&amp;"|"&amp;COUNTIF($D$5:D94,D94)</f>
        <v>مراجعة المخططات الإنشائية|24</v>
      </c>
    </row>
    <row r="95" spans="1:12" ht="36" x14ac:dyDescent="0.4">
      <c r="A95" s="20">
        <v>91</v>
      </c>
      <c r="B95" s="20" t="s">
        <v>70</v>
      </c>
      <c r="C95" s="21" t="s">
        <v>71</v>
      </c>
      <c r="D95" s="21" t="s">
        <v>162</v>
      </c>
      <c r="E95" s="21" t="s">
        <v>76</v>
      </c>
      <c r="F95" s="21" t="s">
        <v>192</v>
      </c>
      <c r="G95" s="21"/>
      <c r="H95" s="20" t="s">
        <v>78</v>
      </c>
      <c r="I95" s="21" t="s">
        <v>181</v>
      </c>
      <c r="J95" s="5"/>
      <c r="K95" s="5"/>
      <c r="L95" s="19" t="str">
        <f>D95&amp;"|"&amp;COUNTIF($D$5:D95,D95)</f>
        <v>مراجعة المخططات الإنشائية|25</v>
      </c>
    </row>
    <row r="96" spans="1:12" ht="36" x14ac:dyDescent="0.4">
      <c r="A96" s="22">
        <v>92</v>
      </c>
      <c r="B96" s="22" t="s">
        <v>70</v>
      </c>
      <c r="C96" s="23" t="s">
        <v>71</v>
      </c>
      <c r="D96" s="23" t="s">
        <v>162</v>
      </c>
      <c r="E96" s="23" t="s">
        <v>76</v>
      </c>
      <c r="F96" s="23" t="s">
        <v>193</v>
      </c>
      <c r="G96" s="23"/>
      <c r="H96" s="22" t="s">
        <v>78</v>
      </c>
      <c r="I96" s="23" t="s">
        <v>194</v>
      </c>
      <c r="J96" s="5"/>
      <c r="K96" s="5"/>
      <c r="L96" s="19" t="str">
        <f>D96&amp;"|"&amp;COUNTIF($D$5:D96,D96)</f>
        <v>مراجعة المخططات الإنشائية|26</v>
      </c>
    </row>
    <row r="97" spans="1:12" ht="36" x14ac:dyDescent="0.4">
      <c r="A97" s="20">
        <v>93</v>
      </c>
      <c r="B97" s="20" t="s">
        <v>70</v>
      </c>
      <c r="C97" s="21" t="s">
        <v>71</v>
      </c>
      <c r="D97" s="21" t="s">
        <v>162</v>
      </c>
      <c r="E97" s="21" t="s">
        <v>76</v>
      </c>
      <c r="F97" s="21" t="s">
        <v>195</v>
      </c>
      <c r="G97" s="21"/>
      <c r="H97" s="20" t="s">
        <v>78</v>
      </c>
      <c r="I97" s="21" t="s">
        <v>194</v>
      </c>
      <c r="J97" s="5"/>
      <c r="K97" s="5"/>
      <c r="L97" s="19" t="str">
        <f>D97&amp;"|"&amp;COUNTIF($D$5:D97,D97)</f>
        <v>مراجعة المخططات الإنشائية|27</v>
      </c>
    </row>
    <row r="98" spans="1:12" ht="36" x14ac:dyDescent="0.4">
      <c r="A98" s="22">
        <v>94</v>
      </c>
      <c r="B98" s="22" t="s">
        <v>70</v>
      </c>
      <c r="C98" s="23" t="s">
        <v>71</v>
      </c>
      <c r="D98" s="23" t="s">
        <v>162</v>
      </c>
      <c r="E98" s="23" t="s">
        <v>76</v>
      </c>
      <c r="F98" s="23" t="s">
        <v>196</v>
      </c>
      <c r="G98" s="23"/>
      <c r="H98" s="22" t="s">
        <v>78</v>
      </c>
      <c r="I98" s="23" t="s">
        <v>194</v>
      </c>
      <c r="J98" s="5"/>
      <c r="K98" s="5"/>
      <c r="L98" s="19" t="str">
        <f>D98&amp;"|"&amp;COUNTIF($D$5:D98,D98)</f>
        <v>مراجعة المخططات الإنشائية|28</v>
      </c>
    </row>
    <row r="99" spans="1:12" ht="36" x14ac:dyDescent="0.4">
      <c r="A99" s="20">
        <v>95</v>
      </c>
      <c r="B99" s="20" t="s">
        <v>70</v>
      </c>
      <c r="C99" s="21" t="s">
        <v>71</v>
      </c>
      <c r="D99" s="21" t="s">
        <v>162</v>
      </c>
      <c r="E99" s="21" t="s">
        <v>76</v>
      </c>
      <c r="F99" s="21" t="s">
        <v>197</v>
      </c>
      <c r="G99" s="21" t="s">
        <v>198</v>
      </c>
      <c r="H99" s="20" t="s">
        <v>78</v>
      </c>
      <c r="I99" s="21" t="s">
        <v>194</v>
      </c>
      <c r="J99" s="5"/>
      <c r="K99" s="5"/>
      <c r="L99" s="19" t="str">
        <f>D99&amp;"|"&amp;COUNTIF($D$5:D99,D99)</f>
        <v>مراجعة المخططات الإنشائية|29</v>
      </c>
    </row>
    <row r="100" spans="1:12" ht="36" x14ac:dyDescent="0.4">
      <c r="A100" s="22">
        <v>96</v>
      </c>
      <c r="B100" s="22" t="s">
        <v>70</v>
      </c>
      <c r="C100" s="23" t="s">
        <v>71</v>
      </c>
      <c r="D100" s="23" t="s">
        <v>162</v>
      </c>
      <c r="E100" s="23" t="s">
        <v>76</v>
      </c>
      <c r="F100" s="23" t="s">
        <v>199</v>
      </c>
      <c r="G100" s="23"/>
      <c r="H100" s="22" t="s">
        <v>78</v>
      </c>
      <c r="I100" s="23" t="s">
        <v>194</v>
      </c>
      <c r="J100" s="5"/>
      <c r="K100" s="5"/>
      <c r="L100" s="19" t="str">
        <f>D100&amp;"|"&amp;COUNTIF($D$5:D100,D100)</f>
        <v>مراجعة المخططات الإنشائية|30</v>
      </c>
    </row>
    <row r="101" spans="1:12" ht="36" x14ac:dyDescent="0.4">
      <c r="A101" s="20">
        <v>97</v>
      </c>
      <c r="B101" s="20" t="s">
        <v>70</v>
      </c>
      <c r="C101" s="21" t="s">
        <v>71</v>
      </c>
      <c r="D101" s="21" t="s">
        <v>162</v>
      </c>
      <c r="E101" s="21" t="s">
        <v>76</v>
      </c>
      <c r="F101" s="21" t="s">
        <v>200</v>
      </c>
      <c r="G101" s="21"/>
      <c r="H101" s="20" t="s">
        <v>78</v>
      </c>
      <c r="I101" s="21" t="s">
        <v>194</v>
      </c>
      <c r="J101" s="5"/>
      <c r="K101" s="5"/>
      <c r="L101" s="19" t="str">
        <f>D101&amp;"|"&amp;COUNTIF($D$5:D101,D101)</f>
        <v>مراجعة المخططات الإنشائية|31</v>
      </c>
    </row>
    <row r="102" spans="1:12" ht="54" x14ac:dyDescent="0.4">
      <c r="A102" s="22">
        <v>98</v>
      </c>
      <c r="B102" s="22" t="s">
        <v>70</v>
      </c>
      <c r="C102" s="23" t="s">
        <v>71</v>
      </c>
      <c r="D102" s="23" t="s">
        <v>162</v>
      </c>
      <c r="E102" s="23" t="s">
        <v>76</v>
      </c>
      <c r="F102" s="23" t="s">
        <v>201</v>
      </c>
      <c r="G102" s="23"/>
      <c r="H102" s="22" t="s">
        <v>78</v>
      </c>
      <c r="I102" s="23" t="s">
        <v>194</v>
      </c>
      <c r="J102" s="5"/>
      <c r="K102" s="5"/>
      <c r="L102" s="19" t="str">
        <f>D102&amp;"|"&amp;COUNTIF($D$5:D102,D102)</f>
        <v>مراجعة المخططات الإنشائية|32</v>
      </c>
    </row>
    <row r="103" spans="1:12" ht="36" x14ac:dyDescent="0.4">
      <c r="A103" s="20">
        <v>99</v>
      </c>
      <c r="B103" s="20" t="s">
        <v>70</v>
      </c>
      <c r="C103" s="21" t="s">
        <v>71</v>
      </c>
      <c r="D103" s="21" t="s">
        <v>162</v>
      </c>
      <c r="E103" s="21" t="s">
        <v>76</v>
      </c>
      <c r="F103" s="21" t="s">
        <v>202</v>
      </c>
      <c r="G103" s="21"/>
      <c r="H103" s="20" t="s">
        <v>78</v>
      </c>
      <c r="I103" s="21" t="s">
        <v>194</v>
      </c>
      <c r="J103" s="5"/>
      <c r="K103" s="5"/>
      <c r="L103" s="19" t="str">
        <f>D103&amp;"|"&amp;COUNTIF($D$5:D103,D103)</f>
        <v>مراجعة المخططات الإنشائية|33</v>
      </c>
    </row>
    <row r="104" spans="1:12" ht="36" x14ac:dyDescent="0.4">
      <c r="A104" s="22">
        <v>100</v>
      </c>
      <c r="B104" s="22" t="s">
        <v>70</v>
      </c>
      <c r="C104" s="23" t="s">
        <v>71</v>
      </c>
      <c r="D104" s="23" t="s">
        <v>162</v>
      </c>
      <c r="E104" s="23" t="s">
        <v>76</v>
      </c>
      <c r="F104" s="23" t="s">
        <v>203</v>
      </c>
      <c r="G104" s="23"/>
      <c r="H104" s="22" t="s">
        <v>78</v>
      </c>
      <c r="I104" s="23" t="s">
        <v>194</v>
      </c>
      <c r="J104" s="5"/>
      <c r="K104" s="5"/>
      <c r="L104" s="19" t="str">
        <f>D104&amp;"|"&amp;COUNTIF($D$5:D104,D104)</f>
        <v>مراجعة المخططات الإنشائية|34</v>
      </c>
    </row>
    <row r="105" spans="1:12" ht="36" x14ac:dyDescent="0.4">
      <c r="A105" s="20">
        <v>101</v>
      </c>
      <c r="B105" s="20" t="s">
        <v>70</v>
      </c>
      <c r="C105" s="21" t="s">
        <v>71</v>
      </c>
      <c r="D105" s="21" t="s">
        <v>162</v>
      </c>
      <c r="E105" s="21" t="s">
        <v>76</v>
      </c>
      <c r="F105" s="21" t="s">
        <v>204</v>
      </c>
      <c r="G105" s="21"/>
      <c r="H105" s="20" t="s">
        <v>78</v>
      </c>
      <c r="I105" s="21" t="s">
        <v>205</v>
      </c>
      <c r="J105" s="5"/>
      <c r="K105" s="5"/>
      <c r="L105" s="19" t="str">
        <f>D105&amp;"|"&amp;COUNTIF($D$5:D105,D105)</f>
        <v>مراجعة المخططات الإنشائية|35</v>
      </c>
    </row>
    <row r="106" spans="1:12" ht="36" x14ac:dyDescent="0.4">
      <c r="A106" s="22">
        <v>102</v>
      </c>
      <c r="B106" s="22" t="s">
        <v>70</v>
      </c>
      <c r="C106" s="23" t="s">
        <v>71</v>
      </c>
      <c r="D106" s="23" t="s">
        <v>162</v>
      </c>
      <c r="E106" s="23" t="s">
        <v>76</v>
      </c>
      <c r="F106" s="23" t="s">
        <v>206</v>
      </c>
      <c r="G106" s="23"/>
      <c r="H106" s="22" t="s">
        <v>78</v>
      </c>
      <c r="I106" s="23" t="s">
        <v>205</v>
      </c>
      <c r="J106" s="5"/>
      <c r="K106" s="5"/>
      <c r="L106" s="19" t="str">
        <f>D106&amp;"|"&amp;COUNTIF($D$5:D106,D106)</f>
        <v>مراجعة المخططات الإنشائية|36</v>
      </c>
    </row>
    <row r="107" spans="1:12" ht="36" x14ac:dyDescent="0.4">
      <c r="A107" s="20">
        <v>103</v>
      </c>
      <c r="B107" s="20" t="s">
        <v>70</v>
      </c>
      <c r="C107" s="21" t="s">
        <v>71</v>
      </c>
      <c r="D107" s="21" t="s">
        <v>207</v>
      </c>
      <c r="E107" s="21" t="s">
        <v>76</v>
      </c>
      <c r="F107" s="21" t="s">
        <v>208</v>
      </c>
      <c r="G107" s="21"/>
      <c r="H107" s="20" t="s">
        <v>78</v>
      </c>
      <c r="I107" s="21" t="s">
        <v>209</v>
      </c>
      <c r="J107" s="5"/>
      <c r="K107" s="5"/>
      <c r="L107" s="19" t="str">
        <f>D107&amp;"|"&amp;COUNTIF($D$5:D107,D107)</f>
        <v>التنسيق بين مخططات المشروع|1</v>
      </c>
    </row>
    <row r="108" spans="1:12" ht="36" x14ac:dyDescent="0.4">
      <c r="A108" s="22">
        <v>104</v>
      </c>
      <c r="B108" s="22" t="s">
        <v>70</v>
      </c>
      <c r="C108" s="23" t="s">
        <v>71</v>
      </c>
      <c r="D108" s="23" t="s">
        <v>207</v>
      </c>
      <c r="E108" s="23" t="s">
        <v>76</v>
      </c>
      <c r="F108" s="23" t="s">
        <v>210</v>
      </c>
      <c r="G108" s="23"/>
      <c r="H108" s="22" t="s">
        <v>78</v>
      </c>
      <c r="I108" s="23" t="s">
        <v>211</v>
      </c>
      <c r="J108" s="5"/>
      <c r="K108" s="5"/>
      <c r="L108" s="19" t="str">
        <f>D108&amp;"|"&amp;COUNTIF($D$5:D108,D108)</f>
        <v>التنسيق بين مخططات المشروع|2</v>
      </c>
    </row>
    <row r="109" spans="1:12" ht="36" x14ac:dyDescent="0.4">
      <c r="A109" s="20">
        <v>105</v>
      </c>
      <c r="B109" s="20" t="s">
        <v>70</v>
      </c>
      <c r="C109" s="21" t="s">
        <v>71</v>
      </c>
      <c r="D109" s="21" t="s">
        <v>207</v>
      </c>
      <c r="E109" s="21" t="s">
        <v>76</v>
      </c>
      <c r="F109" s="21" t="s">
        <v>212</v>
      </c>
      <c r="G109" s="21"/>
      <c r="H109" s="20" t="s">
        <v>78</v>
      </c>
      <c r="I109" s="21" t="s">
        <v>211</v>
      </c>
      <c r="J109" s="5"/>
      <c r="K109" s="5"/>
      <c r="L109" s="19" t="str">
        <f>D109&amp;"|"&amp;COUNTIF($D$5:D109,D109)</f>
        <v>التنسيق بين مخططات المشروع|3</v>
      </c>
    </row>
    <row r="110" spans="1:12" ht="36" x14ac:dyDescent="0.4">
      <c r="A110" s="22">
        <v>106</v>
      </c>
      <c r="B110" s="22" t="s">
        <v>70</v>
      </c>
      <c r="C110" s="23" t="s">
        <v>71</v>
      </c>
      <c r="D110" s="23" t="s">
        <v>207</v>
      </c>
      <c r="E110" s="23" t="s">
        <v>76</v>
      </c>
      <c r="F110" s="23" t="s">
        <v>213</v>
      </c>
      <c r="G110" s="23"/>
      <c r="H110" s="22" t="s">
        <v>78</v>
      </c>
      <c r="I110" s="23" t="s">
        <v>211</v>
      </c>
      <c r="J110" s="5"/>
      <c r="K110" s="5"/>
      <c r="L110" s="19" t="str">
        <f>D110&amp;"|"&amp;COUNTIF($D$5:D110,D110)</f>
        <v>التنسيق بين مخططات المشروع|4</v>
      </c>
    </row>
    <row r="111" spans="1:12" ht="36" x14ac:dyDescent="0.4">
      <c r="A111" s="20">
        <v>107</v>
      </c>
      <c r="B111" s="20" t="s">
        <v>70</v>
      </c>
      <c r="C111" s="21" t="s">
        <v>71</v>
      </c>
      <c r="D111" s="21" t="s">
        <v>207</v>
      </c>
      <c r="E111" s="21" t="s">
        <v>76</v>
      </c>
      <c r="F111" s="21" t="s">
        <v>214</v>
      </c>
      <c r="G111" s="21"/>
      <c r="H111" s="20" t="s">
        <v>78</v>
      </c>
      <c r="I111" s="21" t="s">
        <v>211</v>
      </c>
      <c r="J111" s="5"/>
      <c r="K111" s="5"/>
      <c r="L111" s="19" t="str">
        <f>D111&amp;"|"&amp;COUNTIF($D$5:D111,D111)</f>
        <v>التنسيق بين مخططات المشروع|5</v>
      </c>
    </row>
    <row r="112" spans="1:12" ht="36" x14ac:dyDescent="0.4">
      <c r="A112" s="22">
        <v>108</v>
      </c>
      <c r="B112" s="22" t="s">
        <v>70</v>
      </c>
      <c r="C112" s="23" t="s">
        <v>71</v>
      </c>
      <c r="D112" s="23" t="s">
        <v>207</v>
      </c>
      <c r="E112" s="23" t="s">
        <v>76</v>
      </c>
      <c r="F112" s="23" t="s">
        <v>215</v>
      </c>
      <c r="G112" s="23"/>
      <c r="H112" s="22" t="s">
        <v>78</v>
      </c>
      <c r="I112" s="23" t="s">
        <v>211</v>
      </c>
      <c r="J112" s="5"/>
      <c r="K112" s="5"/>
      <c r="L112" s="19" t="str">
        <f>D112&amp;"|"&amp;COUNTIF($D$5:D112,D112)</f>
        <v>التنسيق بين مخططات المشروع|6</v>
      </c>
    </row>
    <row r="113" spans="1:12" ht="36" x14ac:dyDescent="0.4">
      <c r="A113" s="20">
        <v>109</v>
      </c>
      <c r="B113" s="20" t="s">
        <v>70</v>
      </c>
      <c r="C113" s="21" t="s">
        <v>71</v>
      </c>
      <c r="D113" s="21" t="s">
        <v>207</v>
      </c>
      <c r="E113" s="21" t="s">
        <v>76</v>
      </c>
      <c r="F113" s="21" t="s">
        <v>216</v>
      </c>
      <c r="G113" s="21"/>
      <c r="H113" s="20" t="s">
        <v>78</v>
      </c>
      <c r="I113" s="21" t="s">
        <v>211</v>
      </c>
      <c r="J113" s="5"/>
      <c r="K113" s="5"/>
      <c r="L113" s="19" t="str">
        <f>D113&amp;"|"&amp;COUNTIF($D$5:D113,D113)</f>
        <v>التنسيق بين مخططات المشروع|7</v>
      </c>
    </row>
    <row r="114" spans="1:12" ht="36" x14ac:dyDescent="0.4">
      <c r="A114" s="22">
        <v>110</v>
      </c>
      <c r="B114" s="22" t="s">
        <v>70</v>
      </c>
      <c r="C114" s="23" t="s">
        <v>71</v>
      </c>
      <c r="D114" s="23" t="s">
        <v>207</v>
      </c>
      <c r="E114" s="23" t="s">
        <v>76</v>
      </c>
      <c r="F114" s="23" t="s">
        <v>217</v>
      </c>
      <c r="G114" s="23"/>
      <c r="H114" s="22" t="s">
        <v>78</v>
      </c>
      <c r="I114" s="23" t="s">
        <v>211</v>
      </c>
      <c r="J114" s="5"/>
      <c r="K114" s="5"/>
      <c r="L114" s="19" t="str">
        <f>D114&amp;"|"&amp;COUNTIF($D$5:D114,D114)</f>
        <v>التنسيق بين مخططات المشروع|8</v>
      </c>
    </row>
    <row r="115" spans="1:12" ht="36" x14ac:dyDescent="0.4">
      <c r="A115" s="20">
        <v>111</v>
      </c>
      <c r="B115" s="20" t="s">
        <v>70</v>
      </c>
      <c r="C115" s="21" t="s">
        <v>71</v>
      </c>
      <c r="D115" s="21" t="s">
        <v>207</v>
      </c>
      <c r="E115" s="21" t="s">
        <v>76</v>
      </c>
      <c r="F115" s="21" t="s">
        <v>218</v>
      </c>
      <c r="G115" s="21"/>
      <c r="H115" s="20" t="s">
        <v>78</v>
      </c>
      <c r="I115" s="21" t="s">
        <v>211</v>
      </c>
      <c r="J115" s="5"/>
      <c r="K115" s="5"/>
      <c r="L115" s="19" t="str">
        <f>D115&amp;"|"&amp;COUNTIF($D$5:D115,D115)</f>
        <v>التنسيق بين مخططات المشروع|9</v>
      </c>
    </row>
    <row r="116" spans="1:12" ht="36" x14ac:dyDescent="0.4">
      <c r="A116" s="22">
        <v>112</v>
      </c>
      <c r="B116" s="22" t="s">
        <v>70</v>
      </c>
      <c r="C116" s="23" t="s">
        <v>71</v>
      </c>
      <c r="D116" s="23" t="s">
        <v>219</v>
      </c>
      <c r="E116" s="23" t="s">
        <v>76</v>
      </c>
      <c r="F116" s="23" t="s">
        <v>220</v>
      </c>
      <c r="G116" s="23"/>
      <c r="H116" s="22" t="s">
        <v>78</v>
      </c>
      <c r="I116" s="23" t="s">
        <v>221</v>
      </c>
      <c r="J116" s="5"/>
      <c r="K116" s="5"/>
      <c r="L116" s="19" t="str">
        <f>D116&amp;"|"&amp;COUNTIF($D$5:D116,D116)</f>
        <v>مراجعة واعتماد البرنامج الزمني|1</v>
      </c>
    </row>
    <row r="117" spans="1:12" ht="36" x14ac:dyDescent="0.4">
      <c r="A117" s="20">
        <v>113</v>
      </c>
      <c r="B117" s="20" t="s">
        <v>70</v>
      </c>
      <c r="C117" s="21" t="s">
        <v>71</v>
      </c>
      <c r="D117" s="21" t="s">
        <v>219</v>
      </c>
      <c r="E117" s="21" t="s">
        <v>76</v>
      </c>
      <c r="F117" s="21" t="s">
        <v>222</v>
      </c>
      <c r="G117" s="21"/>
      <c r="H117" s="20" t="s">
        <v>78</v>
      </c>
      <c r="I117" s="21" t="s">
        <v>221</v>
      </c>
      <c r="J117" s="5"/>
      <c r="K117" s="5"/>
      <c r="L117" s="19" t="str">
        <f>D117&amp;"|"&amp;COUNTIF($D$5:D117,D117)</f>
        <v>مراجعة واعتماد البرنامج الزمني|2</v>
      </c>
    </row>
    <row r="118" spans="1:12" ht="36" x14ac:dyDescent="0.4">
      <c r="A118" s="22">
        <v>114</v>
      </c>
      <c r="B118" s="22" t="s">
        <v>70</v>
      </c>
      <c r="C118" s="23" t="s">
        <v>71</v>
      </c>
      <c r="D118" s="23" t="s">
        <v>219</v>
      </c>
      <c r="E118" s="23" t="s">
        <v>76</v>
      </c>
      <c r="F118" s="23" t="s">
        <v>223</v>
      </c>
      <c r="G118" s="23"/>
      <c r="H118" s="22" t="s">
        <v>78</v>
      </c>
      <c r="I118" s="23" t="s">
        <v>221</v>
      </c>
      <c r="J118" s="5"/>
      <c r="K118" s="5"/>
      <c r="L118" s="19" t="str">
        <f>D118&amp;"|"&amp;COUNTIF($D$5:D118,D118)</f>
        <v>مراجعة واعتماد البرنامج الزمني|3</v>
      </c>
    </row>
    <row r="119" spans="1:12" ht="36" x14ac:dyDescent="0.4">
      <c r="A119" s="20">
        <v>115</v>
      </c>
      <c r="B119" s="20" t="s">
        <v>70</v>
      </c>
      <c r="C119" s="21" t="s">
        <v>71</v>
      </c>
      <c r="D119" s="21" t="s">
        <v>219</v>
      </c>
      <c r="E119" s="21" t="s">
        <v>76</v>
      </c>
      <c r="F119" s="21" t="s">
        <v>224</v>
      </c>
      <c r="G119" s="21"/>
      <c r="H119" s="20" t="s">
        <v>78</v>
      </c>
      <c r="I119" s="21" t="s">
        <v>221</v>
      </c>
      <c r="J119" s="5"/>
      <c r="K119" s="5"/>
      <c r="L119" s="19" t="str">
        <f>D119&amp;"|"&amp;COUNTIF($D$5:D119,D119)</f>
        <v>مراجعة واعتماد البرنامج الزمني|4</v>
      </c>
    </row>
    <row r="120" spans="1:12" ht="36" x14ac:dyDescent="0.4">
      <c r="A120" s="22">
        <v>116</v>
      </c>
      <c r="B120" s="22" t="s">
        <v>70</v>
      </c>
      <c r="C120" s="23" t="s">
        <v>71</v>
      </c>
      <c r="D120" s="23" t="s">
        <v>219</v>
      </c>
      <c r="E120" s="23" t="s">
        <v>76</v>
      </c>
      <c r="F120" s="23" t="s">
        <v>225</v>
      </c>
      <c r="G120" s="23"/>
      <c r="H120" s="22" t="s">
        <v>78</v>
      </c>
      <c r="I120" s="23" t="s">
        <v>221</v>
      </c>
      <c r="J120" s="5"/>
      <c r="K120" s="5"/>
      <c r="L120" s="19" t="str">
        <f>D120&amp;"|"&amp;COUNTIF($D$5:D120,D120)</f>
        <v>مراجعة واعتماد البرنامج الزمني|5</v>
      </c>
    </row>
    <row r="121" spans="1:12" ht="36" x14ac:dyDescent="0.4">
      <c r="A121" s="20">
        <v>117</v>
      </c>
      <c r="B121" s="20" t="s">
        <v>70</v>
      </c>
      <c r="C121" s="21" t="s">
        <v>71</v>
      </c>
      <c r="D121" s="21" t="s">
        <v>219</v>
      </c>
      <c r="E121" s="21" t="s">
        <v>76</v>
      </c>
      <c r="F121" s="21" t="s">
        <v>226</v>
      </c>
      <c r="G121" s="21"/>
      <c r="H121" s="20" t="s">
        <v>78</v>
      </c>
      <c r="I121" s="21" t="s">
        <v>221</v>
      </c>
      <c r="J121" s="5"/>
      <c r="K121" s="5"/>
      <c r="L121" s="19" t="str">
        <f>D121&amp;"|"&amp;COUNTIF($D$5:D121,D121)</f>
        <v>مراجعة واعتماد البرنامج الزمني|6</v>
      </c>
    </row>
    <row r="122" spans="1:12" ht="36" x14ac:dyDescent="0.4">
      <c r="A122" s="22">
        <v>118</v>
      </c>
      <c r="B122" s="22" t="s">
        <v>70</v>
      </c>
      <c r="C122" s="23" t="s">
        <v>71</v>
      </c>
      <c r="D122" s="23" t="s">
        <v>219</v>
      </c>
      <c r="E122" s="23" t="s">
        <v>76</v>
      </c>
      <c r="F122" s="23" t="s">
        <v>227</v>
      </c>
      <c r="G122" s="23"/>
      <c r="H122" s="22" t="s">
        <v>78</v>
      </c>
      <c r="I122" s="23" t="s">
        <v>221</v>
      </c>
      <c r="J122" s="5"/>
      <c r="K122" s="5"/>
      <c r="L122" s="19" t="str">
        <f>D122&amp;"|"&amp;COUNTIF($D$5:D122,D122)</f>
        <v>مراجعة واعتماد البرنامج الزمني|7</v>
      </c>
    </row>
    <row r="123" spans="1:12" ht="36" x14ac:dyDescent="0.4">
      <c r="A123" s="20">
        <v>119</v>
      </c>
      <c r="B123" s="20" t="s">
        <v>70</v>
      </c>
      <c r="C123" s="21" t="s">
        <v>71</v>
      </c>
      <c r="D123" s="21" t="s">
        <v>219</v>
      </c>
      <c r="E123" s="21" t="s">
        <v>76</v>
      </c>
      <c r="F123" s="21" t="s">
        <v>228</v>
      </c>
      <c r="G123" s="21"/>
      <c r="H123" s="20" t="s">
        <v>78</v>
      </c>
      <c r="I123" s="21" t="s">
        <v>229</v>
      </c>
      <c r="J123" s="5"/>
      <c r="K123" s="5"/>
      <c r="L123" s="19" t="str">
        <f>D123&amp;"|"&amp;COUNTIF($D$5:D123,D123)</f>
        <v>مراجعة واعتماد البرنامج الزمني|8</v>
      </c>
    </row>
    <row r="124" spans="1:12" ht="36" x14ac:dyDescent="0.4">
      <c r="A124" s="22">
        <v>120</v>
      </c>
      <c r="B124" s="22" t="s">
        <v>70</v>
      </c>
      <c r="C124" s="23" t="s">
        <v>71</v>
      </c>
      <c r="D124" s="23" t="s">
        <v>219</v>
      </c>
      <c r="E124" s="23" t="s">
        <v>76</v>
      </c>
      <c r="F124" s="23" t="s">
        <v>230</v>
      </c>
      <c r="G124" s="23"/>
      <c r="H124" s="22" t="s">
        <v>78</v>
      </c>
      <c r="I124" s="23" t="s">
        <v>229</v>
      </c>
      <c r="J124" s="5"/>
      <c r="K124" s="5"/>
      <c r="L124" s="19" t="str">
        <f>D124&amp;"|"&amp;COUNTIF($D$5:D124,D124)</f>
        <v>مراجعة واعتماد البرنامج الزمني|9</v>
      </c>
    </row>
    <row r="125" spans="1:12" ht="36" x14ac:dyDescent="0.4">
      <c r="A125" s="20">
        <v>121</v>
      </c>
      <c r="B125" s="20" t="s">
        <v>70</v>
      </c>
      <c r="C125" s="21" t="s">
        <v>71</v>
      </c>
      <c r="D125" s="21" t="s">
        <v>219</v>
      </c>
      <c r="E125" s="21" t="s">
        <v>76</v>
      </c>
      <c r="F125" s="21" t="s">
        <v>231</v>
      </c>
      <c r="G125" s="21"/>
      <c r="H125" s="20" t="s">
        <v>78</v>
      </c>
      <c r="I125" s="21" t="s">
        <v>229</v>
      </c>
      <c r="J125" s="5"/>
      <c r="K125" s="5"/>
      <c r="L125" s="19" t="str">
        <f>D125&amp;"|"&amp;COUNTIF($D$5:D125,D125)</f>
        <v>مراجعة واعتماد البرنامج الزمني|10</v>
      </c>
    </row>
    <row r="126" spans="1:12" ht="36" x14ac:dyDescent="0.4">
      <c r="A126" s="22">
        <v>122</v>
      </c>
      <c r="B126" s="22" t="s">
        <v>70</v>
      </c>
      <c r="C126" s="23" t="s">
        <v>71</v>
      </c>
      <c r="D126" s="23" t="s">
        <v>219</v>
      </c>
      <c r="E126" s="23" t="s">
        <v>76</v>
      </c>
      <c r="F126" s="23" t="s">
        <v>232</v>
      </c>
      <c r="G126" s="23" t="s">
        <v>233</v>
      </c>
      <c r="H126" s="22" t="s">
        <v>78</v>
      </c>
      <c r="I126" s="23" t="s">
        <v>229</v>
      </c>
      <c r="J126" s="5"/>
      <c r="K126" s="5"/>
      <c r="L126" s="19" t="str">
        <f>D126&amp;"|"&amp;COUNTIF($D$5:D126,D126)</f>
        <v>مراجعة واعتماد البرنامج الزمني|11</v>
      </c>
    </row>
    <row r="127" spans="1:12" ht="36" x14ac:dyDescent="0.4">
      <c r="A127" s="20">
        <v>123</v>
      </c>
      <c r="B127" s="20" t="s">
        <v>70</v>
      </c>
      <c r="C127" s="21" t="s">
        <v>71</v>
      </c>
      <c r="D127" s="21" t="s">
        <v>219</v>
      </c>
      <c r="E127" s="21" t="s">
        <v>76</v>
      </c>
      <c r="F127" s="21" t="s">
        <v>234</v>
      </c>
      <c r="G127" s="21" t="s">
        <v>235</v>
      </c>
      <c r="H127" s="20" t="s">
        <v>78</v>
      </c>
      <c r="I127" s="21" t="s">
        <v>229</v>
      </c>
      <c r="J127" s="5"/>
      <c r="K127" s="5"/>
      <c r="L127" s="19" t="str">
        <f>D127&amp;"|"&amp;COUNTIF($D$5:D127,D127)</f>
        <v>مراجعة واعتماد البرنامج الزمني|12</v>
      </c>
    </row>
    <row r="128" spans="1:12" ht="36" x14ac:dyDescent="0.4">
      <c r="A128" s="22">
        <v>124</v>
      </c>
      <c r="B128" s="22" t="s">
        <v>70</v>
      </c>
      <c r="C128" s="23" t="s">
        <v>71</v>
      </c>
      <c r="D128" s="23" t="s">
        <v>219</v>
      </c>
      <c r="E128" s="23" t="s">
        <v>76</v>
      </c>
      <c r="F128" s="23" t="s">
        <v>236</v>
      </c>
      <c r="G128" s="23"/>
      <c r="H128" s="22" t="s">
        <v>78</v>
      </c>
      <c r="I128" s="23" t="s">
        <v>229</v>
      </c>
      <c r="J128" s="5"/>
      <c r="K128" s="5"/>
      <c r="L128" s="19" t="str">
        <f>D128&amp;"|"&amp;COUNTIF($D$5:D128,D128)</f>
        <v>مراجعة واعتماد البرنامج الزمني|13</v>
      </c>
    </row>
    <row r="129" spans="1:12" ht="36" x14ac:dyDescent="0.4">
      <c r="A129" s="20">
        <v>125</v>
      </c>
      <c r="B129" s="20" t="s">
        <v>70</v>
      </c>
      <c r="C129" s="21" t="s">
        <v>71</v>
      </c>
      <c r="D129" s="21" t="s">
        <v>219</v>
      </c>
      <c r="E129" s="21" t="s">
        <v>76</v>
      </c>
      <c r="F129" s="21" t="s">
        <v>237</v>
      </c>
      <c r="G129" s="21"/>
      <c r="H129" s="20" t="s">
        <v>78</v>
      </c>
      <c r="I129" s="21" t="s">
        <v>229</v>
      </c>
      <c r="J129" s="5"/>
      <c r="K129" s="5"/>
      <c r="L129" s="19" t="str">
        <f>D129&amp;"|"&amp;COUNTIF($D$5:D129,D129)</f>
        <v>مراجعة واعتماد البرنامج الزمني|14</v>
      </c>
    </row>
    <row r="130" spans="1:12" ht="36" x14ac:dyDescent="0.4">
      <c r="A130" s="22">
        <v>126</v>
      </c>
      <c r="B130" s="22" t="s">
        <v>70</v>
      </c>
      <c r="C130" s="23" t="s">
        <v>71</v>
      </c>
      <c r="D130" s="23" t="s">
        <v>219</v>
      </c>
      <c r="E130" s="23" t="s">
        <v>76</v>
      </c>
      <c r="F130" s="23" t="s">
        <v>238</v>
      </c>
      <c r="G130" s="23"/>
      <c r="H130" s="22" t="s">
        <v>78</v>
      </c>
      <c r="I130" s="23" t="s">
        <v>229</v>
      </c>
      <c r="J130" s="5"/>
      <c r="K130" s="5"/>
      <c r="L130" s="19" t="str">
        <f>D130&amp;"|"&amp;COUNTIF($D$5:D130,D130)</f>
        <v>مراجعة واعتماد البرنامج الزمني|15</v>
      </c>
    </row>
    <row r="131" spans="1:12" ht="36" x14ac:dyDescent="0.4">
      <c r="A131" s="20">
        <v>127</v>
      </c>
      <c r="B131" s="20" t="s">
        <v>70</v>
      </c>
      <c r="C131" s="21" t="s">
        <v>71</v>
      </c>
      <c r="D131" s="21" t="s">
        <v>219</v>
      </c>
      <c r="E131" s="21" t="s">
        <v>76</v>
      </c>
      <c r="F131" s="21" t="s">
        <v>239</v>
      </c>
      <c r="G131" s="21"/>
      <c r="H131" s="20" t="s">
        <v>78</v>
      </c>
      <c r="I131" s="21" t="s">
        <v>240</v>
      </c>
      <c r="J131" s="5"/>
      <c r="K131" s="5"/>
      <c r="L131" s="19" t="str">
        <f>D131&amp;"|"&amp;COUNTIF($D$5:D131,D131)</f>
        <v>مراجعة واعتماد البرنامج الزمني|16</v>
      </c>
    </row>
    <row r="132" spans="1:12" ht="36" x14ac:dyDescent="0.4">
      <c r="A132" s="22">
        <v>128</v>
      </c>
      <c r="B132" s="22" t="s">
        <v>70</v>
      </c>
      <c r="C132" s="23" t="s">
        <v>71</v>
      </c>
      <c r="D132" s="23" t="s">
        <v>219</v>
      </c>
      <c r="E132" s="23" t="s">
        <v>76</v>
      </c>
      <c r="F132" s="23" t="s">
        <v>241</v>
      </c>
      <c r="G132" s="23"/>
      <c r="H132" s="22" t="s">
        <v>78</v>
      </c>
      <c r="I132" s="23" t="s">
        <v>242</v>
      </c>
      <c r="J132" s="5"/>
      <c r="K132" s="5"/>
      <c r="L132" s="19" t="str">
        <f>D132&amp;"|"&amp;COUNTIF($D$5:D132,D132)</f>
        <v>مراجعة واعتماد البرنامج الزمني|17</v>
      </c>
    </row>
    <row r="133" spans="1:12" ht="36" x14ac:dyDescent="0.4">
      <c r="A133" s="20">
        <v>129</v>
      </c>
      <c r="B133" s="20" t="s">
        <v>70</v>
      </c>
      <c r="C133" s="21" t="s">
        <v>71</v>
      </c>
      <c r="D133" s="21" t="s">
        <v>219</v>
      </c>
      <c r="E133" s="21" t="s">
        <v>76</v>
      </c>
      <c r="F133" s="21" t="s">
        <v>243</v>
      </c>
      <c r="G133" s="21"/>
      <c r="H133" s="20" t="s">
        <v>78</v>
      </c>
      <c r="I133" s="21" t="s">
        <v>242</v>
      </c>
      <c r="J133" s="5"/>
      <c r="K133" s="5"/>
      <c r="L133" s="19" t="str">
        <f>D133&amp;"|"&amp;COUNTIF($D$5:D133,D133)</f>
        <v>مراجعة واعتماد البرنامج الزمني|18</v>
      </c>
    </row>
    <row r="134" spans="1:12" ht="36" x14ac:dyDescent="0.4">
      <c r="A134" s="22">
        <v>130</v>
      </c>
      <c r="B134" s="22" t="s">
        <v>70</v>
      </c>
      <c r="C134" s="23" t="s">
        <v>71</v>
      </c>
      <c r="D134" s="23" t="s">
        <v>219</v>
      </c>
      <c r="E134" s="23" t="s">
        <v>76</v>
      </c>
      <c r="F134" s="23" t="s">
        <v>244</v>
      </c>
      <c r="G134" s="23"/>
      <c r="H134" s="22" t="s">
        <v>78</v>
      </c>
      <c r="I134" s="23" t="s">
        <v>242</v>
      </c>
      <c r="J134" s="5"/>
      <c r="K134" s="5"/>
      <c r="L134" s="19" t="str">
        <f>D134&amp;"|"&amp;COUNTIF($D$5:D134,D134)</f>
        <v>مراجعة واعتماد البرنامج الزمني|19</v>
      </c>
    </row>
    <row r="135" spans="1:12" ht="36" x14ac:dyDescent="0.4">
      <c r="A135" s="20">
        <v>131</v>
      </c>
      <c r="B135" s="20" t="s">
        <v>70</v>
      </c>
      <c r="C135" s="21" t="s">
        <v>71</v>
      </c>
      <c r="D135" s="21" t="s">
        <v>219</v>
      </c>
      <c r="E135" s="21" t="s">
        <v>76</v>
      </c>
      <c r="F135" s="21" t="s">
        <v>245</v>
      </c>
      <c r="G135" s="21" t="s">
        <v>246</v>
      </c>
      <c r="H135" s="20" t="s">
        <v>78</v>
      </c>
      <c r="I135" s="21" t="s">
        <v>242</v>
      </c>
      <c r="J135" s="5"/>
      <c r="K135" s="5"/>
      <c r="L135" s="19" t="str">
        <f>D135&amp;"|"&amp;COUNTIF($D$5:D135,D135)</f>
        <v>مراجعة واعتماد البرنامج الزمني|20</v>
      </c>
    </row>
    <row r="136" spans="1:12" ht="36" x14ac:dyDescent="0.4">
      <c r="A136" s="22">
        <v>132</v>
      </c>
      <c r="B136" s="22" t="s">
        <v>70</v>
      </c>
      <c r="C136" s="23" t="s">
        <v>71</v>
      </c>
      <c r="D136" s="23" t="s">
        <v>219</v>
      </c>
      <c r="E136" s="23" t="s">
        <v>76</v>
      </c>
      <c r="F136" s="23" t="s">
        <v>247</v>
      </c>
      <c r="G136" s="23"/>
      <c r="H136" s="22" t="s">
        <v>78</v>
      </c>
      <c r="I136" s="23" t="s">
        <v>242</v>
      </c>
      <c r="J136" s="5"/>
      <c r="K136" s="5"/>
      <c r="L136" s="19" t="str">
        <f>D136&amp;"|"&amp;COUNTIF($D$5:D136,D136)</f>
        <v>مراجعة واعتماد البرنامج الزمني|21</v>
      </c>
    </row>
    <row r="137" spans="1:12" ht="36" x14ac:dyDescent="0.4">
      <c r="A137" s="20">
        <v>133</v>
      </c>
      <c r="B137" s="20" t="s">
        <v>70</v>
      </c>
      <c r="C137" s="21" t="s">
        <v>71</v>
      </c>
      <c r="D137" s="21" t="s">
        <v>219</v>
      </c>
      <c r="E137" s="21" t="s">
        <v>76</v>
      </c>
      <c r="F137" s="21" t="s">
        <v>248</v>
      </c>
      <c r="G137" s="21"/>
      <c r="H137" s="20" t="s">
        <v>78</v>
      </c>
      <c r="I137" s="21" t="s">
        <v>242</v>
      </c>
      <c r="J137" s="5"/>
      <c r="K137" s="5"/>
      <c r="L137" s="19" t="str">
        <f>D137&amp;"|"&amp;COUNTIF($D$5:D137,D137)</f>
        <v>مراجعة واعتماد البرنامج الزمني|22</v>
      </c>
    </row>
    <row r="138" spans="1:12" ht="36" x14ac:dyDescent="0.4">
      <c r="A138" s="22">
        <v>134</v>
      </c>
      <c r="B138" s="22" t="s">
        <v>70</v>
      </c>
      <c r="C138" s="23" t="s">
        <v>71</v>
      </c>
      <c r="D138" s="23" t="s">
        <v>219</v>
      </c>
      <c r="E138" s="23" t="s">
        <v>76</v>
      </c>
      <c r="F138" s="23" t="s">
        <v>249</v>
      </c>
      <c r="G138" s="23"/>
      <c r="H138" s="22" t="s">
        <v>78</v>
      </c>
      <c r="I138" s="23" t="s">
        <v>242</v>
      </c>
      <c r="J138" s="5"/>
      <c r="K138" s="5"/>
      <c r="L138" s="19" t="str">
        <f>D138&amp;"|"&amp;COUNTIF($D$5:D138,D138)</f>
        <v>مراجعة واعتماد البرنامج الزمني|23</v>
      </c>
    </row>
    <row r="139" spans="1:12" ht="36" x14ac:dyDescent="0.4">
      <c r="A139" s="20">
        <v>135</v>
      </c>
      <c r="B139" s="20" t="s">
        <v>70</v>
      </c>
      <c r="C139" s="21" t="s">
        <v>71</v>
      </c>
      <c r="D139" s="21" t="s">
        <v>219</v>
      </c>
      <c r="E139" s="21" t="s">
        <v>76</v>
      </c>
      <c r="F139" s="21" t="s">
        <v>250</v>
      </c>
      <c r="G139" s="21" t="s">
        <v>251</v>
      </c>
      <c r="H139" s="20" t="s">
        <v>78</v>
      </c>
      <c r="I139" s="21" t="s">
        <v>242</v>
      </c>
      <c r="J139" s="5"/>
      <c r="K139" s="5"/>
      <c r="L139" s="19" t="str">
        <f>D139&amp;"|"&amp;COUNTIF($D$5:D139,D139)</f>
        <v>مراجعة واعتماد البرنامج الزمني|24</v>
      </c>
    </row>
    <row r="140" spans="1:12" ht="36" x14ac:dyDescent="0.4">
      <c r="A140" s="22">
        <v>136</v>
      </c>
      <c r="B140" s="22" t="s">
        <v>70</v>
      </c>
      <c r="C140" s="23" t="s">
        <v>71</v>
      </c>
      <c r="D140" s="23" t="s">
        <v>219</v>
      </c>
      <c r="E140" s="23" t="s">
        <v>76</v>
      </c>
      <c r="F140" s="23" t="s">
        <v>252</v>
      </c>
      <c r="G140" s="23"/>
      <c r="H140" s="22" t="s">
        <v>78</v>
      </c>
      <c r="I140" s="23" t="s">
        <v>242</v>
      </c>
      <c r="J140" s="5"/>
      <c r="K140" s="5"/>
      <c r="L140" s="19" t="str">
        <f>D140&amp;"|"&amp;COUNTIF($D$5:D140,D140)</f>
        <v>مراجعة واعتماد البرنامج الزمني|25</v>
      </c>
    </row>
    <row r="141" spans="1:12" ht="36" x14ac:dyDescent="0.4">
      <c r="A141" s="20">
        <v>137</v>
      </c>
      <c r="B141" s="20" t="s">
        <v>70</v>
      </c>
      <c r="C141" s="21" t="s">
        <v>71</v>
      </c>
      <c r="D141" s="21" t="s">
        <v>219</v>
      </c>
      <c r="E141" s="21" t="s">
        <v>76</v>
      </c>
      <c r="F141" s="21" t="s">
        <v>253</v>
      </c>
      <c r="G141" s="21"/>
      <c r="H141" s="20" t="s">
        <v>78</v>
      </c>
      <c r="I141" s="21" t="s">
        <v>254</v>
      </c>
      <c r="J141" s="5"/>
      <c r="K141" s="5"/>
      <c r="L141" s="19" t="str">
        <f>D141&amp;"|"&amp;COUNTIF($D$5:D141,D141)</f>
        <v>مراجعة واعتماد البرنامج الزمني|26</v>
      </c>
    </row>
    <row r="142" spans="1:12" ht="36" x14ac:dyDescent="0.4">
      <c r="A142" s="22">
        <v>138</v>
      </c>
      <c r="B142" s="22" t="s">
        <v>70</v>
      </c>
      <c r="C142" s="23" t="s">
        <v>71</v>
      </c>
      <c r="D142" s="23" t="s">
        <v>255</v>
      </c>
      <c r="E142" s="23" t="s">
        <v>76</v>
      </c>
      <c r="F142" s="23" t="s">
        <v>256</v>
      </c>
      <c r="G142" s="23"/>
      <c r="H142" s="22" t="s">
        <v>78</v>
      </c>
      <c r="I142" s="23" t="s">
        <v>254</v>
      </c>
      <c r="J142" s="5"/>
      <c r="K142" s="5"/>
      <c r="L142" s="19" t="str">
        <f>D142&amp;"|"&amp;COUNTIF($D$5:D142,D142)</f>
        <v>خطة الأمن والسلامة للمشروع|1</v>
      </c>
    </row>
    <row r="143" spans="1:12" ht="36" x14ac:dyDescent="0.4">
      <c r="A143" s="20">
        <v>139</v>
      </c>
      <c r="B143" s="20" t="s">
        <v>70</v>
      </c>
      <c r="C143" s="21" t="s">
        <v>71</v>
      </c>
      <c r="D143" s="21" t="s">
        <v>255</v>
      </c>
      <c r="E143" s="21" t="s">
        <v>72</v>
      </c>
      <c r="F143" s="21" t="s">
        <v>257</v>
      </c>
      <c r="G143" s="21"/>
      <c r="H143" s="20" t="s">
        <v>78</v>
      </c>
      <c r="I143" s="21" t="s">
        <v>254</v>
      </c>
      <c r="J143" s="5"/>
      <c r="K143" s="5"/>
      <c r="L143" s="19" t="str">
        <f>D143&amp;"|"&amp;COUNTIF($D$5:D143,D143)</f>
        <v>خطة الأمن والسلامة للمشروع|2</v>
      </c>
    </row>
    <row r="144" spans="1:12" ht="36" x14ac:dyDescent="0.4">
      <c r="A144" s="22">
        <v>140</v>
      </c>
      <c r="B144" s="22" t="s">
        <v>70</v>
      </c>
      <c r="C144" s="23" t="s">
        <v>71</v>
      </c>
      <c r="D144" s="23" t="s">
        <v>255</v>
      </c>
      <c r="E144" s="23" t="s">
        <v>118</v>
      </c>
      <c r="F144" s="23" t="s">
        <v>258</v>
      </c>
      <c r="G144" s="23"/>
      <c r="H144" s="22" t="s">
        <v>84</v>
      </c>
      <c r="I144" s="23" t="s">
        <v>254</v>
      </c>
      <c r="J144" s="5"/>
      <c r="K144" s="5"/>
      <c r="L144" s="19" t="str">
        <f>D144&amp;"|"&amp;COUNTIF($D$5:D144,D144)</f>
        <v>خطة الأمن والسلامة للمشروع|3</v>
      </c>
    </row>
    <row r="145" spans="1:12" ht="36" x14ac:dyDescent="0.4">
      <c r="A145" s="20">
        <v>141</v>
      </c>
      <c r="B145" s="20" t="s">
        <v>70</v>
      </c>
      <c r="C145" s="21" t="s">
        <v>71</v>
      </c>
      <c r="D145" s="21" t="s">
        <v>255</v>
      </c>
      <c r="E145" s="21" t="s">
        <v>72</v>
      </c>
      <c r="F145" s="21" t="s">
        <v>259</v>
      </c>
      <c r="G145" s="21"/>
      <c r="H145" s="20" t="s">
        <v>78</v>
      </c>
      <c r="I145" s="21" t="s">
        <v>254</v>
      </c>
      <c r="J145" s="5"/>
      <c r="K145" s="5"/>
      <c r="L145" s="19" t="str">
        <f>D145&amp;"|"&amp;COUNTIF($D$5:D145,D145)</f>
        <v>خطة الأمن والسلامة للمشروع|4</v>
      </c>
    </row>
    <row r="146" spans="1:12" ht="36" x14ac:dyDescent="0.4">
      <c r="A146" s="22">
        <v>142</v>
      </c>
      <c r="B146" s="22" t="s">
        <v>70</v>
      </c>
      <c r="C146" s="23" t="s">
        <v>71</v>
      </c>
      <c r="D146" s="23" t="s">
        <v>255</v>
      </c>
      <c r="E146" s="23" t="s">
        <v>76</v>
      </c>
      <c r="F146" s="23" t="s">
        <v>260</v>
      </c>
      <c r="G146" s="23"/>
      <c r="H146" s="22" t="s">
        <v>78</v>
      </c>
      <c r="I146" s="23" t="s">
        <v>254</v>
      </c>
      <c r="J146" s="5"/>
      <c r="K146" s="5"/>
      <c r="L146" s="19" t="str">
        <f>D146&amp;"|"&amp;COUNTIF($D$5:D146,D146)</f>
        <v>خطة الأمن والسلامة للمشروع|5</v>
      </c>
    </row>
    <row r="147" spans="1:12" ht="36" x14ac:dyDescent="0.4">
      <c r="A147" s="20">
        <v>143</v>
      </c>
      <c r="B147" s="20" t="s">
        <v>70</v>
      </c>
      <c r="C147" s="21" t="s">
        <v>71</v>
      </c>
      <c r="D147" s="21" t="s">
        <v>255</v>
      </c>
      <c r="E147" s="21" t="s">
        <v>76</v>
      </c>
      <c r="F147" s="21" t="s">
        <v>261</v>
      </c>
      <c r="G147" s="21"/>
      <c r="H147" s="20" t="s">
        <v>78</v>
      </c>
      <c r="I147" s="21" t="s">
        <v>254</v>
      </c>
      <c r="J147" s="5"/>
      <c r="K147" s="5"/>
      <c r="L147" s="19" t="str">
        <f>D147&amp;"|"&amp;COUNTIF($D$5:D147,D147)</f>
        <v>خطة الأمن والسلامة للمشروع|6</v>
      </c>
    </row>
    <row r="148" spans="1:12" ht="36" x14ac:dyDescent="0.4">
      <c r="A148" s="22">
        <v>144</v>
      </c>
      <c r="B148" s="22" t="s">
        <v>70</v>
      </c>
      <c r="C148" s="23" t="s">
        <v>71</v>
      </c>
      <c r="D148" s="23" t="s">
        <v>255</v>
      </c>
      <c r="E148" s="23" t="s">
        <v>118</v>
      </c>
      <c r="F148" s="23" t="s">
        <v>262</v>
      </c>
      <c r="G148" s="23"/>
      <c r="H148" s="22" t="s">
        <v>84</v>
      </c>
      <c r="I148" s="23" t="s">
        <v>254</v>
      </c>
      <c r="J148" s="5"/>
      <c r="K148" s="5"/>
      <c r="L148" s="19" t="str">
        <f>D148&amp;"|"&amp;COUNTIF($D$5:D148,D148)</f>
        <v>خطة الأمن والسلامة للمشروع|7</v>
      </c>
    </row>
    <row r="149" spans="1:12" ht="36" x14ac:dyDescent="0.4">
      <c r="A149" s="20">
        <v>145</v>
      </c>
      <c r="B149" s="20" t="s">
        <v>70</v>
      </c>
      <c r="C149" s="21" t="s">
        <v>71</v>
      </c>
      <c r="D149" s="21" t="s">
        <v>255</v>
      </c>
      <c r="E149" s="21" t="s">
        <v>72</v>
      </c>
      <c r="F149" s="21" t="s">
        <v>263</v>
      </c>
      <c r="G149" s="21"/>
      <c r="H149" s="20" t="s">
        <v>78</v>
      </c>
      <c r="I149" s="21" t="s">
        <v>264</v>
      </c>
      <c r="J149" s="5"/>
      <c r="K149" s="5"/>
      <c r="L149" s="19" t="str">
        <f>D149&amp;"|"&amp;COUNTIF($D$5:D149,D149)</f>
        <v>خطة الأمن والسلامة للمشروع|8</v>
      </c>
    </row>
    <row r="150" spans="1:12" ht="36" x14ac:dyDescent="0.4">
      <c r="A150" s="22">
        <v>146</v>
      </c>
      <c r="B150" s="22" t="s">
        <v>70</v>
      </c>
      <c r="C150" s="23" t="s">
        <v>71</v>
      </c>
      <c r="D150" s="23" t="s">
        <v>255</v>
      </c>
      <c r="E150" s="23" t="s">
        <v>76</v>
      </c>
      <c r="F150" s="23" t="s">
        <v>265</v>
      </c>
      <c r="G150" s="23"/>
      <c r="H150" s="22" t="s">
        <v>78</v>
      </c>
      <c r="I150" s="23" t="s">
        <v>264</v>
      </c>
      <c r="J150" s="5"/>
      <c r="K150" s="5"/>
      <c r="L150" s="19" t="str">
        <f>D150&amp;"|"&amp;COUNTIF($D$5:D150,D150)</f>
        <v>خطة الأمن والسلامة للمشروع|9</v>
      </c>
    </row>
    <row r="151" spans="1:12" ht="36" x14ac:dyDescent="0.4">
      <c r="A151" s="20">
        <v>147</v>
      </c>
      <c r="B151" s="20" t="s">
        <v>70</v>
      </c>
      <c r="C151" s="21" t="s">
        <v>71</v>
      </c>
      <c r="D151" s="21" t="s">
        <v>255</v>
      </c>
      <c r="E151" s="21" t="s">
        <v>118</v>
      </c>
      <c r="F151" s="21" t="s">
        <v>266</v>
      </c>
      <c r="G151" s="21"/>
      <c r="H151" s="20" t="s">
        <v>84</v>
      </c>
      <c r="I151" s="21" t="s">
        <v>264</v>
      </c>
      <c r="J151" s="5"/>
      <c r="K151" s="5"/>
      <c r="L151" s="19" t="str">
        <f>D151&amp;"|"&amp;COUNTIF($D$5:D151,D151)</f>
        <v>خطة الأمن والسلامة للمشروع|10</v>
      </c>
    </row>
    <row r="152" spans="1:12" ht="36" x14ac:dyDescent="0.4">
      <c r="A152" s="22">
        <v>148</v>
      </c>
      <c r="B152" s="22" t="s">
        <v>70</v>
      </c>
      <c r="C152" s="23" t="s">
        <v>71</v>
      </c>
      <c r="D152" s="23" t="s">
        <v>255</v>
      </c>
      <c r="E152" s="23" t="s">
        <v>118</v>
      </c>
      <c r="F152" s="23" t="s">
        <v>267</v>
      </c>
      <c r="G152" s="23"/>
      <c r="H152" s="22" t="s">
        <v>84</v>
      </c>
      <c r="I152" s="23" t="s">
        <v>264</v>
      </c>
      <c r="J152" s="5"/>
      <c r="K152" s="5"/>
      <c r="L152" s="19" t="str">
        <f>D152&amp;"|"&amp;COUNTIF($D$5:D152,D152)</f>
        <v>خطة الأمن والسلامة للمشروع|11</v>
      </c>
    </row>
    <row r="153" spans="1:12" ht="36" x14ac:dyDescent="0.4">
      <c r="A153" s="20">
        <v>149</v>
      </c>
      <c r="B153" s="20" t="s">
        <v>70</v>
      </c>
      <c r="C153" s="21" t="s">
        <v>71</v>
      </c>
      <c r="D153" s="21" t="s">
        <v>255</v>
      </c>
      <c r="E153" s="21" t="s">
        <v>76</v>
      </c>
      <c r="F153" s="21" t="s">
        <v>268</v>
      </c>
      <c r="G153" s="21"/>
      <c r="H153" s="20" t="s">
        <v>78</v>
      </c>
      <c r="I153" s="21" t="s">
        <v>264</v>
      </c>
      <c r="J153" s="5"/>
      <c r="K153" s="5"/>
      <c r="L153" s="19" t="str">
        <f>D153&amp;"|"&amp;COUNTIF($D$5:D153,D153)</f>
        <v>خطة الأمن والسلامة للمشروع|12</v>
      </c>
    </row>
    <row r="154" spans="1:12" ht="36" x14ac:dyDescent="0.4">
      <c r="A154" s="22">
        <v>150</v>
      </c>
      <c r="B154" s="22" t="s">
        <v>70</v>
      </c>
      <c r="C154" s="23" t="s">
        <v>71</v>
      </c>
      <c r="D154" s="23" t="s">
        <v>255</v>
      </c>
      <c r="E154" s="23" t="s">
        <v>76</v>
      </c>
      <c r="F154" s="23" t="s">
        <v>269</v>
      </c>
      <c r="G154" s="23"/>
      <c r="H154" s="22" t="s">
        <v>78</v>
      </c>
      <c r="I154" s="23" t="s">
        <v>264</v>
      </c>
      <c r="J154" s="5"/>
      <c r="K154" s="5"/>
      <c r="L154" s="19" t="str">
        <f>D154&amp;"|"&amp;COUNTIF($D$5:D154,D154)</f>
        <v>خطة الأمن والسلامة للمشروع|13</v>
      </c>
    </row>
    <row r="155" spans="1:12" ht="36" x14ac:dyDescent="0.4">
      <c r="A155" s="20">
        <v>151</v>
      </c>
      <c r="B155" s="20" t="s">
        <v>70</v>
      </c>
      <c r="C155" s="21" t="s">
        <v>71</v>
      </c>
      <c r="D155" s="21" t="s">
        <v>255</v>
      </c>
      <c r="E155" s="21" t="s">
        <v>118</v>
      </c>
      <c r="F155" s="21" t="s">
        <v>270</v>
      </c>
      <c r="G155" s="21" t="s">
        <v>271</v>
      </c>
      <c r="H155" s="20" t="s">
        <v>84</v>
      </c>
      <c r="I155" s="21" t="s">
        <v>264</v>
      </c>
      <c r="J155" s="5"/>
      <c r="K155" s="5"/>
      <c r="L155" s="19" t="str">
        <f>D155&amp;"|"&amp;COUNTIF($D$5:D155,D155)</f>
        <v>خطة الأمن والسلامة للمشروع|14</v>
      </c>
    </row>
    <row r="156" spans="1:12" ht="36" x14ac:dyDescent="0.4">
      <c r="A156" s="22">
        <v>152</v>
      </c>
      <c r="B156" s="22" t="s">
        <v>70</v>
      </c>
      <c r="C156" s="23" t="s">
        <v>71</v>
      </c>
      <c r="D156" s="23" t="s">
        <v>255</v>
      </c>
      <c r="E156" s="23" t="s">
        <v>118</v>
      </c>
      <c r="F156" s="23" t="s">
        <v>272</v>
      </c>
      <c r="G156" s="23"/>
      <c r="H156" s="22" t="s">
        <v>84</v>
      </c>
      <c r="I156" s="23" t="s">
        <v>264</v>
      </c>
      <c r="J156" s="5"/>
      <c r="K156" s="5"/>
      <c r="L156" s="19" t="str">
        <f>D156&amp;"|"&amp;COUNTIF($D$5:D156,D156)</f>
        <v>خطة الأمن والسلامة للمشروع|15</v>
      </c>
    </row>
    <row r="157" spans="1:12" ht="36" x14ac:dyDescent="0.4">
      <c r="A157" s="20">
        <v>153</v>
      </c>
      <c r="B157" s="20" t="s">
        <v>70</v>
      </c>
      <c r="C157" s="21" t="s">
        <v>71</v>
      </c>
      <c r="D157" s="21" t="s">
        <v>255</v>
      </c>
      <c r="E157" s="21" t="s">
        <v>118</v>
      </c>
      <c r="F157" s="21" t="s">
        <v>273</v>
      </c>
      <c r="G157" s="21"/>
      <c r="H157" s="20" t="s">
        <v>84</v>
      </c>
      <c r="I157" s="21" t="s">
        <v>264</v>
      </c>
      <c r="J157" s="5"/>
      <c r="K157" s="5"/>
      <c r="L157" s="19" t="str">
        <f>D157&amp;"|"&amp;COUNTIF($D$5:D157,D157)</f>
        <v>خطة الأمن والسلامة للمشروع|16</v>
      </c>
    </row>
    <row r="158" spans="1:12" ht="36" x14ac:dyDescent="0.4">
      <c r="A158" s="22">
        <v>154</v>
      </c>
      <c r="B158" s="22" t="s">
        <v>70</v>
      </c>
      <c r="C158" s="23" t="s">
        <v>71</v>
      </c>
      <c r="D158" s="23" t="s">
        <v>255</v>
      </c>
      <c r="E158" s="23" t="s">
        <v>118</v>
      </c>
      <c r="F158" s="23" t="s">
        <v>274</v>
      </c>
      <c r="G158" s="23"/>
      <c r="H158" s="22" t="s">
        <v>84</v>
      </c>
      <c r="I158" s="23" t="s">
        <v>264</v>
      </c>
      <c r="J158" s="5"/>
      <c r="K158" s="5"/>
      <c r="L158" s="19" t="str">
        <f>D158&amp;"|"&amp;COUNTIF($D$5:D158,D158)</f>
        <v>خطة الأمن والسلامة للمشروع|17</v>
      </c>
    </row>
    <row r="159" spans="1:12" ht="36" x14ac:dyDescent="0.4">
      <c r="A159" s="20">
        <v>155</v>
      </c>
      <c r="B159" s="20" t="s">
        <v>70</v>
      </c>
      <c r="C159" s="21" t="s">
        <v>71</v>
      </c>
      <c r="D159" s="21" t="s">
        <v>255</v>
      </c>
      <c r="E159" s="21" t="s">
        <v>118</v>
      </c>
      <c r="F159" s="21" t="s">
        <v>275</v>
      </c>
      <c r="G159" s="21"/>
      <c r="H159" s="20" t="s">
        <v>84</v>
      </c>
      <c r="I159" s="21" t="s">
        <v>264</v>
      </c>
      <c r="J159" s="5"/>
      <c r="K159" s="5"/>
      <c r="L159" s="19" t="str">
        <f>D159&amp;"|"&amp;COUNTIF($D$5:D159,D159)</f>
        <v>خطة الأمن والسلامة للمشروع|18</v>
      </c>
    </row>
    <row r="160" spans="1:12" ht="36" x14ac:dyDescent="0.4">
      <c r="A160" s="22">
        <v>156</v>
      </c>
      <c r="B160" s="22" t="s">
        <v>70</v>
      </c>
      <c r="C160" s="23" t="s">
        <v>71</v>
      </c>
      <c r="D160" s="23" t="s">
        <v>255</v>
      </c>
      <c r="E160" s="23" t="s">
        <v>118</v>
      </c>
      <c r="F160" s="23" t="s">
        <v>276</v>
      </c>
      <c r="G160" s="23"/>
      <c r="H160" s="22" t="s">
        <v>84</v>
      </c>
      <c r="I160" s="23" t="s">
        <v>264</v>
      </c>
      <c r="J160" s="5"/>
      <c r="K160" s="5"/>
      <c r="L160" s="19" t="str">
        <f>D160&amp;"|"&amp;COUNTIF($D$5:D160,D160)</f>
        <v>خطة الأمن والسلامة للمشروع|19</v>
      </c>
    </row>
    <row r="161" spans="1:12" ht="36" x14ac:dyDescent="0.4">
      <c r="A161" s="20">
        <v>157</v>
      </c>
      <c r="B161" s="20" t="s">
        <v>70</v>
      </c>
      <c r="C161" s="21" t="s">
        <v>71</v>
      </c>
      <c r="D161" s="21" t="s">
        <v>277</v>
      </c>
      <c r="E161" s="21" t="s">
        <v>118</v>
      </c>
      <c r="F161" s="21" t="s">
        <v>278</v>
      </c>
      <c r="G161" s="21" t="s">
        <v>279</v>
      </c>
      <c r="H161" s="20" t="s">
        <v>74</v>
      </c>
      <c r="I161" s="21" t="s">
        <v>280</v>
      </c>
      <c r="J161" s="5"/>
      <c r="K161" s="5"/>
      <c r="L161" s="19" t="str">
        <f>D161&amp;"|"&amp;COUNTIF($D$5:D161,D161)</f>
        <v>استلام الشدة الخشبية للسقف من أعلى|1</v>
      </c>
    </row>
    <row r="162" spans="1:12" ht="36" x14ac:dyDescent="0.4">
      <c r="A162" s="22">
        <v>158</v>
      </c>
      <c r="B162" s="22" t="s">
        <v>70</v>
      </c>
      <c r="C162" s="23" t="s">
        <v>71</v>
      </c>
      <c r="D162" s="23" t="s">
        <v>277</v>
      </c>
      <c r="E162" s="23" t="s">
        <v>118</v>
      </c>
      <c r="F162" s="23" t="s">
        <v>281</v>
      </c>
      <c r="G162" s="23"/>
      <c r="H162" s="22" t="s">
        <v>84</v>
      </c>
      <c r="I162" s="23" t="s">
        <v>280</v>
      </c>
      <c r="J162" s="5"/>
      <c r="K162" s="5"/>
      <c r="L162" s="19" t="str">
        <f>D162&amp;"|"&amp;COUNTIF($D$5:D162,D162)</f>
        <v>استلام الشدة الخشبية للسقف من أعلى|2</v>
      </c>
    </row>
    <row r="163" spans="1:12" ht="36" x14ac:dyDescent="0.4">
      <c r="A163" s="20">
        <v>159</v>
      </c>
      <c r="B163" s="20" t="s">
        <v>70</v>
      </c>
      <c r="C163" s="21" t="s">
        <v>71</v>
      </c>
      <c r="D163" s="21" t="s">
        <v>282</v>
      </c>
      <c r="E163" s="21" t="s">
        <v>118</v>
      </c>
      <c r="F163" s="21" t="s">
        <v>283</v>
      </c>
      <c r="G163" s="21"/>
      <c r="H163" s="20" t="s">
        <v>74</v>
      </c>
      <c r="I163" s="21" t="s">
        <v>284</v>
      </c>
      <c r="J163" s="5"/>
      <c r="K163" s="5"/>
      <c r="L163" s="19" t="str">
        <f>D163&amp;"|"&amp;COUNTIF($D$5:D163,D163)</f>
        <v>استلام بلاطات Hollow Core سابقة الصنع|1</v>
      </c>
    </row>
    <row r="164" spans="1:12" ht="36" x14ac:dyDescent="0.4">
      <c r="A164" s="22">
        <v>160</v>
      </c>
      <c r="B164" s="22" t="s">
        <v>70</v>
      </c>
      <c r="C164" s="23" t="s">
        <v>71</v>
      </c>
      <c r="D164" s="23" t="s">
        <v>285</v>
      </c>
      <c r="E164" s="23" t="s">
        <v>72</v>
      </c>
      <c r="F164" s="23" t="s">
        <v>286</v>
      </c>
      <c r="G164" s="23"/>
      <c r="H164" s="22" t="s">
        <v>74</v>
      </c>
      <c r="I164" s="23" t="s">
        <v>287</v>
      </c>
      <c r="J164" s="5"/>
      <c r="K164" s="5"/>
      <c r="L164" s="19" t="str">
        <f>D164&amp;"|"&amp;COUNTIF($D$5:D164,D164)</f>
        <v>استلام المنشآت المعدنية|1</v>
      </c>
    </row>
    <row r="165" spans="1:12" ht="36" x14ac:dyDescent="0.4">
      <c r="A165" s="20">
        <v>161</v>
      </c>
      <c r="B165" s="20" t="s">
        <v>70</v>
      </c>
      <c r="C165" s="21" t="s">
        <v>71</v>
      </c>
      <c r="D165" s="21" t="s">
        <v>45</v>
      </c>
      <c r="E165" s="21" t="s">
        <v>72</v>
      </c>
      <c r="F165" s="21" t="s">
        <v>288</v>
      </c>
      <c r="G165" s="21"/>
      <c r="H165" s="20" t="s">
        <v>78</v>
      </c>
      <c r="I165" s="21" t="s">
        <v>93</v>
      </c>
      <c r="J165" s="5"/>
      <c r="K165" s="5"/>
      <c r="L165" s="19" t="str">
        <f>D165&amp;"|"&amp;COUNTIF($D$5:D165,D165)</f>
        <v>تجهيز الموقع Mobilization|39</v>
      </c>
    </row>
    <row r="166" spans="1:12" ht="36" x14ac:dyDescent="0.4">
      <c r="A166" s="22">
        <v>162</v>
      </c>
      <c r="B166" s="22" t="s">
        <v>70</v>
      </c>
      <c r="C166" s="23" t="s">
        <v>71</v>
      </c>
      <c r="D166" s="23" t="s">
        <v>289</v>
      </c>
      <c r="E166" s="23" t="s">
        <v>76</v>
      </c>
      <c r="F166" s="23" t="s">
        <v>290</v>
      </c>
      <c r="G166" s="23"/>
      <c r="H166" s="22" t="s">
        <v>78</v>
      </c>
      <c r="I166" s="23" t="s">
        <v>291</v>
      </c>
      <c r="J166" s="5"/>
      <c r="K166" s="5"/>
      <c r="L166" s="19" t="str">
        <f>D166&amp;"|"&amp;COUNTIF($D$5:D166,D166)</f>
        <v>اشتراطات بلدية دبي|1</v>
      </c>
    </row>
    <row r="167" spans="1:12" ht="36" x14ac:dyDescent="0.4">
      <c r="A167" s="20">
        <v>163</v>
      </c>
      <c r="B167" s="20" t="s">
        <v>292</v>
      </c>
      <c r="C167" s="21" t="s">
        <v>293</v>
      </c>
      <c r="D167" s="21" t="s">
        <v>294</v>
      </c>
      <c r="E167" s="21" t="s">
        <v>72</v>
      </c>
      <c r="F167" s="21" t="s">
        <v>295</v>
      </c>
      <c r="G167" s="21"/>
      <c r="H167" s="20" t="s">
        <v>74</v>
      </c>
      <c r="I167" s="21" t="s">
        <v>296</v>
      </c>
      <c r="J167" s="5"/>
      <c r="K167" s="5"/>
      <c r="L167" s="19" t="str">
        <f>D167&amp;"|"&amp;COUNTIF($D$5:D167,D167)</f>
        <v>استلام الموقع وفحصه|1</v>
      </c>
    </row>
    <row r="168" spans="1:12" ht="36" x14ac:dyDescent="0.4">
      <c r="A168" s="22">
        <v>164</v>
      </c>
      <c r="B168" s="22" t="s">
        <v>292</v>
      </c>
      <c r="C168" s="23" t="s">
        <v>293</v>
      </c>
      <c r="D168" s="23" t="s">
        <v>294</v>
      </c>
      <c r="E168" s="23" t="s">
        <v>72</v>
      </c>
      <c r="F168" s="23" t="s">
        <v>297</v>
      </c>
      <c r="G168" s="23"/>
      <c r="H168" s="22" t="s">
        <v>78</v>
      </c>
      <c r="I168" s="23" t="s">
        <v>296</v>
      </c>
      <c r="J168" s="5"/>
      <c r="K168" s="5"/>
      <c r="L168" s="19" t="str">
        <f>D168&amp;"|"&amp;COUNTIF($D$5:D168,D168)</f>
        <v>استلام الموقع وفحصه|2</v>
      </c>
    </row>
    <row r="169" spans="1:12" ht="36" x14ac:dyDescent="0.4">
      <c r="A169" s="20">
        <v>165</v>
      </c>
      <c r="B169" s="20" t="s">
        <v>292</v>
      </c>
      <c r="C169" s="21" t="s">
        <v>293</v>
      </c>
      <c r="D169" s="21" t="s">
        <v>294</v>
      </c>
      <c r="E169" s="21" t="s">
        <v>72</v>
      </c>
      <c r="F169" s="21" t="s">
        <v>298</v>
      </c>
      <c r="G169" s="21"/>
      <c r="H169" s="20" t="s">
        <v>78</v>
      </c>
      <c r="I169" s="21" t="s">
        <v>296</v>
      </c>
      <c r="J169" s="5"/>
      <c r="K169" s="5"/>
      <c r="L169" s="19" t="str">
        <f>D169&amp;"|"&amp;COUNTIF($D$5:D169,D169)</f>
        <v>استلام الموقع وفحصه|3</v>
      </c>
    </row>
    <row r="170" spans="1:12" ht="36" x14ac:dyDescent="0.4">
      <c r="A170" s="22">
        <v>166</v>
      </c>
      <c r="B170" s="22" t="s">
        <v>292</v>
      </c>
      <c r="C170" s="23" t="s">
        <v>293</v>
      </c>
      <c r="D170" s="23" t="s">
        <v>294</v>
      </c>
      <c r="E170" s="23" t="s">
        <v>72</v>
      </c>
      <c r="F170" s="23" t="s">
        <v>299</v>
      </c>
      <c r="G170" s="23"/>
      <c r="H170" s="22" t="s">
        <v>84</v>
      </c>
      <c r="I170" s="23" t="s">
        <v>296</v>
      </c>
      <c r="J170" s="5"/>
      <c r="K170" s="5"/>
      <c r="L170" s="19" t="str">
        <f>D170&amp;"|"&amp;COUNTIF($D$5:D170,D170)</f>
        <v>استلام الموقع وفحصه|4</v>
      </c>
    </row>
    <row r="171" spans="1:12" ht="36" x14ac:dyDescent="0.4">
      <c r="A171" s="20">
        <v>167</v>
      </c>
      <c r="B171" s="20" t="s">
        <v>292</v>
      </c>
      <c r="C171" s="21" t="s">
        <v>293</v>
      </c>
      <c r="D171" s="21" t="s">
        <v>294</v>
      </c>
      <c r="E171" s="21" t="s">
        <v>72</v>
      </c>
      <c r="F171" s="21" t="s">
        <v>300</v>
      </c>
      <c r="G171" s="21"/>
      <c r="H171" s="20" t="s">
        <v>84</v>
      </c>
      <c r="I171" s="21" t="s">
        <v>296</v>
      </c>
      <c r="J171" s="5"/>
      <c r="K171" s="5"/>
      <c r="L171" s="19" t="str">
        <f>D171&amp;"|"&amp;COUNTIF($D$5:D171,D171)</f>
        <v>استلام الموقع وفحصه|5</v>
      </c>
    </row>
    <row r="172" spans="1:12" ht="36" x14ac:dyDescent="0.4">
      <c r="A172" s="22">
        <v>168</v>
      </c>
      <c r="B172" s="22" t="s">
        <v>292</v>
      </c>
      <c r="C172" s="23" t="s">
        <v>293</v>
      </c>
      <c r="D172" s="23" t="s">
        <v>294</v>
      </c>
      <c r="E172" s="23" t="s">
        <v>72</v>
      </c>
      <c r="F172" s="23" t="s">
        <v>301</v>
      </c>
      <c r="G172" s="23"/>
      <c r="H172" s="22" t="s">
        <v>78</v>
      </c>
      <c r="I172" s="23" t="s">
        <v>296</v>
      </c>
      <c r="J172" s="5"/>
      <c r="K172" s="5"/>
      <c r="L172" s="19" t="str">
        <f>D172&amp;"|"&amp;COUNTIF($D$5:D172,D172)</f>
        <v>استلام الموقع وفحصه|6</v>
      </c>
    </row>
    <row r="173" spans="1:12" ht="36" x14ac:dyDescent="0.4">
      <c r="A173" s="20">
        <v>169</v>
      </c>
      <c r="B173" s="20" t="s">
        <v>292</v>
      </c>
      <c r="C173" s="21" t="s">
        <v>293</v>
      </c>
      <c r="D173" s="21" t="s">
        <v>294</v>
      </c>
      <c r="E173" s="21" t="s">
        <v>72</v>
      </c>
      <c r="F173" s="21" t="s">
        <v>302</v>
      </c>
      <c r="G173" s="21"/>
      <c r="H173" s="20" t="s">
        <v>74</v>
      </c>
      <c r="I173" s="21" t="s">
        <v>296</v>
      </c>
      <c r="J173" s="5"/>
      <c r="K173" s="5"/>
      <c r="L173" s="19" t="str">
        <f>D173&amp;"|"&amp;COUNTIF($D$5:D173,D173)</f>
        <v>استلام الموقع وفحصه|7</v>
      </c>
    </row>
    <row r="174" spans="1:12" ht="36" x14ac:dyDescent="0.4">
      <c r="A174" s="22">
        <v>170</v>
      </c>
      <c r="B174" s="22" t="s">
        <v>292</v>
      </c>
      <c r="C174" s="23" t="s">
        <v>293</v>
      </c>
      <c r="D174" s="23" t="s">
        <v>294</v>
      </c>
      <c r="E174" s="23" t="s">
        <v>72</v>
      </c>
      <c r="F174" s="23" t="s">
        <v>303</v>
      </c>
      <c r="G174" s="23"/>
      <c r="H174" s="22" t="s">
        <v>74</v>
      </c>
      <c r="I174" s="23" t="s">
        <v>296</v>
      </c>
      <c r="J174" s="5"/>
      <c r="K174" s="5"/>
      <c r="L174" s="19" t="str">
        <f>D174&amp;"|"&amp;COUNTIF($D$5:D174,D174)</f>
        <v>استلام الموقع وفحصه|8</v>
      </c>
    </row>
    <row r="175" spans="1:12" ht="36" x14ac:dyDescent="0.4">
      <c r="A175" s="20">
        <v>171</v>
      </c>
      <c r="B175" s="20" t="s">
        <v>292</v>
      </c>
      <c r="C175" s="21" t="s">
        <v>293</v>
      </c>
      <c r="D175" s="21" t="s">
        <v>294</v>
      </c>
      <c r="E175" s="21" t="s">
        <v>72</v>
      </c>
      <c r="F175" s="21" t="s">
        <v>304</v>
      </c>
      <c r="G175" s="21"/>
      <c r="H175" s="20" t="s">
        <v>74</v>
      </c>
      <c r="I175" s="21" t="s">
        <v>296</v>
      </c>
      <c r="J175" s="5"/>
      <c r="K175" s="5"/>
      <c r="L175" s="19" t="str">
        <f>D175&amp;"|"&amp;COUNTIF($D$5:D175,D175)</f>
        <v>استلام الموقع وفحصه|9</v>
      </c>
    </row>
    <row r="176" spans="1:12" ht="36" x14ac:dyDescent="0.4">
      <c r="A176" s="22">
        <v>172</v>
      </c>
      <c r="B176" s="22" t="s">
        <v>292</v>
      </c>
      <c r="C176" s="23" t="s">
        <v>293</v>
      </c>
      <c r="D176" s="23" t="s">
        <v>294</v>
      </c>
      <c r="E176" s="23" t="s">
        <v>72</v>
      </c>
      <c r="F176" s="23" t="s">
        <v>305</v>
      </c>
      <c r="G176" s="23"/>
      <c r="H176" s="22" t="s">
        <v>78</v>
      </c>
      <c r="I176" s="23" t="s">
        <v>296</v>
      </c>
      <c r="J176" s="5"/>
      <c r="K176" s="5"/>
      <c r="L176" s="19" t="str">
        <f>D176&amp;"|"&amp;COUNTIF($D$5:D176,D176)</f>
        <v>استلام الموقع وفحصه|10</v>
      </c>
    </row>
    <row r="177" spans="1:12" ht="36" x14ac:dyDescent="0.4">
      <c r="A177" s="20">
        <v>173</v>
      </c>
      <c r="B177" s="20" t="s">
        <v>292</v>
      </c>
      <c r="C177" s="21" t="s">
        <v>293</v>
      </c>
      <c r="D177" s="21" t="s">
        <v>294</v>
      </c>
      <c r="E177" s="21" t="s">
        <v>72</v>
      </c>
      <c r="F177" s="21" t="s">
        <v>306</v>
      </c>
      <c r="G177" s="21"/>
      <c r="H177" s="20" t="s">
        <v>78</v>
      </c>
      <c r="I177" s="21" t="s">
        <v>75</v>
      </c>
      <c r="J177" s="5"/>
      <c r="K177" s="5"/>
      <c r="L177" s="19" t="str">
        <f>D177&amp;"|"&amp;COUNTIF($D$5:D177,D177)</f>
        <v>استلام الموقع وفحصه|11</v>
      </c>
    </row>
    <row r="178" spans="1:12" ht="36" x14ac:dyDescent="0.4">
      <c r="A178" s="22">
        <v>174</v>
      </c>
      <c r="B178" s="22" t="s">
        <v>292</v>
      </c>
      <c r="C178" s="23" t="s">
        <v>293</v>
      </c>
      <c r="D178" s="23" t="s">
        <v>294</v>
      </c>
      <c r="E178" s="23" t="s">
        <v>72</v>
      </c>
      <c r="F178" s="23" t="s">
        <v>307</v>
      </c>
      <c r="G178" s="23"/>
      <c r="H178" s="22" t="s">
        <v>78</v>
      </c>
      <c r="I178" s="23" t="s">
        <v>75</v>
      </c>
      <c r="J178" s="5"/>
      <c r="K178" s="5"/>
      <c r="L178" s="19" t="str">
        <f>D178&amp;"|"&amp;COUNTIF($D$5:D178,D178)</f>
        <v>استلام الموقع وفحصه|12</v>
      </c>
    </row>
    <row r="179" spans="1:12" ht="36" x14ac:dyDescent="0.4">
      <c r="A179" s="20">
        <v>175</v>
      </c>
      <c r="B179" s="20" t="s">
        <v>292</v>
      </c>
      <c r="C179" s="21" t="s">
        <v>293</v>
      </c>
      <c r="D179" s="21" t="s">
        <v>294</v>
      </c>
      <c r="E179" s="21" t="s">
        <v>72</v>
      </c>
      <c r="F179" s="21" t="s">
        <v>308</v>
      </c>
      <c r="G179" s="21"/>
      <c r="H179" s="20" t="s">
        <v>78</v>
      </c>
      <c r="I179" s="21" t="s">
        <v>75</v>
      </c>
      <c r="J179" s="5"/>
      <c r="K179" s="5"/>
      <c r="L179" s="19" t="str">
        <f>D179&amp;"|"&amp;COUNTIF($D$5:D179,D179)</f>
        <v>استلام الموقع وفحصه|13</v>
      </c>
    </row>
    <row r="180" spans="1:12" ht="36" x14ac:dyDescent="0.4">
      <c r="A180" s="22">
        <v>176</v>
      </c>
      <c r="B180" s="22" t="s">
        <v>292</v>
      </c>
      <c r="C180" s="23" t="s">
        <v>293</v>
      </c>
      <c r="D180" s="23" t="s">
        <v>294</v>
      </c>
      <c r="E180" s="23" t="s">
        <v>72</v>
      </c>
      <c r="F180" s="23" t="s">
        <v>309</v>
      </c>
      <c r="G180" s="23"/>
      <c r="H180" s="22" t="s">
        <v>78</v>
      </c>
      <c r="I180" s="23" t="s">
        <v>75</v>
      </c>
      <c r="J180" s="5"/>
      <c r="K180" s="5"/>
      <c r="L180" s="19" t="str">
        <f>D180&amp;"|"&amp;COUNTIF($D$5:D180,D180)</f>
        <v>استلام الموقع وفحصه|14</v>
      </c>
    </row>
    <row r="181" spans="1:12" ht="36" x14ac:dyDescent="0.4">
      <c r="A181" s="20">
        <v>177</v>
      </c>
      <c r="B181" s="20" t="s">
        <v>292</v>
      </c>
      <c r="C181" s="21" t="s">
        <v>293</v>
      </c>
      <c r="D181" s="21" t="s">
        <v>294</v>
      </c>
      <c r="E181" s="21" t="s">
        <v>72</v>
      </c>
      <c r="F181" s="21" t="s">
        <v>310</v>
      </c>
      <c r="G181" s="21"/>
      <c r="H181" s="20" t="s">
        <v>78</v>
      </c>
      <c r="I181" s="21" t="s">
        <v>121</v>
      </c>
      <c r="J181" s="5"/>
      <c r="K181" s="5"/>
      <c r="L181" s="19" t="str">
        <f>D181&amp;"|"&amp;COUNTIF($D$5:D181,D181)</f>
        <v>استلام الموقع وفحصه|15</v>
      </c>
    </row>
    <row r="182" spans="1:12" ht="36" x14ac:dyDescent="0.4">
      <c r="A182" s="22">
        <v>178</v>
      </c>
      <c r="B182" s="22" t="s">
        <v>292</v>
      </c>
      <c r="C182" s="23" t="s">
        <v>293</v>
      </c>
      <c r="D182" s="23" t="s">
        <v>294</v>
      </c>
      <c r="E182" s="23" t="s">
        <v>72</v>
      </c>
      <c r="F182" s="23" t="s">
        <v>311</v>
      </c>
      <c r="G182" s="23"/>
      <c r="H182" s="22" t="s">
        <v>78</v>
      </c>
      <c r="I182" s="23" t="s">
        <v>121</v>
      </c>
      <c r="J182" s="5"/>
      <c r="K182" s="5"/>
      <c r="L182" s="19" t="str">
        <f>D182&amp;"|"&amp;COUNTIF($D$5:D182,D182)</f>
        <v>استلام الموقع وفحصه|16</v>
      </c>
    </row>
    <row r="183" spans="1:12" ht="36" x14ac:dyDescent="0.4">
      <c r="A183" s="20">
        <v>179</v>
      </c>
      <c r="B183" s="20" t="s">
        <v>292</v>
      </c>
      <c r="C183" s="21" t="s">
        <v>293</v>
      </c>
      <c r="D183" s="21" t="s">
        <v>312</v>
      </c>
      <c r="E183" s="21" t="s">
        <v>76</v>
      </c>
      <c r="F183" s="21" t="s">
        <v>313</v>
      </c>
      <c r="G183" s="21" t="s">
        <v>314</v>
      </c>
      <c r="H183" s="20" t="s">
        <v>78</v>
      </c>
      <c r="I183" s="21" t="s">
        <v>296</v>
      </c>
      <c r="J183" s="5"/>
      <c r="K183" s="5"/>
      <c r="L183" s="19" t="str">
        <f>D183&amp;"|"&amp;COUNTIF($D$5:D183,D183)</f>
        <v>محضر تسليم الموقع|1</v>
      </c>
    </row>
    <row r="184" spans="1:12" ht="36" x14ac:dyDescent="0.4">
      <c r="A184" s="22">
        <v>180</v>
      </c>
      <c r="B184" s="22" t="s">
        <v>292</v>
      </c>
      <c r="C184" s="23" t="s">
        <v>293</v>
      </c>
      <c r="D184" s="23" t="s">
        <v>312</v>
      </c>
      <c r="E184" s="23" t="s">
        <v>76</v>
      </c>
      <c r="F184" s="23" t="s">
        <v>315</v>
      </c>
      <c r="G184" s="23"/>
      <c r="H184" s="22" t="s">
        <v>78</v>
      </c>
      <c r="I184" s="23" t="s">
        <v>296</v>
      </c>
      <c r="J184" s="5"/>
      <c r="K184" s="5"/>
      <c r="L184" s="19" t="str">
        <f>D184&amp;"|"&amp;COUNTIF($D$5:D184,D184)</f>
        <v>محضر تسليم الموقع|2</v>
      </c>
    </row>
    <row r="185" spans="1:12" ht="36" x14ac:dyDescent="0.4">
      <c r="A185" s="20">
        <v>181</v>
      </c>
      <c r="B185" s="20" t="s">
        <v>292</v>
      </c>
      <c r="C185" s="21" t="s">
        <v>293</v>
      </c>
      <c r="D185" s="21" t="s">
        <v>312</v>
      </c>
      <c r="E185" s="21" t="s">
        <v>72</v>
      </c>
      <c r="F185" s="21" t="s">
        <v>316</v>
      </c>
      <c r="G185" s="21"/>
      <c r="H185" s="20" t="s">
        <v>74</v>
      </c>
      <c r="I185" s="21" t="s">
        <v>296</v>
      </c>
      <c r="J185" s="5"/>
      <c r="K185" s="5"/>
      <c r="L185" s="19" t="str">
        <f>D185&amp;"|"&amp;COUNTIF($D$5:D185,D185)</f>
        <v>محضر تسليم الموقع|3</v>
      </c>
    </row>
    <row r="186" spans="1:12" ht="54" x14ac:dyDescent="0.4">
      <c r="A186" s="22">
        <v>182</v>
      </c>
      <c r="B186" s="22" t="s">
        <v>292</v>
      </c>
      <c r="C186" s="23" t="s">
        <v>293</v>
      </c>
      <c r="D186" s="23" t="s">
        <v>45</v>
      </c>
      <c r="E186" s="23" t="s">
        <v>76</v>
      </c>
      <c r="F186" s="23" t="s">
        <v>317</v>
      </c>
      <c r="G186" s="23"/>
      <c r="H186" s="22" t="s">
        <v>78</v>
      </c>
      <c r="I186" s="23" t="s">
        <v>75</v>
      </c>
      <c r="J186" s="5"/>
      <c r="K186" s="5"/>
      <c r="L186" s="19" t="str">
        <f>D186&amp;"|"&amp;COUNTIF($D$5:D186,D186)</f>
        <v>تجهيز الموقع Mobilization|40</v>
      </c>
    </row>
    <row r="187" spans="1:12" ht="36" x14ac:dyDescent="0.4">
      <c r="A187" s="20">
        <v>183</v>
      </c>
      <c r="B187" s="20" t="s">
        <v>292</v>
      </c>
      <c r="C187" s="21" t="s">
        <v>293</v>
      </c>
      <c r="D187" s="21" t="s">
        <v>318</v>
      </c>
      <c r="E187" s="21" t="s">
        <v>72</v>
      </c>
      <c r="F187" s="21" t="s">
        <v>319</v>
      </c>
      <c r="G187" s="21"/>
      <c r="H187" s="20" t="s">
        <v>78</v>
      </c>
      <c r="I187" s="21" t="s">
        <v>108</v>
      </c>
      <c r="J187" s="5"/>
      <c r="K187" s="5"/>
      <c r="L187" s="19" t="str">
        <f>D187&amp;"|"&amp;COUNTIF($D$5:D187,D187)</f>
        <v>مناسيب الموقع العام|1</v>
      </c>
    </row>
    <row r="188" spans="1:12" ht="36" x14ac:dyDescent="0.4">
      <c r="A188" s="22">
        <v>184</v>
      </c>
      <c r="B188" s="22" t="s">
        <v>292</v>
      </c>
      <c r="C188" s="23" t="s">
        <v>293</v>
      </c>
      <c r="D188" s="23" t="s">
        <v>318</v>
      </c>
      <c r="E188" s="23" t="s">
        <v>72</v>
      </c>
      <c r="F188" s="23" t="s">
        <v>320</v>
      </c>
      <c r="G188" s="23"/>
      <c r="H188" s="22" t="s">
        <v>78</v>
      </c>
      <c r="I188" s="23" t="s">
        <v>93</v>
      </c>
      <c r="J188" s="5"/>
      <c r="K188" s="5"/>
      <c r="L188" s="19" t="str">
        <f>D188&amp;"|"&amp;COUNTIF($D$5:D188,D188)</f>
        <v>مناسيب الموقع العام|2</v>
      </c>
    </row>
    <row r="189" spans="1:12" ht="36" x14ac:dyDescent="0.4">
      <c r="A189" s="20">
        <v>185</v>
      </c>
      <c r="B189" s="20" t="s">
        <v>292</v>
      </c>
      <c r="C189" s="21" t="s">
        <v>293</v>
      </c>
      <c r="D189" s="21" t="s">
        <v>321</v>
      </c>
      <c r="E189" s="21" t="s">
        <v>118</v>
      </c>
      <c r="F189" s="21" t="s">
        <v>322</v>
      </c>
      <c r="G189" s="21"/>
      <c r="H189" s="20" t="s">
        <v>84</v>
      </c>
      <c r="I189" s="21" t="s">
        <v>121</v>
      </c>
      <c r="J189" s="5"/>
      <c r="K189" s="5"/>
      <c r="L189" s="19" t="str">
        <f>D189&amp;"|"&amp;COUNTIF($D$5:D189,D189)</f>
        <v>الإشراف على عمل الجسات|1</v>
      </c>
    </row>
    <row r="190" spans="1:12" ht="36" x14ac:dyDescent="0.4">
      <c r="A190" s="22">
        <v>186</v>
      </c>
      <c r="B190" s="22" t="s">
        <v>292</v>
      </c>
      <c r="C190" s="23" t="s">
        <v>293</v>
      </c>
      <c r="D190" s="23" t="s">
        <v>321</v>
      </c>
      <c r="E190" s="23" t="s">
        <v>118</v>
      </c>
      <c r="F190" s="23" t="s">
        <v>323</v>
      </c>
      <c r="G190" s="23"/>
      <c r="H190" s="22" t="s">
        <v>84</v>
      </c>
      <c r="I190" s="23" t="s">
        <v>121</v>
      </c>
      <c r="J190" s="5"/>
      <c r="K190" s="5"/>
      <c r="L190" s="19" t="str">
        <f>D190&amp;"|"&amp;COUNTIF($D$5:D190,D190)</f>
        <v>الإشراف على عمل الجسات|2</v>
      </c>
    </row>
    <row r="191" spans="1:12" ht="36" x14ac:dyDescent="0.4">
      <c r="A191" s="20">
        <v>187</v>
      </c>
      <c r="B191" s="20" t="s">
        <v>292</v>
      </c>
      <c r="C191" s="21" t="s">
        <v>293</v>
      </c>
      <c r="D191" s="21" t="s">
        <v>321</v>
      </c>
      <c r="E191" s="21" t="s">
        <v>118</v>
      </c>
      <c r="F191" s="21" t="s">
        <v>324</v>
      </c>
      <c r="G191" s="21" t="s">
        <v>325</v>
      </c>
      <c r="H191" s="20" t="s">
        <v>74</v>
      </c>
      <c r="I191" s="21" t="s">
        <v>121</v>
      </c>
      <c r="J191" s="5"/>
      <c r="K191" s="5"/>
      <c r="L191" s="19" t="str">
        <f>D191&amp;"|"&amp;COUNTIF($D$5:D191,D191)</f>
        <v>الإشراف على عمل الجسات|3</v>
      </c>
    </row>
    <row r="192" spans="1:12" ht="36" x14ac:dyDescent="0.4">
      <c r="A192" s="22">
        <v>188</v>
      </c>
      <c r="B192" s="22" t="s">
        <v>292</v>
      </c>
      <c r="C192" s="23" t="s">
        <v>293</v>
      </c>
      <c r="D192" s="23" t="s">
        <v>321</v>
      </c>
      <c r="E192" s="23" t="s">
        <v>118</v>
      </c>
      <c r="F192" s="23" t="s">
        <v>326</v>
      </c>
      <c r="G192" s="23"/>
      <c r="H192" s="22" t="s">
        <v>74</v>
      </c>
      <c r="I192" s="23" t="s">
        <v>327</v>
      </c>
      <c r="J192" s="5"/>
      <c r="K192" s="5"/>
      <c r="L192" s="19" t="str">
        <f>D192&amp;"|"&amp;COUNTIF($D$5:D192,D192)</f>
        <v>الإشراف على عمل الجسات|4</v>
      </c>
    </row>
    <row r="193" spans="1:12" ht="36" x14ac:dyDescent="0.4">
      <c r="A193" s="20">
        <v>189</v>
      </c>
      <c r="B193" s="20" t="s">
        <v>292</v>
      </c>
      <c r="C193" s="21" t="s">
        <v>293</v>
      </c>
      <c r="D193" s="21" t="s">
        <v>321</v>
      </c>
      <c r="E193" s="21" t="s">
        <v>118</v>
      </c>
      <c r="F193" s="21" t="s">
        <v>328</v>
      </c>
      <c r="G193" s="21"/>
      <c r="H193" s="20" t="s">
        <v>84</v>
      </c>
      <c r="I193" s="21" t="s">
        <v>327</v>
      </c>
      <c r="J193" s="5"/>
      <c r="K193" s="5"/>
      <c r="L193" s="19" t="str">
        <f>D193&amp;"|"&amp;COUNTIF($D$5:D193,D193)</f>
        <v>الإشراف على عمل الجسات|5</v>
      </c>
    </row>
    <row r="194" spans="1:12" ht="36" x14ac:dyDescent="0.4">
      <c r="A194" s="22">
        <v>190</v>
      </c>
      <c r="B194" s="22" t="s">
        <v>292</v>
      </c>
      <c r="C194" s="23" t="s">
        <v>293</v>
      </c>
      <c r="D194" s="23" t="s">
        <v>321</v>
      </c>
      <c r="E194" s="23" t="s">
        <v>118</v>
      </c>
      <c r="F194" s="23" t="s">
        <v>329</v>
      </c>
      <c r="G194" s="23"/>
      <c r="H194" s="22" t="s">
        <v>78</v>
      </c>
      <c r="I194" s="23" t="s">
        <v>327</v>
      </c>
      <c r="J194" s="5"/>
      <c r="K194" s="5"/>
      <c r="L194" s="19" t="str">
        <f>D194&amp;"|"&amp;COUNTIF($D$5:D194,D194)</f>
        <v>الإشراف على عمل الجسات|6</v>
      </c>
    </row>
    <row r="195" spans="1:12" ht="36" x14ac:dyDescent="0.4">
      <c r="A195" s="20">
        <v>191</v>
      </c>
      <c r="B195" s="20" t="s">
        <v>292</v>
      </c>
      <c r="C195" s="21" t="s">
        <v>293</v>
      </c>
      <c r="D195" s="21" t="s">
        <v>321</v>
      </c>
      <c r="E195" s="21" t="s">
        <v>118</v>
      </c>
      <c r="F195" s="21" t="s">
        <v>330</v>
      </c>
      <c r="G195" s="21"/>
      <c r="H195" s="20" t="s">
        <v>78</v>
      </c>
      <c r="I195" s="21" t="s">
        <v>327</v>
      </c>
      <c r="J195" s="5"/>
      <c r="K195" s="5"/>
      <c r="L195" s="19" t="str">
        <f>D195&amp;"|"&amp;COUNTIF($D$5:D195,D195)</f>
        <v>الإشراف على عمل الجسات|7</v>
      </c>
    </row>
    <row r="196" spans="1:12" ht="36" x14ac:dyDescent="0.4">
      <c r="A196" s="22">
        <v>192</v>
      </c>
      <c r="B196" s="22" t="s">
        <v>292</v>
      </c>
      <c r="C196" s="23" t="s">
        <v>293</v>
      </c>
      <c r="D196" s="23" t="s">
        <v>321</v>
      </c>
      <c r="E196" s="23" t="s">
        <v>118</v>
      </c>
      <c r="F196" s="23" t="s">
        <v>331</v>
      </c>
      <c r="G196" s="23"/>
      <c r="H196" s="22" t="s">
        <v>78</v>
      </c>
      <c r="I196" s="23" t="s">
        <v>327</v>
      </c>
      <c r="J196" s="5"/>
      <c r="K196" s="5"/>
      <c r="L196" s="19" t="str">
        <f>D196&amp;"|"&amp;COUNTIF($D$5:D196,D196)</f>
        <v>الإشراف على عمل الجسات|8</v>
      </c>
    </row>
    <row r="197" spans="1:12" ht="36" x14ac:dyDescent="0.4">
      <c r="A197" s="20">
        <v>193</v>
      </c>
      <c r="B197" s="20" t="s">
        <v>292</v>
      </c>
      <c r="C197" s="21" t="s">
        <v>293</v>
      </c>
      <c r="D197" s="21" t="s">
        <v>321</v>
      </c>
      <c r="E197" s="21" t="s">
        <v>118</v>
      </c>
      <c r="F197" s="21" t="s">
        <v>332</v>
      </c>
      <c r="G197" s="21"/>
      <c r="H197" s="20" t="s">
        <v>84</v>
      </c>
      <c r="I197" s="21" t="s">
        <v>327</v>
      </c>
      <c r="J197" s="5"/>
      <c r="K197" s="5"/>
      <c r="L197" s="19" t="str">
        <f>D197&amp;"|"&amp;COUNTIF($D$5:D197,D197)</f>
        <v>الإشراف على عمل الجسات|9</v>
      </c>
    </row>
    <row r="198" spans="1:12" ht="36" x14ac:dyDescent="0.4">
      <c r="A198" s="22">
        <v>194</v>
      </c>
      <c r="B198" s="22" t="s">
        <v>292</v>
      </c>
      <c r="C198" s="23" t="s">
        <v>293</v>
      </c>
      <c r="D198" s="23" t="s">
        <v>321</v>
      </c>
      <c r="E198" s="23" t="s">
        <v>118</v>
      </c>
      <c r="F198" s="23" t="s">
        <v>333</v>
      </c>
      <c r="G198" s="23"/>
      <c r="H198" s="22" t="s">
        <v>74</v>
      </c>
      <c r="I198" s="23" t="s">
        <v>327</v>
      </c>
      <c r="J198" s="5"/>
      <c r="K198" s="5"/>
      <c r="L198" s="19" t="str">
        <f>D198&amp;"|"&amp;COUNTIF($D$5:D198,D198)</f>
        <v>الإشراف على عمل الجسات|10</v>
      </c>
    </row>
    <row r="199" spans="1:12" ht="36" x14ac:dyDescent="0.4">
      <c r="A199" s="20">
        <v>195</v>
      </c>
      <c r="B199" s="20" t="s">
        <v>292</v>
      </c>
      <c r="C199" s="21" t="s">
        <v>293</v>
      </c>
      <c r="D199" s="21" t="s">
        <v>321</v>
      </c>
      <c r="E199" s="21" t="s">
        <v>118</v>
      </c>
      <c r="F199" s="21" t="s">
        <v>334</v>
      </c>
      <c r="G199" s="21" t="s">
        <v>335</v>
      </c>
      <c r="H199" s="20" t="s">
        <v>74</v>
      </c>
      <c r="I199" s="21" t="s">
        <v>327</v>
      </c>
      <c r="J199" s="5"/>
      <c r="K199" s="5"/>
      <c r="L199" s="19" t="str">
        <f>D199&amp;"|"&amp;COUNTIF($D$5:D199,D199)</f>
        <v>الإشراف على عمل الجسات|11</v>
      </c>
    </row>
    <row r="200" spans="1:12" ht="36" x14ac:dyDescent="0.4">
      <c r="A200" s="22">
        <v>196</v>
      </c>
      <c r="B200" s="22" t="s">
        <v>292</v>
      </c>
      <c r="C200" s="23" t="s">
        <v>293</v>
      </c>
      <c r="D200" s="23" t="s">
        <v>321</v>
      </c>
      <c r="E200" s="23" t="s">
        <v>118</v>
      </c>
      <c r="F200" s="23" t="s">
        <v>336</v>
      </c>
      <c r="G200" s="23"/>
      <c r="H200" s="22" t="s">
        <v>84</v>
      </c>
      <c r="I200" s="23" t="s">
        <v>327</v>
      </c>
      <c r="J200" s="5"/>
      <c r="K200" s="5"/>
      <c r="L200" s="19" t="str">
        <f>D200&amp;"|"&amp;COUNTIF($D$5:D200,D200)</f>
        <v>الإشراف على عمل الجسات|12</v>
      </c>
    </row>
    <row r="201" spans="1:12" ht="36" x14ac:dyDescent="0.4">
      <c r="A201" s="20">
        <v>197</v>
      </c>
      <c r="B201" s="20" t="s">
        <v>292</v>
      </c>
      <c r="C201" s="21" t="s">
        <v>293</v>
      </c>
      <c r="D201" s="21" t="s">
        <v>321</v>
      </c>
      <c r="E201" s="21" t="s">
        <v>118</v>
      </c>
      <c r="F201" s="21" t="s">
        <v>337</v>
      </c>
      <c r="G201" s="21"/>
      <c r="H201" s="20" t="s">
        <v>78</v>
      </c>
      <c r="I201" s="21" t="s">
        <v>327</v>
      </c>
      <c r="J201" s="5"/>
      <c r="K201" s="5"/>
      <c r="L201" s="19" t="str">
        <f>D201&amp;"|"&amp;COUNTIF($D$5:D201,D201)</f>
        <v>الإشراف على عمل الجسات|13</v>
      </c>
    </row>
    <row r="202" spans="1:12" ht="36" x14ac:dyDescent="0.4">
      <c r="A202" s="22">
        <v>198</v>
      </c>
      <c r="B202" s="22" t="s">
        <v>292</v>
      </c>
      <c r="C202" s="23" t="s">
        <v>293</v>
      </c>
      <c r="D202" s="23" t="s">
        <v>338</v>
      </c>
      <c r="E202" s="23" t="s">
        <v>76</v>
      </c>
      <c r="F202" s="23" t="s">
        <v>339</v>
      </c>
      <c r="G202" s="23"/>
      <c r="H202" s="22" t="s">
        <v>78</v>
      </c>
      <c r="I202" s="23" t="s">
        <v>327</v>
      </c>
      <c r="J202" s="5"/>
      <c r="K202" s="5"/>
      <c r="L202" s="19" t="str">
        <f>D202&amp;"|"&amp;COUNTIF($D$5:D202,D202)</f>
        <v>مراجعة واعتماد تقرير التربة|1</v>
      </c>
    </row>
    <row r="203" spans="1:12" ht="36" x14ac:dyDescent="0.4">
      <c r="A203" s="20">
        <v>199</v>
      </c>
      <c r="B203" s="20" t="s">
        <v>292</v>
      </c>
      <c r="C203" s="21" t="s">
        <v>293</v>
      </c>
      <c r="D203" s="21" t="s">
        <v>338</v>
      </c>
      <c r="E203" s="21" t="s">
        <v>76</v>
      </c>
      <c r="F203" s="21" t="s">
        <v>340</v>
      </c>
      <c r="G203" s="21"/>
      <c r="H203" s="20" t="s">
        <v>78</v>
      </c>
      <c r="I203" s="21" t="s">
        <v>341</v>
      </c>
      <c r="J203" s="5"/>
      <c r="K203" s="5"/>
      <c r="L203" s="19" t="str">
        <f>D203&amp;"|"&amp;COUNTIF($D$5:D203,D203)</f>
        <v>مراجعة واعتماد تقرير التربة|2</v>
      </c>
    </row>
    <row r="204" spans="1:12" ht="36" x14ac:dyDescent="0.4">
      <c r="A204" s="22">
        <v>200</v>
      </c>
      <c r="B204" s="22" t="s">
        <v>292</v>
      </c>
      <c r="C204" s="23" t="s">
        <v>293</v>
      </c>
      <c r="D204" s="23" t="s">
        <v>338</v>
      </c>
      <c r="E204" s="23" t="s">
        <v>76</v>
      </c>
      <c r="F204" s="23" t="s">
        <v>342</v>
      </c>
      <c r="G204" s="23"/>
      <c r="H204" s="22" t="s">
        <v>78</v>
      </c>
      <c r="I204" s="23" t="s">
        <v>341</v>
      </c>
      <c r="J204" s="5"/>
      <c r="K204" s="5"/>
      <c r="L204" s="19" t="str">
        <f>D204&amp;"|"&amp;COUNTIF($D$5:D204,D204)</f>
        <v>مراجعة واعتماد تقرير التربة|3</v>
      </c>
    </row>
    <row r="205" spans="1:12" ht="36" x14ac:dyDescent="0.4">
      <c r="A205" s="20">
        <v>201</v>
      </c>
      <c r="B205" s="20" t="s">
        <v>292</v>
      </c>
      <c r="C205" s="21" t="s">
        <v>293</v>
      </c>
      <c r="D205" s="21" t="s">
        <v>338</v>
      </c>
      <c r="E205" s="21" t="s">
        <v>76</v>
      </c>
      <c r="F205" s="21" t="s">
        <v>343</v>
      </c>
      <c r="G205" s="21"/>
      <c r="H205" s="20" t="s">
        <v>78</v>
      </c>
      <c r="I205" s="21" t="s">
        <v>341</v>
      </c>
      <c r="J205" s="5"/>
      <c r="K205" s="5"/>
      <c r="L205" s="19" t="str">
        <f>D205&amp;"|"&amp;COUNTIF($D$5:D205,D205)</f>
        <v>مراجعة واعتماد تقرير التربة|4</v>
      </c>
    </row>
    <row r="206" spans="1:12" ht="36" x14ac:dyDescent="0.4">
      <c r="A206" s="22">
        <v>202</v>
      </c>
      <c r="B206" s="22" t="s">
        <v>292</v>
      </c>
      <c r="C206" s="23" t="s">
        <v>293</v>
      </c>
      <c r="D206" s="23" t="s">
        <v>338</v>
      </c>
      <c r="E206" s="23" t="s">
        <v>76</v>
      </c>
      <c r="F206" s="23" t="s">
        <v>344</v>
      </c>
      <c r="G206" s="23"/>
      <c r="H206" s="22" t="s">
        <v>78</v>
      </c>
      <c r="I206" s="23" t="s">
        <v>341</v>
      </c>
      <c r="J206" s="5"/>
      <c r="K206" s="5"/>
      <c r="L206" s="19" t="str">
        <f>D206&amp;"|"&amp;COUNTIF($D$5:D206,D206)</f>
        <v>مراجعة واعتماد تقرير التربة|5</v>
      </c>
    </row>
    <row r="207" spans="1:12" ht="36" x14ac:dyDescent="0.4">
      <c r="A207" s="20">
        <v>203</v>
      </c>
      <c r="B207" s="20" t="s">
        <v>292</v>
      </c>
      <c r="C207" s="21" t="s">
        <v>293</v>
      </c>
      <c r="D207" s="21" t="s">
        <v>338</v>
      </c>
      <c r="E207" s="21" t="s">
        <v>76</v>
      </c>
      <c r="F207" s="21" t="s">
        <v>345</v>
      </c>
      <c r="G207" s="21"/>
      <c r="H207" s="20" t="s">
        <v>78</v>
      </c>
      <c r="I207" s="21" t="s">
        <v>341</v>
      </c>
      <c r="J207" s="5"/>
      <c r="K207" s="5"/>
      <c r="L207" s="19" t="str">
        <f>D207&amp;"|"&amp;COUNTIF($D$5:D207,D207)</f>
        <v>مراجعة واعتماد تقرير التربة|6</v>
      </c>
    </row>
    <row r="208" spans="1:12" ht="36" x14ac:dyDescent="0.4">
      <c r="A208" s="22">
        <v>204</v>
      </c>
      <c r="B208" s="22" t="s">
        <v>292</v>
      </c>
      <c r="C208" s="23" t="s">
        <v>293</v>
      </c>
      <c r="D208" s="23" t="s">
        <v>338</v>
      </c>
      <c r="E208" s="23" t="s">
        <v>76</v>
      </c>
      <c r="F208" s="23" t="s">
        <v>346</v>
      </c>
      <c r="G208" s="23"/>
      <c r="H208" s="22" t="s">
        <v>78</v>
      </c>
      <c r="I208" s="23" t="s">
        <v>341</v>
      </c>
      <c r="J208" s="5"/>
      <c r="K208" s="5"/>
      <c r="L208" s="19" t="str">
        <f>D208&amp;"|"&amp;COUNTIF($D$5:D208,D208)</f>
        <v>مراجعة واعتماد تقرير التربة|7</v>
      </c>
    </row>
    <row r="209" spans="1:12" ht="36" x14ac:dyDescent="0.4">
      <c r="A209" s="20">
        <v>205</v>
      </c>
      <c r="B209" s="20" t="s">
        <v>292</v>
      </c>
      <c r="C209" s="21" t="s">
        <v>293</v>
      </c>
      <c r="D209" s="21" t="s">
        <v>338</v>
      </c>
      <c r="E209" s="21" t="s">
        <v>76</v>
      </c>
      <c r="F209" s="21" t="s">
        <v>347</v>
      </c>
      <c r="G209" s="21"/>
      <c r="H209" s="20" t="s">
        <v>78</v>
      </c>
      <c r="I209" s="21" t="s">
        <v>341</v>
      </c>
      <c r="J209" s="5"/>
      <c r="K209" s="5"/>
      <c r="L209" s="19" t="str">
        <f>D209&amp;"|"&amp;COUNTIF($D$5:D209,D209)</f>
        <v>مراجعة واعتماد تقرير التربة|8</v>
      </c>
    </row>
    <row r="210" spans="1:12" ht="36" x14ac:dyDescent="0.4">
      <c r="A210" s="22">
        <v>206</v>
      </c>
      <c r="B210" s="22" t="s">
        <v>292</v>
      </c>
      <c r="C210" s="23" t="s">
        <v>293</v>
      </c>
      <c r="D210" s="23" t="s">
        <v>338</v>
      </c>
      <c r="E210" s="23" t="s">
        <v>76</v>
      </c>
      <c r="F210" s="23" t="s">
        <v>348</v>
      </c>
      <c r="G210" s="23"/>
      <c r="H210" s="22" t="s">
        <v>78</v>
      </c>
      <c r="I210" s="23" t="s">
        <v>341</v>
      </c>
      <c r="J210" s="5"/>
      <c r="K210" s="5"/>
      <c r="L210" s="19" t="str">
        <f>D210&amp;"|"&amp;COUNTIF($D$5:D210,D210)</f>
        <v>مراجعة واعتماد تقرير التربة|9</v>
      </c>
    </row>
    <row r="211" spans="1:12" ht="36" x14ac:dyDescent="0.4">
      <c r="A211" s="20">
        <v>207</v>
      </c>
      <c r="B211" s="20" t="s">
        <v>292</v>
      </c>
      <c r="C211" s="21" t="s">
        <v>293</v>
      </c>
      <c r="D211" s="21" t="s">
        <v>338</v>
      </c>
      <c r="E211" s="21" t="s">
        <v>76</v>
      </c>
      <c r="F211" s="21" t="s">
        <v>349</v>
      </c>
      <c r="G211" s="21"/>
      <c r="H211" s="20" t="s">
        <v>78</v>
      </c>
      <c r="I211" s="21" t="s">
        <v>341</v>
      </c>
      <c r="J211" s="5"/>
      <c r="K211" s="5"/>
      <c r="L211" s="19" t="str">
        <f>D211&amp;"|"&amp;COUNTIF($D$5:D211,D211)</f>
        <v>مراجعة واعتماد تقرير التربة|10</v>
      </c>
    </row>
    <row r="212" spans="1:12" ht="36" x14ac:dyDescent="0.4">
      <c r="A212" s="22">
        <v>208</v>
      </c>
      <c r="B212" s="22" t="s">
        <v>292</v>
      </c>
      <c r="C212" s="23" t="s">
        <v>293</v>
      </c>
      <c r="D212" s="23" t="s">
        <v>338</v>
      </c>
      <c r="E212" s="23" t="s">
        <v>76</v>
      </c>
      <c r="F212" s="23" t="s">
        <v>350</v>
      </c>
      <c r="G212" s="23"/>
      <c r="H212" s="22" t="s">
        <v>78</v>
      </c>
      <c r="I212" s="23" t="s">
        <v>341</v>
      </c>
      <c r="J212" s="5"/>
      <c r="K212" s="5"/>
      <c r="L212" s="19" t="str">
        <f>D212&amp;"|"&amp;COUNTIF($D$5:D212,D212)</f>
        <v>مراجعة واعتماد تقرير التربة|11</v>
      </c>
    </row>
    <row r="213" spans="1:12" ht="36" x14ac:dyDescent="0.4">
      <c r="A213" s="20">
        <v>209</v>
      </c>
      <c r="B213" s="20" t="s">
        <v>292</v>
      </c>
      <c r="C213" s="21" t="s">
        <v>293</v>
      </c>
      <c r="D213" s="21" t="s">
        <v>338</v>
      </c>
      <c r="E213" s="21" t="s">
        <v>76</v>
      </c>
      <c r="F213" s="21" t="s">
        <v>351</v>
      </c>
      <c r="G213" s="21"/>
      <c r="H213" s="20" t="s">
        <v>78</v>
      </c>
      <c r="I213" s="21" t="s">
        <v>341</v>
      </c>
      <c r="J213" s="5"/>
      <c r="K213" s="5"/>
      <c r="L213" s="19" t="str">
        <f>D213&amp;"|"&amp;COUNTIF($D$5:D213,D213)</f>
        <v>مراجعة واعتماد تقرير التربة|12</v>
      </c>
    </row>
    <row r="214" spans="1:12" ht="36" x14ac:dyDescent="0.4">
      <c r="A214" s="22">
        <v>210</v>
      </c>
      <c r="B214" s="22" t="s">
        <v>292</v>
      </c>
      <c r="C214" s="23" t="s">
        <v>293</v>
      </c>
      <c r="D214" s="23" t="s">
        <v>338</v>
      </c>
      <c r="E214" s="23" t="s">
        <v>76</v>
      </c>
      <c r="F214" s="23" t="s">
        <v>352</v>
      </c>
      <c r="G214" s="23"/>
      <c r="H214" s="22" t="s">
        <v>78</v>
      </c>
      <c r="I214" s="23" t="s">
        <v>341</v>
      </c>
      <c r="J214" s="5"/>
      <c r="K214" s="5"/>
      <c r="L214" s="19" t="str">
        <f>D214&amp;"|"&amp;COUNTIF($D$5:D214,D214)</f>
        <v>مراجعة واعتماد تقرير التربة|13</v>
      </c>
    </row>
    <row r="215" spans="1:12" ht="36" x14ac:dyDescent="0.4">
      <c r="A215" s="20">
        <v>211</v>
      </c>
      <c r="B215" s="20" t="s">
        <v>292</v>
      </c>
      <c r="C215" s="21" t="s">
        <v>293</v>
      </c>
      <c r="D215" s="21" t="s">
        <v>338</v>
      </c>
      <c r="E215" s="21" t="s">
        <v>76</v>
      </c>
      <c r="F215" s="21" t="s">
        <v>353</v>
      </c>
      <c r="G215" s="21"/>
      <c r="H215" s="20" t="s">
        <v>78</v>
      </c>
      <c r="I215" s="21" t="s">
        <v>341</v>
      </c>
      <c r="J215" s="5"/>
      <c r="K215" s="5"/>
      <c r="L215" s="19" t="str">
        <f>D215&amp;"|"&amp;COUNTIF($D$5:D215,D215)</f>
        <v>مراجعة واعتماد تقرير التربة|14</v>
      </c>
    </row>
    <row r="216" spans="1:12" ht="36" x14ac:dyDescent="0.4">
      <c r="A216" s="22">
        <v>212</v>
      </c>
      <c r="B216" s="22" t="s">
        <v>292</v>
      </c>
      <c r="C216" s="23" t="s">
        <v>293</v>
      </c>
      <c r="D216" s="23" t="s">
        <v>338</v>
      </c>
      <c r="E216" s="23" t="s">
        <v>76</v>
      </c>
      <c r="F216" s="23" t="s">
        <v>354</v>
      </c>
      <c r="G216" s="23"/>
      <c r="H216" s="22" t="s">
        <v>78</v>
      </c>
      <c r="I216" s="23" t="s">
        <v>341</v>
      </c>
      <c r="J216" s="5"/>
      <c r="K216" s="5"/>
      <c r="L216" s="19" t="str">
        <f>D216&amp;"|"&amp;COUNTIF($D$5:D216,D216)</f>
        <v>مراجعة واعتماد تقرير التربة|15</v>
      </c>
    </row>
    <row r="217" spans="1:12" ht="36" x14ac:dyDescent="0.4">
      <c r="A217" s="20">
        <v>213</v>
      </c>
      <c r="B217" s="20" t="s">
        <v>292</v>
      </c>
      <c r="C217" s="21" t="s">
        <v>293</v>
      </c>
      <c r="D217" s="21" t="s">
        <v>338</v>
      </c>
      <c r="E217" s="21" t="s">
        <v>76</v>
      </c>
      <c r="F217" s="21" t="s">
        <v>355</v>
      </c>
      <c r="G217" s="21"/>
      <c r="H217" s="20" t="s">
        <v>78</v>
      </c>
      <c r="I217" s="21" t="s">
        <v>341</v>
      </c>
      <c r="J217" s="5"/>
      <c r="K217" s="5"/>
      <c r="L217" s="19" t="str">
        <f>D217&amp;"|"&amp;COUNTIF($D$5:D217,D217)</f>
        <v>مراجعة واعتماد تقرير التربة|16</v>
      </c>
    </row>
    <row r="218" spans="1:12" ht="36" x14ac:dyDescent="0.4">
      <c r="A218" s="22">
        <v>214</v>
      </c>
      <c r="B218" s="22" t="s">
        <v>292</v>
      </c>
      <c r="C218" s="23" t="s">
        <v>293</v>
      </c>
      <c r="D218" s="23" t="s">
        <v>338</v>
      </c>
      <c r="E218" s="23" t="s">
        <v>76</v>
      </c>
      <c r="F218" s="23" t="s">
        <v>356</v>
      </c>
      <c r="G218" s="23"/>
      <c r="H218" s="22" t="s">
        <v>78</v>
      </c>
      <c r="I218" s="23" t="s">
        <v>341</v>
      </c>
      <c r="J218" s="5"/>
      <c r="K218" s="5"/>
      <c r="L218" s="19" t="str">
        <f>D218&amp;"|"&amp;COUNTIF($D$5:D218,D218)</f>
        <v>مراجعة واعتماد تقرير التربة|17</v>
      </c>
    </row>
    <row r="219" spans="1:12" ht="36" x14ac:dyDescent="0.4">
      <c r="A219" s="20">
        <v>215</v>
      </c>
      <c r="B219" s="20" t="s">
        <v>292</v>
      </c>
      <c r="C219" s="21" t="s">
        <v>293</v>
      </c>
      <c r="D219" s="21" t="s">
        <v>338</v>
      </c>
      <c r="E219" s="21" t="s">
        <v>76</v>
      </c>
      <c r="F219" s="21" t="s">
        <v>357</v>
      </c>
      <c r="G219" s="21"/>
      <c r="H219" s="20" t="s">
        <v>78</v>
      </c>
      <c r="I219" s="21" t="s">
        <v>341</v>
      </c>
      <c r="J219" s="5"/>
      <c r="K219" s="5"/>
      <c r="L219" s="19" t="str">
        <f>D219&amp;"|"&amp;COUNTIF($D$5:D219,D219)</f>
        <v>مراجعة واعتماد تقرير التربة|18</v>
      </c>
    </row>
    <row r="220" spans="1:12" ht="36" x14ac:dyDescent="0.4">
      <c r="A220" s="22">
        <v>216</v>
      </c>
      <c r="B220" s="22" t="s">
        <v>292</v>
      </c>
      <c r="C220" s="23" t="s">
        <v>293</v>
      </c>
      <c r="D220" s="23" t="s">
        <v>338</v>
      </c>
      <c r="E220" s="23" t="s">
        <v>76</v>
      </c>
      <c r="F220" s="23" t="s">
        <v>358</v>
      </c>
      <c r="G220" s="23"/>
      <c r="H220" s="22" t="s">
        <v>78</v>
      </c>
      <c r="I220" s="23" t="s">
        <v>359</v>
      </c>
      <c r="J220" s="5"/>
      <c r="K220" s="5"/>
      <c r="L220" s="19" t="str">
        <f>D220&amp;"|"&amp;COUNTIF($D$5:D220,D220)</f>
        <v>مراجعة واعتماد تقرير التربة|19</v>
      </c>
    </row>
    <row r="221" spans="1:12" ht="36" x14ac:dyDescent="0.4">
      <c r="A221" s="20">
        <v>217</v>
      </c>
      <c r="B221" s="20" t="s">
        <v>292</v>
      </c>
      <c r="C221" s="21" t="s">
        <v>293</v>
      </c>
      <c r="D221" s="21" t="s">
        <v>338</v>
      </c>
      <c r="E221" s="21" t="s">
        <v>76</v>
      </c>
      <c r="F221" s="21" t="s">
        <v>360</v>
      </c>
      <c r="G221" s="21"/>
      <c r="H221" s="20" t="s">
        <v>78</v>
      </c>
      <c r="I221" s="21" t="s">
        <v>359</v>
      </c>
      <c r="J221" s="5"/>
      <c r="K221" s="5"/>
      <c r="L221" s="19" t="str">
        <f>D221&amp;"|"&amp;COUNTIF($D$5:D221,D221)</f>
        <v>مراجعة واعتماد تقرير التربة|20</v>
      </c>
    </row>
    <row r="222" spans="1:12" ht="36" x14ac:dyDescent="0.4">
      <c r="A222" s="22">
        <v>218</v>
      </c>
      <c r="B222" s="22" t="s">
        <v>292</v>
      </c>
      <c r="C222" s="23" t="s">
        <v>293</v>
      </c>
      <c r="D222" s="23" t="s">
        <v>338</v>
      </c>
      <c r="E222" s="23" t="s">
        <v>76</v>
      </c>
      <c r="F222" s="23" t="s">
        <v>361</v>
      </c>
      <c r="G222" s="23"/>
      <c r="H222" s="22" t="s">
        <v>78</v>
      </c>
      <c r="I222" s="23" t="s">
        <v>359</v>
      </c>
      <c r="J222" s="5"/>
      <c r="K222" s="5"/>
      <c r="L222" s="19" t="str">
        <f>D222&amp;"|"&amp;COUNTIF($D$5:D222,D222)</f>
        <v>مراجعة واعتماد تقرير التربة|21</v>
      </c>
    </row>
    <row r="223" spans="1:12" ht="36" x14ac:dyDescent="0.4">
      <c r="A223" s="20">
        <v>219</v>
      </c>
      <c r="B223" s="20" t="s">
        <v>292</v>
      </c>
      <c r="C223" s="21" t="s">
        <v>293</v>
      </c>
      <c r="D223" s="21" t="s">
        <v>338</v>
      </c>
      <c r="E223" s="21" t="s">
        <v>76</v>
      </c>
      <c r="F223" s="21" t="s">
        <v>362</v>
      </c>
      <c r="G223" s="21"/>
      <c r="H223" s="20" t="s">
        <v>78</v>
      </c>
      <c r="I223" s="21" t="s">
        <v>359</v>
      </c>
      <c r="J223" s="5"/>
      <c r="K223" s="5"/>
      <c r="L223" s="19" t="str">
        <f>D223&amp;"|"&amp;COUNTIF($D$5:D223,D223)</f>
        <v>مراجعة واعتماد تقرير التربة|22</v>
      </c>
    </row>
    <row r="224" spans="1:12" ht="36" x14ac:dyDescent="0.4">
      <c r="A224" s="22">
        <v>220</v>
      </c>
      <c r="B224" s="22" t="s">
        <v>292</v>
      </c>
      <c r="C224" s="23" t="s">
        <v>293</v>
      </c>
      <c r="D224" s="23" t="s">
        <v>363</v>
      </c>
      <c r="E224" s="23" t="s">
        <v>72</v>
      </c>
      <c r="F224" s="23" t="s">
        <v>364</v>
      </c>
      <c r="G224" s="23" t="s">
        <v>365</v>
      </c>
      <c r="H224" s="22" t="s">
        <v>84</v>
      </c>
      <c r="I224" s="23" t="s">
        <v>366</v>
      </c>
      <c r="J224" s="5"/>
      <c r="K224" s="5"/>
      <c r="L224" s="19" t="str">
        <f>D224&amp;"|"&amp;COUNTIF($D$5:D224,D224)</f>
        <v>استلام الخنزيرة (Batter Boards)|1</v>
      </c>
    </row>
    <row r="225" spans="1:12" ht="36" x14ac:dyDescent="0.4">
      <c r="A225" s="20">
        <v>221</v>
      </c>
      <c r="B225" s="20" t="s">
        <v>292</v>
      </c>
      <c r="C225" s="21" t="s">
        <v>293</v>
      </c>
      <c r="D225" s="21" t="s">
        <v>363</v>
      </c>
      <c r="E225" s="21" t="s">
        <v>72</v>
      </c>
      <c r="F225" s="21" t="s">
        <v>367</v>
      </c>
      <c r="G225" s="21"/>
      <c r="H225" s="20" t="s">
        <v>84</v>
      </c>
      <c r="I225" s="21" t="s">
        <v>366</v>
      </c>
      <c r="J225" s="5"/>
      <c r="K225" s="5"/>
      <c r="L225" s="19" t="str">
        <f>D225&amp;"|"&amp;COUNTIF($D$5:D225,D225)</f>
        <v>استلام الخنزيرة (Batter Boards)|2</v>
      </c>
    </row>
    <row r="226" spans="1:12" ht="36" x14ac:dyDescent="0.4">
      <c r="A226" s="22">
        <v>222</v>
      </c>
      <c r="B226" s="22" t="s">
        <v>292</v>
      </c>
      <c r="C226" s="23" t="s">
        <v>293</v>
      </c>
      <c r="D226" s="23" t="s">
        <v>363</v>
      </c>
      <c r="E226" s="23" t="s">
        <v>72</v>
      </c>
      <c r="F226" s="23" t="s">
        <v>368</v>
      </c>
      <c r="G226" s="23" t="s">
        <v>369</v>
      </c>
      <c r="H226" s="22" t="s">
        <v>84</v>
      </c>
      <c r="I226" s="23" t="s">
        <v>370</v>
      </c>
      <c r="J226" s="5"/>
      <c r="K226" s="5"/>
      <c r="L226" s="19" t="str">
        <f>D226&amp;"|"&amp;COUNTIF($D$5:D226,D226)</f>
        <v>استلام الخنزيرة (Batter Boards)|3</v>
      </c>
    </row>
    <row r="227" spans="1:12" ht="36" x14ac:dyDescent="0.4">
      <c r="A227" s="20">
        <v>223</v>
      </c>
      <c r="B227" s="20" t="s">
        <v>292</v>
      </c>
      <c r="C227" s="21" t="s">
        <v>293</v>
      </c>
      <c r="D227" s="21" t="s">
        <v>363</v>
      </c>
      <c r="E227" s="21" t="s">
        <v>72</v>
      </c>
      <c r="F227" s="21" t="s">
        <v>371</v>
      </c>
      <c r="G227" s="21"/>
      <c r="H227" s="20" t="s">
        <v>84</v>
      </c>
      <c r="I227" s="21" t="s">
        <v>366</v>
      </c>
      <c r="J227" s="5"/>
      <c r="K227" s="5"/>
      <c r="L227" s="19" t="str">
        <f>D227&amp;"|"&amp;COUNTIF($D$5:D227,D227)</f>
        <v>استلام الخنزيرة (Batter Boards)|4</v>
      </c>
    </row>
    <row r="228" spans="1:12" ht="36" x14ac:dyDescent="0.4">
      <c r="A228" s="22">
        <v>224</v>
      </c>
      <c r="B228" s="22" t="s">
        <v>292</v>
      </c>
      <c r="C228" s="23" t="s">
        <v>293</v>
      </c>
      <c r="D228" s="23" t="s">
        <v>363</v>
      </c>
      <c r="E228" s="23" t="s">
        <v>72</v>
      </c>
      <c r="F228" s="23" t="s">
        <v>372</v>
      </c>
      <c r="G228" s="23" t="s">
        <v>373</v>
      </c>
      <c r="H228" s="22" t="s">
        <v>74</v>
      </c>
      <c r="I228" s="23" t="s">
        <v>366</v>
      </c>
      <c r="J228" s="5"/>
      <c r="K228" s="5"/>
      <c r="L228" s="19" t="str">
        <f>D228&amp;"|"&amp;COUNTIF($D$5:D228,D228)</f>
        <v>استلام الخنزيرة (Batter Boards)|5</v>
      </c>
    </row>
    <row r="229" spans="1:12" ht="36" x14ac:dyDescent="0.4">
      <c r="A229" s="20">
        <v>225</v>
      </c>
      <c r="B229" s="20" t="s">
        <v>292</v>
      </c>
      <c r="C229" s="21" t="s">
        <v>293</v>
      </c>
      <c r="D229" s="21" t="s">
        <v>363</v>
      </c>
      <c r="E229" s="21" t="s">
        <v>72</v>
      </c>
      <c r="F229" s="21" t="s">
        <v>374</v>
      </c>
      <c r="G229" s="21"/>
      <c r="H229" s="20" t="s">
        <v>84</v>
      </c>
      <c r="I229" s="21" t="s">
        <v>366</v>
      </c>
      <c r="J229" s="5"/>
      <c r="K229" s="5"/>
      <c r="L229" s="19" t="str">
        <f>D229&amp;"|"&amp;COUNTIF($D$5:D229,D229)</f>
        <v>استلام الخنزيرة (Batter Boards)|6</v>
      </c>
    </row>
    <row r="230" spans="1:12" ht="36" x14ac:dyDescent="0.4">
      <c r="A230" s="22">
        <v>226</v>
      </c>
      <c r="B230" s="22" t="s">
        <v>292</v>
      </c>
      <c r="C230" s="23" t="s">
        <v>293</v>
      </c>
      <c r="D230" s="23" t="s">
        <v>363</v>
      </c>
      <c r="E230" s="23" t="s">
        <v>72</v>
      </c>
      <c r="F230" s="23" t="s">
        <v>375</v>
      </c>
      <c r="G230" s="23"/>
      <c r="H230" s="22" t="s">
        <v>78</v>
      </c>
      <c r="I230" s="23" t="s">
        <v>366</v>
      </c>
      <c r="J230" s="5"/>
      <c r="K230" s="5"/>
      <c r="L230" s="19" t="str">
        <f>D230&amp;"|"&amp;COUNTIF($D$5:D230,D230)</f>
        <v>استلام الخنزيرة (Batter Boards)|7</v>
      </c>
    </row>
    <row r="231" spans="1:12" ht="36" x14ac:dyDescent="0.4">
      <c r="A231" s="20">
        <v>227</v>
      </c>
      <c r="B231" s="20" t="s">
        <v>292</v>
      </c>
      <c r="C231" s="21" t="s">
        <v>293</v>
      </c>
      <c r="D231" s="21" t="s">
        <v>363</v>
      </c>
      <c r="E231" s="21" t="s">
        <v>72</v>
      </c>
      <c r="F231" s="21" t="s">
        <v>376</v>
      </c>
      <c r="G231" s="21"/>
      <c r="H231" s="20" t="s">
        <v>74</v>
      </c>
      <c r="I231" s="21" t="s">
        <v>366</v>
      </c>
      <c r="J231" s="5"/>
      <c r="K231" s="5"/>
      <c r="L231" s="19" t="str">
        <f>D231&amp;"|"&amp;COUNTIF($D$5:D231,D231)</f>
        <v>استلام الخنزيرة (Batter Boards)|8</v>
      </c>
    </row>
    <row r="232" spans="1:12" ht="36" x14ac:dyDescent="0.4">
      <c r="A232" s="22">
        <v>228</v>
      </c>
      <c r="B232" s="22" t="s">
        <v>292</v>
      </c>
      <c r="C232" s="23" t="s">
        <v>293</v>
      </c>
      <c r="D232" s="23" t="s">
        <v>363</v>
      </c>
      <c r="E232" s="23" t="s">
        <v>72</v>
      </c>
      <c r="F232" s="23" t="s">
        <v>377</v>
      </c>
      <c r="G232" s="23"/>
      <c r="H232" s="22" t="s">
        <v>74</v>
      </c>
      <c r="I232" s="23" t="s">
        <v>366</v>
      </c>
      <c r="J232" s="5"/>
      <c r="K232" s="5"/>
      <c r="L232" s="19" t="str">
        <f>D232&amp;"|"&amp;COUNTIF($D$5:D232,D232)</f>
        <v>استلام الخنزيرة (Batter Boards)|9</v>
      </c>
    </row>
    <row r="233" spans="1:12" ht="36" x14ac:dyDescent="0.4">
      <c r="A233" s="20">
        <v>229</v>
      </c>
      <c r="B233" s="20" t="s">
        <v>292</v>
      </c>
      <c r="C233" s="21" t="s">
        <v>293</v>
      </c>
      <c r="D233" s="21" t="s">
        <v>363</v>
      </c>
      <c r="E233" s="21" t="s">
        <v>72</v>
      </c>
      <c r="F233" s="21" t="s">
        <v>378</v>
      </c>
      <c r="G233" s="21"/>
      <c r="H233" s="20" t="s">
        <v>74</v>
      </c>
      <c r="I233" s="21" t="s">
        <v>366</v>
      </c>
      <c r="J233" s="5"/>
      <c r="K233" s="5"/>
      <c r="L233" s="19" t="str">
        <f>D233&amp;"|"&amp;COUNTIF($D$5:D233,D233)</f>
        <v>استلام الخنزيرة (Batter Boards)|10</v>
      </c>
    </row>
    <row r="234" spans="1:12" ht="36" x14ac:dyDescent="0.4">
      <c r="A234" s="22">
        <v>230</v>
      </c>
      <c r="B234" s="22" t="s">
        <v>292</v>
      </c>
      <c r="C234" s="23" t="s">
        <v>293</v>
      </c>
      <c r="D234" s="23" t="s">
        <v>363</v>
      </c>
      <c r="E234" s="23" t="s">
        <v>118</v>
      </c>
      <c r="F234" s="23" t="s">
        <v>379</v>
      </c>
      <c r="G234" s="23"/>
      <c r="H234" s="22" t="s">
        <v>84</v>
      </c>
      <c r="I234" s="23" t="s">
        <v>366</v>
      </c>
      <c r="J234" s="5"/>
      <c r="K234" s="5"/>
      <c r="L234" s="19" t="str">
        <f>D234&amp;"|"&amp;COUNTIF($D$5:D234,D234)</f>
        <v>استلام الخنزيرة (Batter Boards)|11</v>
      </c>
    </row>
    <row r="235" spans="1:12" ht="36" x14ac:dyDescent="0.4">
      <c r="A235" s="20">
        <v>231</v>
      </c>
      <c r="B235" s="20" t="s">
        <v>292</v>
      </c>
      <c r="C235" s="21" t="s">
        <v>293</v>
      </c>
      <c r="D235" s="21" t="s">
        <v>363</v>
      </c>
      <c r="E235" s="21" t="s">
        <v>72</v>
      </c>
      <c r="F235" s="21" t="s">
        <v>380</v>
      </c>
      <c r="G235" s="21"/>
      <c r="H235" s="20" t="s">
        <v>74</v>
      </c>
      <c r="I235" s="21" t="s">
        <v>366</v>
      </c>
      <c r="J235" s="5"/>
      <c r="K235" s="5"/>
      <c r="L235" s="19" t="str">
        <f>D235&amp;"|"&amp;COUNTIF($D$5:D235,D235)</f>
        <v>استلام الخنزيرة (Batter Boards)|12</v>
      </c>
    </row>
    <row r="236" spans="1:12" ht="36" x14ac:dyDescent="0.4">
      <c r="A236" s="22">
        <v>232</v>
      </c>
      <c r="B236" s="22" t="s">
        <v>292</v>
      </c>
      <c r="C236" s="23" t="s">
        <v>293</v>
      </c>
      <c r="D236" s="23" t="s">
        <v>381</v>
      </c>
      <c r="E236" s="23" t="s">
        <v>72</v>
      </c>
      <c r="F236" s="23" t="s">
        <v>382</v>
      </c>
      <c r="G236" s="23"/>
      <c r="H236" s="22" t="s">
        <v>78</v>
      </c>
      <c r="I236" s="23" t="s">
        <v>383</v>
      </c>
      <c r="J236" s="5"/>
      <c r="K236" s="5"/>
      <c r="L236" s="19" t="str">
        <f>D236&amp;"|"&amp;COUNTIF($D$5:D236,D236)</f>
        <v>استلام أعمال الأسوار|1</v>
      </c>
    </row>
    <row r="237" spans="1:12" ht="36" x14ac:dyDescent="0.4">
      <c r="A237" s="20">
        <v>233</v>
      </c>
      <c r="B237" s="20" t="s">
        <v>292</v>
      </c>
      <c r="C237" s="21" t="s">
        <v>293</v>
      </c>
      <c r="D237" s="21" t="s">
        <v>381</v>
      </c>
      <c r="E237" s="21" t="s">
        <v>72</v>
      </c>
      <c r="F237" s="21" t="s">
        <v>384</v>
      </c>
      <c r="G237" s="21"/>
      <c r="H237" s="20" t="s">
        <v>78</v>
      </c>
      <c r="I237" s="21" t="s">
        <v>383</v>
      </c>
      <c r="J237" s="5"/>
      <c r="K237" s="5"/>
      <c r="L237" s="19" t="str">
        <f>D237&amp;"|"&amp;COUNTIF($D$5:D237,D237)</f>
        <v>استلام أعمال الأسوار|2</v>
      </c>
    </row>
    <row r="238" spans="1:12" ht="36" x14ac:dyDescent="0.4">
      <c r="A238" s="22">
        <v>234</v>
      </c>
      <c r="B238" s="22" t="s">
        <v>292</v>
      </c>
      <c r="C238" s="23" t="s">
        <v>293</v>
      </c>
      <c r="D238" s="23" t="s">
        <v>381</v>
      </c>
      <c r="E238" s="23" t="s">
        <v>72</v>
      </c>
      <c r="F238" s="23" t="s">
        <v>385</v>
      </c>
      <c r="G238" s="23"/>
      <c r="H238" s="22" t="s">
        <v>74</v>
      </c>
      <c r="I238" s="23" t="s">
        <v>383</v>
      </c>
      <c r="J238" s="5"/>
      <c r="K238" s="5"/>
      <c r="L238" s="19" t="str">
        <f>D238&amp;"|"&amp;COUNTIF($D$5:D238,D238)</f>
        <v>استلام أعمال الأسوار|3</v>
      </c>
    </row>
    <row r="239" spans="1:12" ht="36" x14ac:dyDescent="0.4">
      <c r="A239" s="20">
        <v>235</v>
      </c>
      <c r="B239" s="20" t="s">
        <v>292</v>
      </c>
      <c r="C239" s="21" t="s">
        <v>293</v>
      </c>
      <c r="D239" s="21" t="s">
        <v>381</v>
      </c>
      <c r="E239" s="21" t="s">
        <v>72</v>
      </c>
      <c r="F239" s="21" t="s">
        <v>386</v>
      </c>
      <c r="G239" s="21"/>
      <c r="H239" s="20" t="s">
        <v>84</v>
      </c>
      <c r="I239" s="21" t="s">
        <v>383</v>
      </c>
      <c r="J239" s="5"/>
      <c r="K239" s="5"/>
      <c r="L239" s="19" t="str">
        <f>D239&amp;"|"&amp;COUNTIF($D$5:D239,D239)</f>
        <v>استلام أعمال الأسوار|4</v>
      </c>
    </row>
    <row r="240" spans="1:12" ht="36" x14ac:dyDescent="0.4">
      <c r="A240" s="22">
        <v>236</v>
      </c>
      <c r="B240" s="22" t="s">
        <v>292</v>
      </c>
      <c r="C240" s="23" t="s">
        <v>293</v>
      </c>
      <c r="D240" s="23" t="s">
        <v>381</v>
      </c>
      <c r="E240" s="23" t="s">
        <v>72</v>
      </c>
      <c r="F240" s="23" t="s">
        <v>387</v>
      </c>
      <c r="G240" s="23"/>
      <c r="H240" s="22" t="s">
        <v>78</v>
      </c>
      <c r="I240" s="23" t="s">
        <v>383</v>
      </c>
      <c r="J240" s="5"/>
      <c r="K240" s="5"/>
      <c r="L240" s="19" t="str">
        <f>D240&amp;"|"&amp;COUNTIF($D$5:D240,D240)</f>
        <v>استلام أعمال الأسوار|5</v>
      </c>
    </row>
    <row r="241" spans="1:12" ht="36" x14ac:dyDescent="0.4">
      <c r="A241" s="20">
        <v>237</v>
      </c>
      <c r="B241" s="20" t="s">
        <v>292</v>
      </c>
      <c r="C241" s="21" t="s">
        <v>293</v>
      </c>
      <c r="D241" s="21" t="s">
        <v>381</v>
      </c>
      <c r="E241" s="21" t="s">
        <v>72</v>
      </c>
      <c r="F241" s="21" t="s">
        <v>388</v>
      </c>
      <c r="G241" s="21"/>
      <c r="H241" s="20" t="s">
        <v>78</v>
      </c>
      <c r="I241" s="21" t="s">
        <v>383</v>
      </c>
      <c r="J241" s="5"/>
      <c r="K241" s="5"/>
      <c r="L241" s="19" t="str">
        <f>D241&amp;"|"&amp;COUNTIF($D$5:D241,D241)</f>
        <v>استلام أعمال الأسوار|6</v>
      </c>
    </row>
    <row r="242" spans="1:12" ht="36" x14ac:dyDescent="0.4">
      <c r="A242" s="22">
        <v>238</v>
      </c>
      <c r="B242" s="22" t="s">
        <v>292</v>
      </c>
      <c r="C242" s="23" t="s">
        <v>293</v>
      </c>
      <c r="D242" s="23" t="s">
        <v>381</v>
      </c>
      <c r="E242" s="23" t="s">
        <v>118</v>
      </c>
      <c r="F242" s="23" t="s">
        <v>389</v>
      </c>
      <c r="G242" s="23" t="s">
        <v>390</v>
      </c>
      <c r="H242" s="22" t="s">
        <v>74</v>
      </c>
      <c r="I242" s="23" t="s">
        <v>383</v>
      </c>
      <c r="J242" s="5"/>
      <c r="K242" s="5"/>
      <c r="L242" s="19" t="str">
        <f>D242&amp;"|"&amp;COUNTIF($D$5:D242,D242)</f>
        <v>استلام أعمال الأسوار|7</v>
      </c>
    </row>
    <row r="243" spans="1:12" ht="36" x14ac:dyDescent="0.4">
      <c r="A243" s="20">
        <v>239</v>
      </c>
      <c r="B243" s="20" t="s">
        <v>292</v>
      </c>
      <c r="C243" s="21" t="s">
        <v>293</v>
      </c>
      <c r="D243" s="21" t="s">
        <v>381</v>
      </c>
      <c r="E243" s="21" t="s">
        <v>118</v>
      </c>
      <c r="F243" s="21" t="s">
        <v>391</v>
      </c>
      <c r="G243" s="21" t="s">
        <v>392</v>
      </c>
      <c r="H243" s="20" t="s">
        <v>74</v>
      </c>
      <c r="I243" s="21" t="s">
        <v>383</v>
      </c>
      <c r="J243" s="5"/>
      <c r="K243" s="5"/>
      <c r="L243" s="19" t="str">
        <f>D243&amp;"|"&amp;COUNTIF($D$5:D243,D243)</f>
        <v>استلام أعمال الأسوار|8</v>
      </c>
    </row>
    <row r="244" spans="1:12" ht="36" x14ac:dyDescent="0.4">
      <c r="A244" s="22">
        <v>240</v>
      </c>
      <c r="B244" s="22" t="s">
        <v>292</v>
      </c>
      <c r="C244" s="23" t="s">
        <v>293</v>
      </c>
      <c r="D244" s="23" t="s">
        <v>381</v>
      </c>
      <c r="E244" s="23" t="s">
        <v>118</v>
      </c>
      <c r="F244" s="23" t="s">
        <v>393</v>
      </c>
      <c r="G244" s="23" t="s">
        <v>394</v>
      </c>
      <c r="H244" s="22" t="s">
        <v>84</v>
      </c>
      <c r="I244" s="23" t="s">
        <v>383</v>
      </c>
      <c r="J244" s="5"/>
      <c r="K244" s="5"/>
      <c r="L244" s="19" t="str">
        <f>D244&amp;"|"&amp;COUNTIF($D$5:D244,D244)</f>
        <v>استلام أعمال الأسوار|9</v>
      </c>
    </row>
    <row r="245" spans="1:12" ht="36" x14ac:dyDescent="0.4">
      <c r="A245" s="20">
        <v>241</v>
      </c>
      <c r="B245" s="20" t="s">
        <v>292</v>
      </c>
      <c r="C245" s="21" t="s">
        <v>293</v>
      </c>
      <c r="D245" s="21" t="s">
        <v>381</v>
      </c>
      <c r="E245" s="21" t="s">
        <v>72</v>
      </c>
      <c r="F245" s="21" t="s">
        <v>395</v>
      </c>
      <c r="G245" s="21"/>
      <c r="H245" s="20" t="s">
        <v>78</v>
      </c>
      <c r="I245" s="21" t="s">
        <v>383</v>
      </c>
      <c r="J245" s="5"/>
      <c r="K245" s="5"/>
      <c r="L245" s="19" t="str">
        <f>D245&amp;"|"&amp;COUNTIF($D$5:D245,D245)</f>
        <v>استلام أعمال الأسوار|10</v>
      </c>
    </row>
    <row r="246" spans="1:12" ht="36" x14ac:dyDescent="0.4">
      <c r="A246" s="22">
        <v>242</v>
      </c>
      <c r="B246" s="22" t="s">
        <v>292</v>
      </c>
      <c r="C246" s="23" t="s">
        <v>293</v>
      </c>
      <c r="D246" s="23" t="s">
        <v>381</v>
      </c>
      <c r="E246" s="23" t="s">
        <v>72</v>
      </c>
      <c r="F246" s="23" t="s">
        <v>396</v>
      </c>
      <c r="G246" s="23"/>
      <c r="H246" s="22" t="s">
        <v>78</v>
      </c>
      <c r="I246" s="23" t="s">
        <v>383</v>
      </c>
      <c r="J246" s="5"/>
      <c r="K246" s="5"/>
      <c r="L246" s="19" t="str">
        <f>D246&amp;"|"&amp;COUNTIF($D$5:D246,D246)</f>
        <v>استلام أعمال الأسوار|11</v>
      </c>
    </row>
    <row r="247" spans="1:12" ht="36" x14ac:dyDescent="0.4">
      <c r="A247" s="20">
        <v>243</v>
      </c>
      <c r="B247" s="20" t="s">
        <v>292</v>
      </c>
      <c r="C247" s="21" t="s">
        <v>293</v>
      </c>
      <c r="D247" s="21" t="s">
        <v>381</v>
      </c>
      <c r="E247" s="21" t="s">
        <v>72</v>
      </c>
      <c r="F247" s="21" t="s">
        <v>397</v>
      </c>
      <c r="G247" s="21"/>
      <c r="H247" s="20" t="s">
        <v>78</v>
      </c>
      <c r="I247" s="21" t="s">
        <v>383</v>
      </c>
      <c r="J247" s="5"/>
      <c r="K247" s="5"/>
      <c r="L247" s="19" t="str">
        <f>D247&amp;"|"&amp;COUNTIF($D$5:D247,D247)</f>
        <v>استلام أعمال الأسوار|12</v>
      </c>
    </row>
    <row r="248" spans="1:12" ht="36" x14ac:dyDescent="0.4">
      <c r="A248" s="22">
        <v>244</v>
      </c>
      <c r="B248" s="22" t="s">
        <v>292</v>
      </c>
      <c r="C248" s="23" t="s">
        <v>293</v>
      </c>
      <c r="D248" s="23" t="s">
        <v>381</v>
      </c>
      <c r="E248" s="23" t="s">
        <v>118</v>
      </c>
      <c r="F248" s="23" t="s">
        <v>398</v>
      </c>
      <c r="G248" s="23"/>
      <c r="H248" s="22" t="s">
        <v>84</v>
      </c>
      <c r="I248" s="23" t="s">
        <v>383</v>
      </c>
      <c r="J248" s="5"/>
      <c r="K248" s="5"/>
      <c r="L248" s="19" t="str">
        <f>D248&amp;"|"&amp;COUNTIF($D$5:D248,D248)</f>
        <v>استلام أعمال الأسوار|13</v>
      </c>
    </row>
    <row r="249" spans="1:12" ht="36" x14ac:dyDescent="0.4">
      <c r="A249" s="20">
        <v>245</v>
      </c>
      <c r="B249" s="20" t="s">
        <v>292</v>
      </c>
      <c r="C249" s="21" t="s">
        <v>293</v>
      </c>
      <c r="D249" s="21" t="s">
        <v>381</v>
      </c>
      <c r="E249" s="21" t="s">
        <v>72</v>
      </c>
      <c r="F249" s="21" t="s">
        <v>399</v>
      </c>
      <c r="G249" s="21"/>
      <c r="H249" s="20" t="s">
        <v>78</v>
      </c>
      <c r="I249" s="21" t="s">
        <v>383</v>
      </c>
      <c r="J249" s="5"/>
      <c r="K249" s="5"/>
      <c r="L249" s="19" t="str">
        <f>D249&amp;"|"&amp;COUNTIF($D$5:D249,D249)</f>
        <v>استلام أعمال الأسوار|14</v>
      </c>
    </row>
    <row r="250" spans="1:12" ht="36" x14ac:dyDescent="0.4">
      <c r="A250" s="22">
        <v>246</v>
      </c>
      <c r="B250" s="22" t="s">
        <v>292</v>
      </c>
      <c r="C250" s="23" t="s">
        <v>293</v>
      </c>
      <c r="D250" s="23" t="s">
        <v>381</v>
      </c>
      <c r="E250" s="23" t="s">
        <v>72</v>
      </c>
      <c r="F250" s="23" t="s">
        <v>400</v>
      </c>
      <c r="G250" s="23"/>
      <c r="H250" s="22" t="s">
        <v>78</v>
      </c>
      <c r="I250" s="23" t="s">
        <v>287</v>
      </c>
      <c r="J250" s="5"/>
      <c r="K250" s="5"/>
      <c r="L250" s="19" t="str">
        <f>D250&amp;"|"&amp;COUNTIF($D$5:D250,D250)</f>
        <v>استلام أعمال الأسوار|15</v>
      </c>
    </row>
    <row r="251" spans="1:12" ht="36" x14ac:dyDescent="0.4">
      <c r="A251" s="20">
        <v>247</v>
      </c>
      <c r="B251" s="20" t="s">
        <v>292</v>
      </c>
      <c r="C251" s="21" t="s">
        <v>293</v>
      </c>
      <c r="D251" s="21" t="s">
        <v>381</v>
      </c>
      <c r="E251" s="21" t="s">
        <v>118</v>
      </c>
      <c r="F251" s="21" t="s">
        <v>401</v>
      </c>
      <c r="G251" s="21"/>
      <c r="H251" s="20" t="s">
        <v>84</v>
      </c>
      <c r="I251" s="21" t="s">
        <v>287</v>
      </c>
      <c r="J251" s="5"/>
      <c r="K251" s="5"/>
      <c r="L251" s="19" t="str">
        <f>D251&amp;"|"&amp;COUNTIF($D$5:D251,D251)</f>
        <v>استلام أعمال الأسوار|16</v>
      </c>
    </row>
    <row r="252" spans="1:12" ht="36" x14ac:dyDescent="0.4">
      <c r="A252" s="22">
        <v>248</v>
      </c>
      <c r="B252" s="22" t="s">
        <v>292</v>
      </c>
      <c r="C252" s="23" t="s">
        <v>293</v>
      </c>
      <c r="D252" s="23" t="s">
        <v>381</v>
      </c>
      <c r="E252" s="23" t="s">
        <v>118</v>
      </c>
      <c r="F252" s="23" t="s">
        <v>402</v>
      </c>
      <c r="G252" s="23" t="s">
        <v>403</v>
      </c>
      <c r="H252" s="22" t="s">
        <v>74</v>
      </c>
      <c r="I252" s="23" t="s">
        <v>287</v>
      </c>
      <c r="J252" s="5"/>
      <c r="K252" s="5"/>
      <c r="L252" s="19" t="str">
        <f>D252&amp;"|"&amp;COUNTIF($D$5:D252,D252)</f>
        <v>استلام أعمال الأسوار|17</v>
      </c>
    </row>
    <row r="253" spans="1:12" ht="36" x14ac:dyDescent="0.4">
      <c r="A253" s="20">
        <v>249</v>
      </c>
      <c r="B253" s="20" t="s">
        <v>292</v>
      </c>
      <c r="C253" s="21" t="s">
        <v>293</v>
      </c>
      <c r="D253" s="21" t="s">
        <v>381</v>
      </c>
      <c r="E253" s="21" t="s">
        <v>404</v>
      </c>
      <c r="F253" s="21" t="s">
        <v>405</v>
      </c>
      <c r="G253" s="21"/>
      <c r="H253" s="20" t="s">
        <v>84</v>
      </c>
      <c r="I253" s="21" t="s">
        <v>287</v>
      </c>
      <c r="J253" s="5"/>
      <c r="K253" s="5"/>
      <c r="L253" s="19" t="str">
        <f>D253&amp;"|"&amp;COUNTIF($D$5:D253,D253)</f>
        <v>استلام أعمال الأسوار|18</v>
      </c>
    </row>
    <row r="254" spans="1:12" ht="36" x14ac:dyDescent="0.4">
      <c r="A254" s="22">
        <v>250</v>
      </c>
      <c r="B254" s="22" t="s">
        <v>292</v>
      </c>
      <c r="C254" s="23" t="s">
        <v>293</v>
      </c>
      <c r="D254" s="23" t="s">
        <v>381</v>
      </c>
      <c r="E254" s="23" t="s">
        <v>404</v>
      </c>
      <c r="F254" s="23" t="s">
        <v>406</v>
      </c>
      <c r="G254" s="23"/>
      <c r="H254" s="22" t="s">
        <v>84</v>
      </c>
      <c r="I254" s="23" t="s">
        <v>287</v>
      </c>
      <c r="J254" s="5"/>
      <c r="K254" s="5"/>
      <c r="L254" s="19" t="str">
        <f>D254&amp;"|"&amp;COUNTIF($D$5:D254,D254)</f>
        <v>استلام أعمال الأسوار|19</v>
      </c>
    </row>
    <row r="255" spans="1:12" ht="36" x14ac:dyDescent="0.4">
      <c r="A255" s="20">
        <v>251</v>
      </c>
      <c r="B255" s="20" t="s">
        <v>292</v>
      </c>
      <c r="C255" s="21" t="s">
        <v>293</v>
      </c>
      <c r="D255" s="21" t="s">
        <v>381</v>
      </c>
      <c r="E255" s="21" t="s">
        <v>72</v>
      </c>
      <c r="F255" s="21" t="s">
        <v>407</v>
      </c>
      <c r="G255" s="21" t="s">
        <v>408</v>
      </c>
      <c r="H255" s="20" t="s">
        <v>78</v>
      </c>
      <c r="I255" s="21" t="s">
        <v>287</v>
      </c>
      <c r="J255" s="5"/>
      <c r="K255" s="5"/>
      <c r="L255" s="19" t="str">
        <f>D255&amp;"|"&amp;COUNTIF($D$5:D255,D255)</f>
        <v>استلام أعمال الأسوار|20</v>
      </c>
    </row>
    <row r="256" spans="1:12" ht="18" x14ac:dyDescent="0.4">
      <c r="A256" s="22">
        <v>252</v>
      </c>
      <c r="B256" s="22" t="s">
        <v>409</v>
      </c>
      <c r="C256" s="23" t="s">
        <v>410</v>
      </c>
      <c r="D256" s="23" t="s">
        <v>411</v>
      </c>
      <c r="E256" s="23" t="s">
        <v>72</v>
      </c>
      <c r="F256" s="23" t="s">
        <v>412</v>
      </c>
      <c r="G256" s="23" t="s">
        <v>413</v>
      </c>
      <c r="H256" s="22" t="s">
        <v>74</v>
      </c>
      <c r="I256" s="23" t="s">
        <v>359</v>
      </c>
      <c r="J256" s="5"/>
      <c r="K256" s="5"/>
      <c r="L256" s="19" t="str">
        <f>D256&amp;"|"&amp;COUNTIF($D$5:D256,D256)</f>
        <v>التربة الانتفاخية Expansive Soils|1</v>
      </c>
    </row>
    <row r="257" spans="1:12" ht="18" x14ac:dyDescent="0.4">
      <c r="A257" s="20">
        <v>253</v>
      </c>
      <c r="B257" s="20" t="s">
        <v>409</v>
      </c>
      <c r="C257" s="21" t="s">
        <v>410</v>
      </c>
      <c r="D257" s="21" t="s">
        <v>411</v>
      </c>
      <c r="E257" s="21" t="s">
        <v>72</v>
      </c>
      <c r="F257" s="21" t="s">
        <v>414</v>
      </c>
      <c r="G257" s="21"/>
      <c r="H257" s="20" t="s">
        <v>74</v>
      </c>
      <c r="I257" s="21" t="s">
        <v>359</v>
      </c>
      <c r="J257" s="5"/>
      <c r="K257" s="5"/>
      <c r="L257" s="19" t="str">
        <f>D257&amp;"|"&amp;COUNTIF($D$5:D257,D257)</f>
        <v>التربة الانتفاخية Expansive Soils|2</v>
      </c>
    </row>
    <row r="258" spans="1:12" ht="18" x14ac:dyDescent="0.4">
      <c r="A258" s="22">
        <v>254</v>
      </c>
      <c r="B258" s="22" t="s">
        <v>409</v>
      </c>
      <c r="C258" s="23" t="s">
        <v>410</v>
      </c>
      <c r="D258" s="23" t="s">
        <v>411</v>
      </c>
      <c r="E258" s="23" t="s">
        <v>72</v>
      </c>
      <c r="F258" s="23" t="s">
        <v>415</v>
      </c>
      <c r="G258" s="23" t="s">
        <v>416</v>
      </c>
      <c r="H258" s="22" t="s">
        <v>74</v>
      </c>
      <c r="I258" s="23" t="s">
        <v>359</v>
      </c>
      <c r="J258" s="5"/>
      <c r="K258" s="5"/>
      <c r="L258" s="19" t="str">
        <f>D258&amp;"|"&amp;COUNTIF($D$5:D258,D258)</f>
        <v>التربة الانتفاخية Expansive Soils|3</v>
      </c>
    </row>
    <row r="259" spans="1:12" ht="18" x14ac:dyDescent="0.4">
      <c r="A259" s="20">
        <v>255</v>
      </c>
      <c r="B259" s="20" t="s">
        <v>409</v>
      </c>
      <c r="C259" s="21" t="s">
        <v>410</v>
      </c>
      <c r="D259" s="21" t="s">
        <v>411</v>
      </c>
      <c r="E259" s="21" t="s">
        <v>72</v>
      </c>
      <c r="F259" s="21" t="s">
        <v>417</v>
      </c>
      <c r="G259" s="21"/>
      <c r="H259" s="20" t="s">
        <v>74</v>
      </c>
      <c r="I259" s="21" t="s">
        <v>359</v>
      </c>
      <c r="J259" s="5"/>
      <c r="K259" s="5"/>
      <c r="L259" s="19" t="str">
        <f>D259&amp;"|"&amp;COUNTIF($D$5:D259,D259)</f>
        <v>التربة الانتفاخية Expansive Soils|4</v>
      </c>
    </row>
    <row r="260" spans="1:12" ht="18" x14ac:dyDescent="0.4">
      <c r="A260" s="22">
        <v>256</v>
      </c>
      <c r="B260" s="22" t="s">
        <v>409</v>
      </c>
      <c r="C260" s="23" t="s">
        <v>410</v>
      </c>
      <c r="D260" s="23" t="s">
        <v>418</v>
      </c>
      <c r="E260" s="23" t="s">
        <v>72</v>
      </c>
      <c r="F260" s="23" t="s">
        <v>419</v>
      </c>
      <c r="G260" s="23"/>
      <c r="H260" s="22" t="s">
        <v>74</v>
      </c>
      <c r="I260" s="23" t="s">
        <v>359</v>
      </c>
      <c r="J260" s="5"/>
      <c r="K260" s="5"/>
      <c r="L260" s="19" t="str">
        <f>D260&amp;"|"&amp;COUNTIF($D$5:D260,D260)</f>
        <v>التربة الانهيارية Collapsing Soils|1</v>
      </c>
    </row>
    <row r="261" spans="1:12" ht="18" x14ac:dyDescent="0.4">
      <c r="A261" s="20">
        <v>257</v>
      </c>
      <c r="B261" s="20" t="s">
        <v>409</v>
      </c>
      <c r="C261" s="21" t="s">
        <v>410</v>
      </c>
      <c r="D261" s="21" t="s">
        <v>418</v>
      </c>
      <c r="E261" s="21" t="s">
        <v>72</v>
      </c>
      <c r="F261" s="21" t="s">
        <v>420</v>
      </c>
      <c r="G261" s="21"/>
      <c r="H261" s="20" t="s">
        <v>74</v>
      </c>
      <c r="I261" s="21" t="s">
        <v>359</v>
      </c>
      <c r="J261" s="5"/>
      <c r="K261" s="5"/>
      <c r="L261" s="19" t="str">
        <f>D261&amp;"|"&amp;COUNTIF($D$5:D261,D261)</f>
        <v>التربة الانهيارية Collapsing Soils|2</v>
      </c>
    </row>
    <row r="262" spans="1:12" ht="18" x14ac:dyDescent="0.4">
      <c r="A262" s="22">
        <v>258</v>
      </c>
      <c r="B262" s="22" t="s">
        <v>409</v>
      </c>
      <c r="C262" s="23" t="s">
        <v>410</v>
      </c>
      <c r="D262" s="23" t="s">
        <v>418</v>
      </c>
      <c r="E262" s="23" t="s">
        <v>72</v>
      </c>
      <c r="F262" s="23" t="s">
        <v>421</v>
      </c>
      <c r="G262" s="23"/>
      <c r="H262" s="22" t="s">
        <v>74</v>
      </c>
      <c r="I262" s="23" t="s">
        <v>359</v>
      </c>
      <c r="J262" s="5"/>
      <c r="K262" s="5"/>
      <c r="L262" s="19" t="str">
        <f>D262&amp;"|"&amp;COUNTIF($D$5:D262,D262)</f>
        <v>التربة الانهيارية Collapsing Soils|3</v>
      </c>
    </row>
    <row r="263" spans="1:12" ht="36" x14ac:dyDescent="0.4">
      <c r="A263" s="20">
        <v>259</v>
      </c>
      <c r="B263" s="20" t="s">
        <v>409</v>
      </c>
      <c r="C263" s="21" t="s">
        <v>410</v>
      </c>
      <c r="D263" s="21" t="s">
        <v>422</v>
      </c>
      <c r="E263" s="21" t="s">
        <v>72</v>
      </c>
      <c r="F263" s="21" t="s">
        <v>423</v>
      </c>
      <c r="G263" s="21"/>
      <c r="H263" s="20" t="s">
        <v>74</v>
      </c>
      <c r="I263" s="21" t="s">
        <v>359</v>
      </c>
      <c r="J263" s="5"/>
      <c r="K263" s="5"/>
      <c r="L263" s="19" t="str">
        <f>D263&amp;"|"&amp;COUNTIF($D$5:D263,D263)</f>
        <v>التربة السبخة Sabkha|1</v>
      </c>
    </row>
    <row r="264" spans="1:12" ht="18" x14ac:dyDescent="0.4">
      <c r="A264" s="22">
        <v>260</v>
      </c>
      <c r="B264" s="22" t="s">
        <v>409</v>
      </c>
      <c r="C264" s="23" t="s">
        <v>410</v>
      </c>
      <c r="D264" s="23" t="s">
        <v>422</v>
      </c>
      <c r="E264" s="23" t="s">
        <v>72</v>
      </c>
      <c r="F264" s="23" t="s">
        <v>424</v>
      </c>
      <c r="G264" s="23"/>
      <c r="H264" s="22" t="s">
        <v>78</v>
      </c>
      <c r="I264" s="23" t="s">
        <v>359</v>
      </c>
      <c r="J264" s="5"/>
      <c r="K264" s="5"/>
      <c r="L264" s="19" t="str">
        <f>D264&amp;"|"&amp;COUNTIF($D$5:D264,D264)</f>
        <v>التربة السبخة Sabkha|2</v>
      </c>
    </row>
    <row r="265" spans="1:12" ht="36" x14ac:dyDescent="0.4">
      <c r="A265" s="20">
        <v>261</v>
      </c>
      <c r="B265" s="20" t="s">
        <v>409</v>
      </c>
      <c r="C265" s="21" t="s">
        <v>410</v>
      </c>
      <c r="D265" s="21" t="s">
        <v>425</v>
      </c>
      <c r="E265" s="21" t="s">
        <v>76</v>
      </c>
      <c r="F265" s="21" t="s">
        <v>426</v>
      </c>
      <c r="G265" s="21"/>
      <c r="H265" s="20" t="s">
        <v>78</v>
      </c>
      <c r="I265" s="21" t="s">
        <v>427</v>
      </c>
      <c r="J265" s="5"/>
      <c r="K265" s="5"/>
      <c r="L265" s="19" t="str">
        <f>D265&amp;"|"&amp;COUNTIF($D$5:D265,D265)</f>
        <v>قبول نتائج تصنيف ودمك الردم والإحلال|1</v>
      </c>
    </row>
    <row r="266" spans="1:12" ht="36" x14ac:dyDescent="0.4">
      <c r="A266" s="22">
        <v>262</v>
      </c>
      <c r="B266" s="22" t="s">
        <v>409</v>
      </c>
      <c r="C266" s="23" t="s">
        <v>410</v>
      </c>
      <c r="D266" s="23" t="s">
        <v>425</v>
      </c>
      <c r="E266" s="23" t="s">
        <v>72</v>
      </c>
      <c r="F266" s="23" t="s">
        <v>428</v>
      </c>
      <c r="G266" s="23"/>
      <c r="H266" s="22" t="s">
        <v>78</v>
      </c>
      <c r="I266" s="23" t="s">
        <v>429</v>
      </c>
      <c r="J266" s="5"/>
      <c r="K266" s="5"/>
      <c r="L266" s="19" t="str">
        <f>D266&amp;"|"&amp;COUNTIF($D$5:D266,D266)</f>
        <v>قبول نتائج تصنيف ودمك الردم والإحلال|2</v>
      </c>
    </row>
    <row r="267" spans="1:12" ht="36" x14ac:dyDescent="0.4">
      <c r="A267" s="20">
        <v>263</v>
      </c>
      <c r="B267" s="20" t="s">
        <v>409</v>
      </c>
      <c r="C267" s="21" t="s">
        <v>410</v>
      </c>
      <c r="D267" s="21" t="s">
        <v>425</v>
      </c>
      <c r="E267" s="21" t="s">
        <v>72</v>
      </c>
      <c r="F267" s="21" t="s">
        <v>430</v>
      </c>
      <c r="G267" s="21" t="s">
        <v>431</v>
      </c>
      <c r="H267" s="20" t="s">
        <v>74</v>
      </c>
      <c r="I267" s="21" t="s">
        <v>429</v>
      </c>
      <c r="J267" s="5"/>
      <c r="K267" s="5"/>
      <c r="L267" s="19" t="str">
        <f>D267&amp;"|"&amp;COUNTIF($D$5:D267,D267)</f>
        <v>قبول نتائج تصنيف ودمك الردم والإحلال|3</v>
      </c>
    </row>
    <row r="268" spans="1:12" ht="36" x14ac:dyDescent="0.4">
      <c r="A268" s="22">
        <v>264</v>
      </c>
      <c r="B268" s="22" t="s">
        <v>409</v>
      </c>
      <c r="C268" s="23" t="s">
        <v>410</v>
      </c>
      <c r="D268" s="23" t="s">
        <v>425</v>
      </c>
      <c r="E268" s="23" t="s">
        <v>72</v>
      </c>
      <c r="F268" s="23" t="s">
        <v>432</v>
      </c>
      <c r="G268" s="23"/>
      <c r="H268" s="22" t="s">
        <v>84</v>
      </c>
      <c r="I268" s="23" t="s">
        <v>429</v>
      </c>
      <c r="J268" s="5"/>
      <c r="K268" s="5"/>
      <c r="L268" s="19" t="str">
        <f>D268&amp;"|"&amp;COUNTIF($D$5:D268,D268)</f>
        <v>قبول نتائج تصنيف ودمك الردم والإحلال|4</v>
      </c>
    </row>
    <row r="269" spans="1:12" ht="36" x14ac:dyDescent="0.4">
      <c r="A269" s="20">
        <v>265</v>
      </c>
      <c r="B269" s="20" t="s">
        <v>409</v>
      </c>
      <c r="C269" s="21" t="s">
        <v>410</v>
      </c>
      <c r="D269" s="21" t="s">
        <v>425</v>
      </c>
      <c r="E269" s="21" t="s">
        <v>118</v>
      </c>
      <c r="F269" s="21" t="s">
        <v>433</v>
      </c>
      <c r="G269" s="21"/>
      <c r="H269" s="20" t="s">
        <v>84</v>
      </c>
      <c r="I269" s="21" t="s">
        <v>429</v>
      </c>
      <c r="J269" s="5"/>
      <c r="K269" s="5"/>
      <c r="L269" s="19" t="str">
        <f>D269&amp;"|"&amp;COUNTIF($D$5:D269,D269)</f>
        <v>قبول نتائج تصنيف ودمك الردم والإحلال|5</v>
      </c>
    </row>
    <row r="270" spans="1:12" ht="36" x14ac:dyDescent="0.4">
      <c r="A270" s="22">
        <v>266</v>
      </c>
      <c r="B270" s="22" t="s">
        <v>409</v>
      </c>
      <c r="C270" s="23" t="s">
        <v>410</v>
      </c>
      <c r="D270" s="23" t="s">
        <v>425</v>
      </c>
      <c r="E270" s="23" t="s">
        <v>118</v>
      </c>
      <c r="F270" s="23" t="s">
        <v>434</v>
      </c>
      <c r="G270" s="23" t="s">
        <v>435</v>
      </c>
      <c r="H270" s="22" t="s">
        <v>74</v>
      </c>
      <c r="I270" s="23" t="s">
        <v>429</v>
      </c>
      <c r="J270" s="5"/>
      <c r="K270" s="5"/>
      <c r="L270" s="19" t="str">
        <f>D270&amp;"|"&amp;COUNTIF($D$5:D270,D270)</f>
        <v>قبول نتائج تصنيف ودمك الردم والإحلال|6</v>
      </c>
    </row>
    <row r="271" spans="1:12" ht="36" x14ac:dyDescent="0.4">
      <c r="A271" s="20">
        <v>267</v>
      </c>
      <c r="B271" s="20" t="s">
        <v>409</v>
      </c>
      <c r="C271" s="21" t="s">
        <v>410</v>
      </c>
      <c r="D271" s="21" t="s">
        <v>425</v>
      </c>
      <c r="E271" s="21" t="s">
        <v>76</v>
      </c>
      <c r="F271" s="21" t="s">
        <v>436</v>
      </c>
      <c r="G271" s="21"/>
      <c r="H271" s="20" t="s">
        <v>78</v>
      </c>
      <c r="I271" s="21" t="s">
        <v>429</v>
      </c>
      <c r="J271" s="5"/>
      <c r="K271" s="5"/>
      <c r="L271" s="19" t="str">
        <f>D271&amp;"|"&amp;COUNTIF($D$5:D271,D271)</f>
        <v>قبول نتائج تصنيف ودمك الردم والإحلال|7</v>
      </c>
    </row>
    <row r="272" spans="1:12" ht="36" x14ac:dyDescent="0.4">
      <c r="A272" s="22">
        <v>268</v>
      </c>
      <c r="B272" s="22" t="s">
        <v>409</v>
      </c>
      <c r="C272" s="23" t="s">
        <v>410</v>
      </c>
      <c r="D272" s="23" t="s">
        <v>425</v>
      </c>
      <c r="E272" s="23" t="s">
        <v>118</v>
      </c>
      <c r="F272" s="23" t="s">
        <v>437</v>
      </c>
      <c r="G272" s="23" t="s">
        <v>438</v>
      </c>
      <c r="H272" s="22" t="s">
        <v>74</v>
      </c>
      <c r="I272" s="23" t="s">
        <v>429</v>
      </c>
      <c r="J272" s="5"/>
      <c r="K272" s="5"/>
      <c r="L272" s="19" t="str">
        <f>D272&amp;"|"&amp;COUNTIF($D$5:D272,D272)</f>
        <v>قبول نتائج تصنيف ودمك الردم والإحلال|8</v>
      </c>
    </row>
    <row r="273" spans="1:12" ht="36" x14ac:dyDescent="0.4">
      <c r="A273" s="20">
        <v>269</v>
      </c>
      <c r="B273" s="20" t="s">
        <v>409</v>
      </c>
      <c r="C273" s="21" t="s">
        <v>410</v>
      </c>
      <c r="D273" s="21" t="s">
        <v>439</v>
      </c>
      <c r="E273" s="21" t="s">
        <v>72</v>
      </c>
      <c r="F273" s="21" t="s">
        <v>440</v>
      </c>
      <c r="G273" s="21"/>
      <c r="H273" s="20" t="s">
        <v>74</v>
      </c>
      <c r="I273" s="21" t="s">
        <v>441</v>
      </c>
      <c r="J273" s="5"/>
      <c r="K273" s="5"/>
      <c r="L273" s="19" t="str">
        <f>D273&amp;"|"&amp;COUNTIF($D$5:D273,D273)</f>
        <v>استلام أعمال الحفر|1</v>
      </c>
    </row>
    <row r="274" spans="1:12" ht="36" x14ac:dyDescent="0.4">
      <c r="A274" s="22">
        <v>270</v>
      </c>
      <c r="B274" s="22" t="s">
        <v>409</v>
      </c>
      <c r="C274" s="23" t="s">
        <v>410</v>
      </c>
      <c r="D274" s="23" t="s">
        <v>439</v>
      </c>
      <c r="E274" s="23" t="s">
        <v>72</v>
      </c>
      <c r="F274" s="23" t="s">
        <v>442</v>
      </c>
      <c r="G274" s="23"/>
      <c r="H274" s="22" t="s">
        <v>74</v>
      </c>
      <c r="I274" s="23" t="s">
        <v>441</v>
      </c>
      <c r="J274" s="5"/>
      <c r="K274" s="5"/>
      <c r="L274" s="19" t="str">
        <f>D274&amp;"|"&amp;COUNTIF($D$5:D274,D274)</f>
        <v>استلام أعمال الحفر|2</v>
      </c>
    </row>
    <row r="275" spans="1:12" ht="36" x14ac:dyDescent="0.4">
      <c r="A275" s="20">
        <v>271</v>
      </c>
      <c r="B275" s="20" t="s">
        <v>409</v>
      </c>
      <c r="C275" s="21" t="s">
        <v>410</v>
      </c>
      <c r="D275" s="21" t="s">
        <v>439</v>
      </c>
      <c r="E275" s="21" t="s">
        <v>72</v>
      </c>
      <c r="F275" s="21" t="s">
        <v>443</v>
      </c>
      <c r="G275" s="21"/>
      <c r="H275" s="20" t="s">
        <v>78</v>
      </c>
      <c r="I275" s="21" t="s">
        <v>441</v>
      </c>
      <c r="J275" s="5"/>
      <c r="K275" s="5"/>
      <c r="L275" s="19" t="str">
        <f>D275&amp;"|"&amp;COUNTIF($D$5:D275,D275)</f>
        <v>استلام أعمال الحفر|3</v>
      </c>
    </row>
    <row r="276" spans="1:12" ht="36" x14ac:dyDescent="0.4">
      <c r="A276" s="22">
        <v>272</v>
      </c>
      <c r="B276" s="22" t="s">
        <v>409</v>
      </c>
      <c r="C276" s="23" t="s">
        <v>410</v>
      </c>
      <c r="D276" s="23" t="s">
        <v>439</v>
      </c>
      <c r="E276" s="23" t="s">
        <v>72</v>
      </c>
      <c r="F276" s="23" t="s">
        <v>444</v>
      </c>
      <c r="G276" s="23"/>
      <c r="H276" s="22" t="s">
        <v>78</v>
      </c>
      <c r="I276" s="23" t="s">
        <v>441</v>
      </c>
      <c r="J276" s="5"/>
      <c r="K276" s="5"/>
      <c r="L276" s="19" t="str">
        <f>D276&amp;"|"&amp;COUNTIF($D$5:D276,D276)</f>
        <v>استلام أعمال الحفر|4</v>
      </c>
    </row>
    <row r="277" spans="1:12" ht="36" x14ac:dyDescent="0.4">
      <c r="A277" s="20">
        <v>273</v>
      </c>
      <c r="B277" s="20" t="s">
        <v>409</v>
      </c>
      <c r="C277" s="21" t="s">
        <v>410</v>
      </c>
      <c r="D277" s="21" t="s">
        <v>439</v>
      </c>
      <c r="E277" s="21" t="s">
        <v>72</v>
      </c>
      <c r="F277" s="21" t="s">
        <v>445</v>
      </c>
      <c r="G277" s="21"/>
      <c r="H277" s="20" t="s">
        <v>74</v>
      </c>
      <c r="I277" s="21" t="s">
        <v>441</v>
      </c>
      <c r="J277" s="5"/>
      <c r="K277" s="5"/>
      <c r="L277" s="19" t="str">
        <f>D277&amp;"|"&amp;COUNTIF($D$5:D277,D277)</f>
        <v>استلام أعمال الحفر|5</v>
      </c>
    </row>
    <row r="278" spans="1:12" ht="18" x14ac:dyDescent="0.4">
      <c r="A278" s="22">
        <v>274</v>
      </c>
      <c r="B278" s="22" t="s">
        <v>409</v>
      </c>
      <c r="C278" s="23" t="s">
        <v>410</v>
      </c>
      <c r="D278" s="23" t="s">
        <v>439</v>
      </c>
      <c r="E278" s="23" t="s">
        <v>72</v>
      </c>
      <c r="F278" s="23" t="s">
        <v>446</v>
      </c>
      <c r="G278" s="23"/>
      <c r="H278" s="22" t="s">
        <v>74</v>
      </c>
      <c r="I278" s="23" t="s">
        <v>441</v>
      </c>
      <c r="J278" s="5"/>
      <c r="K278" s="5"/>
      <c r="L278" s="19" t="str">
        <f>D278&amp;"|"&amp;COUNTIF($D$5:D278,D278)</f>
        <v>استلام أعمال الحفر|6</v>
      </c>
    </row>
    <row r="279" spans="1:12" ht="36" x14ac:dyDescent="0.4">
      <c r="A279" s="20">
        <v>275</v>
      </c>
      <c r="B279" s="20" t="s">
        <v>409</v>
      </c>
      <c r="C279" s="21" t="s">
        <v>410</v>
      </c>
      <c r="D279" s="21" t="s">
        <v>439</v>
      </c>
      <c r="E279" s="21" t="s">
        <v>72</v>
      </c>
      <c r="F279" s="21" t="s">
        <v>447</v>
      </c>
      <c r="G279" s="21" t="s">
        <v>448</v>
      </c>
      <c r="H279" s="20" t="s">
        <v>74</v>
      </c>
      <c r="I279" s="21" t="s">
        <v>441</v>
      </c>
      <c r="J279" s="5"/>
      <c r="K279" s="5"/>
      <c r="L279" s="19" t="str">
        <f>D279&amp;"|"&amp;COUNTIF($D$5:D279,D279)</f>
        <v>استلام أعمال الحفر|7</v>
      </c>
    </row>
    <row r="280" spans="1:12" ht="36" x14ac:dyDescent="0.4">
      <c r="A280" s="22">
        <v>276</v>
      </c>
      <c r="B280" s="22" t="s">
        <v>409</v>
      </c>
      <c r="C280" s="23" t="s">
        <v>410</v>
      </c>
      <c r="D280" s="23" t="s">
        <v>439</v>
      </c>
      <c r="E280" s="23" t="s">
        <v>72</v>
      </c>
      <c r="F280" s="23" t="s">
        <v>449</v>
      </c>
      <c r="G280" s="23"/>
      <c r="H280" s="22" t="s">
        <v>74</v>
      </c>
      <c r="I280" s="23" t="s">
        <v>441</v>
      </c>
      <c r="J280" s="5"/>
      <c r="K280" s="5"/>
      <c r="L280" s="19" t="str">
        <f>D280&amp;"|"&amp;COUNTIF($D$5:D280,D280)</f>
        <v>استلام أعمال الحفر|8</v>
      </c>
    </row>
    <row r="281" spans="1:12" ht="36" x14ac:dyDescent="0.4">
      <c r="A281" s="20">
        <v>277</v>
      </c>
      <c r="B281" s="20" t="s">
        <v>409</v>
      </c>
      <c r="C281" s="21" t="s">
        <v>410</v>
      </c>
      <c r="D281" s="21" t="s">
        <v>439</v>
      </c>
      <c r="E281" s="21" t="s">
        <v>72</v>
      </c>
      <c r="F281" s="21" t="s">
        <v>450</v>
      </c>
      <c r="G281" s="21"/>
      <c r="H281" s="20" t="s">
        <v>84</v>
      </c>
      <c r="I281" s="21" t="s">
        <v>441</v>
      </c>
      <c r="J281" s="5"/>
      <c r="K281" s="5"/>
      <c r="L281" s="19" t="str">
        <f>D281&amp;"|"&amp;COUNTIF($D$5:D281,D281)</f>
        <v>استلام أعمال الحفر|9</v>
      </c>
    </row>
    <row r="282" spans="1:12" ht="36" x14ac:dyDescent="0.4">
      <c r="A282" s="22">
        <v>278</v>
      </c>
      <c r="B282" s="22" t="s">
        <v>409</v>
      </c>
      <c r="C282" s="23" t="s">
        <v>410</v>
      </c>
      <c r="D282" s="23" t="s">
        <v>439</v>
      </c>
      <c r="E282" s="23" t="s">
        <v>72</v>
      </c>
      <c r="F282" s="23" t="s">
        <v>451</v>
      </c>
      <c r="G282" s="23"/>
      <c r="H282" s="22" t="s">
        <v>74</v>
      </c>
      <c r="I282" s="23" t="s">
        <v>441</v>
      </c>
      <c r="J282" s="5"/>
      <c r="K282" s="5"/>
      <c r="L282" s="19" t="str">
        <f>D282&amp;"|"&amp;COUNTIF($D$5:D282,D282)</f>
        <v>استلام أعمال الحفر|10</v>
      </c>
    </row>
    <row r="283" spans="1:12" ht="36" x14ac:dyDescent="0.4">
      <c r="A283" s="20">
        <v>279</v>
      </c>
      <c r="B283" s="20" t="s">
        <v>409</v>
      </c>
      <c r="C283" s="21" t="s">
        <v>410</v>
      </c>
      <c r="D283" s="21" t="s">
        <v>439</v>
      </c>
      <c r="E283" s="21" t="s">
        <v>118</v>
      </c>
      <c r="F283" s="21" t="s">
        <v>452</v>
      </c>
      <c r="G283" s="21"/>
      <c r="H283" s="20" t="s">
        <v>84</v>
      </c>
      <c r="I283" s="21" t="s">
        <v>441</v>
      </c>
      <c r="J283" s="5"/>
      <c r="K283" s="5"/>
      <c r="L283" s="19" t="str">
        <f>D283&amp;"|"&amp;COUNTIF($D$5:D283,D283)</f>
        <v>استلام أعمال الحفر|11</v>
      </c>
    </row>
    <row r="284" spans="1:12" ht="18" x14ac:dyDescent="0.4">
      <c r="A284" s="22">
        <v>280</v>
      </c>
      <c r="B284" s="22" t="s">
        <v>409</v>
      </c>
      <c r="C284" s="23" t="s">
        <v>410</v>
      </c>
      <c r="D284" s="23" t="s">
        <v>439</v>
      </c>
      <c r="E284" s="23" t="s">
        <v>118</v>
      </c>
      <c r="F284" s="23" t="s">
        <v>453</v>
      </c>
      <c r="G284" s="23"/>
      <c r="H284" s="22" t="s">
        <v>84</v>
      </c>
      <c r="I284" s="23" t="s">
        <v>441</v>
      </c>
      <c r="J284" s="5"/>
      <c r="K284" s="5"/>
      <c r="L284" s="19" t="str">
        <f>D284&amp;"|"&amp;COUNTIF($D$5:D284,D284)</f>
        <v>استلام أعمال الحفر|12</v>
      </c>
    </row>
    <row r="285" spans="1:12" ht="18" x14ac:dyDescent="0.4">
      <c r="A285" s="20">
        <v>281</v>
      </c>
      <c r="B285" s="20" t="s">
        <v>409</v>
      </c>
      <c r="C285" s="21" t="s">
        <v>410</v>
      </c>
      <c r="D285" s="21" t="s">
        <v>439</v>
      </c>
      <c r="E285" s="21" t="s">
        <v>72</v>
      </c>
      <c r="F285" s="21" t="s">
        <v>454</v>
      </c>
      <c r="G285" s="21"/>
      <c r="H285" s="20" t="s">
        <v>74</v>
      </c>
      <c r="I285" s="21" t="s">
        <v>441</v>
      </c>
      <c r="J285" s="5"/>
      <c r="K285" s="5"/>
      <c r="L285" s="19" t="str">
        <f>D285&amp;"|"&amp;COUNTIF($D$5:D285,D285)</f>
        <v>استلام أعمال الحفر|13</v>
      </c>
    </row>
    <row r="286" spans="1:12" ht="18" x14ac:dyDescent="0.4">
      <c r="A286" s="22">
        <v>282</v>
      </c>
      <c r="B286" s="22" t="s">
        <v>409</v>
      </c>
      <c r="C286" s="23" t="s">
        <v>410</v>
      </c>
      <c r="D286" s="23" t="s">
        <v>455</v>
      </c>
      <c r="E286" s="23" t="s">
        <v>72</v>
      </c>
      <c r="F286" s="23" t="s">
        <v>456</v>
      </c>
      <c r="G286" s="23"/>
      <c r="H286" s="22" t="s">
        <v>78</v>
      </c>
      <c r="I286" s="23" t="s">
        <v>457</v>
      </c>
      <c r="J286" s="5"/>
      <c r="K286" s="5"/>
      <c r="L286" s="19" t="str">
        <f>D286&amp;"|"&amp;COUNTIF($D$5:D286,D286)</f>
        <v>استلام أعمال الحفر والتأسيس|1</v>
      </c>
    </row>
    <row r="287" spans="1:12" ht="18" x14ac:dyDescent="0.4">
      <c r="A287" s="20">
        <v>283</v>
      </c>
      <c r="B287" s="20" t="s">
        <v>409</v>
      </c>
      <c r="C287" s="21" t="s">
        <v>410</v>
      </c>
      <c r="D287" s="21" t="s">
        <v>455</v>
      </c>
      <c r="E287" s="21" t="s">
        <v>72</v>
      </c>
      <c r="F287" s="21" t="s">
        <v>458</v>
      </c>
      <c r="G287" s="21"/>
      <c r="H287" s="20" t="s">
        <v>84</v>
      </c>
      <c r="I287" s="21" t="s">
        <v>457</v>
      </c>
      <c r="J287" s="5"/>
      <c r="K287" s="5"/>
      <c r="L287" s="19" t="str">
        <f>D287&amp;"|"&amp;COUNTIF($D$5:D287,D287)</f>
        <v>استلام أعمال الحفر والتأسيس|2</v>
      </c>
    </row>
    <row r="288" spans="1:12" ht="18" x14ac:dyDescent="0.4">
      <c r="A288" s="22">
        <v>284</v>
      </c>
      <c r="B288" s="22" t="s">
        <v>409</v>
      </c>
      <c r="C288" s="23" t="s">
        <v>410</v>
      </c>
      <c r="D288" s="23" t="s">
        <v>455</v>
      </c>
      <c r="E288" s="23" t="s">
        <v>118</v>
      </c>
      <c r="F288" s="23" t="s">
        <v>459</v>
      </c>
      <c r="G288" s="23"/>
      <c r="H288" s="22" t="s">
        <v>74</v>
      </c>
      <c r="I288" s="23" t="s">
        <v>457</v>
      </c>
      <c r="J288" s="5"/>
      <c r="K288" s="5"/>
      <c r="L288" s="19" t="str">
        <f>D288&amp;"|"&amp;COUNTIF($D$5:D288,D288)</f>
        <v>استلام أعمال الحفر والتأسيس|3</v>
      </c>
    </row>
    <row r="289" spans="1:12" ht="36" x14ac:dyDescent="0.4">
      <c r="A289" s="20">
        <v>285</v>
      </c>
      <c r="B289" s="20" t="s">
        <v>409</v>
      </c>
      <c r="C289" s="21" t="s">
        <v>410</v>
      </c>
      <c r="D289" s="21" t="s">
        <v>455</v>
      </c>
      <c r="E289" s="21" t="s">
        <v>72</v>
      </c>
      <c r="F289" s="21" t="s">
        <v>460</v>
      </c>
      <c r="G289" s="21" t="s">
        <v>461</v>
      </c>
      <c r="H289" s="20" t="s">
        <v>74</v>
      </c>
      <c r="I289" s="21" t="s">
        <v>457</v>
      </c>
      <c r="J289" s="5"/>
      <c r="K289" s="5"/>
      <c r="L289" s="19" t="str">
        <f>D289&amp;"|"&amp;COUNTIF($D$5:D289,D289)</f>
        <v>استلام أعمال الحفر والتأسيس|4</v>
      </c>
    </row>
    <row r="290" spans="1:12" ht="36" x14ac:dyDescent="0.4">
      <c r="A290" s="22">
        <v>286</v>
      </c>
      <c r="B290" s="22" t="s">
        <v>409</v>
      </c>
      <c r="C290" s="23" t="s">
        <v>410</v>
      </c>
      <c r="D290" s="23" t="s">
        <v>455</v>
      </c>
      <c r="E290" s="23" t="s">
        <v>118</v>
      </c>
      <c r="F290" s="23" t="s">
        <v>462</v>
      </c>
      <c r="G290" s="23" t="s">
        <v>463</v>
      </c>
      <c r="H290" s="22" t="s">
        <v>84</v>
      </c>
      <c r="I290" s="23" t="s">
        <v>457</v>
      </c>
      <c r="J290" s="5"/>
      <c r="K290" s="5"/>
      <c r="L290" s="19" t="str">
        <f>D290&amp;"|"&amp;COUNTIF($D$5:D290,D290)</f>
        <v>استلام أعمال الحفر والتأسيس|5</v>
      </c>
    </row>
    <row r="291" spans="1:12" ht="18" x14ac:dyDescent="0.4">
      <c r="A291" s="20">
        <v>287</v>
      </c>
      <c r="B291" s="20" t="s">
        <v>409</v>
      </c>
      <c r="C291" s="21" t="s">
        <v>410</v>
      </c>
      <c r="D291" s="21" t="s">
        <v>455</v>
      </c>
      <c r="E291" s="21" t="s">
        <v>118</v>
      </c>
      <c r="F291" s="21" t="s">
        <v>464</v>
      </c>
      <c r="G291" s="21" t="s">
        <v>465</v>
      </c>
      <c r="H291" s="20" t="s">
        <v>84</v>
      </c>
      <c r="I291" s="21" t="s">
        <v>457</v>
      </c>
      <c r="J291" s="5"/>
      <c r="K291" s="5"/>
      <c r="L291" s="19" t="str">
        <f>D291&amp;"|"&amp;COUNTIF($D$5:D291,D291)</f>
        <v>استلام أعمال الحفر والتأسيس|6</v>
      </c>
    </row>
    <row r="292" spans="1:12" ht="18" x14ac:dyDescent="0.4">
      <c r="A292" s="22">
        <v>288</v>
      </c>
      <c r="B292" s="22" t="s">
        <v>409</v>
      </c>
      <c r="C292" s="23" t="s">
        <v>410</v>
      </c>
      <c r="D292" s="23" t="s">
        <v>455</v>
      </c>
      <c r="E292" s="23" t="s">
        <v>404</v>
      </c>
      <c r="F292" s="23" t="s">
        <v>466</v>
      </c>
      <c r="G292" s="23"/>
      <c r="H292" s="22" t="s">
        <v>74</v>
      </c>
      <c r="I292" s="23" t="s">
        <v>457</v>
      </c>
      <c r="J292" s="5"/>
      <c r="K292" s="5"/>
      <c r="L292" s="19" t="str">
        <f>D292&amp;"|"&amp;COUNTIF($D$5:D292,D292)</f>
        <v>استلام أعمال الحفر والتأسيس|7</v>
      </c>
    </row>
    <row r="293" spans="1:12" ht="36" x14ac:dyDescent="0.4">
      <c r="A293" s="20">
        <v>289</v>
      </c>
      <c r="B293" s="20" t="s">
        <v>409</v>
      </c>
      <c r="C293" s="21" t="s">
        <v>410</v>
      </c>
      <c r="D293" s="21" t="s">
        <v>455</v>
      </c>
      <c r="E293" s="21" t="s">
        <v>404</v>
      </c>
      <c r="F293" s="21" t="s">
        <v>467</v>
      </c>
      <c r="G293" s="21"/>
      <c r="H293" s="20" t="s">
        <v>74</v>
      </c>
      <c r="I293" s="21" t="s">
        <v>457</v>
      </c>
      <c r="J293" s="5"/>
      <c r="K293" s="5"/>
      <c r="L293" s="19" t="str">
        <f>D293&amp;"|"&amp;COUNTIF($D$5:D293,D293)</f>
        <v>استلام أعمال الحفر والتأسيس|8</v>
      </c>
    </row>
    <row r="294" spans="1:12" ht="36" x14ac:dyDescent="0.4">
      <c r="A294" s="22">
        <v>290</v>
      </c>
      <c r="B294" s="22" t="s">
        <v>409</v>
      </c>
      <c r="C294" s="23" t="s">
        <v>410</v>
      </c>
      <c r="D294" s="23" t="s">
        <v>455</v>
      </c>
      <c r="E294" s="23" t="s">
        <v>404</v>
      </c>
      <c r="F294" s="23" t="s">
        <v>468</v>
      </c>
      <c r="G294" s="23"/>
      <c r="H294" s="22" t="s">
        <v>74</v>
      </c>
      <c r="I294" s="23" t="s">
        <v>457</v>
      </c>
      <c r="J294" s="5"/>
      <c r="K294" s="5"/>
      <c r="L294" s="19" t="str">
        <f>D294&amp;"|"&amp;COUNTIF($D$5:D294,D294)</f>
        <v>استلام أعمال الحفر والتأسيس|9</v>
      </c>
    </row>
    <row r="295" spans="1:12" ht="36" x14ac:dyDescent="0.4">
      <c r="A295" s="20">
        <v>291</v>
      </c>
      <c r="B295" s="20" t="s">
        <v>409</v>
      </c>
      <c r="C295" s="21" t="s">
        <v>410</v>
      </c>
      <c r="D295" s="21" t="s">
        <v>455</v>
      </c>
      <c r="E295" s="21" t="s">
        <v>118</v>
      </c>
      <c r="F295" s="21" t="s">
        <v>469</v>
      </c>
      <c r="G295" s="21" t="s">
        <v>470</v>
      </c>
      <c r="H295" s="20" t="s">
        <v>74</v>
      </c>
      <c r="I295" s="21" t="s">
        <v>471</v>
      </c>
      <c r="J295" s="5"/>
      <c r="K295" s="5"/>
      <c r="L295" s="19" t="str">
        <f>D295&amp;"|"&amp;COUNTIF($D$5:D295,D295)</f>
        <v>استلام أعمال الحفر والتأسيس|10</v>
      </c>
    </row>
    <row r="296" spans="1:12" ht="18" x14ac:dyDescent="0.4">
      <c r="A296" s="22">
        <v>292</v>
      </c>
      <c r="B296" s="22" t="s">
        <v>409</v>
      </c>
      <c r="C296" s="23" t="s">
        <v>410</v>
      </c>
      <c r="D296" s="23" t="s">
        <v>455</v>
      </c>
      <c r="E296" s="23" t="s">
        <v>404</v>
      </c>
      <c r="F296" s="23" t="s">
        <v>472</v>
      </c>
      <c r="G296" s="23" t="s">
        <v>473</v>
      </c>
      <c r="H296" s="22" t="s">
        <v>84</v>
      </c>
      <c r="I296" s="23" t="s">
        <v>474</v>
      </c>
      <c r="J296" s="5"/>
      <c r="K296" s="5"/>
      <c r="L296" s="19" t="str">
        <f>D296&amp;"|"&amp;COUNTIF($D$5:D296,D296)</f>
        <v>استلام أعمال الحفر والتأسيس|11</v>
      </c>
    </row>
    <row r="297" spans="1:12" ht="18" x14ac:dyDescent="0.4">
      <c r="A297" s="20">
        <v>293</v>
      </c>
      <c r="B297" s="20" t="s">
        <v>409</v>
      </c>
      <c r="C297" s="21" t="s">
        <v>410</v>
      </c>
      <c r="D297" s="21" t="s">
        <v>455</v>
      </c>
      <c r="E297" s="21" t="s">
        <v>404</v>
      </c>
      <c r="F297" s="21" t="s">
        <v>475</v>
      </c>
      <c r="G297" s="21"/>
      <c r="H297" s="20" t="s">
        <v>84</v>
      </c>
      <c r="I297" s="21" t="s">
        <v>474</v>
      </c>
      <c r="J297" s="5"/>
      <c r="K297" s="5"/>
      <c r="L297" s="19" t="str">
        <f>D297&amp;"|"&amp;COUNTIF($D$5:D297,D297)</f>
        <v>استلام أعمال الحفر والتأسيس|12</v>
      </c>
    </row>
    <row r="298" spans="1:12" ht="36" x14ac:dyDescent="0.4">
      <c r="A298" s="22">
        <v>294</v>
      </c>
      <c r="B298" s="22" t="s">
        <v>409</v>
      </c>
      <c r="C298" s="23" t="s">
        <v>410</v>
      </c>
      <c r="D298" s="23" t="s">
        <v>455</v>
      </c>
      <c r="E298" s="23" t="s">
        <v>72</v>
      </c>
      <c r="F298" s="23" t="s">
        <v>476</v>
      </c>
      <c r="G298" s="23"/>
      <c r="H298" s="22" t="s">
        <v>78</v>
      </c>
      <c r="I298" s="23" t="s">
        <v>474</v>
      </c>
      <c r="J298" s="5"/>
      <c r="K298" s="5"/>
      <c r="L298" s="19" t="str">
        <f>D298&amp;"|"&amp;COUNTIF($D$5:D298,D298)</f>
        <v>استلام أعمال الحفر والتأسيس|13</v>
      </c>
    </row>
    <row r="299" spans="1:12" ht="36" x14ac:dyDescent="0.4">
      <c r="A299" s="20">
        <v>295</v>
      </c>
      <c r="B299" s="20" t="s">
        <v>409</v>
      </c>
      <c r="C299" s="21" t="s">
        <v>410</v>
      </c>
      <c r="D299" s="21" t="s">
        <v>455</v>
      </c>
      <c r="E299" s="21" t="s">
        <v>404</v>
      </c>
      <c r="F299" s="21" t="s">
        <v>477</v>
      </c>
      <c r="G299" s="21"/>
      <c r="H299" s="20" t="s">
        <v>84</v>
      </c>
      <c r="I299" s="21" t="s">
        <v>474</v>
      </c>
      <c r="J299" s="5"/>
      <c r="K299" s="5"/>
      <c r="L299" s="19" t="str">
        <f>D299&amp;"|"&amp;COUNTIF($D$5:D299,D299)</f>
        <v>استلام أعمال الحفر والتأسيس|14</v>
      </c>
    </row>
    <row r="300" spans="1:12" ht="36" x14ac:dyDescent="0.4">
      <c r="A300" s="22">
        <v>296</v>
      </c>
      <c r="B300" s="22" t="s">
        <v>409</v>
      </c>
      <c r="C300" s="23" t="s">
        <v>410</v>
      </c>
      <c r="D300" s="23" t="s">
        <v>455</v>
      </c>
      <c r="E300" s="23" t="s">
        <v>404</v>
      </c>
      <c r="F300" s="23" t="s">
        <v>478</v>
      </c>
      <c r="G300" s="23" t="s">
        <v>479</v>
      </c>
      <c r="H300" s="22" t="s">
        <v>84</v>
      </c>
      <c r="I300" s="23" t="s">
        <v>474</v>
      </c>
      <c r="J300" s="5"/>
      <c r="K300" s="5"/>
      <c r="L300" s="19" t="str">
        <f>D300&amp;"|"&amp;COUNTIF($D$5:D300,D300)</f>
        <v>استلام أعمال الحفر والتأسيس|15</v>
      </c>
    </row>
    <row r="301" spans="1:12" ht="36" x14ac:dyDescent="0.4">
      <c r="A301" s="20">
        <v>297</v>
      </c>
      <c r="B301" s="20" t="s">
        <v>409</v>
      </c>
      <c r="C301" s="21" t="s">
        <v>410</v>
      </c>
      <c r="D301" s="21" t="s">
        <v>455</v>
      </c>
      <c r="E301" s="21" t="s">
        <v>404</v>
      </c>
      <c r="F301" s="21" t="s">
        <v>480</v>
      </c>
      <c r="G301" s="21" t="s">
        <v>481</v>
      </c>
      <c r="H301" s="20" t="s">
        <v>74</v>
      </c>
      <c r="I301" s="21" t="s">
        <v>474</v>
      </c>
      <c r="J301" s="5"/>
      <c r="K301" s="5"/>
      <c r="L301" s="19" t="str">
        <f>D301&amp;"|"&amp;COUNTIF($D$5:D301,D301)</f>
        <v>استلام أعمال الحفر والتأسيس|16</v>
      </c>
    </row>
    <row r="302" spans="1:12" ht="18" x14ac:dyDescent="0.4">
      <c r="A302" s="22">
        <v>298</v>
      </c>
      <c r="B302" s="22" t="s">
        <v>409</v>
      </c>
      <c r="C302" s="23" t="s">
        <v>410</v>
      </c>
      <c r="D302" s="23" t="s">
        <v>455</v>
      </c>
      <c r="E302" s="23" t="s">
        <v>404</v>
      </c>
      <c r="F302" s="23" t="s">
        <v>482</v>
      </c>
      <c r="G302" s="23" t="s">
        <v>483</v>
      </c>
      <c r="H302" s="22" t="s">
        <v>74</v>
      </c>
      <c r="I302" s="23" t="s">
        <v>474</v>
      </c>
      <c r="J302" s="5"/>
      <c r="K302" s="5"/>
      <c r="L302" s="19" t="str">
        <f>D302&amp;"|"&amp;COUNTIF($D$5:D302,D302)</f>
        <v>استلام أعمال الحفر والتأسيس|17</v>
      </c>
    </row>
    <row r="303" spans="1:12" ht="18" x14ac:dyDescent="0.4">
      <c r="A303" s="20">
        <v>299</v>
      </c>
      <c r="B303" s="20" t="s">
        <v>409</v>
      </c>
      <c r="C303" s="21" t="s">
        <v>410</v>
      </c>
      <c r="D303" s="21" t="s">
        <v>455</v>
      </c>
      <c r="E303" s="21" t="s">
        <v>118</v>
      </c>
      <c r="F303" s="21" t="s">
        <v>484</v>
      </c>
      <c r="G303" s="21" t="s">
        <v>485</v>
      </c>
      <c r="H303" s="20" t="s">
        <v>84</v>
      </c>
      <c r="I303" s="21" t="s">
        <v>474</v>
      </c>
      <c r="J303" s="5"/>
      <c r="K303" s="5"/>
      <c r="L303" s="19" t="str">
        <f>D303&amp;"|"&amp;COUNTIF($D$5:D303,D303)</f>
        <v>استلام أعمال الحفر والتأسيس|18</v>
      </c>
    </row>
    <row r="304" spans="1:12" ht="18" x14ac:dyDescent="0.4">
      <c r="A304" s="22">
        <v>300</v>
      </c>
      <c r="B304" s="22" t="s">
        <v>409</v>
      </c>
      <c r="C304" s="23" t="s">
        <v>410</v>
      </c>
      <c r="D304" s="23" t="s">
        <v>455</v>
      </c>
      <c r="E304" s="23" t="s">
        <v>404</v>
      </c>
      <c r="F304" s="23" t="s">
        <v>486</v>
      </c>
      <c r="G304" s="23"/>
      <c r="H304" s="22" t="s">
        <v>84</v>
      </c>
      <c r="I304" s="23" t="s">
        <v>474</v>
      </c>
      <c r="J304" s="5"/>
      <c r="K304" s="5"/>
      <c r="L304" s="19" t="str">
        <f>D304&amp;"|"&amp;COUNTIF($D$5:D304,D304)</f>
        <v>استلام أعمال الحفر والتأسيس|19</v>
      </c>
    </row>
    <row r="305" spans="1:12" ht="18" x14ac:dyDescent="0.4">
      <c r="A305" s="20">
        <v>301</v>
      </c>
      <c r="B305" s="20" t="s">
        <v>409</v>
      </c>
      <c r="C305" s="21" t="s">
        <v>410</v>
      </c>
      <c r="D305" s="21" t="s">
        <v>455</v>
      </c>
      <c r="E305" s="21" t="s">
        <v>404</v>
      </c>
      <c r="F305" s="21" t="s">
        <v>487</v>
      </c>
      <c r="G305" s="21"/>
      <c r="H305" s="20" t="s">
        <v>84</v>
      </c>
      <c r="I305" s="21" t="s">
        <v>474</v>
      </c>
      <c r="J305" s="5"/>
      <c r="K305" s="5"/>
      <c r="L305" s="19" t="str">
        <f>D305&amp;"|"&amp;COUNTIF($D$5:D305,D305)</f>
        <v>استلام أعمال الحفر والتأسيس|20</v>
      </c>
    </row>
    <row r="306" spans="1:12" ht="36" x14ac:dyDescent="0.4">
      <c r="A306" s="22">
        <v>302</v>
      </c>
      <c r="B306" s="22" t="s">
        <v>409</v>
      </c>
      <c r="C306" s="23" t="s">
        <v>410</v>
      </c>
      <c r="D306" s="23" t="s">
        <v>455</v>
      </c>
      <c r="E306" s="23" t="s">
        <v>404</v>
      </c>
      <c r="F306" s="23" t="s">
        <v>488</v>
      </c>
      <c r="G306" s="23" t="s">
        <v>489</v>
      </c>
      <c r="H306" s="22" t="s">
        <v>74</v>
      </c>
      <c r="I306" s="23" t="s">
        <v>474</v>
      </c>
      <c r="J306" s="5"/>
      <c r="K306" s="5"/>
      <c r="L306" s="19" t="str">
        <f>D306&amp;"|"&amp;COUNTIF($D$5:D306,D306)</f>
        <v>استلام أعمال الحفر والتأسيس|21</v>
      </c>
    </row>
    <row r="307" spans="1:12" ht="36" x14ac:dyDescent="0.4">
      <c r="A307" s="20">
        <v>303</v>
      </c>
      <c r="B307" s="20" t="s">
        <v>409</v>
      </c>
      <c r="C307" s="21" t="s">
        <v>410</v>
      </c>
      <c r="D307" s="21" t="s">
        <v>455</v>
      </c>
      <c r="E307" s="21" t="s">
        <v>118</v>
      </c>
      <c r="F307" s="21" t="s">
        <v>490</v>
      </c>
      <c r="G307" s="21"/>
      <c r="H307" s="20" t="s">
        <v>84</v>
      </c>
      <c r="I307" s="21" t="s">
        <v>474</v>
      </c>
      <c r="J307" s="5"/>
      <c r="K307" s="5"/>
      <c r="L307" s="19" t="str">
        <f>D307&amp;"|"&amp;COUNTIF($D$5:D307,D307)</f>
        <v>استلام أعمال الحفر والتأسيس|22</v>
      </c>
    </row>
    <row r="308" spans="1:12" ht="36" x14ac:dyDescent="0.4">
      <c r="A308" s="22">
        <v>304</v>
      </c>
      <c r="B308" s="22" t="s">
        <v>409</v>
      </c>
      <c r="C308" s="23" t="s">
        <v>410</v>
      </c>
      <c r="D308" s="23" t="s">
        <v>455</v>
      </c>
      <c r="E308" s="23" t="s">
        <v>72</v>
      </c>
      <c r="F308" s="23" t="s">
        <v>491</v>
      </c>
      <c r="G308" s="23" t="s">
        <v>492</v>
      </c>
      <c r="H308" s="22" t="s">
        <v>78</v>
      </c>
      <c r="I308" s="23" t="s">
        <v>493</v>
      </c>
      <c r="J308" s="5"/>
      <c r="K308" s="5"/>
      <c r="L308" s="19" t="str">
        <f>D308&amp;"|"&amp;COUNTIF($D$5:D308,D308)</f>
        <v>استلام أعمال الحفر والتأسيس|23</v>
      </c>
    </row>
    <row r="309" spans="1:12" ht="36" x14ac:dyDescent="0.4">
      <c r="A309" s="20">
        <v>305</v>
      </c>
      <c r="B309" s="20" t="s">
        <v>409</v>
      </c>
      <c r="C309" s="21" t="s">
        <v>410</v>
      </c>
      <c r="D309" s="21" t="s">
        <v>455</v>
      </c>
      <c r="E309" s="21" t="s">
        <v>404</v>
      </c>
      <c r="F309" s="21" t="s">
        <v>494</v>
      </c>
      <c r="G309" s="21" t="s">
        <v>495</v>
      </c>
      <c r="H309" s="20" t="s">
        <v>74</v>
      </c>
      <c r="I309" s="21" t="s">
        <v>496</v>
      </c>
      <c r="J309" s="5"/>
      <c r="K309" s="5"/>
      <c r="L309" s="19" t="str">
        <f>D309&amp;"|"&amp;COUNTIF($D$5:D309,D309)</f>
        <v>استلام أعمال الحفر والتأسيس|24</v>
      </c>
    </row>
    <row r="310" spans="1:12" ht="18" x14ac:dyDescent="0.4">
      <c r="A310" s="22">
        <v>306</v>
      </c>
      <c r="B310" s="22" t="s">
        <v>409</v>
      </c>
      <c r="C310" s="23" t="s">
        <v>410</v>
      </c>
      <c r="D310" s="23" t="s">
        <v>455</v>
      </c>
      <c r="E310" s="23" t="s">
        <v>72</v>
      </c>
      <c r="F310" s="23" t="s">
        <v>497</v>
      </c>
      <c r="G310" s="23"/>
      <c r="H310" s="22" t="s">
        <v>74</v>
      </c>
      <c r="I310" s="23" t="s">
        <v>496</v>
      </c>
      <c r="J310" s="5"/>
      <c r="K310" s="5"/>
      <c r="L310" s="19" t="str">
        <f>D310&amp;"|"&amp;COUNTIF($D$5:D310,D310)</f>
        <v>استلام أعمال الحفر والتأسيس|25</v>
      </c>
    </row>
    <row r="311" spans="1:12" ht="36" x14ac:dyDescent="0.4">
      <c r="A311" s="20">
        <v>307</v>
      </c>
      <c r="B311" s="20" t="s">
        <v>409</v>
      </c>
      <c r="C311" s="21" t="s">
        <v>410</v>
      </c>
      <c r="D311" s="21" t="s">
        <v>455</v>
      </c>
      <c r="E311" s="21" t="s">
        <v>118</v>
      </c>
      <c r="F311" s="21" t="s">
        <v>498</v>
      </c>
      <c r="G311" s="21"/>
      <c r="H311" s="20" t="s">
        <v>84</v>
      </c>
      <c r="I311" s="21" t="s">
        <v>496</v>
      </c>
      <c r="J311" s="5"/>
      <c r="K311" s="5"/>
      <c r="L311" s="19" t="str">
        <f>D311&amp;"|"&amp;COUNTIF($D$5:D311,D311)</f>
        <v>استلام أعمال الحفر والتأسيس|26</v>
      </c>
    </row>
    <row r="312" spans="1:12" ht="18" x14ac:dyDescent="0.4">
      <c r="A312" s="22">
        <v>308</v>
      </c>
      <c r="B312" s="22" t="s">
        <v>409</v>
      </c>
      <c r="C312" s="23" t="s">
        <v>410</v>
      </c>
      <c r="D312" s="23" t="s">
        <v>455</v>
      </c>
      <c r="E312" s="23" t="s">
        <v>118</v>
      </c>
      <c r="F312" s="23" t="s">
        <v>499</v>
      </c>
      <c r="G312" s="23"/>
      <c r="H312" s="22" t="s">
        <v>84</v>
      </c>
      <c r="I312" s="23" t="s">
        <v>496</v>
      </c>
      <c r="J312" s="5"/>
      <c r="K312" s="5"/>
      <c r="L312" s="19" t="str">
        <f>D312&amp;"|"&amp;COUNTIF($D$5:D312,D312)</f>
        <v>استلام أعمال الحفر والتأسيس|27</v>
      </c>
    </row>
    <row r="313" spans="1:12" ht="36" x14ac:dyDescent="0.4">
      <c r="A313" s="20">
        <v>309</v>
      </c>
      <c r="B313" s="20" t="s">
        <v>409</v>
      </c>
      <c r="C313" s="21" t="s">
        <v>410</v>
      </c>
      <c r="D313" s="21" t="s">
        <v>455</v>
      </c>
      <c r="E313" s="21" t="s">
        <v>118</v>
      </c>
      <c r="F313" s="21" t="s">
        <v>500</v>
      </c>
      <c r="G313" s="21" t="s">
        <v>501</v>
      </c>
      <c r="H313" s="20" t="s">
        <v>84</v>
      </c>
      <c r="I313" s="21" t="s">
        <v>496</v>
      </c>
      <c r="J313" s="5"/>
      <c r="K313" s="5"/>
      <c r="L313" s="19" t="str">
        <f>D313&amp;"|"&amp;COUNTIF($D$5:D313,D313)</f>
        <v>استلام أعمال الحفر والتأسيس|28</v>
      </c>
    </row>
    <row r="314" spans="1:12" ht="36" x14ac:dyDescent="0.4">
      <c r="A314" s="22">
        <v>310</v>
      </c>
      <c r="B314" s="22" t="s">
        <v>409</v>
      </c>
      <c r="C314" s="23" t="s">
        <v>410</v>
      </c>
      <c r="D314" s="23" t="s">
        <v>455</v>
      </c>
      <c r="E314" s="23" t="s">
        <v>118</v>
      </c>
      <c r="F314" s="23" t="s">
        <v>502</v>
      </c>
      <c r="G314" s="23" t="s">
        <v>503</v>
      </c>
      <c r="H314" s="22" t="s">
        <v>74</v>
      </c>
      <c r="I314" s="23" t="s">
        <v>496</v>
      </c>
      <c r="J314" s="5"/>
      <c r="K314" s="5"/>
      <c r="L314" s="19" t="str">
        <f>D314&amp;"|"&amp;COUNTIF($D$5:D314,D314)</f>
        <v>استلام أعمال الحفر والتأسيس|29</v>
      </c>
    </row>
    <row r="315" spans="1:12" ht="18" x14ac:dyDescent="0.4">
      <c r="A315" s="20">
        <v>311</v>
      </c>
      <c r="B315" s="20" t="s">
        <v>409</v>
      </c>
      <c r="C315" s="21" t="s">
        <v>410</v>
      </c>
      <c r="D315" s="21" t="s">
        <v>455</v>
      </c>
      <c r="E315" s="21" t="s">
        <v>72</v>
      </c>
      <c r="F315" s="21" t="s">
        <v>504</v>
      </c>
      <c r="G315" s="21"/>
      <c r="H315" s="20" t="s">
        <v>78</v>
      </c>
      <c r="I315" s="21" t="s">
        <v>496</v>
      </c>
      <c r="J315" s="5"/>
      <c r="K315" s="5"/>
      <c r="L315" s="19" t="str">
        <f>D315&amp;"|"&amp;COUNTIF($D$5:D315,D315)</f>
        <v>استلام أعمال الحفر والتأسيس|30</v>
      </c>
    </row>
    <row r="316" spans="1:12" ht="54" x14ac:dyDescent="0.4">
      <c r="A316" s="22">
        <v>312</v>
      </c>
      <c r="B316" s="22" t="s">
        <v>409</v>
      </c>
      <c r="C316" s="23" t="s">
        <v>410</v>
      </c>
      <c r="D316" s="23" t="s">
        <v>455</v>
      </c>
      <c r="E316" s="23" t="s">
        <v>118</v>
      </c>
      <c r="F316" s="23" t="s">
        <v>505</v>
      </c>
      <c r="G316" s="23" t="s">
        <v>506</v>
      </c>
      <c r="H316" s="22" t="s">
        <v>84</v>
      </c>
      <c r="I316" s="23" t="s">
        <v>496</v>
      </c>
      <c r="J316" s="5"/>
      <c r="K316" s="5"/>
      <c r="L316" s="19" t="str">
        <f>D316&amp;"|"&amp;COUNTIF($D$5:D316,D316)</f>
        <v>استلام أعمال الحفر والتأسيس|31</v>
      </c>
    </row>
    <row r="317" spans="1:12" ht="18" x14ac:dyDescent="0.4">
      <c r="A317" s="20">
        <v>313</v>
      </c>
      <c r="B317" s="20" t="s">
        <v>409</v>
      </c>
      <c r="C317" s="21" t="s">
        <v>410</v>
      </c>
      <c r="D317" s="21" t="s">
        <v>455</v>
      </c>
      <c r="E317" s="21" t="s">
        <v>404</v>
      </c>
      <c r="F317" s="21" t="s">
        <v>507</v>
      </c>
      <c r="G317" s="21" t="s">
        <v>508</v>
      </c>
      <c r="H317" s="20" t="s">
        <v>74</v>
      </c>
      <c r="I317" s="21" t="s">
        <v>496</v>
      </c>
      <c r="J317" s="5"/>
      <c r="K317" s="5"/>
      <c r="L317" s="19" t="str">
        <f>D317&amp;"|"&amp;COUNTIF($D$5:D317,D317)</f>
        <v>استلام أعمال الحفر والتأسيس|32</v>
      </c>
    </row>
    <row r="318" spans="1:12" ht="18" x14ac:dyDescent="0.4">
      <c r="A318" s="22">
        <v>314</v>
      </c>
      <c r="B318" s="22" t="s">
        <v>409</v>
      </c>
      <c r="C318" s="23" t="s">
        <v>410</v>
      </c>
      <c r="D318" s="23" t="s">
        <v>455</v>
      </c>
      <c r="E318" s="23" t="s">
        <v>404</v>
      </c>
      <c r="F318" s="23" t="s">
        <v>509</v>
      </c>
      <c r="G318" s="23" t="s">
        <v>510</v>
      </c>
      <c r="H318" s="22" t="s">
        <v>74</v>
      </c>
      <c r="I318" s="23" t="s">
        <v>457</v>
      </c>
      <c r="J318" s="5"/>
      <c r="K318" s="5"/>
      <c r="L318" s="19" t="str">
        <f>D318&amp;"|"&amp;COUNTIF($D$5:D318,D318)</f>
        <v>استلام أعمال الحفر والتأسيس|33</v>
      </c>
    </row>
    <row r="319" spans="1:12" ht="36" x14ac:dyDescent="0.4">
      <c r="A319" s="20">
        <v>315</v>
      </c>
      <c r="B319" s="20" t="s">
        <v>409</v>
      </c>
      <c r="C319" s="21" t="s">
        <v>410</v>
      </c>
      <c r="D319" s="21" t="s">
        <v>511</v>
      </c>
      <c r="E319" s="21" t="s">
        <v>72</v>
      </c>
      <c r="F319" s="21" t="s">
        <v>512</v>
      </c>
      <c r="G319" s="21"/>
      <c r="H319" s="20" t="s">
        <v>78</v>
      </c>
      <c r="I319" s="21" t="s">
        <v>513</v>
      </c>
      <c r="J319" s="5"/>
      <c r="K319" s="5"/>
      <c r="L319" s="19" t="str">
        <f>D319&amp;"|"&amp;COUNTIF($D$5:D319,D319)</f>
        <v>استلام الإحلال بالتربة الإنشائية أسفل الأساسات|1</v>
      </c>
    </row>
    <row r="320" spans="1:12" ht="36" x14ac:dyDescent="0.4">
      <c r="A320" s="22">
        <v>316</v>
      </c>
      <c r="B320" s="22" t="s">
        <v>409</v>
      </c>
      <c r="C320" s="23" t="s">
        <v>410</v>
      </c>
      <c r="D320" s="23" t="s">
        <v>511</v>
      </c>
      <c r="E320" s="23" t="s">
        <v>72</v>
      </c>
      <c r="F320" s="23" t="s">
        <v>514</v>
      </c>
      <c r="G320" s="23"/>
      <c r="H320" s="22" t="s">
        <v>74</v>
      </c>
      <c r="I320" s="23" t="s">
        <v>513</v>
      </c>
      <c r="J320" s="5"/>
      <c r="K320" s="5"/>
      <c r="L320" s="19" t="str">
        <f>D320&amp;"|"&amp;COUNTIF($D$5:D320,D320)</f>
        <v>استلام الإحلال بالتربة الإنشائية أسفل الأساسات|2</v>
      </c>
    </row>
    <row r="321" spans="1:12" ht="36" x14ac:dyDescent="0.4">
      <c r="A321" s="20">
        <v>317</v>
      </c>
      <c r="B321" s="20" t="s">
        <v>409</v>
      </c>
      <c r="C321" s="21" t="s">
        <v>410</v>
      </c>
      <c r="D321" s="21" t="s">
        <v>511</v>
      </c>
      <c r="E321" s="21" t="s">
        <v>72</v>
      </c>
      <c r="F321" s="21" t="s">
        <v>515</v>
      </c>
      <c r="G321" s="21"/>
      <c r="H321" s="20" t="s">
        <v>78</v>
      </c>
      <c r="I321" s="21" t="s">
        <v>516</v>
      </c>
      <c r="J321" s="5"/>
      <c r="K321" s="5"/>
      <c r="L321" s="19" t="str">
        <f>D321&amp;"|"&amp;COUNTIF($D$5:D321,D321)</f>
        <v>استلام الإحلال بالتربة الإنشائية أسفل الأساسات|3</v>
      </c>
    </row>
    <row r="322" spans="1:12" ht="36" x14ac:dyDescent="0.4">
      <c r="A322" s="22">
        <v>318</v>
      </c>
      <c r="B322" s="22" t="s">
        <v>409</v>
      </c>
      <c r="C322" s="23" t="s">
        <v>410</v>
      </c>
      <c r="D322" s="23" t="s">
        <v>511</v>
      </c>
      <c r="E322" s="23" t="s">
        <v>72</v>
      </c>
      <c r="F322" s="23" t="s">
        <v>517</v>
      </c>
      <c r="G322" s="23"/>
      <c r="H322" s="22" t="s">
        <v>78</v>
      </c>
      <c r="I322" s="23" t="s">
        <v>516</v>
      </c>
      <c r="J322" s="5"/>
      <c r="K322" s="5"/>
      <c r="L322" s="19" t="str">
        <f>D322&amp;"|"&amp;COUNTIF($D$5:D322,D322)</f>
        <v>استلام الإحلال بالتربة الإنشائية أسفل الأساسات|4</v>
      </c>
    </row>
    <row r="323" spans="1:12" ht="36" x14ac:dyDescent="0.4">
      <c r="A323" s="20">
        <v>319</v>
      </c>
      <c r="B323" s="20" t="s">
        <v>409</v>
      </c>
      <c r="C323" s="21" t="s">
        <v>410</v>
      </c>
      <c r="D323" s="21" t="s">
        <v>511</v>
      </c>
      <c r="E323" s="21" t="s">
        <v>72</v>
      </c>
      <c r="F323" s="21" t="s">
        <v>518</v>
      </c>
      <c r="G323" s="21"/>
      <c r="H323" s="20" t="s">
        <v>84</v>
      </c>
      <c r="I323" s="21" t="s">
        <v>516</v>
      </c>
      <c r="J323" s="5"/>
      <c r="K323" s="5"/>
      <c r="L323" s="19" t="str">
        <f>D323&amp;"|"&amp;COUNTIF($D$5:D323,D323)</f>
        <v>استلام الإحلال بالتربة الإنشائية أسفل الأساسات|5</v>
      </c>
    </row>
    <row r="324" spans="1:12" ht="36" x14ac:dyDescent="0.4">
      <c r="A324" s="22">
        <v>320</v>
      </c>
      <c r="B324" s="22" t="s">
        <v>409</v>
      </c>
      <c r="C324" s="23" t="s">
        <v>410</v>
      </c>
      <c r="D324" s="23" t="s">
        <v>511</v>
      </c>
      <c r="E324" s="23" t="s">
        <v>72</v>
      </c>
      <c r="F324" s="23" t="s">
        <v>519</v>
      </c>
      <c r="G324" s="23"/>
      <c r="H324" s="22" t="s">
        <v>74</v>
      </c>
      <c r="I324" s="23" t="s">
        <v>516</v>
      </c>
      <c r="J324" s="5"/>
      <c r="K324" s="5"/>
      <c r="L324" s="19" t="str">
        <f>D324&amp;"|"&amp;COUNTIF($D$5:D324,D324)</f>
        <v>استلام الإحلال بالتربة الإنشائية أسفل الأساسات|6</v>
      </c>
    </row>
    <row r="325" spans="1:12" ht="36" x14ac:dyDescent="0.4">
      <c r="A325" s="20">
        <v>321</v>
      </c>
      <c r="B325" s="20" t="s">
        <v>409</v>
      </c>
      <c r="C325" s="21" t="s">
        <v>410</v>
      </c>
      <c r="D325" s="21" t="s">
        <v>511</v>
      </c>
      <c r="E325" s="21" t="s">
        <v>118</v>
      </c>
      <c r="F325" s="21" t="s">
        <v>520</v>
      </c>
      <c r="G325" s="21"/>
      <c r="H325" s="20" t="s">
        <v>84</v>
      </c>
      <c r="I325" s="21" t="s">
        <v>516</v>
      </c>
      <c r="J325" s="5"/>
      <c r="K325" s="5"/>
      <c r="L325" s="19" t="str">
        <f>D325&amp;"|"&amp;COUNTIF($D$5:D325,D325)</f>
        <v>استلام الإحلال بالتربة الإنشائية أسفل الأساسات|7</v>
      </c>
    </row>
    <row r="326" spans="1:12" ht="36" x14ac:dyDescent="0.4">
      <c r="A326" s="22">
        <v>322</v>
      </c>
      <c r="B326" s="22" t="s">
        <v>409</v>
      </c>
      <c r="C326" s="23" t="s">
        <v>410</v>
      </c>
      <c r="D326" s="23" t="s">
        <v>511</v>
      </c>
      <c r="E326" s="23" t="s">
        <v>118</v>
      </c>
      <c r="F326" s="23" t="s">
        <v>521</v>
      </c>
      <c r="G326" s="23" t="s">
        <v>522</v>
      </c>
      <c r="H326" s="22" t="s">
        <v>74</v>
      </c>
      <c r="I326" s="23" t="s">
        <v>516</v>
      </c>
      <c r="J326" s="5"/>
      <c r="K326" s="5"/>
      <c r="L326" s="19" t="str">
        <f>D326&amp;"|"&amp;COUNTIF($D$5:D326,D326)</f>
        <v>استلام الإحلال بالتربة الإنشائية أسفل الأساسات|8</v>
      </c>
    </row>
    <row r="327" spans="1:12" ht="36" x14ac:dyDescent="0.4">
      <c r="A327" s="20">
        <v>323</v>
      </c>
      <c r="B327" s="20" t="s">
        <v>409</v>
      </c>
      <c r="C327" s="21" t="s">
        <v>410</v>
      </c>
      <c r="D327" s="21" t="s">
        <v>511</v>
      </c>
      <c r="E327" s="21" t="s">
        <v>118</v>
      </c>
      <c r="F327" s="21" t="s">
        <v>523</v>
      </c>
      <c r="G327" s="21" t="s">
        <v>524</v>
      </c>
      <c r="H327" s="20" t="s">
        <v>84</v>
      </c>
      <c r="I327" s="21" t="s">
        <v>516</v>
      </c>
      <c r="J327" s="5"/>
      <c r="K327" s="5"/>
      <c r="L327" s="19" t="str">
        <f>D327&amp;"|"&amp;COUNTIF($D$5:D327,D327)</f>
        <v>استلام الإحلال بالتربة الإنشائية أسفل الأساسات|9</v>
      </c>
    </row>
    <row r="328" spans="1:12" ht="36" x14ac:dyDescent="0.4">
      <c r="A328" s="22">
        <v>324</v>
      </c>
      <c r="B328" s="22" t="s">
        <v>409</v>
      </c>
      <c r="C328" s="23" t="s">
        <v>410</v>
      </c>
      <c r="D328" s="23" t="s">
        <v>511</v>
      </c>
      <c r="E328" s="23" t="s">
        <v>404</v>
      </c>
      <c r="F328" s="23" t="s">
        <v>525</v>
      </c>
      <c r="G328" s="23" t="s">
        <v>526</v>
      </c>
      <c r="H328" s="22" t="s">
        <v>74</v>
      </c>
      <c r="I328" s="23" t="s">
        <v>370</v>
      </c>
      <c r="J328" s="5"/>
      <c r="K328" s="5"/>
      <c r="L328" s="19" t="str">
        <f>D328&amp;"|"&amp;COUNTIF($D$5:D328,D328)</f>
        <v>استلام الإحلال بالتربة الإنشائية أسفل الأساسات|10</v>
      </c>
    </row>
    <row r="329" spans="1:12" ht="36" x14ac:dyDescent="0.4">
      <c r="A329" s="20">
        <v>325</v>
      </c>
      <c r="B329" s="20" t="s">
        <v>409</v>
      </c>
      <c r="C329" s="21" t="s">
        <v>410</v>
      </c>
      <c r="D329" s="21" t="s">
        <v>511</v>
      </c>
      <c r="E329" s="21" t="s">
        <v>118</v>
      </c>
      <c r="F329" s="21" t="s">
        <v>527</v>
      </c>
      <c r="G329" s="21" t="s">
        <v>528</v>
      </c>
      <c r="H329" s="20" t="s">
        <v>84</v>
      </c>
      <c r="I329" s="21" t="s">
        <v>370</v>
      </c>
      <c r="J329" s="5"/>
      <c r="K329" s="5"/>
      <c r="L329" s="19" t="str">
        <f>D329&amp;"|"&amp;COUNTIF($D$5:D329,D329)</f>
        <v>استلام الإحلال بالتربة الإنشائية أسفل الأساسات|11</v>
      </c>
    </row>
    <row r="330" spans="1:12" ht="36" x14ac:dyDescent="0.4">
      <c r="A330" s="22">
        <v>326</v>
      </c>
      <c r="B330" s="22" t="s">
        <v>409</v>
      </c>
      <c r="C330" s="23" t="s">
        <v>410</v>
      </c>
      <c r="D330" s="23" t="s">
        <v>511</v>
      </c>
      <c r="E330" s="23" t="s">
        <v>404</v>
      </c>
      <c r="F330" s="23" t="s">
        <v>529</v>
      </c>
      <c r="G330" s="23"/>
      <c r="H330" s="22" t="s">
        <v>74</v>
      </c>
      <c r="I330" s="23" t="s">
        <v>370</v>
      </c>
      <c r="J330" s="5"/>
      <c r="K330" s="5"/>
      <c r="L330" s="19" t="str">
        <f>D330&amp;"|"&amp;COUNTIF($D$5:D330,D330)</f>
        <v>استلام الإحلال بالتربة الإنشائية أسفل الأساسات|12</v>
      </c>
    </row>
    <row r="331" spans="1:12" ht="36" x14ac:dyDescent="0.4">
      <c r="A331" s="20">
        <v>327</v>
      </c>
      <c r="B331" s="20" t="s">
        <v>409</v>
      </c>
      <c r="C331" s="21" t="s">
        <v>410</v>
      </c>
      <c r="D331" s="21" t="s">
        <v>511</v>
      </c>
      <c r="E331" s="21" t="s">
        <v>118</v>
      </c>
      <c r="F331" s="21" t="s">
        <v>530</v>
      </c>
      <c r="G331" s="21"/>
      <c r="H331" s="20" t="s">
        <v>74</v>
      </c>
      <c r="I331" s="21" t="s">
        <v>370</v>
      </c>
      <c r="J331" s="5"/>
      <c r="K331" s="5"/>
      <c r="L331" s="19" t="str">
        <f>D331&amp;"|"&amp;COUNTIF($D$5:D331,D331)</f>
        <v>استلام الإحلال بالتربة الإنشائية أسفل الأساسات|13</v>
      </c>
    </row>
    <row r="332" spans="1:12" ht="36" x14ac:dyDescent="0.4">
      <c r="A332" s="22">
        <v>328</v>
      </c>
      <c r="B332" s="22" t="s">
        <v>409</v>
      </c>
      <c r="C332" s="23" t="s">
        <v>410</v>
      </c>
      <c r="D332" s="23" t="s">
        <v>511</v>
      </c>
      <c r="E332" s="23" t="s">
        <v>404</v>
      </c>
      <c r="F332" s="23" t="s">
        <v>531</v>
      </c>
      <c r="G332" s="23"/>
      <c r="H332" s="22" t="s">
        <v>78</v>
      </c>
      <c r="I332" s="23" t="s">
        <v>370</v>
      </c>
      <c r="J332" s="5"/>
      <c r="K332" s="5"/>
      <c r="L332" s="19" t="str">
        <f>D332&amp;"|"&amp;COUNTIF($D$5:D332,D332)</f>
        <v>استلام الإحلال بالتربة الإنشائية أسفل الأساسات|14</v>
      </c>
    </row>
    <row r="333" spans="1:12" ht="36" x14ac:dyDescent="0.4">
      <c r="A333" s="20">
        <v>329</v>
      </c>
      <c r="B333" s="20" t="s">
        <v>409</v>
      </c>
      <c r="C333" s="21" t="s">
        <v>410</v>
      </c>
      <c r="D333" s="21" t="s">
        <v>532</v>
      </c>
      <c r="E333" s="21" t="s">
        <v>72</v>
      </c>
      <c r="F333" s="21" t="s">
        <v>533</v>
      </c>
      <c r="G333" s="21"/>
      <c r="H333" s="20" t="s">
        <v>74</v>
      </c>
      <c r="I333" s="21" t="s">
        <v>534</v>
      </c>
      <c r="J333" s="5"/>
      <c r="K333" s="5"/>
      <c r="L333" s="19" t="str">
        <f>D333&amp;"|"&amp;COUNTIF($D$5:D333,D333)</f>
        <v>استلام الردم حول الأساسات|1</v>
      </c>
    </row>
    <row r="334" spans="1:12" ht="18" x14ac:dyDescent="0.4">
      <c r="A334" s="22">
        <v>330</v>
      </c>
      <c r="B334" s="22" t="s">
        <v>409</v>
      </c>
      <c r="C334" s="23" t="s">
        <v>410</v>
      </c>
      <c r="D334" s="23" t="s">
        <v>532</v>
      </c>
      <c r="E334" s="23" t="s">
        <v>72</v>
      </c>
      <c r="F334" s="23" t="s">
        <v>535</v>
      </c>
      <c r="G334" s="23"/>
      <c r="H334" s="22" t="s">
        <v>74</v>
      </c>
      <c r="I334" s="23" t="s">
        <v>534</v>
      </c>
      <c r="J334" s="5"/>
      <c r="K334" s="5"/>
      <c r="L334" s="19" t="str">
        <f>D334&amp;"|"&amp;COUNTIF($D$5:D334,D334)</f>
        <v>استلام الردم حول الأساسات|2</v>
      </c>
    </row>
    <row r="335" spans="1:12" ht="18" x14ac:dyDescent="0.4">
      <c r="A335" s="20">
        <v>331</v>
      </c>
      <c r="B335" s="20" t="s">
        <v>409</v>
      </c>
      <c r="C335" s="21" t="s">
        <v>410</v>
      </c>
      <c r="D335" s="21" t="s">
        <v>532</v>
      </c>
      <c r="E335" s="21" t="s">
        <v>72</v>
      </c>
      <c r="F335" s="21" t="s">
        <v>536</v>
      </c>
      <c r="G335" s="21"/>
      <c r="H335" s="20" t="s">
        <v>84</v>
      </c>
      <c r="I335" s="21" t="s">
        <v>534</v>
      </c>
      <c r="J335" s="5"/>
      <c r="K335" s="5"/>
      <c r="L335" s="19" t="str">
        <f>D335&amp;"|"&amp;COUNTIF($D$5:D335,D335)</f>
        <v>استلام الردم حول الأساسات|3</v>
      </c>
    </row>
    <row r="336" spans="1:12" ht="36" x14ac:dyDescent="0.4">
      <c r="A336" s="22">
        <v>332</v>
      </c>
      <c r="B336" s="22" t="s">
        <v>409</v>
      </c>
      <c r="C336" s="23" t="s">
        <v>410</v>
      </c>
      <c r="D336" s="23" t="s">
        <v>532</v>
      </c>
      <c r="E336" s="23" t="s">
        <v>76</v>
      </c>
      <c r="F336" s="23" t="s">
        <v>537</v>
      </c>
      <c r="G336" s="23"/>
      <c r="H336" s="22" t="s">
        <v>78</v>
      </c>
      <c r="I336" s="23" t="s">
        <v>534</v>
      </c>
      <c r="J336" s="5"/>
      <c r="K336" s="5"/>
      <c r="L336" s="19" t="str">
        <f>D336&amp;"|"&amp;COUNTIF($D$5:D336,D336)</f>
        <v>استلام الردم حول الأساسات|4</v>
      </c>
    </row>
    <row r="337" spans="1:12" ht="36" x14ac:dyDescent="0.4">
      <c r="A337" s="20">
        <v>333</v>
      </c>
      <c r="B337" s="20" t="s">
        <v>409</v>
      </c>
      <c r="C337" s="21" t="s">
        <v>410</v>
      </c>
      <c r="D337" s="21" t="s">
        <v>532</v>
      </c>
      <c r="E337" s="21" t="s">
        <v>72</v>
      </c>
      <c r="F337" s="21" t="s">
        <v>538</v>
      </c>
      <c r="G337" s="21"/>
      <c r="H337" s="20" t="s">
        <v>78</v>
      </c>
      <c r="I337" s="21" t="s">
        <v>534</v>
      </c>
      <c r="J337" s="5"/>
      <c r="K337" s="5"/>
      <c r="L337" s="19" t="str">
        <f>D337&amp;"|"&amp;COUNTIF($D$5:D337,D337)</f>
        <v>استلام الردم حول الأساسات|5</v>
      </c>
    </row>
    <row r="338" spans="1:12" ht="18" x14ac:dyDescent="0.4">
      <c r="A338" s="22">
        <v>334</v>
      </c>
      <c r="B338" s="22" t="s">
        <v>409</v>
      </c>
      <c r="C338" s="23" t="s">
        <v>410</v>
      </c>
      <c r="D338" s="23" t="s">
        <v>532</v>
      </c>
      <c r="E338" s="23" t="s">
        <v>72</v>
      </c>
      <c r="F338" s="23" t="s">
        <v>539</v>
      </c>
      <c r="G338" s="23"/>
      <c r="H338" s="22" t="s">
        <v>78</v>
      </c>
      <c r="I338" s="23" t="s">
        <v>534</v>
      </c>
      <c r="J338" s="5"/>
      <c r="K338" s="5"/>
      <c r="L338" s="19" t="str">
        <f>D338&amp;"|"&amp;COUNTIF($D$5:D338,D338)</f>
        <v>استلام الردم حول الأساسات|6</v>
      </c>
    </row>
    <row r="339" spans="1:12" ht="18" x14ac:dyDescent="0.4">
      <c r="A339" s="20">
        <v>335</v>
      </c>
      <c r="B339" s="20" t="s">
        <v>409</v>
      </c>
      <c r="C339" s="21" t="s">
        <v>410</v>
      </c>
      <c r="D339" s="21" t="s">
        <v>532</v>
      </c>
      <c r="E339" s="21" t="s">
        <v>72</v>
      </c>
      <c r="F339" s="21" t="s">
        <v>540</v>
      </c>
      <c r="G339" s="21"/>
      <c r="H339" s="20" t="s">
        <v>84</v>
      </c>
      <c r="I339" s="21" t="s">
        <v>534</v>
      </c>
      <c r="J339" s="5"/>
      <c r="K339" s="5"/>
      <c r="L339" s="19" t="str">
        <f>D339&amp;"|"&amp;COUNTIF($D$5:D339,D339)</f>
        <v>استلام الردم حول الأساسات|7</v>
      </c>
    </row>
    <row r="340" spans="1:12" ht="18" x14ac:dyDescent="0.4">
      <c r="A340" s="22">
        <v>336</v>
      </c>
      <c r="B340" s="22" t="s">
        <v>409</v>
      </c>
      <c r="C340" s="23" t="s">
        <v>410</v>
      </c>
      <c r="D340" s="23" t="s">
        <v>532</v>
      </c>
      <c r="E340" s="23" t="s">
        <v>72</v>
      </c>
      <c r="F340" s="23" t="s">
        <v>541</v>
      </c>
      <c r="G340" s="23" t="s">
        <v>542</v>
      </c>
      <c r="H340" s="22" t="s">
        <v>74</v>
      </c>
      <c r="I340" s="23" t="s">
        <v>543</v>
      </c>
      <c r="J340" s="5"/>
      <c r="K340" s="5"/>
      <c r="L340" s="19" t="str">
        <f>D340&amp;"|"&amp;COUNTIF($D$5:D340,D340)</f>
        <v>استلام الردم حول الأساسات|8</v>
      </c>
    </row>
    <row r="341" spans="1:12" ht="18" x14ac:dyDescent="0.4">
      <c r="A341" s="20">
        <v>337</v>
      </c>
      <c r="B341" s="20" t="s">
        <v>409</v>
      </c>
      <c r="C341" s="21" t="s">
        <v>410</v>
      </c>
      <c r="D341" s="21" t="s">
        <v>532</v>
      </c>
      <c r="E341" s="21" t="s">
        <v>72</v>
      </c>
      <c r="F341" s="21" t="s">
        <v>544</v>
      </c>
      <c r="G341" s="21"/>
      <c r="H341" s="20" t="s">
        <v>74</v>
      </c>
      <c r="I341" s="21" t="s">
        <v>543</v>
      </c>
      <c r="J341" s="5"/>
      <c r="K341" s="5"/>
      <c r="L341" s="19" t="str">
        <f>D341&amp;"|"&amp;COUNTIF($D$5:D341,D341)</f>
        <v>استلام الردم حول الأساسات|9</v>
      </c>
    </row>
    <row r="342" spans="1:12" ht="18" x14ac:dyDescent="0.4">
      <c r="A342" s="22">
        <v>338</v>
      </c>
      <c r="B342" s="22" t="s">
        <v>409</v>
      </c>
      <c r="C342" s="23" t="s">
        <v>410</v>
      </c>
      <c r="D342" s="23" t="s">
        <v>532</v>
      </c>
      <c r="E342" s="23" t="s">
        <v>72</v>
      </c>
      <c r="F342" s="23" t="s">
        <v>545</v>
      </c>
      <c r="G342" s="23" t="s">
        <v>546</v>
      </c>
      <c r="H342" s="22" t="s">
        <v>74</v>
      </c>
      <c r="I342" s="23" t="s">
        <v>543</v>
      </c>
      <c r="J342" s="5"/>
      <c r="K342" s="5"/>
      <c r="L342" s="19" t="str">
        <f>D342&amp;"|"&amp;COUNTIF($D$5:D342,D342)</f>
        <v>استلام الردم حول الأساسات|10</v>
      </c>
    </row>
    <row r="343" spans="1:12" ht="18" x14ac:dyDescent="0.4">
      <c r="A343" s="20">
        <v>339</v>
      </c>
      <c r="B343" s="20" t="s">
        <v>409</v>
      </c>
      <c r="C343" s="21" t="s">
        <v>410</v>
      </c>
      <c r="D343" s="21" t="s">
        <v>532</v>
      </c>
      <c r="E343" s="21" t="s">
        <v>72</v>
      </c>
      <c r="F343" s="21" t="s">
        <v>547</v>
      </c>
      <c r="G343" s="21"/>
      <c r="H343" s="20" t="s">
        <v>78</v>
      </c>
      <c r="I343" s="21" t="s">
        <v>543</v>
      </c>
      <c r="J343" s="5"/>
      <c r="K343" s="5"/>
      <c r="L343" s="19" t="str">
        <f>D343&amp;"|"&amp;COUNTIF($D$5:D343,D343)</f>
        <v>استلام الردم حول الأساسات|11</v>
      </c>
    </row>
    <row r="344" spans="1:12" ht="36" x14ac:dyDescent="0.4">
      <c r="A344" s="22">
        <v>340</v>
      </c>
      <c r="B344" s="22" t="s">
        <v>409</v>
      </c>
      <c r="C344" s="23" t="s">
        <v>410</v>
      </c>
      <c r="D344" s="23" t="s">
        <v>532</v>
      </c>
      <c r="E344" s="23" t="s">
        <v>72</v>
      </c>
      <c r="F344" s="23" t="s">
        <v>548</v>
      </c>
      <c r="G344" s="23" t="s">
        <v>549</v>
      </c>
      <c r="H344" s="22" t="s">
        <v>74</v>
      </c>
      <c r="I344" s="23" t="s">
        <v>543</v>
      </c>
      <c r="J344" s="5"/>
      <c r="K344" s="5"/>
      <c r="L344" s="19" t="str">
        <f>D344&amp;"|"&amp;COUNTIF($D$5:D344,D344)</f>
        <v>استلام الردم حول الأساسات|12</v>
      </c>
    </row>
    <row r="345" spans="1:12" ht="18" x14ac:dyDescent="0.4">
      <c r="A345" s="20">
        <v>341</v>
      </c>
      <c r="B345" s="20" t="s">
        <v>409</v>
      </c>
      <c r="C345" s="21" t="s">
        <v>410</v>
      </c>
      <c r="D345" s="21" t="s">
        <v>532</v>
      </c>
      <c r="E345" s="21" t="s">
        <v>72</v>
      </c>
      <c r="F345" s="21" t="s">
        <v>550</v>
      </c>
      <c r="G345" s="21"/>
      <c r="H345" s="20" t="s">
        <v>74</v>
      </c>
      <c r="I345" s="21" t="s">
        <v>543</v>
      </c>
      <c r="J345" s="5"/>
      <c r="K345" s="5"/>
      <c r="L345" s="19" t="str">
        <f>D345&amp;"|"&amp;COUNTIF($D$5:D345,D345)</f>
        <v>استلام الردم حول الأساسات|13</v>
      </c>
    </row>
    <row r="346" spans="1:12" ht="18" x14ac:dyDescent="0.4">
      <c r="A346" s="22">
        <v>342</v>
      </c>
      <c r="B346" s="22" t="s">
        <v>409</v>
      </c>
      <c r="C346" s="23" t="s">
        <v>410</v>
      </c>
      <c r="D346" s="23" t="s">
        <v>532</v>
      </c>
      <c r="E346" s="23" t="s">
        <v>118</v>
      </c>
      <c r="F346" s="23" t="s">
        <v>551</v>
      </c>
      <c r="G346" s="23" t="s">
        <v>552</v>
      </c>
      <c r="H346" s="22" t="s">
        <v>78</v>
      </c>
      <c r="I346" s="23" t="s">
        <v>543</v>
      </c>
      <c r="J346" s="5"/>
      <c r="K346" s="5"/>
      <c r="L346" s="19" t="str">
        <f>D346&amp;"|"&amp;COUNTIF($D$5:D346,D346)</f>
        <v>استلام الردم حول الأساسات|14</v>
      </c>
    </row>
    <row r="347" spans="1:12" ht="36" x14ac:dyDescent="0.4">
      <c r="A347" s="20">
        <v>343</v>
      </c>
      <c r="B347" s="20" t="s">
        <v>409</v>
      </c>
      <c r="C347" s="21" t="s">
        <v>410</v>
      </c>
      <c r="D347" s="21" t="s">
        <v>532</v>
      </c>
      <c r="E347" s="21" t="s">
        <v>72</v>
      </c>
      <c r="F347" s="21" t="s">
        <v>553</v>
      </c>
      <c r="G347" s="21"/>
      <c r="H347" s="20" t="s">
        <v>84</v>
      </c>
      <c r="I347" s="21" t="s">
        <v>543</v>
      </c>
      <c r="J347" s="5"/>
      <c r="K347" s="5"/>
      <c r="L347" s="19" t="str">
        <f>D347&amp;"|"&amp;COUNTIF($D$5:D347,D347)</f>
        <v>استلام الردم حول الأساسات|15</v>
      </c>
    </row>
    <row r="348" spans="1:12" ht="18" x14ac:dyDescent="0.4">
      <c r="A348" s="22">
        <v>344</v>
      </c>
      <c r="B348" s="22" t="s">
        <v>409</v>
      </c>
      <c r="C348" s="23" t="s">
        <v>410</v>
      </c>
      <c r="D348" s="23" t="s">
        <v>532</v>
      </c>
      <c r="E348" s="23" t="s">
        <v>118</v>
      </c>
      <c r="F348" s="23" t="s">
        <v>554</v>
      </c>
      <c r="G348" s="23"/>
      <c r="H348" s="22" t="s">
        <v>84</v>
      </c>
      <c r="I348" s="23" t="s">
        <v>555</v>
      </c>
      <c r="J348" s="5"/>
      <c r="K348" s="5"/>
      <c r="L348" s="19" t="str">
        <f>D348&amp;"|"&amp;COUNTIF($D$5:D348,D348)</f>
        <v>استلام الردم حول الأساسات|16</v>
      </c>
    </row>
    <row r="349" spans="1:12" ht="18" x14ac:dyDescent="0.4">
      <c r="A349" s="20">
        <v>345</v>
      </c>
      <c r="B349" s="20" t="s">
        <v>409</v>
      </c>
      <c r="C349" s="21" t="s">
        <v>410</v>
      </c>
      <c r="D349" s="21" t="s">
        <v>532</v>
      </c>
      <c r="E349" s="21" t="s">
        <v>118</v>
      </c>
      <c r="F349" s="21" t="s">
        <v>556</v>
      </c>
      <c r="G349" s="21"/>
      <c r="H349" s="20" t="s">
        <v>84</v>
      </c>
      <c r="I349" s="21" t="s">
        <v>555</v>
      </c>
      <c r="J349" s="5"/>
      <c r="K349" s="5"/>
      <c r="L349" s="19" t="str">
        <f>D349&amp;"|"&amp;COUNTIF($D$5:D349,D349)</f>
        <v>استلام الردم حول الأساسات|17</v>
      </c>
    </row>
    <row r="350" spans="1:12" ht="18" x14ac:dyDescent="0.4">
      <c r="A350" s="22">
        <v>346</v>
      </c>
      <c r="B350" s="22" t="s">
        <v>409</v>
      </c>
      <c r="C350" s="23" t="s">
        <v>410</v>
      </c>
      <c r="D350" s="23" t="s">
        <v>532</v>
      </c>
      <c r="E350" s="23" t="s">
        <v>118</v>
      </c>
      <c r="F350" s="23" t="s">
        <v>557</v>
      </c>
      <c r="G350" s="23" t="s">
        <v>558</v>
      </c>
      <c r="H350" s="22" t="s">
        <v>74</v>
      </c>
      <c r="I350" s="23" t="s">
        <v>555</v>
      </c>
      <c r="J350" s="5"/>
      <c r="K350" s="5"/>
      <c r="L350" s="19" t="str">
        <f>D350&amp;"|"&amp;COUNTIF($D$5:D350,D350)</f>
        <v>استلام الردم حول الأساسات|18</v>
      </c>
    </row>
    <row r="351" spans="1:12" ht="36" x14ac:dyDescent="0.4">
      <c r="A351" s="20">
        <v>347</v>
      </c>
      <c r="B351" s="20" t="s">
        <v>409</v>
      </c>
      <c r="C351" s="21" t="s">
        <v>410</v>
      </c>
      <c r="D351" s="21" t="s">
        <v>532</v>
      </c>
      <c r="E351" s="21" t="s">
        <v>118</v>
      </c>
      <c r="F351" s="21" t="s">
        <v>559</v>
      </c>
      <c r="G351" s="21" t="s">
        <v>560</v>
      </c>
      <c r="H351" s="20" t="s">
        <v>84</v>
      </c>
      <c r="I351" s="21" t="s">
        <v>555</v>
      </c>
      <c r="J351" s="5"/>
      <c r="K351" s="5"/>
      <c r="L351" s="19" t="str">
        <f>D351&amp;"|"&amp;COUNTIF($D$5:D351,D351)</f>
        <v>استلام الردم حول الأساسات|19</v>
      </c>
    </row>
    <row r="352" spans="1:12" ht="18" x14ac:dyDescent="0.4">
      <c r="A352" s="22">
        <v>348</v>
      </c>
      <c r="B352" s="22" t="s">
        <v>409</v>
      </c>
      <c r="C352" s="23" t="s">
        <v>410</v>
      </c>
      <c r="D352" s="23" t="s">
        <v>532</v>
      </c>
      <c r="E352" s="23" t="s">
        <v>118</v>
      </c>
      <c r="F352" s="23" t="s">
        <v>561</v>
      </c>
      <c r="G352" s="23"/>
      <c r="H352" s="22" t="s">
        <v>74</v>
      </c>
      <c r="I352" s="23" t="s">
        <v>555</v>
      </c>
      <c r="J352" s="5"/>
      <c r="K352" s="5"/>
      <c r="L352" s="19" t="str">
        <f>D352&amp;"|"&amp;COUNTIF($D$5:D352,D352)</f>
        <v>استلام الردم حول الأساسات|20</v>
      </c>
    </row>
    <row r="353" spans="1:12" ht="18" x14ac:dyDescent="0.4">
      <c r="A353" s="20">
        <v>349</v>
      </c>
      <c r="B353" s="20" t="s">
        <v>409</v>
      </c>
      <c r="C353" s="21" t="s">
        <v>410</v>
      </c>
      <c r="D353" s="21" t="s">
        <v>532</v>
      </c>
      <c r="E353" s="21" t="s">
        <v>118</v>
      </c>
      <c r="F353" s="21" t="s">
        <v>562</v>
      </c>
      <c r="G353" s="21"/>
      <c r="H353" s="20" t="s">
        <v>74</v>
      </c>
      <c r="I353" s="21" t="s">
        <v>555</v>
      </c>
      <c r="J353" s="5"/>
      <c r="K353" s="5"/>
      <c r="L353" s="19" t="str">
        <f>D353&amp;"|"&amp;COUNTIF($D$5:D353,D353)</f>
        <v>استلام الردم حول الأساسات|21</v>
      </c>
    </row>
    <row r="354" spans="1:12" ht="36" x14ac:dyDescent="0.4">
      <c r="A354" s="22">
        <v>350</v>
      </c>
      <c r="B354" s="22" t="s">
        <v>409</v>
      </c>
      <c r="C354" s="23" t="s">
        <v>410</v>
      </c>
      <c r="D354" s="23" t="s">
        <v>532</v>
      </c>
      <c r="E354" s="23" t="s">
        <v>118</v>
      </c>
      <c r="F354" s="23" t="s">
        <v>563</v>
      </c>
      <c r="G354" s="23" t="s">
        <v>564</v>
      </c>
      <c r="H354" s="22" t="s">
        <v>84</v>
      </c>
      <c r="I354" s="23" t="s">
        <v>555</v>
      </c>
      <c r="J354" s="5"/>
      <c r="K354" s="5"/>
      <c r="L354" s="19" t="str">
        <f>D354&amp;"|"&amp;COUNTIF($D$5:D354,D354)</f>
        <v>استلام الردم حول الأساسات|22</v>
      </c>
    </row>
    <row r="355" spans="1:12" ht="36" x14ac:dyDescent="0.4">
      <c r="A355" s="20">
        <v>351</v>
      </c>
      <c r="B355" s="20" t="s">
        <v>409</v>
      </c>
      <c r="C355" s="21" t="s">
        <v>410</v>
      </c>
      <c r="D355" s="21" t="s">
        <v>532</v>
      </c>
      <c r="E355" s="21" t="s">
        <v>118</v>
      </c>
      <c r="F355" s="21" t="s">
        <v>565</v>
      </c>
      <c r="G355" s="21"/>
      <c r="H355" s="20" t="s">
        <v>74</v>
      </c>
      <c r="I355" s="21" t="s">
        <v>555</v>
      </c>
      <c r="J355" s="5"/>
      <c r="K355" s="5"/>
      <c r="L355" s="19" t="str">
        <f>D355&amp;"|"&amp;COUNTIF($D$5:D355,D355)</f>
        <v>استلام الردم حول الأساسات|23</v>
      </c>
    </row>
    <row r="356" spans="1:12" ht="18" x14ac:dyDescent="0.4">
      <c r="A356" s="22">
        <v>352</v>
      </c>
      <c r="B356" s="22" t="s">
        <v>409</v>
      </c>
      <c r="C356" s="23" t="s">
        <v>410</v>
      </c>
      <c r="D356" s="23" t="s">
        <v>532</v>
      </c>
      <c r="E356" s="23" t="s">
        <v>72</v>
      </c>
      <c r="F356" s="23" t="s">
        <v>566</v>
      </c>
      <c r="G356" s="23"/>
      <c r="H356" s="22" t="s">
        <v>84</v>
      </c>
      <c r="I356" s="23" t="s">
        <v>555</v>
      </c>
      <c r="J356" s="5"/>
      <c r="K356" s="5"/>
      <c r="L356" s="19" t="str">
        <f>D356&amp;"|"&amp;COUNTIF($D$5:D356,D356)</f>
        <v>استلام الردم حول الأساسات|24</v>
      </c>
    </row>
    <row r="357" spans="1:12" ht="18" x14ac:dyDescent="0.4">
      <c r="A357" s="20">
        <v>353</v>
      </c>
      <c r="B357" s="20" t="s">
        <v>409</v>
      </c>
      <c r="C357" s="21" t="s">
        <v>410</v>
      </c>
      <c r="D357" s="21" t="s">
        <v>532</v>
      </c>
      <c r="E357" s="21" t="s">
        <v>118</v>
      </c>
      <c r="F357" s="21" t="s">
        <v>567</v>
      </c>
      <c r="G357" s="21"/>
      <c r="H357" s="20" t="s">
        <v>84</v>
      </c>
      <c r="I357" s="21" t="s">
        <v>555</v>
      </c>
      <c r="J357" s="5"/>
      <c r="K357" s="5"/>
      <c r="L357" s="19" t="str">
        <f>D357&amp;"|"&amp;COUNTIF($D$5:D357,D357)</f>
        <v>استلام الردم حول الأساسات|25</v>
      </c>
    </row>
    <row r="358" spans="1:12" ht="18" x14ac:dyDescent="0.4">
      <c r="A358" s="22">
        <v>354</v>
      </c>
      <c r="B358" s="22" t="s">
        <v>409</v>
      </c>
      <c r="C358" s="23" t="s">
        <v>410</v>
      </c>
      <c r="D358" s="23" t="s">
        <v>532</v>
      </c>
      <c r="E358" s="23" t="s">
        <v>118</v>
      </c>
      <c r="F358" s="23" t="s">
        <v>568</v>
      </c>
      <c r="G358" s="23"/>
      <c r="H358" s="22" t="s">
        <v>84</v>
      </c>
      <c r="I358" s="23" t="s">
        <v>555</v>
      </c>
      <c r="J358" s="5"/>
      <c r="K358" s="5"/>
      <c r="L358" s="19" t="str">
        <f>D358&amp;"|"&amp;COUNTIF($D$5:D358,D358)</f>
        <v>استلام الردم حول الأساسات|26</v>
      </c>
    </row>
    <row r="359" spans="1:12" ht="18" x14ac:dyDescent="0.4">
      <c r="A359" s="20">
        <v>355</v>
      </c>
      <c r="B359" s="20" t="s">
        <v>409</v>
      </c>
      <c r="C359" s="21" t="s">
        <v>410</v>
      </c>
      <c r="D359" s="21" t="s">
        <v>532</v>
      </c>
      <c r="E359" s="21" t="s">
        <v>118</v>
      </c>
      <c r="F359" s="21" t="s">
        <v>569</v>
      </c>
      <c r="G359" s="21" t="s">
        <v>570</v>
      </c>
      <c r="H359" s="20" t="s">
        <v>84</v>
      </c>
      <c r="I359" s="21" t="s">
        <v>571</v>
      </c>
      <c r="J359" s="5"/>
      <c r="K359" s="5"/>
      <c r="L359" s="19" t="str">
        <f>D359&amp;"|"&amp;COUNTIF($D$5:D359,D359)</f>
        <v>استلام الردم حول الأساسات|27</v>
      </c>
    </row>
    <row r="360" spans="1:12" ht="36" x14ac:dyDescent="0.4">
      <c r="A360" s="22">
        <v>356</v>
      </c>
      <c r="B360" s="22" t="s">
        <v>409</v>
      </c>
      <c r="C360" s="23" t="s">
        <v>410</v>
      </c>
      <c r="D360" s="23" t="s">
        <v>532</v>
      </c>
      <c r="E360" s="23" t="s">
        <v>118</v>
      </c>
      <c r="F360" s="23" t="s">
        <v>572</v>
      </c>
      <c r="G360" s="23"/>
      <c r="H360" s="22" t="s">
        <v>74</v>
      </c>
      <c r="I360" s="23" t="s">
        <v>573</v>
      </c>
      <c r="J360" s="5"/>
      <c r="K360" s="5"/>
      <c r="L360" s="19" t="str">
        <f>D360&amp;"|"&amp;COUNTIF($D$5:D360,D360)</f>
        <v>استلام الردم حول الأساسات|28</v>
      </c>
    </row>
    <row r="361" spans="1:12" ht="18" x14ac:dyDescent="0.4">
      <c r="A361" s="20">
        <v>357</v>
      </c>
      <c r="B361" s="20" t="s">
        <v>409</v>
      </c>
      <c r="C361" s="21" t="s">
        <v>410</v>
      </c>
      <c r="D361" s="21" t="s">
        <v>532</v>
      </c>
      <c r="E361" s="21" t="s">
        <v>72</v>
      </c>
      <c r="F361" s="21" t="s">
        <v>574</v>
      </c>
      <c r="G361" s="21"/>
      <c r="H361" s="20" t="s">
        <v>78</v>
      </c>
      <c r="I361" s="21" t="s">
        <v>573</v>
      </c>
      <c r="J361" s="5"/>
      <c r="K361" s="5"/>
      <c r="L361" s="19" t="str">
        <f>D361&amp;"|"&amp;COUNTIF($D$5:D361,D361)</f>
        <v>استلام الردم حول الأساسات|29</v>
      </c>
    </row>
    <row r="362" spans="1:12" ht="36" x14ac:dyDescent="0.4">
      <c r="A362" s="22">
        <v>358</v>
      </c>
      <c r="B362" s="22" t="s">
        <v>409</v>
      </c>
      <c r="C362" s="23" t="s">
        <v>410</v>
      </c>
      <c r="D362" s="23" t="s">
        <v>532</v>
      </c>
      <c r="E362" s="23" t="s">
        <v>72</v>
      </c>
      <c r="F362" s="23" t="s">
        <v>575</v>
      </c>
      <c r="G362" s="23"/>
      <c r="H362" s="22" t="s">
        <v>84</v>
      </c>
      <c r="I362" s="23" t="s">
        <v>573</v>
      </c>
      <c r="J362" s="5"/>
      <c r="K362" s="5"/>
      <c r="L362" s="19" t="str">
        <f>D362&amp;"|"&amp;COUNTIF($D$5:D362,D362)</f>
        <v>استلام الردم حول الأساسات|30</v>
      </c>
    </row>
    <row r="363" spans="1:12" ht="36" x14ac:dyDescent="0.4">
      <c r="A363" s="20">
        <v>359</v>
      </c>
      <c r="B363" s="20" t="s">
        <v>409</v>
      </c>
      <c r="C363" s="21" t="s">
        <v>410</v>
      </c>
      <c r="D363" s="21" t="s">
        <v>532</v>
      </c>
      <c r="E363" s="21" t="s">
        <v>72</v>
      </c>
      <c r="F363" s="21" t="s">
        <v>576</v>
      </c>
      <c r="G363" s="21"/>
      <c r="H363" s="20" t="s">
        <v>74</v>
      </c>
      <c r="I363" s="21" t="s">
        <v>573</v>
      </c>
      <c r="J363" s="5"/>
      <c r="K363" s="5"/>
      <c r="L363" s="19" t="str">
        <f>D363&amp;"|"&amp;COUNTIF($D$5:D363,D363)</f>
        <v>استلام الردم حول الأساسات|31</v>
      </c>
    </row>
    <row r="364" spans="1:12" ht="36" x14ac:dyDescent="0.4">
      <c r="A364" s="22">
        <v>360</v>
      </c>
      <c r="B364" s="22" t="s">
        <v>409</v>
      </c>
      <c r="C364" s="23" t="s">
        <v>410</v>
      </c>
      <c r="D364" s="23" t="s">
        <v>532</v>
      </c>
      <c r="E364" s="23" t="s">
        <v>72</v>
      </c>
      <c r="F364" s="23" t="s">
        <v>577</v>
      </c>
      <c r="G364" s="23"/>
      <c r="H364" s="22" t="s">
        <v>78</v>
      </c>
      <c r="I364" s="23" t="s">
        <v>573</v>
      </c>
      <c r="J364" s="5"/>
      <c r="K364" s="5"/>
      <c r="L364" s="19" t="str">
        <f>D364&amp;"|"&amp;COUNTIF($D$5:D364,D364)</f>
        <v>استلام الردم حول الأساسات|32</v>
      </c>
    </row>
    <row r="365" spans="1:12" ht="18" x14ac:dyDescent="0.4">
      <c r="A365" s="20">
        <v>361</v>
      </c>
      <c r="B365" s="20" t="s">
        <v>409</v>
      </c>
      <c r="C365" s="21" t="s">
        <v>410</v>
      </c>
      <c r="D365" s="21" t="s">
        <v>532</v>
      </c>
      <c r="E365" s="21" t="s">
        <v>118</v>
      </c>
      <c r="F365" s="21" t="s">
        <v>578</v>
      </c>
      <c r="G365" s="21"/>
      <c r="H365" s="20" t="s">
        <v>74</v>
      </c>
      <c r="I365" s="21" t="s">
        <v>573</v>
      </c>
      <c r="J365" s="5"/>
      <c r="K365" s="5"/>
      <c r="L365" s="19" t="str">
        <f>D365&amp;"|"&amp;COUNTIF($D$5:D365,D365)</f>
        <v>استلام الردم حول الأساسات|33</v>
      </c>
    </row>
    <row r="366" spans="1:12" ht="36" x14ac:dyDescent="0.4">
      <c r="A366" s="22">
        <v>362</v>
      </c>
      <c r="B366" s="22" t="s">
        <v>409</v>
      </c>
      <c r="C366" s="23" t="s">
        <v>410</v>
      </c>
      <c r="D366" s="23" t="s">
        <v>579</v>
      </c>
      <c r="E366" s="23" t="s">
        <v>72</v>
      </c>
      <c r="F366" s="23" t="s">
        <v>580</v>
      </c>
      <c r="G366" s="23" t="s">
        <v>581</v>
      </c>
      <c r="H366" s="22" t="s">
        <v>78</v>
      </c>
      <c r="I366" s="23" t="s">
        <v>582</v>
      </c>
      <c r="J366" s="5"/>
      <c r="K366" s="5"/>
      <c r="L366" s="19" t="str">
        <f>D366&amp;"|"&amp;COUNTIF($D$5:D366,D366)</f>
        <v>استلام أعمال مكافحة النمل الأبيض|1</v>
      </c>
    </row>
    <row r="367" spans="1:12" ht="18" x14ac:dyDescent="0.4">
      <c r="A367" s="20">
        <v>363</v>
      </c>
      <c r="B367" s="20" t="s">
        <v>409</v>
      </c>
      <c r="C367" s="21" t="s">
        <v>410</v>
      </c>
      <c r="D367" s="21" t="s">
        <v>579</v>
      </c>
      <c r="E367" s="21" t="s">
        <v>118</v>
      </c>
      <c r="F367" s="21" t="s">
        <v>583</v>
      </c>
      <c r="G367" s="21"/>
      <c r="H367" s="20" t="s">
        <v>84</v>
      </c>
      <c r="I367" s="21" t="s">
        <v>582</v>
      </c>
      <c r="J367" s="5"/>
      <c r="K367" s="5"/>
      <c r="L367" s="19" t="str">
        <f>D367&amp;"|"&amp;COUNTIF($D$5:D367,D367)</f>
        <v>استلام أعمال مكافحة النمل الأبيض|2</v>
      </c>
    </row>
    <row r="368" spans="1:12" ht="18" x14ac:dyDescent="0.4">
      <c r="A368" s="22">
        <v>364</v>
      </c>
      <c r="B368" s="22" t="s">
        <v>409</v>
      </c>
      <c r="C368" s="23" t="s">
        <v>410</v>
      </c>
      <c r="D368" s="23" t="s">
        <v>579</v>
      </c>
      <c r="E368" s="23" t="s">
        <v>72</v>
      </c>
      <c r="F368" s="23" t="s">
        <v>584</v>
      </c>
      <c r="G368" s="23"/>
      <c r="H368" s="22" t="s">
        <v>78</v>
      </c>
      <c r="I368" s="23" t="s">
        <v>582</v>
      </c>
      <c r="J368" s="5"/>
      <c r="K368" s="5"/>
      <c r="L368" s="19" t="str">
        <f>D368&amp;"|"&amp;COUNTIF($D$5:D368,D368)</f>
        <v>استلام أعمال مكافحة النمل الأبيض|3</v>
      </c>
    </row>
    <row r="369" spans="1:12" ht="18" x14ac:dyDescent="0.4">
      <c r="A369" s="20">
        <v>365</v>
      </c>
      <c r="B369" s="20" t="s">
        <v>409</v>
      </c>
      <c r="C369" s="21" t="s">
        <v>410</v>
      </c>
      <c r="D369" s="21" t="s">
        <v>579</v>
      </c>
      <c r="E369" s="21" t="s">
        <v>118</v>
      </c>
      <c r="F369" s="21" t="s">
        <v>585</v>
      </c>
      <c r="G369" s="21"/>
      <c r="H369" s="20" t="s">
        <v>84</v>
      </c>
      <c r="I369" s="21" t="s">
        <v>582</v>
      </c>
      <c r="J369" s="5"/>
      <c r="K369" s="5"/>
      <c r="L369" s="19" t="str">
        <f>D369&amp;"|"&amp;COUNTIF($D$5:D369,D369)</f>
        <v>استلام أعمال مكافحة النمل الأبيض|4</v>
      </c>
    </row>
    <row r="370" spans="1:12" ht="18" x14ac:dyDescent="0.4">
      <c r="A370" s="22">
        <v>366</v>
      </c>
      <c r="B370" s="22" t="s">
        <v>409</v>
      </c>
      <c r="C370" s="23" t="s">
        <v>410</v>
      </c>
      <c r="D370" s="23" t="s">
        <v>579</v>
      </c>
      <c r="E370" s="23" t="s">
        <v>72</v>
      </c>
      <c r="F370" s="23" t="s">
        <v>586</v>
      </c>
      <c r="G370" s="23"/>
      <c r="H370" s="22" t="s">
        <v>84</v>
      </c>
      <c r="I370" s="23" t="s">
        <v>582</v>
      </c>
      <c r="J370" s="5"/>
      <c r="K370" s="5"/>
      <c r="L370" s="19" t="str">
        <f>D370&amp;"|"&amp;COUNTIF($D$5:D370,D370)</f>
        <v>استلام أعمال مكافحة النمل الأبيض|5</v>
      </c>
    </row>
    <row r="371" spans="1:12" ht="18" x14ac:dyDescent="0.4">
      <c r="A371" s="20">
        <v>367</v>
      </c>
      <c r="B371" s="20" t="s">
        <v>409</v>
      </c>
      <c r="C371" s="21" t="s">
        <v>410</v>
      </c>
      <c r="D371" s="21" t="s">
        <v>579</v>
      </c>
      <c r="E371" s="21" t="s">
        <v>118</v>
      </c>
      <c r="F371" s="21" t="s">
        <v>587</v>
      </c>
      <c r="G371" s="21"/>
      <c r="H371" s="20" t="s">
        <v>84</v>
      </c>
      <c r="I371" s="21" t="s">
        <v>582</v>
      </c>
      <c r="J371" s="5"/>
      <c r="K371" s="5"/>
      <c r="L371" s="19" t="str">
        <f>D371&amp;"|"&amp;COUNTIF($D$5:D371,D371)</f>
        <v>استلام أعمال مكافحة النمل الأبيض|6</v>
      </c>
    </row>
    <row r="372" spans="1:12" ht="18" x14ac:dyDescent="0.4">
      <c r="A372" s="22">
        <v>368</v>
      </c>
      <c r="B372" s="22" t="s">
        <v>409</v>
      </c>
      <c r="C372" s="23" t="s">
        <v>410</v>
      </c>
      <c r="D372" s="23" t="s">
        <v>579</v>
      </c>
      <c r="E372" s="23" t="s">
        <v>118</v>
      </c>
      <c r="F372" s="23" t="s">
        <v>588</v>
      </c>
      <c r="G372" s="23" t="s">
        <v>589</v>
      </c>
      <c r="H372" s="22" t="s">
        <v>84</v>
      </c>
      <c r="I372" s="23" t="s">
        <v>582</v>
      </c>
      <c r="J372" s="5"/>
      <c r="K372" s="5"/>
      <c r="L372" s="19" t="str">
        <f>D372&amp;"|"&amp;COUNTIF($D$5:D372,D372)</f>
        <v>استلام أعمال مكافحة النمل الأبيض|7</v>
      </c>
    </row>
    <row r="373" spans="1:12" ht="18" x14ac:dyDescent="0.4">
      <c r="A373" s="20">
        <v>369</v>
      </c>
      <c r="B373" s="20" t="s">
        <v>409</v>
      </c>
      <c r="C373" s="21" t="s">
        <v>410</v>
      </c>
      <c r="D373" s="21" t="s">
        <v>579</v>
      </c>
      <c r="E373" s="21" t="s">
        <v>404</v>
      </c>
      <c r="F373" s="21" t="s">
        <v>590</v>
      </c>
      <c r="G373" s="21" t="s">
        <v>591</v>
      </c>
      <c r="H373" s="20" t="s">
        <v>74</v>
      </c>
      <c r="I373" s="21" t="s">
        <v>582</v>
      </c>
      <c r="J373" s="5"/>
      <c r="K373" s="5"/>
      <c r="L373" s="19" t="str">
        <f>D373&amp;"|"&amp;COUNTIF($D$5:D373,D373)</f>
        <v>استلام أعمال مكافحة النمل الأبيض|8</v>
      </c>
    </row>
    <row r="374" spans="1:12" ht="18" x14ac:dyDescent="0.4">
      <c r="A374" s="22">
        <v>370</v>
      </c>
      <c r="B374" s="22" t="s">
        <v>409</v>
      </c>
      <c r="C374" s="23" t="s">
        <v>410</v>
      </c>
      <c r="D374" s="23" t="s">
        <v>579</v>
      </c>
      <c r="E374" s="23" t="s">
        <v>118</v>
      </c>
      <c r="F374" s="23" t="s">
        <v>592</v>
      </c>
      <c r="G374" s="23"/>
      <c r="H374" s="22" t="s">
        <v>84</v>
      </c>
      <c r="I374" s="23" t="s">
        <v>582</v>
      </c>
      <c r="J374" s="5"/>
      <c r="K374" s="5"/>
      <c r="L374" s="19" t="str">
        <f>D374&amp;"|"&amp;COUNTIF($D$5:D374,D374)</f>
        <v>استلام أعمال مكافحة النمل الأبيض|9</v>
      </c>
    </row>
    <row r="375" spans="1:12" ht="18" x14ac:dyDescent="0.4">
      <c r="A375" s="20">
        <v>371</v>
      </c>
      <c r="B375" s="20" t="s">
        <v>409</v>
      </c>
      <c r="C375" s="21" t="s">
        <v>410</v>
      </c>
      <c r="D375" s="21" t="s">
        <v>579</v>
      </c>
      <c r="E375" s="21" t="s">
        <v>118</v>
      </c>
      <c r="F375" s="21" t="s">
        <v>593</v>
      </c>
      <c r="G375" s="21"/>
      <c r="H375" s="20" t="s">
        <v>84</v>
      </c>
      <c r="I375" s="21" t="s">
        <v>582</v>
      </c>
      <c r="J375" s="5"/>
      <c r="K375" s="5"/>
      <c r="L375" s="19" t="str">
        <f>D375&amp;"|"&amp;COUNTIF($D$5:D375,D375)</f>
        <v>استلام أعمال مكافحة النمل الأبيض|10</v>
      </c>
    </row>
    <row r="376" spans="1:12" ht="18" x14ac:dyDescent="0.4">
      <c r="A376" s="22">
        <v>372</v>
      </c>
      <c r="B376" s="22" t="s">
        <v>409</v>
      </c>
      <c r="C376" s="23" t="s">
        <v>410</v>
      </c>
      <c r="D376" s="23" t="s">
        <v>579</v>
      </c>
      <c r="E376" s="23" t="s">
        <v>118</v>
      </c>
      <c r="F376" s="23" t="s">
        <v>594</v>
      </c>
      <c r="G376" s="23" t="s">
        <v>595</v>
      </c>
      <c r="H376" s="22" t="s">
        <v>84</v>
      </c>
      <c r="I376" s="23" t="s">
        <v>582</v>
      </c>
      <c r="J376" s="5"/>
      <c r="K376" s="5"/>
      <c r="L376" s="19" t="str">
        <f>D376&amp;"|"&amp;COUNTIF($D$5:D376,D376)</f>
        <v>استلام أعمال مكافحة النمل الأبيض|11</v>
      </c>
    </row>
    <row r="377" spans="1:12" ht="18" x14ac:dyDescent="0.4">
      <c r="A377" s="20">
        <v>373</v>
      </c>
      <c r="B377" s="20" t="s">
        <v>409</v>
      </c>
      <c r="C377" s="21" t="s">
        <v>410</v>
      </c>
      <c r="D377" s="21" t="s">
        <v>579</v>
      </c>
      <c r="E377" s="21" t="s">
        <v>404</v>
      </c>
      <c r="F377" s="21" t="s">
        <v>596</v>
      </c>
      <c r="G377" s="21"/>
      <c r="H377" s="20" t="s">
        <v>84</v>
      </c>
      <c r="I377" s="21" t="s">
        <v>582</v>
      </c>
      <c r="J377" s="5"/>
      <c r="K377" s="5"/>
      <c r="L377" s="19" t="str">
        <f>D377&amp;"|"&amp;COUNTIF($D$5:D377,D377)</f>
        <v>استلام أعمال مكافحة النمل الأبيض|12</v>
      </c>
    </row>
    <row r="378" spans="1:12" ht="36" x14ac:dyDescent="0.4">
      <c r="A378" s="22">
        <v>374</v>
      </c>
      <c r="B378" s="22" t="s">
        <v>409</v>
      </c>
      <c r="C378" s="23" t="s">
        <v>410</v>
      </c>
      <c r="D378" s="23" t="s">
        <v>579</v>
      </c>
      <c r="E378" s="23" t="s">
        <v>404</v>
      </c>
      <c r="F378" s="23" t="s">
        <v>597</v>
      </c>
      <c r="G378" s="23"/>
      <c r="H378" s="22" t="s">
        <v>84</v>
      </c>
      <c r="I378" s="23" t="s">
        <v>598</v>
      </c>
      <c r="J378" s="5"/>
      <c r="K378" s="5"/>
      <c r="L378" s="19" t="str">
        <f>D378&amp;"|"&amp;COUNTIF($D$5:D378,D378)</f>
        <v>استلام أعمال مكافحة النمل الأبيض|13</v>
      </c>
    </row>
    <row r="379" spans="1:12" ht="18" x14ac:dyDescent="0.4">
      <c r="A379" s="20">
        <v>375</v>
      </c>
      <c r="B379" s="20" t="s">
        <v>409</v>
      </c>
      <c r="C379" s="21" t="s">
        <v>410</v>
      </c>
      <c r="D379" s="21" t="s">
        <v>579</v>
      </c>
      <c r="E379" s="21" t="s">
        <v>118</v>
      </c>
      <c r="F379" s="21" t="s">
        <v>599</v>
      </c>
      <c r="G379" s="21"/>
      <c r="H379" s="20" t="s">
        <v>84</v>
      </c>
      <c r="I379" s="21" t="s">
        <v>598</v>
      </c>
      <c r="J379" s="5"/>
      <c r="K379" s="5"/>
      <c r="L379" s="19" t="str">
        <f>D379&amp;"|"&amp;COUNTIF($D$5:D379,D379)</f>
        <v>استلام أعمال مكافحة النمل الأبيض|14</v>
      </c>
    </row>
    <row r="380" spans="1:12" ht="18" x14ac:dyDescent="0.4">
      <c r="A380" s="22">
        <v>376</v>
      </c>
      <c r="B380" s="22" t="s">
        <v>409</v>
      </c>
      <c r="C380" s="23" t="s">
        <v>410</v>
      </c>
      <c r="D380" s="23" t="s">
        <v>579</v>
      </c>
      <c r="E380" s="23" t="s">
        <v>404</v>
      </c>
      <c r="F380" s="23" t="s">
        <v>600</v>
      </c>
      <c r="G380" s="23"/>
      <c r="H380" s="22" t="s">
        <v>78</v>
      </c>
      <c r="I380" s="23" t="s">
        <v>598</v>
      </c>
      <c r="J380" s="5"/>
      <c r="K380" s="5"/>
      <c r="L380" s="19" t="str">
        <f>D380&amp;"|"&amp;COUNTIF($D$5:D380,D380)</f>
        <v>استلام أعمال مكافحة النمل الأبيض|15</v>
      </c>
    </row>
    <row r="381" spans="1:12" ht="18" x14ac:dyDescent="0.4">
      <c r="A381" s="20">
        <v>377</v>
      </c>
      <c r="B381" s="20" t="s">
        <v>409</v>
      </c>
      <c r="C381" s="21" t="s">
        <v>410</v>
      </c>
      <c r="D381" s="21" t="s">
        <v>601</v>
      </c>
      <c r="E381" s="21" t="s">
        <v>404</v>
      </c>
      <c r="F381" s="21" t="s">
        <v>602</v>
      </c>
      <c r="G381" s="21" t="s">
        <v>603</v>
      </c>
      <c r="H381" s="20" t="s">
        <v>74</v>
      </c>
      <c r="I381" s="21" t="s">
        <v>604</v>
      </c>
      <c r="J381" s="5"/>
      <c r="K381" s="5"/>
      <c r="L381" s="19" t="str">
        <f>D381&amp;"|"&amp;COUNTIF($D$5:D381,D381)</f>
        <v>عزل واختبار الخزان الأرضي|1</v>
      </c>
    </row>
    <row r="382" spans="1:12" ht="18" x14ac:dyDescent="0.4">
      <c r="A382" s="22">
        <v>378</v>
      </c>
      <c r="B382" s="22" t="s">
        <v>409</v>
      </c>
      <c r="C382" s="23" t="s">
        <v>410</v>
      </c>
      <c r="D382" s="23" t="s">
        <v>601</v>
      </c>
      <c r="E382" s="23" t="s">
        <v>404</v>
      </c>
      <c r="F382" s="23" t="s">
        <v>605</v>
      </c>
      <c r="G382" s="23" t="s">
        <v>606</v>
      </c>
      <c r="H382" s="22" t="s">
        <v>84</v>
      </c>
      <c r="I382" s="23" t="s">
        <v>604</v>
      </c>
      <c r="J382" s="5"/>
      <c r="K382" s="5"/>
      <c r="L382" s="19" t="str">
        <f>D382&amp;"|"&amp;COUNTIF($D$5:D382,D382)</f>
        <v>عزل واختبار الخزان الأرضي|2</v>
      </c>
    </row>
    <row r="383" spans="1:12" ht="18" x14ac:dyDescent="0.4">
      <c r="A383" s="20">
        <v>379</v>
      </c>
      <c r="B383" s="20" t="s">
        <v>409</v>
      </c>
      <c r="C383" s="21" t="s">
        <v>410</v>
      </c>
      <c r="D383" s="21" t="s">
        <v>607</v>
      </c>
      <c r="E383" s="21" t="s">
        <v>72</v>
      </c>
      <c r="F383" s="21" t="s">
        <v>608</v>
      </c>
      <c r="G383" s="21" t="s">
        <v>609</v>
      </c>
      <c r="H383" s="20" t="s">
        <v>74</v>
      </c>
      <c r="I383" s="21" t="s">
        <v>610</v>
      </c>
      <c r="J383" s="5"/>
      <c r="K383" s="5"/>
      <c r="L383" s="19" t="str">
        <f>D383&amp;"|"&amp;COUNTIF($D$5:D383,D383)</f>
        <v>طبقات أعمال الأساسات|1</v>
      </c>
    </row>
    <row r="384" spans="1:12" ht="18" x14ac:dyDescent="0.4">
      <c r="A384" s="22">
        <v>380</v>
      </c>
      <c r="B384" s="22" t="s">
        <v>409</v>
      </c>
      <c r="C384" s="23" t="s">
        <v>410</v>
      </c>
      <c r="D384" s="23" t="s">
        <v>607</v>
      </c>
      <c r="E384" s="23" t="s">
        <v>118</v>
      </c>
      <c r="F384" s="23" t="s">
        <v>611</v>
      </c>
      <c r="G384" s="23" t="s">
        <v>612</v>
      </c>
      <c r="H384" s="22" t="s">
        <v>84</v>
      </c>
      <c r="I384" s="23" t="s">
        <v>610</v>
      </c>
      <c r="J384" s="5"/>
      <c r="K384" s="5"/>
      <c r="L384" s="19" t="str">
        <f>D384&amp;"|"&amp;COUNTIF($D$5:D384,D384)</f>
        <v>طبقات أعمال الأساسات|2</v>
      </c>
    </row>
    <row r="385" spans="1:12" ht="18" x14ac:dyDescent="0.4">
      <c r="A385" s="20">
        <v>381</v>
      </c>
      <c r="B385" s="20" t="s">
        <v>409</v>
      </c>
      <c r="C385" s="21" t="s">
        <v>410</v>
      </c>
      <c r="D385" s="21" t="s">
        <v>607</v>
      </c>
      <c r="E385" s="21" t="s">
        <v>118</v>
      </c>
      <c r="F385" s="21" t="s">
        <v>613</v>
      </c>
      <c r="G385" s="21"/>
      <c r="H385" s="20" t="s">
        <v>84</v>
      </c>
      <c r="I385" s="21" t="s">
        <v>610</v>
      </c>
      <c r="J385" s="5"/>
      <c r="K385" s="5"/>
      <c r="L385" s="19" t="str">
        <f>D385&amp;"|"&amp;COUNTIF($D$5:D385,D385)</f>
        <v>طبقات أعمال الأساسات|3</v>
      </c>
    </row>
    <row r="386" spans="1:12" ht="18" x14ac:dyDescent="0.4">
      <c r="A386" s="22">
        <v>382</v>
      </c>
      <c r="B386" s="22" t="s">
        <v>409</v>
      </c>
      <c r="C386" s="23" t="s">
        <v>410</v>
      </c>
      <c r="D386" s="23" t="s">
        <v>614</v>
      </c>
      <c r="E386" s="23" t="s">
        <v>118</v>
      </c>
      <c r="F386" s="23" t="s">
        <v>615</v>
      </c>
      <c r="G386" s="23" t="s">
        <v>616</v>
      </c>
      <c r="H386" s="22" t="s">
        <v>84</v>
      </c>
      <c r="I386" s="23" t="s">
        <v>617</v>
      </c>
      <c r="J386" s="5"/>
      <c r="K386" s="5"/>
      <c r="L386" s="19" t="str">
        <f>D386&amp;"|"&amp;COUNTIF($D$5:D386,D386)</f>
        <v>وصلات الصب في القواعد والميدات|1</v>
      </c>
    </row>
    <row r="387" spans="1:12" ht="18" x14ac:dyDescent="0.4">
      <c r="A387" s="20">
        <v>383</v>
      </c>
      <c r="B387" s="20" t="s">
        <v>409</v>
      </c>
      <c r="C387" s="21" t="s">
        <v>410</v>
      </c>
      <c r="D387" s="21" t="s">
        <v>618</v>
      </c>
      <c r="E387" s="21" t="s">
        <v>118</v>
      </c>
      <c r="F387" s="21" t="s">
        <v>619</v>
      </c>
      <c r="G387" s="21"/>
      <c r="H387" s="20" t="s">
        <v>84</v>
      </c>
      <c r="I387" s="21" t="s">
        <v>620</v>
      </c>
      <c r="J387" s="5"/>
      <c r="K387" s="5"/>
      <c r="L387" s="19" t="str">
        <f>D387&amp;"|"&amp;COUNTIF($D$5:D387,D387)</f>
        <v>ردم مواسير الصرف|1</v>
      </c>
    </row>
    <row r="388" spans="1:12" ht="18" x14ac:dyDescent="0.4">
      <c r="A388" s="22">
        <v>384</v>
      </c>
      <c r="B388" s="22" t="s">
        <v>409</v>
      </c>
      <c r="C388" s="23" t="s">
        <v>410</v>
      </c>
      <c r="D388" s="23" t="s">
        <v>621</v>
      </c>
      <c r="E388" s="23" t="s">
        <v>72</v>
      </c>
      <c r="F388" s="23" t="s">
        <v>622</v>
      </c>
      <c r="G388" s="23" t="s">
        <v>623</v>
      </c>
      <c r="H388" s="22" t="s">
        <v>84</v>
      </c>
      <c r="I388" s="23" t="s">
        <v>620</v>
      </c>
      <c r="J388" s="5"/>
      <c r="K388" s="5"/>
      <c r="L388" s="19" t="str">
        <f>D388&amp;"|"&amp;COUNTIF($D$5:D388,D388)</f>
        <v>الصرف الخارجي والمطابق|1</v>
      </c>
    </row>
    <row r="389" spans="1:12" ht="18" x14ac:dyDescent="0.4">
      <c r="A389" s="20">
        <v>385</v>
      </c>
      <c r="B389" s="20" t="s">
        <v>409</v>
      </c>
      <c r="C389" s="21" t="s">
        <v>410</v>
      </c>
      <c r="D389" s="21" t="s">
        <v>621</v>
      </c>
      <c r="E389" s="21" t="s">
        <v>118</v>
      </c>
      <c r="F389" s="21" t="s">
        <v>624</v>
      </c>
      <c r="G389" s="21" t="s">
        <v>625</v>
      </c>
      <c r="H389" s="20" t="s">
        <v>74</v>
      </c>
      <c r="I389" s="21" t="s">
        <v>620</v>
      </c>
      <c r="J389" s="5"/>
      <c r="K389" s="5"/>
      <c r="L389" s="19" t="str">
        <f>D389&amp;"|"&amp;COUNTIF($D$5:D389,D389)</f>
        <v>الصرف الخارجي والمطابق|2</v>
      </c>
    </row>
    <row r="390" spans="1:12" ht="36" x14ac:dyDescent="0.4">
      <c r="A390" s="22">
        <v>386</v>
      </c>
      <c r="B390" s="22" t="s">
        <v>409</v>
      </c>
      <c r="C390" s="23" t="s">
        <v>410</v>
      </c>
      <c r="D390" s="23" t="s">
        <v>626</v>
      </c>
      <c r="E390" s="23" t="s">
        <v>118</v>
      </c>
      <c r="F390" s="23" t="s">
        <v>627</v>
      </c>
      <c r="G390" s="23"/>
      <c r="H390" s="22" t="s">
        <v>84</v>
      </c>
      <c r="I390" s="23" t="s">
        <v>628</v>
      </c>
      <c r="J390" s="5"/>
      <c r="K390" s="5"/>
      <c r="L390" s="19" t="str">
        <f>D390&amp;"|"&amp;COUNTIF($D$5:D390,D390)</f>
        <v>نزح المياه وسند الحفر|1</v>
      </c>
    </row>
    <row r="391" spans="1:12" ht="36" x14ac:dyDescent="0.4">
      <c r="A391" s="20">
        <v>387</v>
      </c>
      <c r="B391" s="20" t="s">
        <v>409</v>
      </c>
      <c r="C391" s="21" t="s">
        <v>410</v>
      </c>
      <c r="D391" s="21" t="s">
        <v>626</v>
      </c>
      <c r="E391" s="21" t="s">
        <v>72</v>
      </c>
      <c r="F391" s="21" t="s">
        <v>629</v>
      </c>
      <c r="G391" s="21"/>
      <c r="H391" s="20" t="s">
        <v>78</v>
      </c>
      <c r="I391" s="21" t="s">
        <v>628</v>
      </c>
      <c r="J391" s="5"/>
      <c r="K391" s="5"/>
      <c r="L391" s="19" t="str">
        <f>D391&amp;"|"&amp;COUNTIF($D$5:D391,D391)</f>
        <v>نزح المياه وسند الحفر|2</v>
      </c>
    </row>
    <row r="392" spans="1:12" ht="36" x14ac:dyDescent="0.4">
      <c r="A392" s="22">
        <v>388</v>
      </c>
      <c r="B392" s="22" t="s">
        <v>409</v>
      </c>
      <c r="C392" s="23" t="s">
        <v>410</v>
      </c>
      <c r="D392" s="23" t="s">
        <v>626</v>
      </c>
      <c r="E392" s="23" t="s">
        <v>118</v>
      </c>
      <c r="F392" s="23" t="s">
        <v>630</v>
      </c>
      <c r="G392" s="23"/>
      <c r="H392" s="22" t="s">
        <v>84</v>
      </c>
      <c r="I392" s="23" t="s">
        <v>628</v>
      </c>
      <c r="J392" s="5"/>
      <c r="K392" s="5"/>
      <c r="L392" s="19" t="str">
        <f>D392&amp;"|"&amp;COUNTIF($D$5:D392,D392)</f>
        <v>نزح المياه وسند الحفر|3</v>
      </c>
    </row>
    <row r="393" spans="1:12" ht="36" x14ac:dyDescent="0.4">
      <c r="A393" s="20">
        <v>389</v>
      </c>
      <c r="B393" s="20" t="s">
        <v>409</v>
      </c>
      <c r="C393" s="21" t="s">
        <v>410</v>
      </c>
      <c r="D393" s="21" t="s">
        <v>626</v>
      </c>
      <c r="E393" s="21" t="s">
        <v>72</v>
      </c>
      <c r="F393" s="21" t="s">
        <v>631</v>
      </c>
      <c r="G393" s="21"/>
      <c r="H393" s="20" t="s">
        <v>74</v>
      </c>
      <c r="I393" s="21" t="s">
        <v>628</v>
      </c>
      <c r="J393" s="5"/>
      <c r="K393" s="5"/>
      <c r="L393" s="19" t="str">
        <f>D393&amp;"|"&amp;COUNTIF($D$5:D393,D393)</f>
        <v>نزح المياه وسند الحفر|4</v>
      </c>
    </row>
    <row r="394" spans="1:12" ht="36" x14ac:dyDescent="0.4">
      <c r="A394" s="22">
        <v>390</v>
      </c>
      <c r="B394" s="22" t="s">
        <v>409</v>
      </c>
      <c r="C394" s="23" t="s">
        <v>410</v>
      </c>
      <c r="D394" s="23" t="s">
        <v>632</v>
      </c>
      <c r="E394" s="23" t="s">
        <v>118</v>
      </c>
      <c r="F394" s="23" t="s">
        <v>633</v>
      </c>
      <c r="G394" s="23" t="s">
        <v>634</v>
      </c>
      <c r="H394" s="22" t="s">
        <v>84</v>
      </c>
      <c r="I394" s="23" t="s">
        <v>635</v>
      </c>
      <c r="J394" s="5"/>
      <c r="K394" s="5"/>
      <c r="L394" s="19" t="str">
        <f>D394&amp;"|"&amp;COUNTIF($D$5:D394,D394)</f>
        <v>الردم حول الأساسات|1</v>
      </c>
    </row>
    <row r="395" spans="1:12" ht="36" x14ac:dyDescent="0.4">
      <c r="A395" s="20">
        <v>391</v>
      </c>
      <c r="B395" s="20" t="s">
        <v>409</v>
      </c>
      <c r="C395" s="21" t="s">
        <v>410</v>
      </c>
      <c r="D395" s="21" t="s">
        <v>632</v>
      </c>
      <c r="E395" s="21" t="s">
        <v>118</v>
      </c>
      <c r="F395" s="21" t="s">
        <v>636</v>
      </c>
      <c r="G395" s="21" t="s">
        <v>637</v>
      </c>
      <c r="H395" s="20" t="s">
        <v>84</v>
      </c>
      <c r="I395" s="21" t="s">
        <v>635</v>
      </c>
      <c r="J395" s="5"/>
      <c r="K395" s="5"/>
      <c r="L395" s="19" t="str">
        <f>D395&amp;"|"&amp;COUNTIF($D$5:D395,D395)</f>
        <v>الردم حول الأساسات|2</v>
      </c>
    </row>
    <row r="396" spans="1:12" ht="36" x14ac:dyDescent="0.4">
      <c r="A396" s="22">
        <v>392</v>
      </c>
      <c r="B396" s="22" t="s">
        <v>409</v>
      </c>
      <c r="C396" s="23" t="s">
        <v>410</v>
      </c>
      <c r="D396" s="23" t="s">
        <v>632</v>
      </c>
      <c r="E396" s="23" t="s">
        <v>72</v>
      </c>
      <c r="F396" s="23" t="s">
        <v>638</v>
      </c>
      <c r="G396" s="23"/>
      <c r="H396" s="22" t="s">
        <v>84</v>
      </c>
      <c r="I396" s="23" t="s">
        <v>635</v>
      </c>
      <c r="J396" s="5"/>
      <c r="K396" s="5"/>
      <c r="L396" s="19" t="str">
        <f>D396&amp;"|"&amp;COUNTIF($D$5:D396,D396)</f>
        <v>الردم حول الأساسات|3</v>
      </c>
    </row>
    <row r="397" spans="1:12" ht="36" x14ac:dyDescent="0.4">
      <c r="A397" s="20">
        <v>393</v>
      </c>
      <c r="B397" s="20" t="s">
        <v>409</v>
      </c>
      <c r="C397" s="21" t="s">
        <v>410</v>
      </c>
      <c r="D397" s="21" t="s">
        <v>632</v>
      </c>
      <c r="E397" s="21" t="s">
        <v>118</v>
      </c>
      <c r="F397" s="21" t="s">
        <v>639</v>
      </c>
      <c r="G397" s="21"/>
      <c r="H397" s="20" t="s">
        <v>84</v>
      </c>
      <c r="I397" s="21" t="s">
        <v>635</v>
      </c>
      <c r="J397" s="5"/>
      <c r="K397" s="5"/>
      <c r="L397" s="19" t="str">
        <f>D397&amp;"|"&amp;COUNTIF($D$5:D397,D397)</f>
        <v>الردم حول الأساسات|4</v>
      </c>
    </row>
    <row r="398" spans="1:12" ht="36" x14ac:dyDescent="0.4">
      <c r="A398" s="22">
        <v>394</v>
      </c>
      <c r="B398" s="22" t="s">
        <v>409</v>
      </c>
      <c r="C398" s="23" t="s">
        <v>410</v>
      </c>
      <c r="D398" s="23" t="s">
        <v>632</v>
      </c>
      <c r="E398" s="23" t="s">
        <v>404</v>
      </c>
      <c r="F398" s="23" t="s">
        <v>640</v>
      </c>
      <c r="G398" s="23"/>
      <c r="H398" s="22" t="s">
        <v>84</v>
      </c>
      <c r="I398" s="23" t="s">
        <v>635</v>
      </c>
      <c r="J398" s="5"/>
      <c r="K398" s="5"/>
      <c r="L398" s="19" t="str">
        <f>D398&amp;"|"&amp;COUNTIF($D$5:D398,D398)</f>
        <v>الردم حول الأساسات|5</v>
      </c>
    </row>
    <row r="399" spans="1:12" ht="36" x14ac:dyDescent="0.4">
      <c r="A399" s="20">
        <v>395</v>
      </c>
      <c r="B399" s="20" t="s">
        <v>409</v>
      </c>
      <c r="C399" s="21" t="s">
        <v>410</v>
      </c>
      <c r="D399" s="21" t="s">
        <v>632</v>
      </c>
      <c r="E399" s="21" t="s">
        <v>404</v>
      </c>
      <c r="F399" s="21" t="s">
        <v>641</v>
      </c>
      <c r="G399" s="21"/>
      <c r="H399" s="20" t="s">
        <v>74</v>
      </c>
      <c r="I399" s="21" t="s">
        <v>635</v>
      </c>
      <c r="J399" s="5"/>
      <c r="K399" s="5"/>
      <c r="L399" s="19" t="str">
        <f>D399&amp;"|"&amp;COUNTIF($D$5:D399,D399)</f>
        <v>الردم حول الأساسات|6</v>
      </c>
    </row>
    <row r="400" spans="1:12" ht="36" x14ac:dyDescent="0.4">
      <c r="A400" s="22">
        <v>396</v>
      </c>
      <c r="B400" s="22" t="s">
        <v>409</v>
      </c>
      <c r="C400" s="23" t="s">
        <v>410</v>
      </c>
      <c r="D400" s="23" t="s">
        <v>642</v>
      </c>
      <c r="E400" s="23" t="s">
        <v>72</v>
      </c>
      <c r="F400" s="23" t="s">
        <v>643</v>
      </c>
      <c r="G400" s="23" t="s">
        <v>644</v>
      </c>
      <c r="H400" s="22" t="s">
        <v>74</v>
      </c>
      <c r="I400" s="23" t="s">
        <v>75</v>
      </c>
      <c r="J400" s="5"/>
      <c r="K400" s="5"/>
      <c r="L400" s="19" t="str">
        <f>D400&amp;"|"&amp;COUNTIF($D$5:D400,D400)</f>
        <v>تقرير التربة|1</v>
      </c>
    </row>
    <row r="401" spans="1:12" ht="18" x14ac:dyDescent="0.4">
      <c r="A401" s="20">
        <v>397</v>
      </c>
      <c r="B401" s="20" t="s">
        <v>409</v>
      </c>
      <c r="C401" s="21" t="s">
        <v>410</v>
      </c>
      <c r="D401" s="21" t="s">
        <v>532</v>
      </c>
      <c r="E401" s="21" t="s">
        <v>72</v>
      </c>
      <c r="F401" s="21" t="s">
        <v>645</v>
      </c>
      <c r="G401" s="21" t="s">
        <v>646</v>
      </c>
      <c r="H401" s="20" t="s">
        <v>74</v>
      </c>
      <c r="I401" s="21" t="s">
        <v>543</v>
      </c>
      <c r="J401" s="5"/>
      <c r="K401" s="5"/>
      <c r="L401" s="19" t="str">
        <f>D401&amp;"|"&amp;COUNTIF($D$5:D401,D401)</f>
        <v>استلام الردم حول الأساسات|34</v>
      </c>
    </row>
    <row r="402" spans="1:12" ht="36" x14ac:dyDescent="0.4">
      <c r="A402" s="22">
        <v>398</v>
      </c>
      <c r="B402" s="22" t="s">
        <v>409</v>
      </c>
      <c r="C402" s="23" t="s">
        <v>410</v>
      </c>
      <c r="D402" s="23" t="s">
        <v>607</v>
      </c>
      <c r="E402" s="23" t="s">
        <v>72</v>
      </c>
      <c r="F402" s="23" t="s">
        <v>647</v>
      </c>
      <c r="G402" s="23" t="s">
        <v>648</v>
      </c>
      <c r="H402" s="22" t="s">
        <v>74</v>
      </c>
      <c r="I402" s="23" t="s">
        <v>610</v>
      </c>
      <c r="J402" s="5"/>
      <c r="K402" s="5"/>
      <c r="L402" s="19" t="str">
        <f>D402&amp;"|"&amp;COUNTIF($D$5:D402,D402)</f>
        <v>طبقات أعمال الأساسات|4</v>
      </c>
    </row>
    <row r="403" spans="1:12" ht="36" x14ac:dyDescent="0.4">
      <c r="A403" s="20">
        <v>399</v>
      </c>
      <c r="B403" s="20" t="s">
        <v>649</v>
      </c>
      <c r="C403" s="21" t="s">
        <v>650</v>
      </c>
      <c r="D403" s="21" t="s">
        <v>651</v>
      </c>
      <c r="E403" s="21" t="s">
        <v>72</v>
      </c>
      <c r="F403" s="21" t="s">
        <v>652</v>
      </c>
      <c r="G403" s="21"/>
      <c r="H403" s="20" t="s">
        <v>78</v>
      </c>
      <c r="I403" s="21" t="s">
        <v>653</v>
      </c>
      <c r="J403" s="5"/>
      <c r="K403" s="5"/>
      <c r="L403" s="19" t="str">
        <f>D403&amp;"|"&amp;COUNTIF($D$5:D403,D403)</f>
        <v>استلام الخوازيق المصبوبة في الموقع|1</v>
      </c>
    </row>
    <row r="404" spans="1:12" ht="36" x14ac:dyDescent="0.4">
      <c r="A404" s="22">
        <v>400</v>
      </c>
      <c r="B404" s="22" t="s">
        <v>649</v>
      </c>
      <c r="C404" s="23" t="s">
        <v>650</v>
      </c>
      <c r="D404" s="23" t="s">
        <v>651</v>
      </c>
      <c r="E404" s="23" t="s">
        <v>72</v>
      </c>
      <c r="F404" s="23" t="s">
        <v>654</v>
      </c>
      <c r="G404" s="23"/>
      <c r="H404" s="22" t="s">
        <v>84</v>
      </c>
      <c r="I404" s="23" t="s">
        <v>653</v>
      </c>
      <c r="J404" s="5"/>
      <c r="K404" s="5"/>
      <c r="L404" s="19" t="str">
        <f>D404&amp;"|"&amp;COUNTIF($D$5:D404,D404)</f>
        <v>استلام الخوازيق المصبوبة في الموقع|2</v>
      </c>
    </row>
    <row r="405" spans="1:12" ht="36" x14ac:dyDescent="0.4">
      <c r="A405" s="20">
        <v>401</v>
      </c>
      <c r="B405" s="20" t="s">
        <v>649</v>
      </c>
      <c r="C405" s="21" t="s">
        <v>650</v>
      </c>
      <c r="D405" s="21" t="s">
        <v>651</v>
      </c>
      <c r="E405" s="21" t="s">
        <v>72</v>
      </c>
      <c r="F405" s="21" t="s">
        <v>655</v>
      </c>
      <c r="G405" s="21"/>
      <c r="H405" s="20" t="s">
        <v>78</v>
      </c>
      <c r="I405" s="21" t="s">
        <v>656</v>
      </c>
      <c r="J405" s="5"/>
      <c r="K405" s="5"/>
      <c r="L405" s="19" t="str">
        <f>D405&amp;"|"&amp;COUNTIF($D$5:D405,D405)</f>
        <v>استلام الخوازيق المصبوبة في الموقع|3</v>
      </c>
    </row>
    <row r="406" spans="1:12" ht="54" x14ac:dyDescent="0.4">
      <c r="A406" s="22">
        <v>402</v>
      </c>
      <c r="B406" s="22" t="s">
        <v>649</v>
      </c>
      <c r="C406" s="23" t="s">
        <v>650</v>
      </c>
      <c r="D406" s="23" t="s">
        <v>651</v>
      </c>
      <c r="E406" s="23" t="s">
        <v>76</v>
      </c>
      <c r="F406" s="23" t="s">
        <v>657</v>
      </c>
      <c r="G406" s="23"/>
      <c r="H406" s="22" t="s">
        <v>78</v>
      </c>
      <c r="I406" s="23" t="s">
        <v>656</v>
      </c>
      <c r="J406" s="5"/>
      <c r="K406" s="5"/>
      <c r="L406" s="19" t="str">
        <f>D406&amp;"|"&amp;COUNTIF($D$5:D406,D406)</f>
        <v>استلام الخوازيق المصبوبة في الموقع|4</v>
      </c>
    </row>
    <row r="407" spans="1:12" ht="36" x14ac:dyDescent="0.4">
      <c r="A407" s="20">
        <v>403</v>
      </c>
      <c r="B407" s="20" t="s">
        <v>649</v>
      </c>
      <c r="C407" s="21" t="s">
        <v>650</v>
      </c>
      <c r="D407" s="21" t="s">
        <v>651</v>
      </c>
      <c r="E407" s="21" t="s">
        <v>72</v>
      </c>
      <c r="F407" s="21" t="s">
        <v>658</v>
      </c>
      <c r="G407" s="21" t="s">
        <v>659</v>
      </c>
      <c r="H407" s="20" t="s">
        <v>74</v>
      </c>
      <c r="I407" s="21" t="s">
        <v>656</v>
      </c>
      <c r="J407" s="5"/>
      <c r="K407" s="5"/>
      <c r="L407" s="19" t="str">
        <f>D407&amp;"|"&amp;COUNTIF($D$5:D407,D407)</f>
        <v>استلام الخوازيق المصبوبة في الموقع|5</v>
      </c>
    </row>
    <row r="408" spans="1:12" ht="36" x14ac:dyDescent="0.4">
      <c r="A408" s="22">
        <v>404</v>
      </c>
      <c r="B408" s="22" t="s">
        <v>649</v>
      </c>
      <c r="C408" s="23" t="s">
        <v>650</v>
      </c>
      <c r="D408" s="23" t="s">
        <v>651</v>
      </c>
      <c r="E408" s="23" t="s">
        <v>72</v>
      </c>
      <c r="F408" s="23" t="s">
        <v>660</v>
      </c>
      <c r="G408" s="23"/>
      <c r="H408" s="22" t="s">
        <v>78</v>
      </c>
      <c r="I408" s="23" t="s">
        <v>656</v>
      </c>
      <c r="J408" s="5"/>
      <c r="K408" s="5"/>
      <c r="L408" s="19" t="str">
        <f>D408&amp;"|"&amp;COUNTIF($D$5:D408,D408)</f>
        <v>استلام الخوازيق المصبوبة في الموقع|6</v>
      </c>
    </row>
    <row r="409" spans="1:12" ht="36" x14ac:dyDescent="0.4">
      <c r="A409" s="20">
        <v>405</v>
      </c>
      <c r="B409" s="20" t="s">
        <v>649</v>
      </c>
      <c r="C409" s="21" t="s">
        <v>650</v>
      </c>
      <c r="D409" s="21" t="s">
        <v>651</v>
      </c>
      <c r="E409" s="21" t="s">
        <v>72</v>
      </c>
      <c r="F409" s="21" t="s">
        <v>661</v>
      </c>
      <c r="G409" s="21" t="s">
        <v>662</v>
      </c>
      <c r="H409" s="20" t="s">
        <v>78</v>
      </c>
      <c r="I409" s="21" t="s">
        <v>656</v>
      </c>
      <c r="J409" s="5"/>
      <c r="K409" s="5"/>
      <c r="L409" s="19" t="str">
        <f>D409&amp;"|"&amp;COUNTIF($D$5:D409,D409)</f>
        <v>استلام الخوازيق المصبوبة في الموقع|7</v>
      </c>
    </row>
    <row r="410" spans="1:12" ht="36" x14ac:dyDescent="0.4">
      <c r="A410" s="22">
        <v>406</v>
      </c>
      <c r="B410" s="22" t="s">
        <v>649</v>
      </c>
      <c r="C410" s="23" t="s">
        <v>650</v>
      </c>
      <c r="D410" s="23" t="s">
        <v>651</v>
      </c>
      <c r="E410" s="23" t="s">
        <v>72</v>
      </c>
      <c r="F410" s="23" t="s">
        <v>663</v>
      </c>
      <c r="G410" s="23" t="s">
        <v>664</v>
      </c>
      <c r="H410" s="22" t="s">
        <v>78</v>
      </c>
      <c r="I410" s="23" t="s">
        <v>656</v>
      </c>
      <c r="J410" s="5"/>
      <c r="K410" s="5"/>
      <c r="L410" s="19" t="str">
        <f>D410&amp;"|"&amp;COUNTIF($D$5:D410,D410)</f>
        <v>استلام الخوازيق المصبوبة في الموقع|8</v>
      </c>
    </row>
    <row r="411" spans="1:12" ht="36" x14ac:dyDescent="0.4">
      <c r="A411" s="20">
        <v>407</v>
      </c>
      <c r="B411" s="20" t="s">
        <v>649</v>
      </c>
      <c r="C411" s="21" t="s">
        <v>650</v>
      </c>
      <c r="D411" s="21" t="s">
        <v>651</v>
      </c>
      <c r="E411" s="21" t="s">
        <v>72</v>
      </c>
      <c r="F411" s="21" t="s">
        <v>665</v>
      </c>
      <c r="G411" s="21" t="s">
        <v>666</v>
      </c>
      <c r="H411" s="20" t="s">
        <v>78</v>
      </c>
      <c r="I411" s="21" t="s">
        <v>656</v>
      </c>
      <c r="J411" s="5"/>
      <c r="K411" s="5"/>
      <c r="L411" s="19" t="str">
        <f>D411&amp;"|"&amp;COUNTIF($D$5:D411,D411)</f>
        <v>استلام الخوازيق المصبوبة في الموقع|9</v>
      </c>
    </row>
    <row r="412" spans="1:12" ht="36" x14ac:dyDescent="0.4">
      <c r="A412" s="22">
        <v>408</v>
      </c>
      <c r="B412" s="22" t="s">
        <v>649</v>
      </c>
      <c r="C412" s="23" t="s">
        <v>650</v>
      </c>
      <c r="D412" s="23" t="s">
        <v>651</v>
      </c>
      <c r="E412" s="23" t="s">
        <v>72</v>
      </c>
      <c r="F412" s="23" t="s">
        <v>667</v>
      </c>
      <c r="G412" s="23"/>
      <c r="H412" s="22" t="s">
        <v>78</v>
      </c>
      <c r="I412" s="23" t="s">
        <v>668</v>
      </c>
      <c r="J412" s="5"/>
      <c r="K412" s="5"/>
      <c r="L412" s="19" t="str">
        <f>D412&amp;"|"&amp;COUNTIF($D$5:D412,D412)</f>
        <v>استلام الخوازيق المصبوبة في الموقع|10</v>
      </c>
    </row>
    <row r="413" spans="1:12" ht="36" x14ac:dyDescent="0.4">
      <c r="A413" s="20">
        <v>409</v>
      </c>
      <c r="B413" s="20" t="s">
        <v>649</v>
      </c>
      <c r="C413" s="21" t="s">
        <v>650</v>
      </c>
      <c r="D413" s="21" t="s">
        <v>651</v>
      </c>
      <c r="E413" s="21" t="s">
        <v>72</v>
      </c>
      <c r="F413" s="21" t="s">
        <v>669</v>
      </c>
      <c r="G413" s="21"/>
      <c r="H413" s="20" t="s">
        <v>78</v>
      </c>
      <c r="I413" s="21" t="s">
        <v>668</v>
      </c>
      <c r="J413" s="5"/>
      <c r="K413" s="5"/>
      <c r="L413" s="19" t="str">
        <f>D413&amp;"|"&amp;COUNTIF($D$5:D413,D413)</f>
        <v>استلام الخوازيق المصبوبة في الموقع|11</v>
      </c>
    </row>
    <row r="414" spans="1:12" ht="36" x14ac:dyDescent="0.4">
      <c r="A414" s="22">
        <v>410</v>
      </c>
      <c r="B414" s="22" t="s">
        <v>649</v>
      </c>
      <c r="C414" s="23" t="s">
        <v>650</v>
      </c>
      <c r="D414" s="23" t="s">
        <v>651</v>
      </c>
      <c r="E414" s="23" t="s">
        <v>72</v>
      </c>
      <c r="F414" s="23" t="s">
        <v>670</v>
      </c>
      <c r="G414" s="23"/>
      <c r="H414" s="22" t="s">
        <v>78</v>
      </c>
      <c r="I414" s="23" t="s">
        <v>668</v>
      </c>
      <c r="J414" s="5"/>
      <c r="K414" s="5"/>
      <c r="L414" s="19" t="str">
        <f>D414&amp;"|"&amp;COUNTIF($D$5:D414,D414)</f>
        <v>استلام الخوازيق المصبوبة في الموقع|12</v>
      </c>
    </row>
    <row r="415" spans="1:12" ht="36" x14ac:dyDescent="0.4">
      <c r="A415" s="20">
        <v>411</v>
      </c>
      <c r="B415" s="20" t="s">
        <v>649</v>
      </c>
      <c r="C415" s="21" t="s">
        <v>650</v>
      </c>
      <c r="D415" s="21" t="s">
        <v>651</v>
      </c>
      <c r="E415" s="21" t="s">
        <v>72</v>
      </c>
      <c r="F415" s="21" t="s">
        <v>671</v>
      </c>
      <c r="G415" s="21" t="s">
        <v>672</v>
      </c>
      <c r="H415" s="20" t="s">
        <v>78</v>
      </c>
      <c r="I415" s="21" t="s">
        <v>668</v>
      </c>
      <c r="J415" s="5"/>
      <c r="K415" s="5"/>
      <c r="L415" s="19" t="str">
        <f>D415&amp;"|"&amp;COUNTIF($D$5:D415,D415)</f>
        <v>استلام الخوازيق المصبوبة في الموقع|13</v>
      </c>
    </row>
    <row r="416" spans="1:12" ht="36" x14ac:dyDescent="0.4">
      <c r="A416" s="22">
        <v>412</v>
      </c>
      <c r="B416" s="22" t="s">
        <v>649</v>
      </c>
      <c r="C416" s="23" t="s">
        <v>650</v>
      </c>
      <c r="D416" s="23" t="s">
        <v>651</v>
      </c>
      <c r="E416" s="23" t="s">
        <v>118</v>
      </c>
      <c r="F416" s="23" t="s">
        <v>673</v>
      </c>
      <c r="G416" s="23"/>
      <c r="H416" s="22" t="s">
        <v>84</v>
      </c>
      <c r="I416" s="23" t="s">
        <v>668</v>
      </c>
      <c r="J416" s="5"/>
      <c r="K416" s="5"/>
      <c r="L416" s="19" t="str">
        <f>D416&amp;"|"&amp;COUNTIF($D$5:D416,D416)</f>
        <v>استلام الخوازيق المصبوبة في الموقع|14</v>
      </c>
    </row>
    <row r="417" spans="1:12" ht="36" x14ac:dyDescent="0.4">
      <c r="A417" s="20">
        <v>413</v>
      </c>
      <c r="B417" s="20" t="s">
        <v>649</v>
      </c>
      <c r="C417" s="21" t="s">
        <v>650</v>
      </c>
      <c r="D417" s="21" t="s">
        <v>651</v>
      </c>
      <c r="E417" s="21" t="s">
        <v>118</v>
      </c>
      <c r="F417" s="21" t="s">
        <v>674</v>
      </c>
      <c r="G417" s="21"/>
      <c r="H417" s="20" t="s">
        <v>74</v>
      </c>
      <c r="I417" s="21" t="s">
        <v>668</v>
      </c>
      <c r="J417" s="5"/>
      <c r="K417" s="5"/>
      <c r="L417" s="19" t="str">
        <f>D417&amp;"|"&amp;COUNTIF($D$5:D417,D417)</f>
        <v>استلام الخوازيق المصبوبة في الموقع|15</v>
      </c>
    </row>
    <row r="418" spans="1:12" ht="36" x14ac:dyDescent="0.4">
      <c r="A418" s="22">
        <v>414</v>
      </c>
      <c r="B418" s="22" t="s">
        <v>649</v>
      </c>
      <c r="C418" s="23" t="s">
        <v>650</v>
      </c>
      <c r="D418" s="23" t="s">
        <v>651</v>
      </c>
      <c r="E418" s="23" t="s">
        <v>72</v>
      </c>
      <c r="F418" s="23" t="s">
        <v>675</v>
      </c>
      <c r="G418" s="23"/>
      <c r="H418" s="22" t="s">
        <v>74</v>
      </c>
      <c r="I418" s="23" t="s">
        <v>668</v>
      </c>
      <c r="J418" s="5"/>
      <c r="K418" s="5"/>
      <c r="L418" s="19" t="str">
        <f>D418&amp;"|"&amp;COUNTIF($D$5:D418,D418)</f>
        <v>استلام الخوازيق المصبوبة في الموقع|16</v>
      </c>
    </row>
    <row r="419" spans="1:12" ht="36" x14ac:dyDescent="0.4">
      <c r="A419" s="20">
        <v>415</v>
      </c>
      <c r="B419" s="20" t="s">
        <v>649</v>
      </c>
      <c r="C419" s="21" t="s">
        <v>650</v>
      </c>
      <c r="D419" s="21" t="s">
        <v>651</v>
      </c>
      <c r="E419" s="21" t="s">
        <v>118</v>
      </c>
      <c r="F419" s="21" t="s">
        <v>676</v>
      </c>
      <c r="G419" s="21" t="s">
        <v>677</v>
      </c>
      <c r="H419" s="20" t="s">
        <v>74</v>
      </c>
      <c r="I419" s="21" t="s">
        <v>668</v>
      </c>
      <c r="J419" s="5"/>
      <c r="K419" s="5"/>
      <c r="L419" s="19" t="str">
        <f>D419&amp;"|"&amp;COUNTIF($D$5:D419,D419)</f>
        <v>استلام الخوازيق المصبوبة في الموقع|17</v>
      </c>
    </row>
    <row r="420" spans="1:12" ht="36" x14ac:dyDescent="0.4">
      <c r="A420" s="22">
        <v>416</v>
      </c>
      <c r="B420" s="22" t="s">
        <v>649</v>
      </c>
      <c r="C420" s="23" t="s">
        <v>650</v>
      </c>
      <c r="D420" s="23" t="s">
        <v>651</v>
      </c>
      <c r="E420" s="23" t="s">
        <v>72</v>
      </c>
      <c r="F420" s="23" t="s">
        <v>678</v>
      </c>
      <c r="G420" s="23"/>
      <c r="H420" s="22" t="s">
        <v>84</v>
      </c>
      <c r="I420" s="23" t="s">
        <v>668</v>
      </c>
      <c r="J420" s="5"/>
      <c r="K420" s="5"/>
      <c r="L420" s="19" t="str">
        <f>D420&amp;"|"&amp;COUNTIF($D$5:D420,D420)</f>
        <v>استلام الخوازيق المصبوبة في الموقع|18</v>
      </c>
    </row>
    <row r="421" spans="1:12" ht="36" x14ac:dyDescent="0.4">
      <c r="A421" s="20">
        <v>417</v>
      </c>
      <c r="B421" s="20" t="s">
        <v>649</v>
      </c>
      <c r="C421" s="21" t="s">
        <v>650</v>
      </c>
      <c r="D421" s="21" t="s">
        <v>651</v>
      </c>
      <c r="E421" s="21" t="s">
        <v>118</v>
      </c>
      <c r="F421" s="21" t="s">
        <v>679</v>
      </c>
      <c r="G421" s="21"/>
      <c r="H421" s="20" t="s">
        <v>74</v>
      </c>
      <c r="I421" s="21" t="s">
        <v>668</v>
      </c>
      <c r="J421" s="5"/>
      <c r="K421" s="5"/>
      <c r="L421" s="19" t="str">
        <f>D421&amp;"|"&amp;COUNTIF($D$5:D421,D421)</f>
        <v>استلام الخوازيق المصبوبة في الموقع|19</v>
      </c>
    </row>
    <row r="422" spans="1:12" ht="36" x14ac:dyDescent="0.4">
      <c r="A422" s="22">
        <v>418</v>
      </c>
      <c r="B422" s="22" t="s">
        <v>649</v>
      </c>
      <c r="C422" s="23" t="s">
        <v>650</v>
      </c>
      <c r="D422" s="23" t="s">
        <v>651</v>
      </c>
      <c r="E422" s="23" t="s">
        <v>118</v>
      </c>
      <c r="F422" s="23" t="s">
        <v>680</v>
      </c>
      <c r="G422" s="23"/>
      <c r="H422" s="22" t="s">
        <v>84</v>
      </c>
      <c r="I422" s="23" t="s">
        <v>681</v>
      </c>
      <c r="J422" s="5"/>
      <c r="K422" s="5"/>
      <c r="L422" s="19" t="str">
        <f>D422&amp;"|"&amp;COUNTIF($D$5:D422,D422)</f>
        <v>استلام الخوازيق المصبوبة في الموقع|20</v>
      </c>
    </row>
    <row r="423" spans="1:12" ht="36" x14ac:dyDescent="0.4">
      <c r="A423" s="20">
        <v>419</v>
      </c>
      <c r="B423" s="20" t="s">
        <v>649</v>
      </c>
      <c r="C423" s="21" t="s">
        <v>650</v>
      </c>
      <c r="D423" s="21" t="s">
        <v>651</v>
      </c>
      <c r="E423" s="21" t="s">
        <v>118</v>
      </c>
      <c r="F423" s="21" t="s">
        <v>682</v>
      </c>
      <c r="G423" s="21"/>
      <c r="H423" s="20" t="s">
        <v>74</v>
      </c>
      <c r="I423" s="21" t="s">
        <v>681</v>
      </c>
      <c r="J423" s="5"/>
      <c r="K423" s="5"/>
      <c r="L423" s="19" t="str">
        <f>D423&amp;"|"&amp;COUNTIF($D$5:D423,D423)</f>
        <v>استلام الخوازيق المصبوبة في الموقع|21</v>
      </c>
    </row>
    <row r="424" spans="1:12" ht="36" x14ac:dyDescent="0.4">
      <c r="A424" s="22">
        <v>420</v>
      </c>
      <c r="B424" s="22" t="s">
        <v>649</v>
      </c>
      <c r="C424" s="23" t="s">
        <v>650</v>
      </c>
      <c r="D424" s="23" t="s">
        <v>651</v>
      </c>
      <c r="E424" s="23" t="s">
        <v>118</v>
      </c>
      <c r="F424" s="23" t="s">
        <v>683</v>
      </c>
      <c r="G424" s="23" t="s">
        <v>684</v>
      </c>
      <c r="H424" s="22" t="s">
        <v>74</v>
      </c>
      <c r="I424" s="23" t="s">
        <v>681</v>
      </c>
      <c r="J424" s="5"/>
      <c r="K424" s="5"/>
      <c r="L424" s="19" t="str">
        <f>D424&amp;"|"&amp;COUNTIF($D$5:D424,D424)</f>
        <v>استلام الخوازيق المصبوبة في الموقع|22</v>
      </c>
    </row>
    <row r="425" spans="1:12" ht="36" x14ac:dyDescent="0.4">
      <c r="A425" s="20">
        <v>421</v>
      </c>
      <c r="B425" s="20" t="s">
        <v>649</v>
      </c>
      <c r="C425" s="21" t="s">
        <v>650</v>
      </c>
      <c r="D425" s="21" t="s">
        <v>651</v>
      </c>
      <c r="E425" s="21" t="s">
        <v>404</v>
      </c>
      <c r="F425" s="21" t="s">
        <v>685</v>
      </c>
      <c r="G425" s="21" t="s">
        <v>686</v>
      </c>
      <c r="H425" s="20" t="s">
        <v>74</v>
      </c>
      <c r="I425" s="21" t="s">
        <v>681</v>
      </c>
      <c r="J425" s="5"/>
      <c r="K425" s="5"/>
      <c r="L425" s="19" t="str">
        <f>D425&amp;"|"&amp;COUNTIF($D$5:D425,D425)</f>
        <v>استلام الخوازيق المصبوبة في الموقع|23</v>
      </c>
    </row>
    <row r="426" spans="1:12" ht="36" x14ac:dyDescent="0.4">
      <c r="A426" s="22">
        <v>422</v>
      </c>
      <c r="B426" s="22" t="s">
        <v>649</v>
      </c>
      <c r="C426" s="23" t="s">
        <v>650</v>
      </c>
      <c r="D426" s="23" t="s">
        <v>651</v>
      </c>
      <c r="E426" s="23" t="s">
        <v>118</v>
      </c>
      <c r="F426" s="23" t="s">
        <v>687</v>
      </c>
      <c r="G426" s="23"/>
      <c r="H426" s="22" t="s">
        <v>84</v>
      </c>
      <c r="I426" s="23" t="s">
        <v>681</v>
      </c>
      <c r="J426" s="5"/>
      <c r="K426" s="5"/>
      <c r="L426" s="19" t="str">
        <f>D426&amp;"|"&amp;COUNTIF($D$5:D426,D426)</f>
        <v>استلام الخوازيق المصبوبة في الموقع|24</v>
      </c>
    </row>
    <row r="427" spans="1:12" ht="36" x14ac:dyDescent="0.4">
      <c r="A427" s="20">
        <v>423</v>
      </c>
      <c r="B427" s="20" t="s">
        <v>649</v>
      </c>
      <c r="C427" s="21" t="s">
        <v>650</v>
      </c>
      <c r="D427" s="21" t="s">
        <v>651</v>
      </c>
      <c r="E427" s="21" t="s">
        <v>118</v>
      </c>
      <c r="F427" s="21" t="s">
        <v>688</v>
      </c>
      <c r="G427" s="21"/>
      <c r="H427" s="20" t="s">
        <v>74</v>
      </c>
      <c r="I427" s="21" t="s">
        <v>681</v>
      </c>
      <c r="J427" s="5"/>
      <c r="K427" s="5"/>
      <c r="L427" s="19" t="str">
        <f>D427&amp;"|"&amp;COUNTIF($D$5:D427,D427)</f>
        <v>استلام الخوازيق المصبوبة في الموقع|25</v>
      </c>
    </row>
    <row r="428" spans="1:12" ht="54" x14ac:dyDescent="0.4">
      <c r="A428" s="22">
        <v>424</v>
      </c>
      <c r="B428" s="22" t="s">
        <v>649</v>
      </c>
      <c r="C428" s="23" t="s">
        <v>650</v>
      </c>
      <c r="D428" s="23" t="s">
        <v>651</v>
      </c>
      <c r="E428" s="23" t="s">
        <v>118</v>
      </c>
      <c r="F428" s="23" t="s">
        <v>689</v>
      </c>
      <c r="G428" s="23" t="s">
        <v>690</v>
      </c>
      <c r="H428" s="22" t="s">
        <v>74</v>
      </c>
      <c r="I428" s="23" t="s">
        <v>681</v>
      </c>
      <c r="J428" s="5"/>
      <c r="K428" s="5"/>
      <c r="L428" s="19" t="str">
        <f>D428&amp;"|"&amp;COUNTIF($D$5:D428,D428)</f>
        <v>استلام الخوازيق المصبوبة في الموقع|26</v>
      </c>
    </row>
    <row r="429" spans="1:12" ht="36" x14ac:dyDescent="0.4">
      <c r="A429" s="20">
        <v>425</v>
      </c>
      <c r="B429" s="20" t="s">
        <v>649</v>
      </c>
      <c r="C429" s="21" t="s">
        <v>650</v>
      </c>
      <c r="D429" s="21" t="s">
        <v>651</v>
      </c>
      <c r="E429" s="21" t="s">
        <v>118</v>
      </c>
      <c r="F429" s="21" t="s">
        <v>691</v>
      </c>
      <c r="G429" s="21" t="s">
        <v>692</v>
      </c>
      <c r="H429" s="20" t="s">
        <v>74</v>
      </c>
      <c r="I429" s="21" t="s">
        <v>681</v>
      </c>
      <c r="J429" s="5"/>
      <c r="K429" s="5"/>
      <c r="L429" s="19" t="str">
        <f>D429&amp;"|"&amp;COUNTIF($D$5:D429,D429)</f>
        <v>استلام الخوازيق المصبوبة في الموقع|27</v>
      </c>
    </row>
    <row r="430" spans="1:12" ht="36" x14ac:dyDescent="0.4">
      <c r="A430" s="22">
        <v>426</v>
      </c>
      <c r="B430" s="22" t="s">
        <v>649</v>
      </c>
      <c r="C430" s="23" t="s">
        <v>650</v>
      </c>
      <c r="D430" s="23" t="s">
        <v>651</v>
      </c>
      <c r="E430" s="23" t="s">
        <v>118</v>
      </c>
      <c r="F430" s="23" t="s">
        <v>693</v>
      </c>
      <c r="G430" s="23" t="s">
        <v>694</v>
      </c>
      <c r="H430" s="22" t="s">
        <v>84</v>
      </c>
      <c r="I430" s="23" t="s">
        <v>681</v>
      </c>
      <c r="J430" s="5"/>
      <c r="K430" s="5"/>
      <c r="L430" s="19" t="str">
        <f>D430&amp;"|"&amp;COUNTIF($D$5:D430,D430)</f>
        <v>استلام الخوازيق المصبوبة في الموقع|28</v>
      </c>
    </row>
    <row r="431" spans="1:12" ht="36" x14ac:dyDescent="0.4">
      <c r="A431" s="20">
        <v>427</v>
      </c>
      <c r="B431" s="20" t="s">
        <v>649</v>
      </c>
      <c r="C431" s="21" t="s">
        <v>650</v>
      </c>
      <c r="D431" s="21" t="s">
        <v>651</v>
      </c>
      <c r="E431" s="21" t="s">
        <v>118</v>
      </c>
      <c r="F431" s="21" t="s">
        <v>695</v>
      </c>
      <c r="G431" s="21" t="s">
        <v>696</v>
      </c>
      <c r="H431" s="20" t="s">
        <v>74</v>
      </c>
      <c r="I431" s="21" t="s">
        <v>681</v>
      </c>
      <c r="J431" s="5"/>
      <c r="K431" s="5"/>
      <c r="L431" s="19" t="str">
        <f>D431&amp;"|"&amp;COUNTIF($D$5:D431,D431)</f>
        <v>استلام الخوازيق المصبوبة في الموقع|29</v>
      </c>
    </row>
    <row r="432" spans="1:12" ht="36" x14ac:dyDescent="0.4">
      <c r="A432" s="22">
        <v>428</v>
      </c>
      <c r="B432" s="22" t="s">
        <v>649</v>
      </c>
      <c r="C432" s="23" t="s">
        <v>650</v>
      </c>
      <c r="D432" s="23" t="s">
        <v>651</v>
      </c>
      <c r="E432" s="23" t="s">
        <v>118</v>
      </c>
      <c r="F432" s="23" t="s">
        <v>697</v>
      </c>
      <c r="G432" s="23" t="s">
        <v>698</v>
      </c>
      <c r="H432" s="22" t="s">
        <v>74</v>
      </c>
      <c r="I432" s="23" t="s">
        <v>699</v>
      </c>
      <c r="J432" s="5"/>
      <c r="K432" s="5"/>
      <c r="L432" s="19" t="str">
        <f>D432&amp;"|"&amp;COUNTIF($D$5:D432,D432)</f>
        <v>استلام الخوازيق المصبوبة في الموقع|30</v>
      </c>
    </row>
    <row r="433" spans="1:12" ht="36" x14ac:dyDescent="0.4">
      <c r="A433" s="20">
        <v>429</v>
      </c>
      <c r="B433" s="20" t="s">
        <v>649</v>
      </c>
      <c r="C433" s="21" t="s">
        <v>650</v>
      </c>
      <c r="D433" s="21" t="s">
        <v>651</v>
      </c>
      <c r="E433" s="21" t="s">
        <v>118</v>
      </c>
      <c r="F433" s="21" t="s">
        <v>700</v>
      </c>
      <c r="G433" s="21"/>
      <c r="H433" s="20" t="s">
        <v>74</v>
      </c>
      <c r="I433" s="21" t="s">
        <v>699</v>
      </c>
      <c r="J433" s="5"/>
      <c r="K433" s="5"/>
      <c r="L433" s="19" t="str">
        <f>D433&amp;"|"&amp;COUNTIF($D$5:D433,D433)</f>
        <v>استلام الخوازيق المصبوبة في الموقع|31</v>
      </c>
    </row>
    <row r="434" spans="1:12" ht="36" x14ac:dyDescent="0.4">
      <c r="A434" s="22">
        <v>430</v>
      </c>
      <c r="B434" s="22" t="s">
        <v>649</v>
      </c>
      <c r="C434" s="23" t="s">
        <v>650</v>
      </c>
      <c r="D434" s="23" t="s">
        <v>651</v>
      </c>
      <c r="E434" s="23" t="s">
        <v>118</v>
      </c>
      <c r="F434" s="23" t="s">
        <v>701</v>
      </c>
      <c r="G434" s="23"/>
      <c r="H434" s="22" t="s">
        <v>84</v>
      </c>
      <c r="I434" s="23" t="s">
        <v>699</v>
      </c>
      <c r="J434" s="5"/>
      <c r="K434" s="5"/>
      <c r="L434" s="19" t="str">
        <f>D434&amp;"|"&amp;COUNTIF($D$5:D434,D434)</f>
        <v>استلام الخوازيق المصبوبة في الموقع|32</v>
      </c>
    </row>
    <row r="435" spans="1:12" ht="36" x14ac:dyDescent="0.4">
      <c r="A435" s="20">
        <v>431</v>
      </c>
      <c r="B435" s="20" t="s">
        <v>649</v>
      </c>
      <c r="C435" s="21" t="s">
        <v>650</v>
      </c>
      <c r="D435" s="21" t="s">
        <v>651</v>
      </c>
      <c r="E435" s="21" t="s">
        <v>118</v>
      </c>
      <c r="F435" s="21" t="s">
        <v>702</v>
      </c>
      <c r="G435" s="21" t="s">
        <v>703</v>
      </c>
      <c r="H435" s="20" t="s">
        <v>84</v>
      </c>
      <c r="I435" s="21" t="s">
        <v>699</v>
      </c>
      <c r="J435" s="5"/>
      <c r="K435" s="5"/>
      <c r="L435" s="19" t="str">
        <f>D435&amp;"|"&amp;COUNTIF($D$5:D435,D435)</f>
        <v>استلام الخوازيق المصبوبة في الموقع|33</v>
      </c>
    </row>
    <row r="436" spans="1:12" ht="36" x14ac:dyDescent="0.4">
      <c r="A436" s="22">
        <v>432</v>
      </c>
      <c r="B436" s="22" t="s">
        <v>649</v>
      </c>
      <c r="C436" s="23" t="s">
        <v>650</v>
      </c>
      <c r="D436" s="23" t="s">
        <v>651</v>
      </c>
      <c r="E436" s="23" t="s">
        <v>118</v>
      </c>
      <c r="F436" s="23" t="s">
        <v>704</v>
      </c>
      <c r="G436" s="23" t="s">
        <v>705</v>
      </c>
      <c r="H436" s="22" t="s">
        <v>84</v>
      </c>
      <c r="I436" s="23" t="s">
        <v>699</v>
      </c>
      <c r="J436" s="5"/>
      <c r="K436" s="5"/>
      <c r="L436" s="19" t="str">
        <f>D436&amp;"|"&amp;COUNTIF($D$5:D436,D436)</f>
        <v>استلام الخوازيق المصبوبة في الموقع|34</v>
      </c>
    </row>
    <row r="437" spans="1:12" ht="36" x14ac:dyDescent="0.4">
      <c r="A437" s="20">
        <v>433</v>
      </c>
      <c r="B437" s="20" t="s">
        <v>649</v>
      </c>
      <c r="C437" s="21" t="s">
        <v>650</v>
      </c>
      <c r="D437" s="21" t="s">
        <v>651</v>
      </c>
      <c r="E437" s="21" t="s">
        <v>118</v>
      </c>
      <c r="F437" s="21" t="s">
        <v>706</v>
      </c>
      <c r="G437" s="21"/>
      <c r="H437" s="20" t="s">
        <v>84</v>
      </c>
      <c r="I437" s="21" t="s">
        <v>699</v>
      </c>
      <c r="J437" s="5"/>
      <c r="K437" s="5"/>
      <c r="L437" s="19" t="str">
        <f>D437&amp;"|"&amp;COUNTIF($D$5:D437,D437)</f>
        <v>استلام الخوازيق المصبوبة في الموقع|35</v>
      </c>
    </row>
    <row r="438" spans="1:12" ht="36" x14ac:dyDescent="0.4">
      <c r="A438" s="22">
        <v>434</v>
      </c>
      <c r="B438" s="22" t="s">
        <v>649</v>
      </c>
      <c r="C438" s="23" t="s">
        <v>650</v>
      </c>
      <c r="D438" s="23" t="s">
        <v>651</v>
      </c>
      <c r="E438" s="23" t="s">
        <v>118</v>
      </c>
      <c r="F438" s="23" t="s">
        <v>707</v>
      </c>
      <c r="G438" s="23" t="s">
        <v>708</v>
      </c>
      <c r="H438" s="22" t="s">
        <v>74</v>
      </c>
      <c r="I438" s="23" t="s">
        <v>699</v>
      </c>
      <c r="J438" s="5"/>
      <c r="K438" s="5"/>
      <c r="L438" s="19" t="str">
        <f>D438&amp;"|"&amp;COUNTIF($D$5:D438,D438)</f>
        <v>استلام الخوازيق المصبوبة في الموقع|36</v>
      </c>
    </row>
    <row r="439" spans="1:12" ht="36" x14ac:dyDescent="0.4">
      <c r="A439" s="20">
        <v>435</v>
      </c>
      <c r="B439" s="20" t="s">
        <v>649</v>
      </c>
      <c r="C439" s="21" t="s">
        <v>650</v>
      </c>
      <c r="D439" s="21" t="s">
        <v>651</v>
      </c>
      <c r="E439" s="21" t="s">
        <v>118</v>
      </c>
      <c r="F439" s="21" t="s">
        <v>709</v>
      </c>
      <c r="G439" s="21"/>
      <c r="H439" s="20" t="s">
        <v>78</v>
      </c>
      <c r="I439" s="21" t="s">
        <v>699</v>
      </c>
      <c r="J439" s="5"/>
      <c r="K439" s="5"/>
      <c r="L439" s="19" t="str">
        <f>D439&amp;"|"&amp;COUNTIF($D$5:D439,D439)</f>
        <v>استلام الخوازيق المصبوبة في الموقع|37</v>
      </c>
    </row>
    <row r="440" spans="1:12" ht="36" x14ac:dyDescent="0.4">
      <c r="A440" s="22">
        <v>436</v>
      </c>
      <c r="B440" s="22" t="s">
        <v>649</v>
      </c>
      <c r="C440" s="23" t="s">
        <v>650</v>
      </c>
      <c r="D440" s="23" t="s">
        <v>651</v>
      </c>
      <c r="E440" s="23" t="s">
        <v>118</v>
      </c>
      <c r="F440" s="23" t="s">
        <v>710</v>
      </c>
      <c r="G440" s="23" t="s">
        <v>711</v>
      </c>
      <c r="H440" s="22" t="s">
        <v>74</v>
      </c>
      <c r="I440" s="23" t="s">
        <v>699</v>
      </c>
      <c r="J440" s="5"/>
      <c r="K440" s="5"/>
      <c r="L440" s="19" t="str">
        <f>D440&amp;"|"&amp;COUNTIF($D$5:D440,D440)</f>
        <v>استلام الخوازيق المصبوبة في الموقع|38</v>
      </c>
    </row>
    <row r="441" spans="1:12" ht="36" x14ac:dyDescent="0.4">
      <c r="A441" s="20">
        <v>437</v>
      </c>
      <c r="B441" s="20" t="s">
        <v>649</v>
      </c>
      <c r="C441" s="21" t="s">
        <v>650</v>
      </c>
      <c r="D441" s="21" t="s">
        <v>651</v>
      </c>
      <c r="E441" s="21" t="s">
        <v>118</v>
      </c>
      <c r="F441" s="21" t="s">
        <v>712</v>
      </c>
      <c r="G441" s="21"/>
      <c r="H441" s="20" t="s">
        <v>84</v>
      </c>
      <c r="I441" s="21" t="s">
        <v>699</v>
      </c>
      <c r="J441" s="5"/>
      <c r="K441" s="5"/>
      <c r="L441" s="19" t="str">
        <f>D441&amp;"|"&amp;COUNTIF($D$5:D441,D441)</f>
        <v>استلام الخوازيق المصبوبة في الموقع|39</v>
      </c>
    </row>
    <row r="442" spans="1:12" ht="36" x14ac:dyDescent="0.4">
      <c r="A442" s="22">
        <v>438</v>
      </c>
      <c r="B442" s="22" t="s">
        <v>649</v>
      </c>
      <c r="C442" s="23" t="s">
        <v>650</v>
      </c>
      <c r="D442" s="23" t="s">
        <v>651</v>
      </c>
      <c r="E442" s="23" t="s">
        <v>118</v>
      </c>
      <c r="F442" s="23" t="s">
        <v>713</v>
      </c>
      <c r="G442" s="23" t="s">
        <v>714</v>
      </c>
      <c r="H442" s="22" t="s">
        <v>84</v>
      </c>
      <c r="I442" s="23" t="s">
        <v>715</v>
      </c>
      <c r="J442" s="5"/>
      <c r="K442" s="5"/>
      <c r="L442" s="19" t="str">
        <f>D442&amp;"|"&amp;COUNTIF($D$5:D442,D442)</f>
        <v>استلام الخوازيق المصبوبة في الموقع|40</v>
      </c>
    </row>
    <row r="443" spans="1:12" ht="36" x14ac:dyDescent="0.4">
      <c r="A443" s="20">
        <v>439</v>
      </c>
      <c r="B443" s="20" t="s">
        <v>649</v>
      </c>
      <c r="C443" s="21" t="s">
        <v>650</v>
      </c>
      <c r="D443" s="21" t="s">
        <v>651</v>
      </c>
      <c r="E443" s="21" t="s">
        <v>118</v>
      </c>
      <c r="F443" s="21" t="s">
        <v>716</v>
      </c>
      <c r="G443" s="21"/>
      <c r="H443" s="20" t="s">
        <v>84</v>
      </c>
      <c r="I443" s="21" t="s">
        <v>715</v>
      </c>
      <c r="J443" s="5"/>
      <c r="K443" s="5"/>
      <c r="L443" s="19" t="str">
        <f>D443&amp;"|"&amp;COUNTIF($D$5:D443,D443)</f>
        <v>استلام الخوازيق المصبوبة في الموقع|41</v>
      </c>
    </row>
    <row r="444" spans="1:12" ht="36" x14ac:dyDescent="0.4">
      <c r="A444" s="22">
        <v>440</v>
      </c>
      <c r="B444" s="22" t="s">
        <v>649</v>
      </c>
      <c r="C444" s="23" t="s">
        <v>650</v>
      </c>
      <c r="D444" s="23" t="s">
        <v>651</v>
      </c>
      <c r="E444" s="23" t="s">
        <v>404</v>
      </c>
      <c r="F444" s="23" t="s">
        <v>717</v>
      </c>
      <c r="G444" s="23"/>
      <c r="H444" s="22" t="s">
        <v>74</v>
      </c>
      <c r="I444" s="23" t="s">
        <v>715</v>
      </c>
      <c r="J444" s="5"/>
      <c r="K444" s="5"/>
      <c r="L444" s="19" t="str">
        <f>D444&amp;"|"&amp;COUNTIF($D$5:D444,D444)</f>
        <v>استلام الخوازيق المصبوبة في الموقع|42</v>
      </c>
    </row>
    <row r="445" spans="1:12" ht="36" x14ac:dyDescent="0.4">
      <c r="A445" s="20">
        <v>441</v>
      </c>
      <c r="B445" s="20" t="s">
        <v>649</v>
      </c>
      <c r="C445" s="21" t="s">
        <v>650</v>
      </c>
      <c r="D445" s="21" t="s">
        <v>651</v>
      </c>
      <c r="E445" s="21" t="s">
        <v>404</v>
      </c>
      <c r="F445" s="21" t="s">
        <v>718</v>
      </c>
      <c r="G445" s="21"/>
      <c r="H445" s="20" t="s">
        <v>74</v>
      </c>
      <c r="I445" s="21" t="s">
        <v>715</v>
      </c>
      <c r="J445" s="5"/>
      <c r="K445" s="5"/>
      <c r="L445" s="19" t="str">
        <f>D445&amp;"|"&amp;COUNTIF($D$5:D445,D445)</f>
        <v>استلام الخوازيق المصبوبة في الموقع|43</v>
      </c>
    </row>
    <row r="446" spans="1:12" ht="36" x14ac:dyDescent="0.4">
      <c r="A446" s="22">
        <v>442</v>
      </c>
      <c r="B446" s="22" t="s">
        <v>649</v>
      </c>
      <c r="C446" s="23" t="s">
        <v>650</v>
      </c>
      <c r="D446" s="23" t="s">
        <v>651</v>
      </c>
      <c r="E446" s="23" t="s">
        <v>404</v>
      </c>
      <c r="F446" s="23" t="s">
        <v>719</v>
      </c>
      <c r="G446" s="23"/>
      <c r="H446" s="22" t="s">
        <v>78</v>
      </c>
      <c r="I446" s="23" t="s">
        <v>715</v>
      </c>
      <c r="J446" s="5"/>
      <c r="K446" s="5"/>
      <c r="L446" s="19" t="str">
        <f>D446&amp;"|"&amp;COUNTIF($D$5:D446,D446)</f>
        <v>استلام الخوازيق المصبوبة في الموقع|44</v>
      </c>
    </row>
    <row r="447" spans="1:12" ht="36" x14ac:dyDescent="0.4">
      <c r="A447" s="20">
        <v>443</v>
      </c>
      <c r="B447" s="20" t="s">
        <v>649</v>
      </c>
      <c r="C447" s="21" t="s">
        <v>650</v>
      </c>
      <c r="D447" s="21" t="s">
        <v>651</v>
      </c>
      <c r="E447" s="21" t="s">
        <v>404</v>
      </c>
      <c r="F447" s="21" t="s">
        <v>720</v>
      </c>
      <c r="G447" s="21" t="s">
        <v>721</v>
      </c>
      <c r="H447" s="20" t="s">
        <v>74</v>
      </c>
      <c r="I447" s="21" t="s">
        <v>715</v>
      </c>
      <c r="J447" s="5"/>
      <c r="K447" s="5"/>
      <c r="L447" s="19" t="str">
        <f>D447&amp;"|"&amp;COUNTIF($D$5:D447,D447)</f>
        <v>استلام الخوازيق المصبوبة في الموقع|45</v>
      </c>
    </row>
    <row r="448" spans="1:12" ht="36" x14ac:dyDescent="0.4">
      <c r="A448" s="22">
        <v>444</v>
      </c>
      <c r="B448" s="22" t="s">
        <v>649</v>
      </c>
      <c r="C448" s="23" t="s">
        <v>650</v>
      </c>
      <c r="D448" s="23" t="s">
        <v>651</v>
      </c>
      <c r="E448" s="23" t="s">
        <v>404</v>
      </c>
      <c r="F448" s="23" t="s">
        <v>722</v>
      </c>
      <c r="G448" s="23"/>
      <c r="H448" s="22" t="s">
        <v>84</v>
      </c>
      <c r="I448" s="23" t="s">
        <v>715</v>
      </c>
      <c r="J448" s="5"/>
      <c r="K448" s="5"/>
      <c r="L448" s="19" t="str">
        <f>D448&amp;"|"&amp;COUNTIF($D$5:D448,D448)</f>
        <v>استلام الخوازيق المصبوبة في الموقع|46</v>
      </c>
    </row>
    <row r="449" spans="1:12" ht="36" x14ac:dyDescent="0.4">
      <c r="A449" s="20">
        <v>445</v>
      </c>
      <c r="B449" s="20" t="s">
        <v>649</v>
      </c>
      <c r="C449" s="21" t="s">
        <v>650</v>
      </c>
      <c r="D449" s="21" t="s">
        <v>651</v>
      </c>
      <c r="E449" s="21" t="s">
        <v>404</v>
      </c>
      <c r="F449" s="21" t="s">
        <v>723</v>
      </c>
      <c r="G449" s="21" t="s">
        <v>724</v>
      </c>
      <c r="H449" s="20" t="s">
        <v>84</v>
      </c>
      <c r="I449" s="21" t="s">
        <v>715</v>
      </c>
      <c r="J449" s="5"/>
      <c r="K449" s="5"/>
      <c r="L449" s="19" t="str">
        <f>D449&amp;"|"&amp;COUNTIF($D$5:D449,D449)</f>
        <v>استلام الخوازيق المصبوبة في الموقع|47</v>
      </c>
    </row>
    <row r="450" spans="1:12" ht="36" x14ac:dyDescent="0.4">
      <c r="A450" s="22">
        <v>446</v>
      </c>
      <c r="B450" s="22" t="s">
        <v>649</v>
      </c>
      <c r="C450" s="23" t="s">
        <v>650</v>
      </c>
      <c r="D450" s="23" t="s">
        <v>651</v>
      </c>
      <c r="E450" s="23" t="s">
        <v>404</v>
      </c>
      <c r="F450" s="23" t="s">
        <v>725</v>
      </c>
      <c r="G450" s="23"/>
      <c r="H450" s="22" t="s">
        <v>84</v>
      </c>
      <c r="I450" s="23" t="s">
        <v>715</v>
      </c>
      <c r="J450" s="5"/>
      <c r="K450" s="5"/>
      <c r="L450" s="19" t="str">
        <f>D450&amp;"|"&amp;COUNTIF($D$5:D450,D450)</f>
        <v>استلام الخوازيق المصبوبة في الموقع|48</v>
      </c>
    </row>
    <row r="451" spans="1:12" ht="36" x14ac:dyDescent="0.4">
      <c r="A451" s="20">
        <v>447</v>
      </c>
      <c r="B451" s="20" t="s">
        <v>649</v>
      </c>
      <c r="C451" s="21" t="s">
        <v>650</v>
      </c>
      <c r="D451" s="21" t="s">
        <v>651</v>
      </c>
      <c r="E451" s="21" t="s">
        <v>404</v>
      </c>
      <c r="F451" s="21" t="s">
        <v>726</v>
      </c>
      <c r="G451" s="21"/>
      <c r="H451" s="20" t="s">
        <v>74</v>
      </c>
      <c r="I451" s="21" t="s">
        <v>727</v>
      </c>
      <c r="J451" s="5"/>
      <c r="K451" s="5"/>
      <c r="L451" s="19" t="str">
        <f>D451&amp;"|"&amp;COUNTIF($D$5:D451,D451)</f>
        <v>استلام الخوازيق المصبوبة في الموقع|49</v>
      </c>
    </row>
    <row r="452" spans="1:12" ht="36" x14ac:dyDescent="0.4">
      <c r="A452" s="22">
        <v>448</v>
      </c>
      <c r="B452" s="22" t="s">
        <v>649</v>
      </c>
      <c r="C452" s="23" t="s">
        <v>650</v>
      </c>
      <c r="D452" s="23" t="s">
        <v>651</v>
      </c>
      <c r="E452" s="23" t="s">
        <v>404</v>
      </c>
      <c r="F452" s="23" t="s">
        <v>728</v>
      </c>
      <c r="G452" s="23"/>
      <c r="H452" s="22" t="s">
        <v>74</v>
      </c>
      <c r="I452" s="23" t="s">
        <v>729</v>
      </c>
      <c r="J452" s="5"/>
      <c r="K452" s="5"/>
      <c r="L452" s="19" t="str">
        <f>D452&amp;"|"&amp;COUNTIF($D$5:D452,D452)</f>
        <v>استلام الخوازيق المصبوبة في الموقع|50</v>
      </c>
    </row>
    <row r="453" spans="1:12" ht="36" x14ac:dyDescent="0.4">
      <c r="A453" s="20">
        <v>449</v>
      </c>
      <c r="B453" s="20" t="s">
        <v>649</v>
      </c>
      <c r="C453" s="21" t="s">
        <v>650</v>
      </c>
      <c r="D453" s="21" t="s">
        <v>651</v>
      </c>
      <c r="E453" s="21" t="s">
        <v>404</v>
      </c>
      <c r="F453" s="21" t="s">
        <v>730</v>
      </c>
      <c r="G453" s="21" t="s">
        <v>731</v>
      </c>
      <c r="H453" s="20" t="s">
        <v>74</v>
      </c>
      <c r="I453" s="21" t="s">
        <v>729</v>
      </c>
      <c r="J453" s="5"/>
      <c r="K453" s="5"/>
      <c r="L453" s="19" t="str">
        <f>D453&amp;"|"&amp;COUNTIF($D$5:D453,D453)</f>
        <v>استلام الخوازيق المصبوبة في الموقع|51</v>
      </c>
    </row>
    <row r="454" spans="1:12" ht="36" x14ac:dyDescent="0.4">
      <c r="A454" s="22">
        <v>450</v>
      </c>
      <c r="B454" s="22" t="s">
        <v>649</v>
      </c>
      <c r="C454" s="23" t="s">
        <v>650</v>
      </c>
      <c r="D454" s="23" t="s">
        <v>651</v>
      </c>
      <c r="E454" s="23" t="s">
        <v>404</v>
      </c>
      <c r="F454" s="23" t="s">
        <v>732</v>
      </c>
      <c r="G454" s="23"/>
      <c r="H454" s="22" t="s">
        <v>84</v>
      </c>
      <c r="I454" s="23" t="s">
        <v>729</v>
      </c>
      <c r="J454" s="5"/>
      <c r="K454" s="5"/>
      <c r="L454" s="19" t="str">
        <f>D454&amp;"|"&amp;COUNTIF($D$5:D454,D454)</f>
        <v>استلام الخوازيق المصبوبة في الموقع|52</v>
      </c>
    </row>
    <row r="455" spans="1:12" ht="36" x14ac:dyDescent="0.4">
      <c r="A455" s="20">
        <v>451</v>
      </c>
      <c r="B455" s="20" t="s">
        <v>649</v>
      </c>
      <c r="C455" s="21" t="s">
        <v>650</v>
      </c>
      <c r="D455" s="21" t="s">
        <v>651</v>
      </c>
      <c r="E455" s="21" t="s">
        <v>404</v>
      </c>
      <c r="F455" s="21" t="s">
        <v>733</v>
      </c>
      <c r="G455" s="21"/>
      <c r="H455" s="20" t="s">
        <v>74</v>
      </c>
      <c r="I455" s="21" t="s">
        <v>729</v>
      </c>
      <c r="J455" s="5"/>
      <c r="K455" s="5"/>
      <c r="L455" s="19" t="str">
        <f>D455&amp;"|"&amp;COUNTIF($D$5:D455,D455)</f>
        <v>استلام الخوازيق المصبوبة في الموقع|53</v>
      </c>
    </row>
    <row r="456" spans="1:12" ht="36" x14ac:dyDescent="0.4">
      <c r="A456" s="22">
        <v>452</v>
      </c>
      <c r="B456" s="22" t="s">
        <v>649</v>
      </c>
      <c r="C456" s="23" t="s">
        <v>650</v>
      </c>
      <c r="D456" s="23" t="s">
        <v>651</v>
      </c>
      <c r="E456" s="23" t="s">
        <v>404</v>
      </c>
      <c r="F456" s="23" t="s">
        <v>734</v>
      </c>
      <c r="G456" s="23" t="s">
        <v>735</v>
      </c>
      <c r="H456" s="22" t="s">
        <v>74</v>
      </c>
      <c r="I456" s="23" t="s">
        <v>729</v>
      </c>
      <c r="J456" s="5"/>
      <c r="K456" s="5"/>
      <c r="L456" s="19" t="str">
        <f>D456&amp;"|"&amp;COUNTIF($D$5:D456,D456)</f>
        <v>استلام الخوازيق المصبوبة في الموقع|54</v>
      </c>
    </row>
    <row r="457" spans="1:12" ht="36" x14ac:dyDescent="0.4">
      <c r="A457" s="20">
        <v>453</v>
      </c>
      <c r="B457" s="20" t="s">
        <v>649</v>
      </c>
      <c r="C457" s="21" t="s">
        <v>650</v>
      </c>
      <c r="D457" s="21" t="s">
        <v>736</v>
      </c>
      <c r="E457" s="21" t="s">
        <v>72</v>
      </c>
      <c r="F457" s="21" t="s">
        <v>737</v>
      </c>
      <c r="G457" s="21"/>
      <c r="H457" s="20" t="s">
        <v>74</v>
      </c>
      <c r="I457" s="21" t="s">
        <v>738</v>
      </c>
      <c r="J457" s="5"/>
      <c r="K457" s="5"/>
      <c r="L457" s="19" t="str">
        <f>D457&amp;"|"&amp;COUNTIF($D$5:D457,D457)</f>
        <v>تنفيذ الخوازيق المحفورة (Bored Piles)|1</v>
      </c>
    </row>
    <row r="458" spans="1:12" ht="36" x14ac:dyDescent="0.4">
      <c r="A458" s="22">
        <v>454</v>
      </c>
      <c r="B458" s="22" t="s">
        <v>649</v>
      </c>
      <c r="C458" s="23" t="s">
        <v>650</v>
      </c>
      <c r="D458" s="23" t="s">
        <v>736</v>
      </c>
      <c r="E458" s="23" t="s">
        <v>72</v>
      </c>
      <c r="F458" s="23" t="s">
        <v>739</v>
      </c>
      <c r="G458" s="23"/>
      <c r="H458" s="22" t="s">
        <v>84</v>
      </c>
      <c r="I458" s="23" t="s">
        <v>738</v>
      </c>
      <c r="J458" s="5"/>
      <c r="K458" s="5"/>
      <c r="L458" s="19" t="str">
        <f>D458&amp;"|"&amp;COUNTIF($D$5:D458,D458)</f>
        <v>تنفيذ الخوازيق المحفورة (Bored Piles)|2</v>
      </c>
    </row>
    <row r="459" spans="1:12" ht="36" x14ac:dyDescent="0.4">
      <c r="A459" s="20">
        <v>455</v>
      </c>
      <c r="B459" s="20" t="s">
        <v>649</v>
      </c>
      <c r="C459" s="21" t="s">
        <v>650</v>
      </c>
      <c r="D459" s="21" t="s">
        <v>736</v>
      </c>
      <c r="E459" s="21" t="s">
        <v>72</v>
      </c>
      <c r="F459" s="21" t="s">
        <v>740</v>
      </c>
      <c r="G459" s="21"/>
      <c r="H459" s="20" t="s">
        <v>84</v>
      </c>
      <c r="I459" s="21" t="s">
        <v>738</v>
      </c>
      <c r="J459" s="5"/>
      <c r="K459" s="5"/>
      <c r="L459" s="19" t="str">
        <f>D459&amp;"|"&amp;COUNTIF($D$5:D459,D459)</f>
        <v>تنفيذ الخوازيق المحفورة (Bored Piles)|3</v>
      </c>
    </row>
    <row r="460" spans="1:12" ht="36" x14ac:dyDescent="0.4">
      <c r="A460" s="22">
        <v>456</v>
      </c>
      <c r="B460" s="22" t="s">
        <v>649</v>
      </c>
      <c r="C460" s="23" t="s">
        <v>650</v>
      </c>
      <c r="D460" s="23" t="s">
        <v>736</v>
      </c>
      <c r="E460" s="23" t="s">
        <v>118</v>
      </c>
      <c r="F460" s="23" t="s">
        <v>741</v>
      </c>
      <c r="G460" s="23"/>
      <c r="H460" s="22" t="s">
        <v>84</v>
      </c>
      <c r="I460" s="23" t="s">
        <v>738</v>
      </c>
      <c r="J460" s="5"/>
      <c r="K460" s="5"/>
      <c r="L460" s="19" t="str">
        <f>D460&amp;"|"&amp;COUNTIF($D$5:D460,D460)</f>
        <v>تنفيذ الخوازيق المحفورة (Bored Piles)|4</v>
      </c>
    </row>
    <row r="461" spans="1:12" ht="36" x14ac:dyDescent="0.4">
      <c r="A461" s="20">
        <v>457</v>
      </c>
      <c r="B461" s="20" t="s">
        <v>649</v>
      </c>
      <c r="C461" s="21" t="s">
        <v>650</v>
      </c>
      <c r="D461" s="21" t="s">
        <v>736</v>
      </c>
      <c r="E461" s="21" t="s">
        <v>118</v>
      </c>
      <c r="F461" s="21" t="s">
        <v>742</v>
      </c>
      <c r="G461" s="21"/>
      <c r="H461" s="20" t="s">
        <v>84</v>
      </c>
      <c r="I461" s="21" t="s">
        <v>738</v>
      </c>
      <c r="J461" s="5"/>
      <c r="K461" s="5"/>
      <c r="L461" s="19" t="str">
        <f>D461&amp;"|"&amp;COUNTIF($D$5:D461,D461)</f>
        <v>تنفيذ الخوازيق المحفورة (Bored Piles)|5</v>
      </c>
    </row>
    <row r="462" spans="1:12" ht="36" x14ac:dyDescent="0.4">
      <c r="A462" s="22">
        <v>458</v>
      </c>
      <c r="B462" s="22" t="s">
        <v>649</v>
      </c>
      <c r="C462" s="23" t="s">
        <v>650</v>
      </c>
      <c r="D462" s="23" t="s">
        <v>736</v>
      </c>
      <c r="E462" s="23" t="s">
        <v>118</v>
      </c>
      <c r="F462" s="23" t="s">
        <v>743</v>
      </c>
      <c r="G462" s="23"/>
      <c r="H462" s="22" t="s">
        <v>84</v>
      </c>
      <c r="I462" s="23" t="s">
        <v>738</v>
      </c>
      <c r="J462" s="5"/>
      <c r="K462" s="5"/>
      <c r="L462" s="19" t="str">
        <f>D462&amp;"|"&amp;COUNTIF($D$5:D462,D462)</f>
        <v>تنفيذ الخوازيق المحفورة (Bored Piles)|6</v>
      </c>
    </row>
    <row r="463" spans="1:12" ht="36" x14ac:dyDescent="0.4">
      <c r="A463" s="20">
        <v>459</v>
      </c>
      <c r="B463" s="20" t="s">
        <v>649</v>
      </c>
      <c r="C463" s="21" t="s">
        <v>650</v>
      </c>
      <c r="D463" s="21" t="s">
        <v>736</v>
      </c>
      <c r="E463" s="21" t="s">
        <v>72</v>
      </c>
      <c r="F463" s="21" t="s">
        <v>744</v>
      </c>
      <c r="G463" s="21" t="s">
        <v>745</v>
      </c>
      <c r="H463" s="20" t="s">
        <v>74</v>
      </c>
      <c r="I463" s="21" t="s">
        <v>738</v>
      </c>
      <c r="J463" s="5"/>
      <c r="K463" s="5"/>
      <c r="L463" s="19" t="str">
        <f>D463&amp;"|"&amp;COUNTIF($D$5:D463,D463)</f>
        <v>تنفيذ الخوازيق المحفورة (Bored Piles)|7</v>
      </c>
    </row>
    <row r="464" spans="1:12" ht="36" x14ac:dyDescent="0.4">
      <c r="A464" s="22">
        <v>460</v>
      </c>
      <c r="B464" s="22" t="s">
        <v>649</v>
      </c>
      <c r="C464" s="23" t="s">
        <v>650</v>
      </c>
      <c r="D464" s="23" t="s">
        <v>736</v>
      </c>
      <c r="E464" s="23" t="s">
        <v>72</v>
      </c>
      <c r="F464" s="23" t="s">
        <v>746</v>
      </c>
      <c r="G464" s="23" t="s">
        <v>747</v>
      </c>
      <c r="H464" s="22" t="s">
        <v>74</v>
      </c>
      <c r="I464" s="23" t="s">
        <v>738</v>
      </c>
      <c r="J464" s="5"/>
      <c r="K464" s="5"/>
      <c r="L464" s="19" t="str">
        <f>D464&amp;"|"&amp;COUNTIF($D$5:D464,D464)</f>
        <v>تنفيذ الخوازيق المحفورة (Bored Piles)|8</v>
      </c>
    </row>
    <row r="465" spans="1:12" ht="36" x14ac:dyDescent="0.4">
      <c r="A465" s="20">
        <v>461</v>
      </c>
      <c r="B465" s="20" t="s">
        <v>649</v>
      </c>
      <c r="C465" s="21" t="s">
        <v>650</v>
      </c>
      <c r="D465" s="21" t="s">
        <v>736</v>
      </c>
      <c r="E465" s="21" t="s">
        <v>118</v>
      </c>
      <c r="F465" s="21" t="s">
        <v>748</v>
      </c>
      <c r="G465" s="21"/>
      <c r="H465" s="20" t="s">
        <v>74</v>
      </c>
      <c r="I465" s="21" t="s">
        <v>738</v>
      </c>
      <c r="J465" s="5"/>
      <c r="K465" s="5"/>
      <c r="L465" s="19" t="str">
        <f>D465&amp;"|"&amp;COUNTIF($D$5:D465,D465)</f>
        <v>تنفيذ الخوازيق المحفورة (Bored Piles)|9</v>
      </c>
    </row>
    <row r="466" spans="1:12" ht="36" x14ac:dyDescent="0.4">
      <c r="A466" s="22">
        <v>462</v>
      </c>
      <c r="B466" s="22" t="s">
        <v>649</v>
      </c>
      <c r="C466" s="23" t="s">
        <v>650</v>
      </c>
      <c r="D466" s="23" t="s">
        <v>736</v>
      </c>
      <c r="E466" s="23" t="s">
        <v>118</v>
      </c>
      <c r="F466" s="23" t="s">
        <v>749</v>
      </c>
      <c r="G466" s="23" t="s">
        <v>750</v>
      </c>
      <c r="H466" s="22" t="s">
        <v>74</v>
      </c>
      <c r="I466" s="23" t="s">
        <v>738</v>
      </c>
      <c r="J466" s="5"/>
      <c r="K466" s="5"/>
      <c r="L466" s="19" t="str">
        <f>D466&amp;"|"&amp;COUNTIF($D$5:D466,D466)</f>
        <v>تنفيذ الخوازيق المحفورة (Bored Piles)|10</v>
      </c>
    </row>
    <row r="467" spans="1:12" ht="36" x14ac:dyDescent="0.4">
      <c r="A467" s="20">
        <v>463</v>
      </c>
      <c r="B467" s="20" t="s">
        <v>649</v>
      </c>
      <c r="C467" s="21" t="s">
        <v>650</v>
      </c>
      <c r="D467" s="21" t="s">
        <v>736</v>
      </c>
      <c r="E467" s="21" t="s">
        <v>118</v>
      </c>
      <c r="F467" s="21" t="s">
        <v>751</v>
      </c>
      <c r="G467" s="21" t="s">
        <v>752</v>
      </c>
      <c r="H467" s="20" t="s">
        <v>84</v>
      </c>
      <c r="I467" s="21" t="s">
        <v>738</v>
      </c>
      <c r="J467" s="5"/>
      <c r="K467" s="5"/>
      <c r="L467" s="19" t="str">
        <f>D467&amp;"|"&amp;COUNTIF($D$5:D467,D467)</f>
        <v>تنفيذ الخوازيق المحفورة (Bored Piles)|11</v>
      </c>
    </row>
    <row r="468" spans="1:12" ht="36" x14ac:dyDescent="0.4">
      <c r="A468" s="22">
        <v>464</v>
      </c>
      <c r="B468" s="22" t="s">
        <v>649</v>
      </c>
      <c r="C468" s="23" t="s">
        <v>650</v>
      </c>
      <c r="D468" s="23" t="s">
        <v>736</v>
      </c>
      <c r="E468" s="23" t="s">
        <v>118</v>
      </c>
      <c r="F468" s="23" t="s">
        <v>753</v>
      </c>
      <c r="G468" s="23" t="s">
        <v>754</v>
      </c>
      <c r="H468" s="22" t="s">
        <v>84</v>
      </c>
      <c r="I468" s="23" t="s">
        <v>738</v>
      </c>
      <c r="J468" s="5"/>
      <c r="K468" s="5"/>
      <c r="L468" s="19" t="str">
        <f>D468&amp;"|"&amp;COUNTIF($D$5:D468,D468)</f>
        <v>تنفيذ الخوازيق المحفورة (Bored Piles)|12</v>
      </c>
    </row>
    <row r="469" spans="1:12" ht="36" x14ac:dyDescent="0.4">
      <c r="A469" s="20">
        <v>465</v>
      </c>
      <c r="B469" s="20" t="s">
        <v>649</v>
      </c>
      <c r="C469" s="21" t="s">
        <v>650</v>
      </c>
      <c r="D469" s="21" t="s">
        <v>736</v>
      </c>
      <c r="E469" s="21" t="s">
        <v>118</v>
      </c>
      <c r="F469" s="21" t="s">
        <v>755</v>
      </c>
      <c r="G469" s="21"/>
      <c r="H469" s="20" t="s">
        <v>84</v>
      </c>
      <c r="I469" s="21" t="s">
        <v>738</v>
      </c>
      <c r="J469" s="5"/>
      <c r="K469" s="5"/>
      <c r="L469" s="19" t="str">
        <f>D469&amp;"|"&amp;COUNTIF($D$5:D469,D469)</f>
        <v>تنفيذ الخوازيق المحفورة (Bored Piles)|13</v>
      </c>
    </row>
    <row r="470" spans="1:12" ht="36" x14ac:dyDescent="0.4">
      <c r="A470" s="22">
        <v>466</v>
      </c>
      <c r="B470" s="22" t="s">
        <v>649</v>
      </c>
      <c r="C470" s="23" t="s">
        <v>650</v>
      </c>
      <c r="D470" s="23" t="s">
        <v>756</v>
      </c>
      <c r="E470" s="23" t="s">
        <v>72</v>
      </c>
      <c r="F470" s="23" t="s">
        <v>757</v>
      </c>
      <c r="G470" s="23"/>
      <c r="H470" s="22" t="s">
        <v>84</v>
      </c>
      <c r="I470" s="23" t="s">
        <v>758</v>
      </c>
      <c r="J470" s="5"/>
      <c r="K470" s="5"/>
      <c r="L470" s="19" t="str">
        <f>D470&amp;"|"&amp;COUNTIF($D$5:D470,D470)</f>
        <v>تنفيذ خوازيق CFA|1</v>
      </c>
    </row>
    <row r="471" spans="1:12" ht="36" x14ac:dyDescent="0.4">
      <c r="A471" s="20">
        <v>467</v>
      </c>
      <c r="B471" s="20" t="s">
        <v>649</v>
      </c>
      <c r="C471" s="21" t="s">
        <v>650</v>
      </c>
      <c r="D471" s="21" t="s">
        <v>756</v>
      </c>
      <c r="E471" s="21" t="s">
        <v>118</v>
      </c>
      <c r="F471" s="21" t="s">
        <v>759</v>
      </c>
      <c r="G471" s="21"/>
      <c r="H471" s="20" t="s">
        <v>84</v>
      </c>
      <c r="I471" s="21" t="s">
        <v>758</v>
      </c>
      <c r="J471" s="5"/>
      <c r="K471" s="5"/>
      <c r="L471" s="19" t="str">
        <f>D471&amp;"|"&amp;COUNTIF($D$5:D471,D471)</f>
        <v>تنفيذ خوازيق CFA|2</v>
      </c>
    </row>
    <row r="472" spans="1:12" ht="36" x14ac:dyDescent="0.4">
      <c r="A472" s="22">
        <v>468</v>
      </c>
      <c r="B472" s="22" t="s">
        <v>649</v>
      </c>
      <c r="C472" s="23" t="s">
        <v>650</v>
      </c>
      <c r="D472" s="23" t="s">
        <v>756</v>
      </c>
      <c r="E472" s="23" t="s">
        <v>118</v>
      </c>
      <c r="F472" s="23" t="s">
        <v>760</v>
      </c>
      <c r="G472" s="23"/>
      <c r="H472" s="22" t="s">
        <v>84</v>
      </c>
      <c r="I472" s="23" t="s">
        <v>758</v>
      </c>
      <c r="J472" s="5"/>
      <c r="K472" s="5"/>
      <c r="L472" s="19" t="str">
        <f>D472&amp;"|"&amp;COUNTIF($D$5:D472,D472)</f>
        <v>تنفيذ خوازيق CFA|3</v>
      </c>
    </row>
    <row r="473" spans="1:12" ht="36" x14ac:dyDescent="0.4">
      <c r="A473" s="20">
        <v>469</v>
      </c>
      <c r="B473" s="20" t="s">
        <v>649</v>
      </c>
      <c r="C473" s="21" t="s">
        <v>650</v>
      </c>
      <c r="D473" s="21" t="s">
        <v>756</v>
      </c>
      <c r="E473" s="21" t="s">
        <v>404</v>
      </c>
      <c r="F473" s="21" t="s">
        <v>761</v>
      </c>
      <c r="G473" s="21"/>
      <c r="H473" s="20" t="s">
        <v>78</v>
      </c>
      <c r="I473" s="21" t="s">
        <v>758</v>
      </c>
      <c r="J473" s="5"/>
      <c r="K473" s="5"/>
      <c r="L473" s="19" t="str">
        <f>D473&amp;"|"&amp;COUNTIF($D$5:D473,D473)</f>
        <v>تنفيذ خوازيق CFA|4</v>
      </c>
    </row>
    <row r="474" spans="1:12" ht="36" x14ac:dyDescent="0.4">
      <c r="A474" s="22">
        <v>470</v>
      </c>
      <c r="B474" s="22" t="s">
        <v>649</v>
      </c>
      <c r="C474" s="23" t="s">
        <v>650</v>
      </c>
      <c r="D474" s="23" t="s">
        <v>762</v>
      </c>
      <c r="E474" s="23" t="s">
        <v>404</v>
      </c>
      <c r="F474" s="23" t="s">
        <v>763</v>
      </c>
      <c r="G474" s="23"/>
      <c r="H474" s="22" t="s">
        <v>84</v>
      </c>
      <c r="I474" s="23" t="s">
        <v>764</v>
      </c>
      <c r="J474" s="5"/>
      <c r="K474" s="5"/>
      <c r="L474" s="19" t="str">
        <f>D474&amp;"|"&amp;COUNTIF($D$5:D474,D474)</f>
        <v>تكسير رؤوس الخوازيق والهامات|1</v>
      </c>
    </row>
    <row r="475" spans="1:12" ht="36" x14ac:dyDescent="0.4">
      <c r="A475" s="20">
        <v>471</v>
      </c>
      <c r="B475" s="20" t="s">
        <v>649</v>
      </c>
      <c r="C475" s="21" t="s">
        <v>650</v>
      </c>
      <c r="D475" s="21" t="s">
        <v>762</v>
      </c>
      <c r="E475" s="21" t="s">
        <v>72</v>
      </c>
      <c r="F475" s="21" t="s">
        <v>765</v>
      </c>
      <c r="G475" s="21" t="s">
        <v>766</v>
      </c>
      <c r="H475" s="20" t="s">
        <v>74</v>
      </c>
      <c r="I475" s="21" t="s">
        <v>764</v>
      </c>
      <c r="J475" s="5"/>
      <c r="K475" s="5"/>
      <c r="L475" s="19" t="str">
        <f>D475&amp;"|"&amp;COUNTIF($D$5:D475,D475)</f>
        <v>تكسير رؤوس الخوازيق والهامات|2</v>
      </c>
    </row>
    <row r="476" spans="1:12" ht="36" x14ac:dyDescent="0.4">
      <c r="A476" s="22">
        <v>472</v>
      </c>
      <c r="B476" s="22" t="s">
        <v>649</v>
      </c>
      <c r="C476" s="23" t="s">
        <v>650</v>
      </c>
      <c r="D476" s="23" t="s">
        <v>762</v>
      </c>
      <c r="E476" s="23" t="s">
        <v>72</v>
      </c>
      <c r="F476" s="23" t="s">
        <v>767</v>
      </c>
      <c r="G476" s="23" t="s">
        <v>768</v>
      </c>
      <c r="H476" s="22" t="s">
        <v>74</v>
      </c>
      <c r="I476" s="23" t="s">
        <v>764</v>
      </c>
      <c r="J476" s="5"/>
      <c r="K476" s="5"/>
      <c r="L476" s="19" t="str">
        <f>D476&amp;"|"&amp;COUNTIF($D$5:D476,D476)</f>
        <v>تكسير رؤوس الخوازيق والهامات|3</v>
      </c>
    </row>
    <row r="477" spans="1:12" ht="36" x14ac:dyDescent="0.4">
      <c r="A477" s="20">
        <v>473</v>
      </c>
      <c r="B477" s="20" t="s">
        <v>649</v>
      </c>
      <c r="C477" s="21" t="s">
        <v>650</v>
      </c>
      <c r="D477" s="21" t="s">
        <v>651</v>
      </c>
      <c r="E477" s="21" t="s">
        <v>72</v>
      </c>
      <c r="F477" s="21" t="s">
        <v>769</v>
      </c>
      <c r="G477" s="21"/>
      <c r="H477" s="20" t="s">
        <v>78</v>
      </c>
      <c r="I477" s="21" t="s">
        <v>668</v>
      </c>
      <c r="J477" s="5"/>
      <c r="K477" s="5"/>
      <c r="L477" s="19" t="str">
        <f>D477&amp;"|"&amp;COUNTIF($D$5:D477,D477)</f>
        <v>استلام الخوازيق المصبوبة في الموقع|55</v>
      </c>
    </row>
    <row r="478" spans="1:12" ht="36" x14ac:dyDescent="0.4">
      <c r="A478" s="22">
        <v>474</v>
      </c>
      <c r="B478" s="22" t="s">
        <v>649</v>
      </c>
      <c r="C478" s="23" t="s">
        <v>650</v>
      </c>
      <c r="D478" s="23" t="s">
        <v>651</v>
      </c>
      <c r="E478" s="23" t="s">
        <v>118</v>
      </c>
      <c r="F478" s="23" t="s">
        <v>770</v>
      </c>
      <c r="G478" s="23"/>
      <c r="H478" s="22" t="s">
        <v>84</v>
      </c>
      <c r="I478" s="23" t="s">
        <v>729</v>
      </c>
      <c r="J478" s="5"/>
      <c r="K478" s="5"/>
      <c r="L478" s="19" t="str">
        <f>D478&amp;"|"&amp;COUNTIF($D$5:D478,D478)</f>
        <v>استلام الخوازيق المصبوبة في الموقع|56</v>
      </c>
    </row>
    <row r="479" spans="1:12" ht="36" x14ac:dyDescent="0.4">
      <c r="A479" s="20">
        <v>475</v>
      </c>
      <c r="B479" s="20" t="s">
        <v>771</v>
      </c>
      <c r="C479" s="21" t="s">
        <v>772</v>
      </c>
      <c r="D479" s="21" t="s">
        <v>773</v>
      </c>
      <c r="E479" s="21" t="s">
        <v>72</v>
      </c>
      <c r="F479" s="21" t="s">
        <v>774</v>
      </c>
      <c r="G479" s="21"/>
      <c r="H479" s="20" t="s">
        <v>84</v>
      </c>
      <c r="I479" s="21" t="s">
        <v>775</v>
      </c>
      <c r="J479" s="5"/>
      <c r="K479" s="5"/>
      <c r="L479" s="19" t="str">
        <f>D479&amp;"|"&amp;COUNTIF($D$5:D479,D479)</f>
        <v>اعتماد محطة الخرسانة الجاهزة|1</v>
      </c>
    </row>
    <row r="480" spans="1:12" ht="36" x14ac:dyDescent="0.4">
      <c r="A480" s="22">
        <v>476</v>
      </c>
      <c r="B480" s="22" t="s">
        <v>771</v>
      </c>
      <c r="C480" s="23" t="s">
        <v>772</v>
      </c>
      <c r="D480" s="23" t="s">
        <v>773</v>
      </c>
      <c r="E480" s="23" t="s">
        <v>72</v>
      </c>
      <c r="F480" s="23" t="s">
        <v>776</v>
      </c>
      <c r="G480" s="23"/>
      <c r="H480" s="22" t="s">
        <v>84</v>
      </c>
      <c r="I480" s="23" t="s">
        <v>775</v>
      </c>
      <c r="J480" s="5"/>
      <c r="K480" s="5"/>
      <c r="L480" s="19" t="str">
        <f>D480&amp;"|"&amp;COUNTIF($D$5:D480,D480)</f>
        <v>اعتماد محطة الخرسانة الجاهزة|2</v>
      </c>
    </row>
    <row r="481" spans="1:12" ht="36" x14ac:dyDescent="0.4">
      <c r="A481" s="20">
        <v>477</v>
      </c>
      <c r="B481" s="20" t="s">
        <v>771</v>
      </c>
      <c r="C481" s="21" t="s">
        <v>772</v>
      </c>
      <c r="D481" s="21" t="s">
        <v>773</v>
      </c>
      <c r="E481" s="21" t="s">
        <v>72</v>
      </c>
      <c r="F481" s="21" t="s">
        <v>777</v>
      </c>
      <c r="G481" s="21"/>
      <c r="H481" s="20" t="s">
        <v>84</v>
      </c>
      <c r="I481" s="21" t="s">
        <v>775</v>
      </c>
      <c r="J481" s="5"/>
      <c r="K481" s="5"/>
      <c r="L481" s="19" t="str">
        <f>D481&amp;"|"&amp;COUNTIF($D$5:D481,D481)</f>
        <v>اعتماد محطة الخرسانة الجاهزة|3</v>
      </c>
    </row>
    <row r="482" spans="1:12" ht="36" x14ac:dyDescent="0.4">
      <c r="A482" s="22">
        <v>478</v>
      </c>
      <c r="B482" s="22" t="s">
        <v>771</v>
      </c>
      <c r="C482" s="23" t="s">
        <v>772</v>
      </c>
      <c r="D482" s="23" t="s">
        <v>773</v>
      </c>
      <c r="E482" s="23" t="s">
        <v>72</v>
      </c>
      <c r="F482" s="23" t="s">
        <v>778</v>
      </c>
      <c r="G482" s="23"/>
      <c r="H482" s="22" t="s">
        <v>84</v>
      </c>
      <c r="I482" s="23" t="s">
        <v>775</v>
      </c>
      <c r="J482" s="5"/>
      <c r="K482" s="5"/>
      <c r="L482" s="19" t="str">
        <f>D482&amp;"|"&amp;COUNTIF($D$5:D482,D482)</f>
        <v>اعتماد محطة الخرسانة الجاهزة|4</v>
      </c>
    </row>
    <row r="483" spans="1:12" ht="36" x14ac:dyDescent="0.4">
      <c r="A483" s="20">
        <v>479</v>
      </c>
      <c r="B483" s="20" t="s">
        <v>771</v>
      </c>
      <c r="C483" s="21" t="s">
        <v>772</v>
      </c>
      <c r="D483" s="21" t="s">
        <v>773</v>
      </c>
      <c r="E483" s="21" t="s">
        <v>72</v>
      </c>
      <c r="F483" s="21" t="s">
        <v>779</v>
      </c>
      <c r="G483" s="21"/>
      <c r="H483" s="20" t="s">
        <v>84</v>
      </c>
      <c r="I483" s="21" t="s">
        <v>775</v>
      </c>
      <c r="J483" s="5"/>
      <c r="K483" s="5"/>
      <c r="L483" s="19" t="str">
        <f>D483&amp;"|"&amp;COUNTIF($D$5:D483,D483)</f>
        <v>اعتماد محطة الخرسانة الجاهزة|5</v>
      </c>
    </row>
    <row r="484" spans="1:12" ht="36" x14ac:dyDescent="0.4">
      <c r="A484" s="22">
        <v>480</v>
      </c>
      <c r="B484" s="22" t="s">
        <v>771</v>
      </c>
      <c r="C484" s="23" t="s">
        <v>772</v>
      </c>
      <c r="D484" s="23" t="s">
        <v>773</v>
      </c>
      <c r="E484" s="23" t="s">
        <v>72</v>
      </c>
      <c r="F484" s="23" t="s">
        <v>780</v>
      </c>
      <c r="G484" s="23"/>
      <c r="H484" s="22" t="s">
        <v>78</v>
      </c>
      <c r="I484" s="23" t="s">
        <v>775</v>
      </c>
      <c r="J484" s="5"/>
      <c r="K484" s="5"/>
      <c r="L484" s="19" t="str">
        <f>D484&amp;"|"&amp;COUNTIF($D$5:D484,D484)</f>
        <v>اعتماد محطة الخرسانة الجاهزة|6</v>
      </c>
    </row>
    <row r="485" spans="1:12" ht="36" x14ac:dyDescent="0.4">
      <c r="A485" s="20">
        <v>481</v>
      </c>
      <c r="B485" s="20" t="s">
        <v>771</v>
      </c>
      <c r="C485" s="21" t="s">
        <v>772</v>
      </c>
      <c r="D485" s="21" t="s">
        <v>773</v>
      </c>
      <c r="E485" s="21" t="s">
        <v>72</v>
      </c>
      <c r="F485" s="21" t="s">
        <v>781</v>
      </c>
      <c r="G485" s="21"/>
      <c r="H485" s="20" t="s">
        <v>78</v>
      </c>
      <c r="I485" s="21" t="s">
        <v>775</v>
      </c>
      <c r="J485" s="5"/>
      <c r="K485" s="5"/>
      <c r="L485" s="19" t="str">
        <f>D485&amp;"|"&amp;COUNTIF($D$5:D485,D485)</f>
        <v>اعتماد محطة الخرسانة الجاهزة|7</v>
      </c>
    </row>
    <row r="486" spans="1:12" ht="36" x14ac:dyDescent="0.4">
      <c r="A486" s="22">
        <v>482</v>
      </c>
      <c r="B486" s="22" t="s">
        <v>771</v>
      </c>
      <c r="C486" s="23" t="s">
        <v>772</v>
      </c>
      <c r="D486" s="23" t="s">
        <v>773</v>
      </c>
      <c r="E486" s="23" t="s">
        <v>72</v>
      </c>
      <c r="F486" s="23" t="s">
        <v>782</v>
      </c>
      <c r="G486" s="23"/>
      <c r="H486" s="22" t="s">
        <v>84</v>
      </c>
      <c r="I486" s="23" t="s">
        <v>775</v>
      </c>
      <c r="J486" s="5"/>
      <c r="K486" s="5"/>
      <c r="L486" s="19" t="str">
        <f>D486&amp;"|"&amp;COUNTIF($D$5:D486,D486)</f>
        <v>اعتماد محطة الخرسانة الجاهزة|8</v>
      </c>
    </row>
    <row r="487" spans="1:12" ht="36" x14ac:dyDescent="0.4">
      <c r="A487" s="20">
        <v>483</v>
      </c>
      <c r="B487" s="20" t="s">
        <v>771</v>
      </c>
      <c r="C487" s="21" t="s">
        <v>772</v>
      </c>
      <c r="D487" s="21" t="s">
        <v>773</v>
      </c>
      <c r="E487" s="21" t="s">
        <v>72</v>
      </c>
      <c r="F487" s="21" t="s">
        <v>783</v>
      </c>
      <c r="G487" s="21"/>
      <c r="H487" s="20" t="s">
        <v>74</v>
      </c>
      <c r="I487" s="21" t="s">
        <v>775</v>
      </c>
      <c r="J487" s="5"/>
      <c r="K487" s="5"/>
      <c r="L487" s="19" t="str">
        <f>D487&amp;"|"&amp;COUNTIF($D$5:D487,D487)</f>
        <v>اعتماد محطة الخرسانة الجاهزة|9</v>
      </c>
    </row>
    <row r="488" spans="1:12" ht="36" x14ac:dyDescent="0.4">
      <c r="A488" s="22">
        <v>484</v>
      </c>
      <c r="B488" s="22" t="s">
        <v>771</v>
      </c>
      <c r="C488" s="23" t="s">
        <v>772</v>
      </c>
      <c r="D488" s="23" t="s">
        <v>773</v>
      </c>
      <c r="E488" s="23" t="s">
        <v>72</v>
      </c>
      <c r="F488" s="23" t="s">
        <v>784</v>
      </c>
      <c r="G488" s="23"/>
      <c r="H488" s="22" t="s">
        <v>84</v>
      </c>
      <c r="I488" s="23" t="s">
        <v>775</v>
      </c>
      <c r="J488" s="5"/>
      <c r="K488" s="5"/>
      <c r="L488" s="19" t="str">
        <f>D488&amp;"|"&amp;COUNTIF($D$5:D488,D488)</f>
        <v>اعتماد محطة الخرسانة الجاهزة|10</v>
      </c>
    </row>
    <row r="489" spans="1:12" ht="36" x14ac:dyDescent="0.4">
      <c r="A489" s="20">
        <v>485</v>
      </c>
      <c r="B489" s="20" t="s">
        <v>771</v>
      </c>
      <c r="C489" s="21" t="s">
        <v>772</v>
      </c>
      <c r="D489" s="21" t="s">
        <v>773</v>
      </c>
      <c r="E489" s="21" t="s">
        <v>72</v>
      </c>
      <c r="F489" s="21" t="s">
        <v>785</v>
      </c>
      <c r="G489" s="21"/>
      <c r="H489" s="20" t="s">
        <v>78</v>
      </c>
      <c r="I489" s="21" t="s">
        <v>775</v>
      </c>
      <c r="J489" s="5"/>
      <c r="K489" s="5"/>
      <c r="L489" s="19" t="str">
        <f>D489&amp;"|"&amp;COUNTIF($D$5:D489,D489)</f>
        <v>اعتماد محطة الخرسانة الجاهزة|11</v>
      </c>
    </row>
    <row r="490" spans="1:12" ht="36" x14ac:dyDescent="0.4">
      <c r="A490" s="22">
        <v>486</v>
      </c>
      <c r="B490" s="22" t="s">
        <v>771</v>
      </c>
      <c r="C490" s="23" t="s">
        <v>772</v>
      </c>
      <c r="D490" s="23" t="s">
        <v>773</v>
      </c>
      <c r="E490" s="23" t="s">
        <v>72</v>
      </c>
      <c r="F490" s="23" t="s">
        <v>786</v>
      </c>
      <c r="G490" s="23"/>
      <c r="H490" s="22" t="s">
        <v>78</v>
      </c>
      <c r="I490" s="23" t="s">
        <v>775</v>
      </c>
      <c r="J490" s="5"/>
      <c r="K490" s="5"/>
      <c r="L490" s="19" t="str">
        <f>D490&amp;"|"&amp;COUNTIF($D$5:D490,D490)</f>
        <v>اعتماد محطة الخرسانة الجاهزة|12</v>
      </c>
    </row>
    <row r="491" spans="1:12" ht="36" x14ac:dyDescent="0.4">
      <c r="A491" s="20">
        <v>487</v>
      </c>
      <c r="B491" s="20" t="s">
        <v>771</v>
      </c>
      <c r="C491" s="21" t="s">
        <v>772</v>
      </c>
      <c r="D491" s="21" t="s">
        <v>773</v>
      </c>
      <c r="E491" s="21" t="s">
        <v>72</v>
      </c>
      <c r="F491" s="21" t="s">
        <v>787</v>
      </c>
      <c r="G491" s="21" t="s">
        <v>788</v>
      </c>
      <c r="H491" s="20" t="s">
        <v>74</v>
      </c>
      <c r="I491" s="21" t="s">
        <v>789</v>
      </c>
      <c r="J491" s="5"/>
      <c r="K491" s="5"/>
      <c r="L491" s="19" t="str">
        <f>D491&amp;"|"&amp;COUNTIF($D$5:D491,D491)</f>
        <v>اعتماد محطة الخرسانة الجاهزة|13</v>
      </c>
    </row>
    <row r="492" spans="1:12" ht="36" x14ac:dyDescent="0.4">
      <c r="A492" s="22">
        <v>488</v>
      </c>
      <c r="B492" s="22" t="s">
        <v>771</v>
      </c>
      <c r="C492" s="23" t="s">
        <v>772</v>
      </c>
      <c r="D492" s="23" t="s">
        <v>773</v>
      </c>
      <c r="E492" s="23" t="s">
        <v>72</v>
      </c>
      <c r="F492" s="23" t="s">
        <v>790</v>
      </c>
      <c r="G492" s="23"/>
      <c r="H492" s="22" t="s">
        <v>84</v>
      </c>
      <c r="I492" s="23" t="s">
        <v>789</v>
      </c>
      <c r="J492" s="5"/>
      <c r="K492" s="5"/>
      <c r="L492" s="19" t="str">
        <f>D492&amp;"|"&amp;COUNTIF($D$5:D492,D492)</f>
        <v>اعتماد محطة الخرسانة الجاهزة|14</v>
      </c>
    </row>
    <row r="493" spans="1:12" ht="36" x14ac:dyDescent="0.4">
      <c r="A493" s="20">
        <v>489</v>
      </c>
      <c r="B493" s="20" t="s">
        <v>771</v>
      </c>
      <c r="C493" s="21" t="s">
        <v>772</v>
      </c>
      <c r="D493" s="21" t="s">
        <v>773</v>
      </c>
      <c r="E493" s="21" t="s">
        <v>72</v>
      </c>
      <c r="F493" s="21" t="s">
        <v>791</v>
      </c>
      <c r="G493" s="21"/>
      <c r="H493" s="20" t="s">
        <v>84</v>
      </c>
      <c r="I493" s="21" t="s">
        <v>789</v>
      </c>
      <c r="J493" s="5"/>
      <c r="K493" s="5"/>
      <c r="L493" s="19" t="str">
        <f>D493&amp;"|"&amp;COUNTIF($D$5:D493,D493)</f>
        <v>اعتماد محطة الخرسانة الجاهزة|15</v>
      </c>
    </row>
    <row r="494" spans="1:12" ht="36" x14ac:dyDescent="0.4">
      <c r="A494" s="22">
        <v>490</v>
      </c>
      <c r="B494" s="22" t="s">
        <v>771</v>
      </c>
      <c r="C494" s="23" t="s">
        <v>772</v>
      </c>
      <c r="D494" s="23" t="s">
        <v>773</v>
      </c>
      <c r="E494" s="23" t="s">
        <v>72</v>
      </c>
      <c r="F494" s="23" t="s">
        <v>792</v>
      </c>
      <c r="G494" s="23" t="s">
        <v>793</v>
      </c>
      <c r="H494" s="22" t="s">
        <v>78</v>
      </c>
      <c r="I494" s="23" t="s">
        <v>789</v>
      </c>
      <c r="J494" s="5"/>
      <c r="K494" s="5"/>
      <c r="L494" s="19" t="str">
        <f>D494&amp;"|"&amp;COUNTIF($D$5:D494,D494)</f>
        <v>اعتماد محطة الخرسانة الجاهزة|16</v>
      </c>
    </row>
    <row r="495" spans="1:12" ht="36" x14ac:dyDescent="0.4">
      <c r="A495" s="20">
        <v>491</v>
      </c>
      <c r="B495" s="20" t="s">
        <v>771</v>
      </c>
      <c r="C495" s="21" t="s">
        <v>772</v>
      </c>
      <c r="D495" s="21" t="s">
        <v>794</v>
      </c>
      <c r="E495" s="21" t="s">
        <v>72</v>
      </c>
      <c r="F495" s="21" t="s">
        <v>795</v>
      </c>
      <c r="G495" s="21" t="s">
        <v>796</v>
      </c>
      <c r="H495" s="20" t="s">
        <v>78</v>
      </c>
      <c r="I495" s="21" t="s">
        <v>797</v>
      </c>
      <c r="J495" s="5"/>
      <c r="K495" s="5"/>
      <c r="L495" s="19" t="str">
        <f>D495&amp;"|"&amp;COUNTIF($D$5:D495,D495)</f>
        <v>قبول الخلطة التصميمية للخرسانة|1</v>
      </c>
    </row>
    <row r="496" spans="1:12" ht="36" x14ac:dyDescent="0.4">
      <c r="A496" s="22">
        <v>492</v>
      </c>
      <c r="B496" s="22" t="s">
        <v>771</v>
      </c>
      <c r="C496" s="23" t="s">
        <v>772</v>
      </c>
      <c r="D496" s="23" t="s">
        <v>794</v>
      </c>
      <c r="E496" s="23" t="s">
        <v>72</v>
      </c>
      <c r="F496" s="23" t="s">
        <v>798</v>
      </c>
      <c r="G496" s="23" t="s">
        <v>799</v>
      </c>
      <c r="H496" s="22" t="s">
        <v>74</v>
      </c>
      <c r="I496" s="23" t="s">
        <v>800</v>
      </c>
      <c r="J496" s="5"/>
      <c r="K496" s="5"/>
      <c r="L496" s="19" t="str">
        <f>D496&amp;"|"&amp;COUNTIF($D$5:D496,D496)</f>
        <v>قبول الخلطة التصميمية للخرسانة|2</v>
      </c>
    </row>
    <row r="497" spans="1:12" ht="36" x14ac:dyDescent="0.4">
      <c r="A497" s="20">
        <v>493</v>
      </c>
      <c r="B497" s="20" t="s">
        <v>771</v>
      </c>
      <c r="C497" s="21" t="s">
        <v>772</v>
      </c>
      <c r="D497" s="21" t="s">
        <v>794</v>
      </c>
      <c r="E497" s="21" t="s">
        <v>72</v>
      </c>
      <c r="F497" s="21" t="s">
        <v>801</v>
      </c>
      <c r="G497" s="21"/>
      <c r="H497" s="20" t="s">
        <v>78</v>
      </c>
      <c r="I497" s="21" t="s">
        <v>800</v>
      </c>
      <c r="J497" s="5"/>
      <c r="K497" s="5"/>
      <c r="L497" s="19" t="str">
        <f>D497&amp;"|"&amp;COUNTIF($D$5:D497,D497)</f>
        <v>قبول الخلطة التصميمية للخرسانة|3</v>
      </c>
    </row>
    <row r="498" spans="1:12" ht="36" x14ac:dyDescent="0.4">
      <c r="A498" s="22">
        <v>494</v>
      </c>
      <c r="B498" s="22" t="s">
        <v>771</v>
      </c>
      <c r="C498" s="23" t="s">
        <v>772</v>
      </c>
      <c r="D498" s="23" t="s">
        <v>794</v>
      </c>
      <c r="E498" s="23" t="s">
        <v>72</v>
      </c>
      <c r="F498" s="23" t="s">
        <v>802</v>
      </c>
      <c r="G498" s="23"/>
      <c r="H498" s="22" t="s">
        <v>74</v>
      </c>
      <c r="I498" s="23" t="s">
        <v>800</v>
      </c>
      <c r="J498" s="5"/>
      <c r="K498" s="5"/>
      <c r="L498" s="19" t="str">
        <f>D498&amp;"|"&amp;COUNTIF($D$5:D498,D498)</f>
        <v>قبول الخلطة التصميمية للخرسانة|4</v>
      </c>
    </row>
    <row r="499" spans="1:12" ht="36" x14ac:dyDescent="0.4">
      <c r="A499" s="20">
        <v>495</v>
      </c>
      <c r="B499" s="20" t="s">
        <v>771</v>
      </c>
      <c r="C499" s="21" t="s">
        <v>772</v>
      </c>
      <c r="D499" s="21" t="s">
        <v>794</v>
      </c>
      <c r="E499" s="21" t="s">
        <v>72</v>
      </c>
      <c r="F499" s="21" t="s">
        <v>803</v>
      </c>
      <c r="G499" s="21" t="s">
        <v>804</v>
      </c>
      <c r="H499" s="20" t="s">
        <v>84</v>
      </c>
      <c r="I499" s="21" t="s">
        <v>800</v>
      </c>
      <c r="J499" s="5"/>
      <c r="K499" s="5"/>
      <c r="L499" s="19" t="str">
        <f>D499&amp;"|"&amp;COUNTIF($D$5:D499,D499)</f>
        <v>قبول الخلطة التصميمية للخرسانة|5</v>
      </c>
    </row>
    <row r="500" spans="1:12" ht="36" x14ac:dyDescent="0.4">
      <c r="A500" s="22">
        <v>496</v>
      </c>
      <c r="B500" s="22" t="s">
        <v>771</v>
      </c>
      <c r="C500" s="23" t="s">
        <v>772</v>
      </c>
      <c r="D500" s="23" t="s">
        <v>794</v>
      </c>
      <c r="E500" s="23" t="s">
        <v>72</v>
      </c>
      <c r="F500" s="23" t="s">
        <v>805</v>
      </c>
      <c r="G500" s="23" t="s">
        <v>806</v>
      </c>
      <c r="H500" s="22" t="s">
        <v>78</v>
      </c>
      <c r="I500" s="23" t="s">
        <v>807</v>
      </c>
      <c r="J500" s="5"/>
      <c r="K500" s="5"/>
      <c r="L500" s="19" t="str">
        <f>D500&amp;"|"&amp;COUNTIF($D$5:D500,D500)</f>
        <v>قبول الخلطة التصميمية للخرسانة|6</v>
      </c>
    </row>
    <row r="501" spans="1:12" ht="36" x14ac:dyDescent="0.4">
      <c r="A501" s="20">
        <v>497</v>
      </c>
      <c r="B501" s="20" t="s">
        <v>771</v>
      </c>
      <c r="C501" s="21" t="s">
        <v>772</v>
      </c>
      <c r="D501" s="21" t="s">
        <v>794</v>
      </c>
      <c r="E501" s="21" t="s">
        <v>72</v>
      </c>
      <c r="F501" s="21" t="s">
        <v>808</v>
      </c>
      <c r="G501" s="21"/>
      <c r="H501" s="20" t="s">
        <v>78</v>
      </c>
      <c r="I501" s="21" t="s">
        <v>809</v>
      </c>
      <c r="J501" s="5"/>
      <c r="K501" s="5"/>
      <c r="L501" s="19" t="str">
        <f>D501&amp;"|"&amp;COUNTIF($D$5:D501,D501)</f>
        <v>قبول الخلطة التصميمية للخرسانة|7</v>
      </c>
    </row>
    <row r="502" spans="1:12" ht="36" x14ac:dyDescent="0.4">
      <c r="A502" s="22">
        <v>498</v>
      </c>
      <c r="B502" s="22" t="s">
        <v>771</v>
      </c>
      <c r="C502" s="23" t="s">
        <v>772</v>
      </c>
      <c r="D502" s="23" t="s">
        <v>794</v>
      </c>
      <c r="E502" s="23" t="s">
        <v>72</v>
      </c>
      <c r="F502" s="23" t="s">
        <v>810</v>
      </c>
      <c r="G502" s="23" t="s">
        <v>811</v>
      </c>
      <c r="H502" s="22" t="s">
        <v>78</v>
      </c>
      <c r="I502" s="23" t="s">
        <v>809</v>
      </c>
      <c r="J502" s="5"/>
      <c r="K502" s="5"/>
      <c r="L502" s="19" t="str">
        <f>D502&amp;"|"&amp;COUNTIF($D$5:D502,D502)</f>
        <v>قبول الخلطة التصميمية للخرسانة|8</v>
      </c>
    </row>
    <row r="503" spans="1:12" ht="36" x14ac:dyDescent="0.4">
      <c r="A503" s="20">
        <v>499</v>
      </c>
      <c r="B503" s="20" t="s">
        <v>771</v>
      </c>
      <c r="C503" s="21" t="s">
        <v>772</v>
      </c>
      <c r="D503" s="21" t="s">
        <v>794</v>
      </c>
      <c r="E503" s="21" t="s">
        <v>72</v>
      </c>
      <c r="F503" s="21" t="s">
        <v>812</v>
      </c>
      <c r="G503" s="21"/>
      <c r="H503" s="20" t="s">
        <v>78</v>
      </c>
      <c r="I503" s="21" t="s">
        <v>809</v>
      </c>
      <c r="J503" s="5"/>
      <c r="K503" s="5"/>
      <c r="L503" s="19" t="str">
        <f>D503&amp;"|"&amp;COUNTIF($D$5:D503,D503)</f>
        <v>قبول الخلطة التصميمية للخرسانة|9</v>
      </c>
    </row>
    <row r="504" spans="1:12" ht="36" x14ac:dyDescent="0.4">
      <c r="A504" s="22">
        <v>500</v>
      </c>
      <c r="B504" s="22" t="s">
        <v>771</v>
      </c>
      <c r="C504" s="23" t="s">
        <v>772</v>
      </c>
      <c r="D504" s="23" t="s">
        <v>794</v>
      </c>
      <c r="E504" s="23" t="s">
        <v>72</v>
      </c>
      <c r="F504" s="23" t="s">
        <v>813</v>
      </c>
      <c r="G504" s="23" t="s">
        <v>814</v>
      </c>
      <c r="H504" s="22" t="s">
        <v>78</v>
      </c>
      <c r="I504" s="23" t="s">
        <v>809</v>
      </c>
      <c r="J504" s="5"/>
      <c r="K504" s="5"/>
      <c r="L504" s="19" t="str">
        <f>D504&amp;"|"&amp;COUNTIF($D$5:D504,D504)</f>
        <v>قبول الخلطة التصميمية للخرسانة|10</v>
      </c>
    </row>
    <row r="505" spans="1:12" ht="36" x14ac:dyDescent="0.4">
      <c r="A505" s="20">
        <v>501</v>
      </c>
      <c r="B505" s="20" t="s">
        <v>771</v>
      </c>
      <c r="C505" s="21" t="s">
        <v>772</v>
      </c>
      <c r="D505" s="21" t="s">
        <v>794</v>
      </c>
      <c r="E505" s="21" t="s">
        <v>72</v>
      </c>
      <c r="F505" s="21" t="s">
        <v>815</v>
      </c>
      <c r="G505" s="21" t="s">
        <v>816</v>
      </c>
      <c r="H505" s="20" t="s">
        <v>78</v>
      </c>
      <c r="I505" s="21" t="s">
        <v>809</v>
      </c>
      <c r="J505" s="5"/>
      <c r="K505" s="5"/>
      <c r="L505" s="19" t="str">
        <f>D505&amp;"|"&amp;COUNTIF($D$5:D505,D505)</f>
        <v>قبول الخلطة التصميمية للخرسانة|11</v>
      </c>
    </row>
    <row r="506" spans="1:12" ht="36" x14ac:dyDescent="0.4">
      <c r="A506" s="22">
        <v>502</v>
      </c>
      <c r="B506" s="22" t="s">
        <v>771</v>
      </c>
      <c r="C506" s="23" t="s">
        <v>772</v>
      </c>
      <c r="D506" s="23" t="s">
        <v>794</v>
      </c>
      <c r="E506" s="23" t="s">
        <v>72</v>
      </c>
      <c r="F506" s="23" t="s">
        <v>817</v>
      </c>
      <c r="G506" s="23" t="s">
        <v>818</v>
      </c>
      <c r="H506" s="22" t="s">
        <v>78</v>
      </c>
      <c r="I506" s="23" t="s">
        <v>809</v>
      </c>
      <c r="J506" s="5"/>
      <c r="K506" s="5"/>
      <c r="L506" s="19" t="str">
        <f>D506&amp;"|"&amp;COUNTIF($D$5:D506,D506)</f>
        <v>قبول الخلطة التصميمية للخرسانة|12</v>
      </c>
    </row>
    <row r="507" spans="1:12" ht="36" x14ac:dyDescent="0.4">
      <c r="A507" s="20">
        <v>503</v>
      </c>
      <c r="B507" s="20" t="s">
        <v>771</v>
      </c>
      <c r="C507" s="21" t="s">
        <v>772</v>
      </c>
      <c r="D507" s="21" t="s">
        <v>794</v>
      </c>
      <c r="E507" s="21" t="s">
        <v>72</v>
      </c>
      <c r="F507" s="21" t="s">
        <v>819</v>
      </c>
      <c r="G507" s="21" t="s">
        <v>820</v>
      </c>
      <c r="H507" s="20" t="s">
        <v>84</v>
      </c>
      <c r="I507" s="21" t="s">
        <v>809</v>
      </c>
      <c r="J507" s="5"/>
      <c r="K507" s="5"/>
      <c r="L507" s="19" t="str">
        <f>D507&amp;"|"&amp;COUNTIF($D$5:D507,D507)</f>
        <v>قبول الخلطة التصميمية للخرسانة|13</v>
      </c>
    </row>
    <row r="508" spans="1:12" ht="36" x14ac:dyDescent="0.4">
      <c r="A508" s="22">
        <v>504</v>
      </c>
      <c r="B508" s="22" t="s">
        <v>771</v>
      </c>
      <c r="C508" s="23" t="s">
        <v>772</v>
      </c>
      <c r="D508" s="23" t="s">
        <v>794</v>
      </c>
      <c r="E508" s="23" t="s">
        <v>72</v>
      </c>
      <c r="F508" s="23" t="s">
        <v>821</v>
      </c>
      <c r="G508" s="23" t="s">
        <v>822</v>
      </c>
      <c r="H508" s="22" t="s">
        <v>78</v>
      </c>
      <c r="I508" s="23" t="s">
        <v>809</v>
      </c>
      <c r="J508" s="5"/>
      <c r="K508" s="5"/>
      <c r="L508" s="19" t="str">
        <f>D508&amp;"|"&amp;COUNTIF($D$5:D508,D508)</f>
        <v>قبول الخلطة التصميمية للخرسانة|14</v>
      </c>
    </row>
    <row r="509" spans="1:12" ht="36" x14ac:dyDescent="0.4">
      <c r="A509" s="20">
        <v>505</v>
      </c>
      <c r="B509" s="20" t="s">
        <v>771</v>
      </c>
      <c r="C509" s="21" t="s">
        <v>772</v>
      </c>
      <c r="D509" s="21" t="s">
        <v>794</v>
      </c>
      <c r="E509" s="21" t="s">
        <v>72</v>
      </c>
      <c r="F509" s="21" t="s">
        <v>823</v>
      </c>
      <c r="G509" s="21" t="s">
        <v>824</v>
      </c>
      <c r="H509" s="20" t="s">
        <v>78</v>
      </c>
      <c r="I509" s="21" t="s">
        <v>809</v>
      </c>
      <c r="J509" s="5"/>
      <c r="K509" s="5"/>
      <c r="L509" s="19" t="str">
        <f>D509&amp;"|"&amp;COUNTIF($D$5:D509,D509)</f>
        <v>قبول الخلطة التصميمية للخرسانة|15</v>
      </c>
    </row>
    <row r="510" spans="1:12" ht="36" x14ac:dyDescent="0.4">
      <c r="A510" s="22">
        <v>506</v>
      </c>
      <c r="B510" s="22" t="s">
        <v>771</v>
      </c>
      <c r="C510" s="23" t="s">
        <v>772</v>
      </c>
      <c r="D510" s="23" t="s">
        <v>794</v>
      </c>
      <c r="E510" s="23" t="s">
        <v>72</v>
      </c>
      <c r="F510" s="23" t="s">
        <v>825</v>
      </c>
      <c r="G510" s="23" t="s">
        <v>826</v>
      </c>
      <c r="H510" s="22" t="s">
        <v>78</v>
      </c>
      <c r="I510" s="23" t="s">
        <v>809</v>
      </c>
      <c r="J510" s="5"/>
      <c r="K510" s="5"/>
      <c r="L510" s="19" t="str">
        <f>D510&amp;"|"&amp;COUNTIF($D$5:D510,D510)</f>
        <v>قبول الخلطة التصميمية للخرسانة|16</v>
      </c>
    </row>
    <row r="511" spans="1:12" ht="36" x14ac:dyDescent="0.4">
      <c r="A511" s="20">
        <v>507</v>
      </c>
      <c r="B511" s="20" t="s">
        <v>771</v>
      </c>
      <c r="C511" s="21" t="s">
        <v>772</v>
      </c>
      <c r="D511" s="21" t="s">
        <v>794</v>
      </c>
      <c r="E511" s="21" t="s">
        <v>72</v>
      </c>
      <c r="F511" s="21" t="s">
        <v>827</v>
      </c>
      <c r="G511" s="21"/>
      <c r="H511" s="20" t="s">
        <v>74</v>
      </c>
      <c r="I511" s="21" t="s">
        <v>828</v>
      </c>
      <c r="J511" s="5"/>
      <c r="K511" s="5"/>
      <c r="L511" s="19" t="str">
        <f>D511&amp;"|"&amp;COUNTIF($D$5:D511,D511)</f>
        <v>قبول الخلطة التصميمية للخرسانة|17</v>
      </c>
    </row>
    <row r="512" spans="1:12" ht="36" x14ac:dyDescent="0.4">
      <c r="A512" s="22">
        <v>508</v>
      </c>
      <c r="B512" s="22" t="s">
        <v>771</v>
      </c>
      <c r="C512" s="23" t="s">
        <v>772</v>
      </c>
      <c r="D512" s="23" t="s">
        <v>794</v>
      </c>
      <c r="E512" s="23" t="s">
        <v>72</v>
      </c>
      <c r="F512" s="23" t="s">
        <v>829</v>
      </c>
      <c r="G512" s="23"/>
      <c r="H512" s="22" t="s">
        <v>78</v>
      </c>
      <c r="I512" s="23" t="s">
        <v>828</v>
      </c>
      <c r="J512" s="5"/>
      <c r="K512" s="5"/>
      <c r="L512" s="19" t="str">
        <f>D512&amp;"|"&amp;COUNTIF($D$5:D512,D512)</f>
        <v>قبول الخلطة التصميمية للخرسانة|18</v>
      </c>
    </row>
    <row r="513" spans="1:12" ht="36" x14ac:dyDescent="0.4">
      <c r="A513" s="20">
        <v>509</v>
      </c>
      <c r="B513" s="20" t="s">
        <v>771</v>
      </c>
      <c r="C513" s="21" t="s">
        <v>772</v>
      </c>
      <c r="D513" s="21" t="s">
        <v>794</v>
      </c>
      <c r="E513" s="21" t="s">
        <v>72</v>
      </c>
      <c r="F513" s="21" t="s">
        <v>830</v>
      </c>
      <c r="G513" s="21" t="s">
        <v>831</v>
      </c>
      <c r="H513" s="20" t="s">
        <v>78</v>
      </c>
      <c r="I513" s="21" t="s">
        <v>828</v>
      </c>
      <c r="J513" s="5"/>
      <c r="K513" s="5"/>
      <c r="L513" s="19" t="str">
        <f>D513&amp;"|"&amp;COUNTIF($D$5:D513,D513)</f>
        <v>قبول الخلطة التصميمية للخرسانة|19</v>
      </c>
    </row>
    <row r="514" spans="1:12" ht="36" x14ac:dyDescent="0.4">
      <c r="A514" s="22">
        <v>510</v>
      </c>
      <c r="B514" s="22" t="s">
        <v>771</v>
      </c>
      <c r="C514" s="23" t="s">
        <v>772</v>
      </c>
      <c r="D514" s="23" t="s">
        <v>794</v>
      </c>
      <c r="E514" s="23" t="s">
        <v>72</v>
      </c>
      <c r="F514" s="23" t="s">
        <v>832</v>
      </c>
      <c r="G514" s="23"/>
      <c r="H514" s="22" t="s">
        <v>84</v>
      </c>
      <c r="I514" s="23" t="s">
        <v>828</v>
      </c>
      <c r="J514" s="5"/>
      <c r="K514" s="5"/>
      <c r="L514" s="19" t="str">
        <f>D514&amp;"|"&amp;COUNTIF($D$5:D514,D514)</f>
        <v>قبول الخلطة التصميمية للخرسانة|20</v>
      </c>
    </row>
    <row r="515" spans="1:12" ht="36" x14ac:dyDescent="0.4">
      <c r="A515" s="20">
        <v>511</v>
      </c>
      <c r="B515" s="20" t="s">
        <v>771</v>
      </c>
      <c r="C515" s="21" t="s">
        <v>772</v>
      </c>
      <c r="D515" s="21" t="s">
        <v>794</v>
      </c>
      <c r="E515" s="21" t="s">
        <v>72</v>
      </c>
      <c r="F515" s="21" t="s">
        <v>833</v>
      </c>
      <c r="G515" s="21" t="s">
        <v>834</v>
      </c>
      <c r="H515" s="20" t="s">
        <v>78</v>
      </c>
      <c r="I515" s="21" t="s">
        <v>828</v>
      </c>
      <c r="J515" s="5"/>
      <c r="K515" s="5"/>
      <c r="L515" s="19" t="str">
        <f>D515&amp;"|"&amp;COUNTIF($D$5:D515,D515)</f>
        <v>قبول الخلطة التصميمية للخرسانة|21</v>
      </c>
    </row>
    <row r="516" spans="1:12" ht="36" x14ac:dyDescent="0.4">
      <c r="A516" s="22">
        <v>512</v>
      </c>
      <c r="B516" s="22" t="s">
        <v>771</v>
      </c>
      <c r="C516" s="23" t="s">
        <v>772</v>
      </c>
      <c r="D516" s="23" t="s">
        <v>794</v>
      </c>
      <c r="E516" s="23" t="s">
        <v>72</v>
      </c>
      <c r="F516" s="23" t="s">
        <v>835</v>
      </c>
      <c r="G516" s="23" t="s">
        <v>836</v>
      </c>
      <c r="H516" s="22" t="s">
        <v>78</v>
      </c>
      <c r="I516" s="23" t="s">
        <v>828</v>
      </c>
      <c r="J516" s="5"/>
      <c r="K516" s="5"/>
      <c r="L516" s="19" t="str">
        <f>D516&amp;"|"&amp;COUNTIF($D$5:D516,D516)</f>
        <v>قبول الخلطة التصميمية للخرسانة|22</v>
      </c>
    </row>
    <row r="517" spans="1:12" ht="36" x14ac:dyDescent="0.4">
      <c r="A517" s="20">
        <v>513</v>
      </c>
      <c r="B517" s="20" t="s">
        <v>771</v>
      </c>
      <c r="C517" s="21" t="s">
        <v>772</v>
      </c>
      <c r="D517" s="21" t="s">
        <v>794</v>
      </c>
      <c r="E517" s="21" t="s">
        <v>72</v>
      </c>
      <c r="F517" s="21" t="s">
        <v>837</v>
      </c>
      <c r="G517" s="21"/>
      <c r="H517" s="20" t="s">
        <v>78</v>
      </c>
      <c r="I517" s="21" t="s">
        <v>828</v>
      </c>
      <c r="J517" s="5"/>
      <c r="K517" s="5"/>
      <c r="L517" s="19" t="str">
        <f>D517&amp;"|"&amp;COUNTIF($D$5:D517,D517)</f>
        <v>قبول الخلطة التصميمية للخرسانة|23</v>
      </c>
    </row>
    <row r="518" spans="1:12" ht="36" x14ac:dyDescent="0.4">
      <c r="A518" s="22">
        <v>514</v>
      </c>
      <c r="B518" s="22" t="s">
        <v>771</v>
      </c>
      <c r="C518" s="23" t="s">
        <v>772</v>
      </c>
      <c r="D518" s="23" t="s">
        <v>838</v>
      </c>
      <c r="E518" s="23" t="s">
        <v>76</v>
      </c>
      <c r="F518" s="23" t="s">
        <v>839</v>
      </c>
      <c r="G518" s="23"/>
      <c r="H518" s="22" t="s">
        <v>78</v>
      </c>
      <c r="I518" s="23" t="s">
        <v>840</v>
      </c>
      <c r="J518" s="5"/>
      <c r="K518" s="5"/>
      <c r="L518" s="19" t="str">
        <f>D518&amp;"|"&amp;COUNTIF($D$5:D518,D518)</f>
        <v>مراجعة تقارير اختبار الضغط لعينات الخرسانة|1</v>
      </c>
    </row>
    <row r="519" spans="1:12" ht="36" x14ac:dyDescent="0.4">
      <c r="A519" s="20">
        <v>515</v>
      </c>
      <c r="B519" s="20" t="s">
        <v>771</v>
      </c>
      <c r="C519" s="21" t="s">
        <v>772</v>
      </c>
      <c r="D519" s="21" t="s">
        <v>838</v>
      </c>
      <c r="E519" s="21" t="s">
        <v>404</v>
      </c>
      <c r="F519" s="21" t="s">
        <v>841</v>
      </c>
      <c r="G519" s="21" t="s">
        <v>842</v>
      </c>
      <c r="H519" s="20" t="s">
        <v>74</v>
      </c>
      <c r="I519" s="21" t="s">
        <v>840</v>
      </c>
      <c r="J519" s="5"/>
      <c r="K519" s="5"/>
      <c r="L519" s="19" t="str">
        <f>D519&amp;"|"&amp;COUNTIF($D$5:D519,D519)</f>
        <v>مراجعة تقارير اختبار الضغط لعينات الخرسانة|2</v>
      </c>
    </row>
    <row r="520" spans="1:12" ht="36" x14ac:dyDescent="0.4">
      <c r="A520" s="22">
        <v>516</v>
      </c>
      <c r="B520" s="22" t="s">
        <v>771</v>
      </c>
      <c r="C520" s="23" t="s">
        <v>772</v>
      </c>
      <c r="D520" s="23" t="s">
        <v>838</v>
      </c>
      <c r="E520" s="23" t="s">
        <v>404</v>
      </c>
      <c r="F520" s="23" t="s">
        <v>843</v>
      </c>
      <c r="G520" s="23"/>
      <c r="H520" s="22" t="s">
        <v>78</v>
      </c>
      <c r="I520" s="23" t="s">
        <v>844</v>
      </c>
      <c r="J520" s="5"/>
      <c r="K520" s="5"/>
      <c r="L520" s="19" t="str">
        <f>D520&amp;"|"&amp;COUNTIF($D$5:D520,D520)</f>
        <v>مراجعة تقارير اختبار الضغط لعينات الخرسانة|3</v>
      </c>
    </row>
    <row r="521" spans="1:12" ht="36" x14ac:dyDescent="0.4">
      <c r="A521" s="20">
        <v>517</v>
      </c>
      <c r="B521" s="20" t="s">
        <v>771</v>
      </c>
      <c r="C521" s="21" t="s">
        <v>772</v>
      </c>
      <c r="D521" s="21" t="s">
        <v>845</v>
      </c>
      <c r="E521" s="21" t="s">
        <v>404</v>
      </c>
      <c r="F521" s="21" t="s">
        <v>846</v>
      </c>
      <c r="G521" s="21"/>
      <c r="H521" s="20" t="s">
        <v>74</v>
      </c>
      <c r="I521" s="21" t="s">
        <v>847</v>
      </c>
      <c r="J521" s="5"/>
      <c r="K521" s="5"/>
      <c r="L521" s="19" t="str">
        <f>D521&amp;"|"&amp;COUNTIF($D$5:D521,D521)</f>
        <v>قبول نتائج اختبار القلب الخرساني|1</v>
      </c>
    </row>
    <row r="522" spans="1:12" ht="36" x14ac:dyDescent="0.4">
      <c r="A522" s="22">
        <v>518</v>
      </c>
      <c r="B522" s="22" t="s">
        <v>771</v>
      </c>
      <c r="C522" s="23" t="s">
        <v>772</v>
      </c>
      <c r="D522" s="23" t="s">
        <v>845</v>
      </c>
      <c r="E522" s="23" t="s">
        <v>404</v>
      </c>
      <c r="F522" s="23" t="s">
        <v>848</v>
      </c>
      <c r="G522" s="23" t="s">
        <v>849</v>
      </c>
      <c r="H522" s="22" t="s">
        <v>84</v>
      </c>
      <c r="I522" s="23" t="s">
        <v>847</v>
      </c>
      <c r="J522" s="5"/>
      <c r="K522" s="5"/>
      <c r="L522" s="19" t="str">
        <f>D522&amp;"|"&amp;COUNTIF($D$5:D522,D522)</f>
        <v>قبول نتائج اختبار القلب الخرساني|2</v>
      </c>
    </row>
    <row r="523" spans="1:12" ht="36" x14ac:dyDescent="0.4">
      <c r="A523" s="20">
        <v>519</v>
      </c>
      <c r="B523" s="20" t="s">
        <v>771</v>
      </c>
      <c r="C523" s="21" t="s">
        <v>772</v>
      </c>
      <c r="D523" s="21" t="s">
        <v>845</v>
      </c>
      <c r="E523" s="21" t="s">
        <v>404</v>
      </c>
      <c r="F523" s="21" t="s">
        <v>850</v>
      </c>
      <c r="G523" s="21"/>
      <c r="H523" s="20" t="s">
        <v>84</v>
      </c>
      <c r="I523" s="21" t="s">
        <v>851</v>
      </c>
      <c r="J523" s="5"/>
      <c r="K523" s="5"/>
      <c r="L523" s="19" t="str">
        <f>D523&amp;"|"&amp;COUNTIF($D$5:D523,D523)</f>
        <v>قبول نتائج اختبار القلب الخرساني|3</v>
      </c>
    </row>
    <row r="524" spans="1:12" ht="36" x14ac:dyDescent="0.4">
      <c r="A524" s="22">
        <v>520</v>
      </c>
      <c r="B524" s="22" t="s">
        <v>771</v>
      </c>
      <c r="C524" s="23" t="s">
        <v>772</v>
      </c>
      <c r="D524" s="23" t="s">
        <v>845</v>
      </c>
      <c r="E524" s="23" t="s">
        <v>404</v>
      </c>
      <c r="F524" s="23" t="s">
        <v>852</v>
      </c>
      <c r="G524" s="23" t="s">
        <v>853</v>
      </c>
      <c r="H524" s="22" t="s">
        <v>84</v>
      </c>
      <c r="I524" s="23" t="s">
        <v>851</v>
      </c>
      <c r="J524" s="5"/>
      <c r="K524" s="5"/>
      <c r="L524" s="19" t="str">
        <f>D524&amp;"|"&amp;COUNTIF($D$5:D524,D524)</f>
        <v>قبول نتائج اختبار القلب الخرساني|4</v>
      </c>
    </row>
    <row r="525" spans="1:12" ht="36" x14ac:dyDescent="0.4">
      <c r="A525" s="20">
        <v>521</v>
      </c>
      <c r="B525" s="20" t="s">
        <v>771</v>
      </c>
      <c r="C525" s="21" t="s">
        <v>772</v>
      </c>
      <c r="D525" s="21" t="s">
        <v>845</v>
      </c>
      <c r="E525" s="21" t="s">
        <v>404</v>
      </c>
      <c r="F525" s="21" t="s">
        <v>854</v>
      </c>
      <c r="G525" s="21"/>
      <c r="H525" s="20" t="s">
        <v>78</v>
      </c>
      <c r="I525" s="21" t="s">
        <v>851</v>
      </c>
      <c r="J525" s="5"/>
      <c r="K525" s="5"/>
      <c r="L525" s="19" t="str">
        <f>D525&amp;"|"&amp;COUNTIF($D$5:D525,D525)</f>
        <v>قبول نتائج اختبار القلب الخرساني|5</v>
      </c>
    </row>
    <row r="526" spans="1:12" ht="36" x14ac:dyDescent="0.4">
      <c r="A526" s="22">
        <v>522</v>
      </c>
      <c r="B526" s="22" t="s">
        <v>771</v>
      </c>
      <c r="C526" s="23" t="s">
        <v>772</v>
      </c>
      <c r="D526" s="23" t="s">
        <v>845</v>
      </c>
      <c r="E526" s="23" t="s">
        <v>404</v>
      </c>
      <c r="F526" s="23" t="s">
        <v>855</v>
      </c>
      <c r="G526" s="23"/>
      <c r="H526" s="22" t="s">
        <v>84</v>
      </c>
      <c r="I526" s="23" t="s">
        <v>851</v>
      </c>
      <c r="J526" s="5"/>
      <c r="K526" s="5"/>
      <c r="L526" s="19" t="str">
        <f>D526&amp;"|"&amp;COUNTIF($D$5:D526,D526)</f>
        <v>قبول نتائج اختبار القلب الخرساني|6</v>
      </c>
    </row>
    <row r="527" spans="1:12" ht="36" x14ac:dyDescent="0.4">
      <c r="A527" s="20">
        <v>523</v>
      </c>
      <c r="B527" s="20" t="s">
        <v>771</v>
      </c>
      <c r="C527" s="21" t="s">
        <v>772</v>
      </c>
      <c r="D527" s="21" t="s">
        <v>845</v>
      </c>
      <c r="E527" s="21" t="s">
        <v>404</v>
      </c>
      <c r="F527" s="21" t="s">
        <v>856</v>
      </c>
      <c r="G527" s="21" t="s">
        <v>857</v>
      </c>
      <c r="H527" s="20" t="s">
        <v>84</v>
      </c>
      <c r="I527" s="21" t="s">
        <v>427</v>
      </c>
      <c r="J527" s="5"/>
      <c r="K527" s="5"/>
      <c r="L527" s="19" t="str">
        <f>D527&amp;"|"&amp;COUNTIF($D$5:D527,D527)</f>
        <v>قبول نتائج اختبار القلب الخرساني|7</v>
      </c>
    </row>
    <row r="528" spans="1:12" ht="36" x14ac:dyDescent="0.4">
      <c r="A528" s="22">
        <v>524</v>
      </c>
      <c r="B528" s="22" t="s">
        <v>771</v>
      </c>
      <c r="C528" s="23" t="s">
        <v>772</v>
      </c>
      <c r="D528" s="23" t="s">
        <v>845</v>
      </c>
      <c r="E528" s="23" t="s">
        <v>404</v>
      </c>
      <c r="F528" s="23" t="s">
        <v>858</v>
      </c>
      <c r="G528" s="23" t="s">
        <v>859</v>
      </c>
      <c r="H528" s="22" t="s">
        <v>78</v>
      </c>
      <c r="I528" s="23" t="s">
        <v>851</v>
      </c>
      <c r="J528" s="5"/>
      <c r="K528" s="5"/>
      <c r="L528" s="19" t="str">
        <f>D528&amp;"|"&amp;COUNTIF($D$5:D528,D528)</f>
        <v>قبول نتائج اختبار القلب الخرساني|8</v>
      </c>
    </row>
    <row r="529" spans="1:12" ht="54" x14ac:dyDescent="0.4">
      <c r="A529" s="20">
        <v>525</v>
      </c>
      <c r="B529" s="20" t="s">
        <v>771</v>
      </c>
      <c r="C529" s="21" t="s">
        <v>772</v>
      </c>
      <c r="D529" s="21" t="s">
        <v>845</v>
      </c>
      <c r="E529" s="21" t="s">
        <v>404</v>
      </c>
      <c r="F529" s="21" t="s">
        <v>860</v>
      </c>
      <c r="G529" s="21" t="s">
        <v>861</v>
      </c>
      <c r="H529" s="20" t="s">
        <v>84</v>
      </c>
      <c r="I529" s="21" t="s">
        <v>851</v>
      </c>
      <c r="J529" s="5"/>
      <c r="K529" s="5"/>
      <c r="L529" s="19" t="str">
        <f>D529&amp;"|"&amp;COUNTIF($D$5:D529,D529)</f>
        <v>قبول نتائج اختبار القلب الخرساني|9</v>
      </c>
    </row>
    <row r="530" spans="1:12" ht="36" x14ac:dyDescent="0.4">
      <c r="A530" s="22">
        <v>526</v>
      </c>
      <c r="B530" s="22" t="s">
        <v>771</v>
      </c>
      <c r="C530" s="23" t="s">
        <v>772</v>
      </c>
      <c r="D530" s="23" t="s">
        <v>845</v>
      </c>
      <c r="E530" s="23" t="s">
        <v>404</v>
      </c>
      <c r="F530" s="23" t="s">
        <v>862</v>
      </c>
      <c r="G530" s="23"/>
      <c r="H530" s="22" t="s">
        <v>84</v>
      </c>
      <c r="I530" s="23" t="s">
        <v>851</v>
      </c>
      <c r="J530" s="5"/>
      <c r="K530" s="5"/>
      <c r="L530" s="19" t="str">
        <f>D530&amp;"|"&amp;COUNTIF($D$5:D530,D530)</f>
        <v>قبول نتائج اختبار القلب الخرساني|10</v>
      </c>
    </row>
    <row r="531" spans="1:12" ht="36" x14ac:dyDescent="0.4">
      <c r="A531" s="20">
        <v>527</v>
      </c>
      <c r="B531" s="20" t="s">
        <v>771</v>
      </c>
      <c r="C531" s="21" t="s">
        <v>772</v>
      </c>
      <c r="D531" s="21" t="s">
        <v>845</v>
      </c>
      <c r="E531" s="21" t="s">
        <v>404</v>
      </c>
      <c r="F531" s="21" t="s">
        <v>863</v>
      </c>
      <c r="G531" s="21"/>
      <c r="H531" s="20" t="s">
        <v>78</v>
      </c>
      <c r="I531" s="21" t="s">
        <v>851</v>
      </c>
      <c r="J531" s="5"/>
      <c r="K531" s="5"/>
      <c r="L531" s="19" t="str">
        <f>D531&amp;"|"&amp;COUNTIF($D$5:D531,D531)</f>
        <v>قبول نتائج اختبار القلب الخرساني|11</v>
      </c>
    </row>
    <row r="532" spans="1:12" ht="36" x14ac:dyDescent="0.4">
      <c r="A532" s="22">
        <v>528</v>
      </c>
      <c r="B532" s="22" t="s">
        <v>771</v>
      </c>
      <c r="C532" s="23" t="s">
        <v>772</v>
      </c>
      <c r="D532" s="23" t="s">
        <v>845</v>
      </c>
      <c r="E532" s="23" t="s">
        <v>404</v>
      </c>
      <c r="F532" s="23" t="s">
        <v>864</v>
      </c>
      <c r="G532" s="23"/>
      <c r="H532" s="22" t="s">
        <v>84</v>
      </c>
      <c r="I532" s="23" t="s">
        <v>427</v>
      </c>
      <c r="J532" s="5"/>
      <c r="K532" s="5"/>
      <c r="L532" s="19" t="str">
        <f>D532&amp;"|"&amp;COUNTIF($D$5:D532,D532)</f>
        <v>قبول نتائج اختبار القلب الخرساني|12</v>
      </c>
    </row>
    <row r="533" spans="1:12" ht="36" x14ac:dyDescent="0.4">
      <c r="A533" s="20">
        <v>529</v>
      </c>
      <c r="B533" s="20" t="s">
        <v>771</v>
      </c>
      <c r="C533" s="21" t="s">
        <v>772</v>
      </c>
      <c r="D533" s="21" t="s">
        <v>845</v>
      </c>
      <c r="E533" s="21" t="s">
        <v>404</v>
      </c>
      <c r="F533" s="21" t="s">
        <v>865</v>
      </c>
      <c r="G533" s="21" t="s">
        <v>866</v>
      </c>
      <c r="H533" s="20" t="s">
        <v>74</v>
      </c>
      <c r="I533" s="21" t="s">
        <v>427</v>
      </c>
      <c r="J533" s="5"/>
      <c r="K533" s="5"/>
      <c r="L533" s="19" t="str">
        <f>D533&amp;"|"&amp;COUNTIF($D$5:D533,D533)</f>
        <v>قبول نتائج اختبار القلب الخرساني|13</v>
      </c>
    </row>
    <row r="534" spans="1:12" ht="36" x14ac:dyDescent="0.4">
      <c r="A534" s="22">
        <v>530</v>
      </c>
      <c r="B534" s="22" t="s">
        <v>771</v>
      </c>
      <c r="C534" s="23" t="s">
        <v>772</v>
      </c>
      <c r="D534" s="23" t="s">
        <v>845</v>
      </c>
      <c r="E534" s="23" t="s">
        <v>404</v>
      </c>
      <c r="F534" s="23" t="s">
        <v>867</v>
      </c>
      <c r="G534" s="23"/>
      <c r="H534" s="22" t="s">
        <v>78</v>
      </c>
      <c r="I534" s="23" t="s">
        <v>427</v>
      </c>
      <c r="J534" s="5"/>
      <c r="K534" s="5"/>
      <c r="L534" s="19" t="str">
        <f>D534&amp;"|"&amp;COUNTIF($D$5:D534,D534)</f>
        <v>قبول نتائج اختبار القلب الخرساني|14</v>
      </c>
    </row>
    <row r="535" spans="1:12" ht="36" x14ac:dyDescent="0.4">
      <c r="A535" s="20">
        <v>531</v>
      </c>
      <c r="B535" s="20" t="s">
        <v>771</v>
      </c>
      <c r="C535" s="21" t="s">
        <v>772</v>
      </c>
      <c r="D535" s="21" t="s">
        <v>868</v>
      </c>
      <c r="E535" s="21" t="s">
        <v>72</v>
      </c>
      <c r="F535" s="21" t="s">
        <v>869</v>
      </c>
      <c r="G535" s="21"/>
      <c r="H535" s="20" t="s">
        <v>78</v>
      </c>
      <c r="I535" s="21" t="s">
        <v>870</v>
      </c>
      <c r="J535" s="5"/>
      <c r="K535" s="5"/>
      <c r="L535" s="19" t="str">
        <f>D535&amp;"|"&amp;COUNTIF($D$5:D535,D535)</f>
        <v>استلام الخرسانة الجاهزة|1</v>
      </c>
    </row>
    <row r="536" spans="1:12" ht="36" x14ac:dyDescent="0.4">
      <c r="A536" s="22">
        <v>532</v>
      </c>
      <c r="B536" s="22" t="s">
        <v>771</v>
      </c>
      <c r="C536" s="23" t="s">
        <v>772</v>
      </c>
      <c r="D536" s="23" t="s">
        <v>868</v>
      </c>
      <c r="E536" s="23" t="s">
        <v>118</v>
      </c>
      <c r="F536" s="23" t="s">
        <v>871</v>
      </c>
      <c r="G536" s="23"/>
      <c r="H536" s="22" t="s">
        <v>84</v>
      </c>
      <c r="I536" s="23" t="s">
        <v>870</v>
      </c>
      <c r="J536" s="5"/>
      <c r="K536" s="5"/>
      <c r="L536" s="19" t="str">
        <f>D536&amp;"|"&amp;COUNTIF($D$5:D536,D536)</f>
        <v>استلام الخرسانة الجاهزة|2</v>
      </c>
    </row>
    <row r="537" spans="1:12" ht="36" x14ac:dyDescent="0.4">
      <c r="A537" s="20">
        <v>533</v>
      </c>
      <c r="B537" s="20" t="s">
        <v>771</v>
      </c>
      <c r="C537" s="21" t="s">
        <v>772</v>
      </c>
      <c r="D537" s="21" t="s">
        <v>868</v>
      </c>
      <c r="E537" s="21" t="s">
        <v>118</v>
      </c>
      <c r="F537" s="21" t="s">
        <v>872</v>
      </c>
      <c r="G537" s="21"/>
      <c r="H537" s="20" t="s">
        <v>78</v>
      </c>
      <c r="I537" s="21" t="s">
        <v>870</v>
      </c>
      <c r="J537" s="5"/>
      <c r="K537" s="5"/>
      <c r="L537" s="19" t="str">
        <f>D537&amp;"|"&amp;COUNTIF($D$5:D537,D537)</f>
        <v>استلام الخرسانة الجاهزة|3</v>
      </c>
    </row>
    <row r="538" spans="1:12" ht="36" x14ac:dyDescent="0.4">
      <c r="A538" s="22">
        <v>534</v>
      </c>
      <c r="B538" s="22" t="s">
        <v>771</v>
      </c>
      <c r="C538" s="23" t="s">
        <v>772</v>
      </c>
      <c r="D538" s="23" t="s">
        <v>868</v>
      </c>
      <c r="E538" s="23" t="s">
        <v>118</v>
      </c>
      <c r="F538" s="23" t="s">
        <v>873</v>
      </c>
      <c r="G538" s="23"/>
      <c r="H538" s="22" t="s">
        <v>78</v>
      </c>
      <c r="I538" s="23" t="s">
        <v>874</v>
      </c>
      <c r="J538" s="5"/>
      <c r="K538" s="5"/>
      <c r="L538" s="19" t="str">
        <f>D538&amp;"|"&amp;COUNTIF($D$5:D538,D538)</f>
        <v>استلام الخرسانة الجاهزة|4</v>
      </c>
    </row>
    <row r="539" spans="1:12" ht="36" x14ac:dyDescent="0.4">
      <c r="A539" s="20">
        <v>535</v>
      </c>
      <c r="B539" s="20" t="s">
        <v>771</v>
      </c>
      <c r="C539" s="21" t="s">
        <v>772</v>
      </c>
      <c r="D539" s="21" t="s">
        <v>868</v>
      </c>
      <c r="E539" s="21" t="s">
        <v>118</v>
      </c>
      <c r="F539" s="21" t="s">
        <v>875</v>
      </c>
      <c r="G539" s="21"/>
      <c r="H539" s="20" t="s">
        <v>78</v>
      </c>
      <c r="I539" s="21" t="s">
        <v>874</v>
      </c>
      <c r="J539" s="5"/>
      <c r="K539" s="5"/>
      <c r="L539" s="19" t="str">
        <f>D539&amp;"|"&amp;COUNTIF($D$5:D539,D539)</f>
        <v>استلام الخرسانة الجاهزة|5</v>
      </c>
    </row>
    <row r="540" spans="1:12" ht="36" x14ac:dyDescent="0.4">
      <c r="A540" s="22">
        <v>536</v>
      </c>
      <c r="B540" s="22" t="s">
        <v>771</v>
      </c>
      <c r="C540" s="23" t="s">
        <v>772</v>
      </c>
      <c r="D540" s="23" t="s">
        <v>868</v>
      </c>
      <c r="E540" s="23" t="s">
        <v>72</v>
      </c>
      <c r="F540" s="23" t="s">
        <v>876</v>
      </c>
      <c r="G540" s="23"/>
      <c r="H540" s="22" t="s">
        <v>74</v>
      </c>
      <c r="I540" s="23" t="s">
        <v>874</v>
      </c>
      <c r="J540" s="5"/>
      <c r="K540" s="5"/>
      <c r="L540" s="19" t="str">
        <f>D540&amp;"|"&amp;COUNTIF($D$5:D540,D540)</f>
        <v>استلام الخرسانة الجاهزة|6</v>
      </c>
    </row>
    <row r="541" spans="1:12" ht="36" x14ac:dyDescent="0.4">
      <c r="A541" s="20">
        <v>537</v>
      </c>
      <c r="B541" s="20" t="s">
        <v>771</v>
      </c>
      <c r="C541" s="21" t="s">
        <v>772</v>
      </c>
      <c r="D541" s="21" t="s">
        <v>868</v>
      </c>
      <c r="E541" s="21" t="s">
        <v>118</v>
      </c>
      <c r="F541" s="21" t="s">
        <v>877</v>
      </c>
      <c r="G541" s="21"/>
      <c r="H541" s="20" t="s">
        <v>84</v>
      </c>
      <c r="I541" s="21" t="s">
        <v>874</v>
      </c>
      <c r="J541" s="5"/>
      <c r="K541" s="5"/>
      <c r="L541" s="19" t="str">
        <f>D541&amp;"|"&amp;COUNTIF($D$5:D541,D541)</f>
        <v>استلام الخرسانة الجاهزة|7</v>
      </c>
    </row>
    <row r="542" spans="1:12" ht="36" x14ac:dyDescent="0.4">
      <c r="A542" s="22">
        <v>538</v>
      </c>
      <c r="B542" s="22" t="s">
        <v>771</v>
      </c>
      <c r="C542" s="23" t="s">
        <v>772</v>
      </c>
      <c r="D542" s="23" t="s">
        <v>868</v>
      </c>
      <c r="E542" s="23" t="s">
        <v>118</v>
      </c>
      <c r="F542" s="23" t="s">
        <v>878</v>
      </c>
      <c r="G542" s="23"/>
      <c r="H542" s="22" t="s">
        <v>84</v>
      </c>
      <c r="I542" s="23" t="s">
        <v>874</v>
      </c>
      <c r="J542" s="5"/>
      <c r="K542" s="5"/>
      <c r="L542" s="19" t="str">
        <f>D542&amp;"|"&amp;COUNTIF($D$5:D542,D542)</f>
        <v>استلام الخرسانة الجاهزة|8</v>
      </c>
    </row>
    <row r="543" spans="1:12" ht="36" x14ac:dyDescent="0.4">
      <c r="A543" s="20">
        <v>539</v>
      </c>
      <c r="B543" s="20" t="s">
        <v>771</v>
      </c>
      <c r="C543" s="21" t="s">
        <v>772</v>
      </c>
      <c r="D543" s="21" t="s">
        <v>868</v>
      </c>
      <c r="E543" s="21" t="s">
        <v>118</v>
      </c>
      <c r="F543" s="21" t="s">
        <v>879</v>
      </c>
      <c r="G543" s="21" t="s">
        <v>880</v>
      </c>
      <c r="H543" s="20" t="s">
        <v>84</v>
      </c>
      <c r="I543" s="21" t="s">
        <v>874</v>
      </c>
      <c r="J543" s="5"/>
      <c r="K543" s="5"/>
      <c r="L543" s="19" t="str">
        <f>D543&amp;"|"&amp;COUNTIF($D$5:D543,D543)</f>
        <v>استلام الخرسانة الجاهزة|9</v>
      </c>
    </row>
    <row r="544" spans="1:12" ht="36" x14ac:dyDescent="0.4">
      <c r="A544" s="22">
        <v>540</v>
      </c>
      <c r="B544" s="22" t="s">
        <v>771</v>
      </c>
      <c r="C544" s="23" t="s">
        <v>772</v>
      </c>
      <c r="D544" s="23" t="s">
        <v>868</v>
      </c>
      <c r="E544" s="23" t="s">
        <v>118</v>
      </c>
      <c r="F544" s="23" t="s">
        <v>881</v>
      </c>
      <c r="G544" s="23"/>
      <c r="H544" s="22" t="s">
        <v>84</v>
      </c>
      <c r="I544" s="23" t="s">
        <v>874</v>
      </c>
      <c r="J544" s="5"/>
      <c r="K544" s="5"/>
      <c r="L544" s="19" t="str">
        <f>D544&amp;"|"&amp;COUNTIF($D$5:D544,D544)</f>
        <v>استلام الخرسانة الجاهزة|10</v>
      </c>
    </row>
    <row r="545" spans="1:12" ht="36" x14ac:dyDescent="0.4">
      <c r="A545" s="20">
        <v>541</v>
      </c>
      <c r="B545" s="20" t="s">
        <v>771</v>
      </c>
      <c r="C545" s="21" t="s">
        <v>772</v>
      </c>
      <c r="D545" s="21" t="s">
        <v>868</v>
      </c>
      <c r="E545" s="21" t="s">
        <v>118</v>
      </c>
      <c r="F545" s="21" t="s">
        <v>882</v>
      </c>
      <c r="G545" s="21" t="s">
        <v>883</v>
      </c>
      <c r="H545" s="20" t="s">
        <v>84</v>
      </c>
      <c r="I545" s="21" t="s">
        <v>874</v>
      </c>
      <c r="J545" s="5"/>
      <c r="K545" s="5"/>
      <c r="L545" s="19" t="str">
        <f>D545&amp;"|"&amp;COUNTIF($D$5:D545,D545)</f>
        <v>استلام الخرسانة الجاهزة|11</v>
      </c>
    </row>
    <row r="546" spans="1:12" ht="36" x14ac:dyDescent="0.4">
      <c r="A546" s="22">
        <v>542</v>
      </c>
      <c r="B546" s="22" t="s">
        <v>771</v>
      </c>
      <c r="C546" s="23" t="s">
        <v>772</v>
      </c>
      <c r="D546" s="23" t="s">
        <v>868</v>
      </c>
      <c r="E546" s="23" t="s">
        <v>118</v>
      </c>
      <c r="F546" s="23" t="s">
        <v>884</v>
      </c>
      <c r="G546" s="23"/>
      <c r="H546" s="22" t="s">
        <v>84</v>
      </c>
      <c r="I546" s="23" t="s">
        <v>874</v>
      </c>
      <c r="J546" s="5"/>
      <c r="K546" s="5"/>
      <c r="L546" s="19" t="str">
        <f>D546&amp;"|"&amp;COUNTIF($D$5:D546,D546)</f>
        <v>استلام الخرسانة الجاهزة|12</v>
      </c>
    </row>
    <row r="547" spans="1:12" ht="36" x14ac:dyDescent="0.4">
      <c r="A547" s="20">
        <v>543</v>
      </c>
      <c r="B547" s="20" t="s">
        <v>771</v>
      </c>
      <c r="C547" s="21" t="s">
        <v>772</v>
      </c>
      <c r="D547" s="21" t="s">
        <v>868</v>
      </c>
      <c r="E547" s="21" t="s">
        <v>118</v>
      </c>
      <c r="F547" s="21" t="s">
        <v>885</v>
      </c>
      <c r="G547" s="21"/>
      <c r="H547" s="20" t="s">
        <v>84</v>
      </c>
      <c r="I547" s="21" t="s">
        <v>886</v>
      </c>
      <c r="J547" s="5"/>
      <c r="K547" s="5"/>
      <c r="L547" s="19" t="str">
        <f>D547&amp;"|"&amp;COUNTIF($D$5:D547,D547)</f>
        <v>استلام الخرسانة الجاهزة|13</v>
      </c>
    </row>
    <row r="548" spans="1:12" ht="36" x14ac:dyDescent="0.4">
      <c r="A548" s="22">
        <v>544</v>
      </c>
      <c r="B548" s="22" t="s">
        <v>771</v>
      </c>
      <c r="C548" s="23" t="s">
        <v>772</v>
      </c>
      <c r="D548" s="23" t="s">
        <v>868</v>
      </c>
      <c r="E548" s="23" t="s">
        <v>118</v>
      </c>
      <c r="F548" s="23" t="s">
        <v>887</v>
      </c>
      <c r="G548" s="23" t="s">
        <v>888</v>
      </c>
      <c r="H548" s="22" t="s">
        <v>84</v>
      </c>
      <c r="I548" s="23" t="s">
        <v>886</v>
      </c>
      <c r="J548" s="5"/>
      <c r="K548" s="5"/>
      <c r="L548" s="19" t="str">
        <f>D548&amp;"|"&amp;COUNTIF($D$5:D548,D548)</f>
        <v>استلام الخرسانة الجاهزة|14</v>
      </c>
    </row>
    <row r="549" spans="1:12" ht="36" x14ac:dyDescent="0.4">
      <c r="A549" s="20">
        <v>545</v>
      </c>
      <c r="B549" s="20" t="s">
        <v>771</v>
      </c>
      <c r="C549" s="21" t="s">
        <v>772</v>
      </c>
      <c r="D549" s="21" t="s">
        <v>868</v>
      </c>
      <c r="E549" s="21" t="s">
        <v>118</v>
      </c>
      <c r="F549" s="21" t="s">
        <v>889</v>
      </c>
      <c r="G549" s="21" t="s">
        <v>890</v>
      </c>
      <c r="H549" s="20" t="s">
        <v>74</v>
      </c>
      <c r="I549" s="21" t="s">
        <v>886</v>
      </c>
      <c r="J549" s="5"/>
      <c r="K549" s="5"/>
      <c r="L549" s="19" t="str">
        <f>D549&amp;"|"&amp;COUNTIF($D$5:D549,D549)</f>
        <v>استلام الخرسانة الجاهزة|15</v>
      </c>
    </row>
    <row r="550" spans="1:12" ht="36" x14ac:dyDescent="0.4">
      <c r="A550" s="22">
        <v>546</v>
      </c>
      <c r="B550" s="22" t="s">
        <v>771</v>
      </c>
      <c r="C550" s="23" t="s">
        <v>772</v>
      </c>
      <c r="D550" s="23" t="s">
        <v>868</v>
      </c>
      <c r="E550" s="23" t="s">
        <v>72</v>
      </c>
      <c r="F550" s="23" t="s">
        <v>891</v>
      </c>
      <c r="G550" s="23"/>
      <c r="H550" s="22" t="s">
        <v>84</v>
      </c>
      <c r="I550" s="23" t="s">
        <v>886</v>
      </c>
      <c r="J550" s="5"/>
      <c r="K550" s="5"/>
      <c r="L550" s="19" t="str">
        <f>D550&amp;"|"&amp;COUNTIF($D$5:D550,D550)</f>
        <v>استلام الخرسانة الجاهزة|16</v>
      </c>
    </row>
    <row r="551" spans="1:12" ht="36" x14ac:dyDescent="0.4">
      <c r="A551" s="20">
        <v>547</v>
      </c>
      <c r="B551" s="20" t="s">
        <v>771</v>
      </c>
      <c r="C551" s="21" t="s">
        <v>772</v>
      </c>
      <c r="D551" s="21" t="s">
        <v>868</v>
      </c>
      <c r="E551" s="21" t="s">
        <v>72</v>
      </c>
      <c r="F551" s="21" t="s">
        <v>892</v>
      </c>
      <c r="G551" s="21"/>
      <c r="H551" s="20" t="s">
        <v>84</v>
      </c>
      <c r="I551" s="21" t="s">
        <v>886</v>
      </c>
      <c r="J551" s="5"/>
      <c r="K551" s="5"/>
      <c r="L551" s="19" t="str">
        <f>D551&amp;"|"&amp;COUNTIF($D$5:D551,D551)</f>
        <v>استلام الخرسانة الجاهزة|17</v>
      </c>
    </row>
    <row r="552" spans="1:12" ht="36" x14ac:dyDescent="0.4">
      <c r="A552" s="22">
        <v>548</v>
      </c>
      <c r="B552" s="22" t="s">
        <v>771</v>
      </c>
      <c r="C552" s="23" t="s">
        <v>772</v>
      </c>
      <c r="D552" s="23" t="s">
        <v>868</v>
      </c>
      <c r="E552" s="23" t="s">
        <v>72</v>
      </c>
      <c r="F552" s="23" t="s">
        <v>893</v>
      </c>
      <c r="G552" s="23"/>
      <c r="H552" s="22" t="s">
        <v>84</v>
      </c>
      <c r="I552" s="23" t="s">
        <v>886</v>
      </c>
      <c r="J552" s="5"/>
      <c r="K552" s="5"/>
      <c r="L552" s="19" t="str">
        <f>D552&amp;"|"&amp;COUNTIF($D$5:D552,D552)</f>
        <v>استلام الخرسانة الجاهزة|18</v>
      </c>
    </row>
    <row r="553" spans="1:12" ht="36" x14ac:dyDescent="0.4">
      <c r="A553" s="20">
        <v>549</v>
      </c>
      <c r="B553" s="20" t="s">
        <v>771</v>
      </c>
      <c r="C553" s="21" t="s">
        <v>772</v>
      </c>
      <c r="D553" s="21" t="s">
        <v>868</v>
      </c>
      <c r="E553" s="21" t="s">
        <v>72</v>
      </c>
      <c r="F553" s="21" t="s">
        <v>894</v>
      </c>
      <c r="G553" s="21"/>
      <c r="H553" s="20" t="s">
        <v>84</v>
      </c>
      <c r="I553" s="21" t="s">
        <v>886</v>
      </c>
      <c r="J553" s="5"/>
      <c r="K553" s="5"/>
      <c r="L553" s="19" t="str">
        <f>D553&amp;"|"&amp;COUNTIF($D$5:D553,D553)</f>
        <v>استلام الخرسانة الجاهزة|19</v>
      </c>
    </row>
    <row r="554" spans="1:12" ht="36" x14ac:dyDescent="0.4">
      <c r="A554" s="22">
        <v>550</v>
      </c>
      <c r="B554" s="22" t="s">
        <v>771</v>
      </c>
      <c r="C554" s="23" t="s">
        <v>772</v>
      </c>
      <c r="D554" s="23" t="s">
        <v>868</v>
      </c>
      <c r="E554" s="23" t="s">
        <v>72</v>
      </c>
      <c r="F554" s="23" t="s">
        <v>895</v>
      </c>
      <c r="G554" s="23" t="s">
        <v>896</v>
      </c>
      <c r="H554" s="22" t="s">
        <v>74</v>
      </c>
      <c r="I554" s="23" t="s">
        <v>897</v>
      </c>
      <c r="J554" s="5"/>
      <c r="K554" s="5"/>
      <c r="L554" s="19" t="str">
        <f>D554&amp;"|"&amp;COUNTIF($D$5:D554,D554)</f>
        <v>استلام الخرسانة الجاهزة|20</v>
      </c>
    </row>
    <row r="555" spans="1:12" ht="36" x14ac:dyDescent="0.4">
      <c r="A555" s="20">
        <v>551</v>
      </c>
      <c r="B555" s="20" t="s">
        <v>771</v>
      </c>
      <c r="C555" s="21" t="s">
        <v>772</v>
      </c>
      <c r="D555" s="21" t="s">
        <v>868</v>
      </c>
      <c r="E555" s="21" t="s">
        <v>72</v>
      </c>
      <c r="F555" s="21" t="s">
        <v>898</v>
      </c>
      <c r="G555" s="21" t="s">
        <v>899</v>
      </c>
      <c r="H555" s="20" t="s">
        <v>74</v>
      </c>
      <c r="I555" s="21" t="s">
        <v>897</v>
      </c>
      <c r="J555" s="5"/>
      <c r="K555" s="5"/>
      <c r="L555" s="19" t="str">
        <f>D555&amp;"|"&amp;COUNTIF($D$5:D555,D555)</f>
        <v>استلام الخرسانة الجاهزة|21</v>
      </c>
    </row>
    <row r="556" spans="1:12" ht="36" x14ac:dyDescent="0.4">
      <c r="A556" s="22">
        <v>552</v>
      </c>
      <c r="B556" s="22" t="s">
        <v>771</v>
      </c>
      <c r="C556" s="23" t="s">
        <v>772</v>
      </c>
      <c r="D556" s="23" t="s">
        <v>868</v>
      </c>
      <c r="E556" s="23" t="s">
        <v>72</v>
      </c>
      <c r="F556" s="23" t="s">
        <v>900</v>
      </c>
      <c r="G556" s="23" t="s">
        <v>901</v>
      </c>
      <c r="H556" s="22" t="s">
        <v>74</v>
      </c>
      <c r="I556" s="23" t="s">
        <v>897</v>
      </c>
      <c r="J556" s="5"/>
      <c r="K556" s="5"/>
      <c r="L556" s="19" t="str">
        <f>D556&amp;"|"&amp;COUNTIF($D$5:D556,D556)</f>
        <v>استلام الخرسانة الجاهزة|22</v>
      </c>
    </row>
    <row r="557" spans="1:12" ht="36" x14ac:dyDescent="0.4">
      <c r="A557" s="20">
        <v>553</v>
      </c>
      <c r="B557" s="20" t="s">
        <v>771</v>
      </c>
      <c r="C557" s="21" t="s">
        <v>772</v>
      </c>
      <c r="D557" s="21" t="s">
        <v>868</v>
      </c>
      <c r="E557" s="21" t="s">
        <v>118</v>
      </c>
      <c r="F557" s="21" t="s">
        <v>902</v>
      </c>
      <c r="G557" s="21"/>
      <c r="H557" s="20" t="s">
        <v>84</v>
      </c>
      <c r="I557" s="21" t="s">
        <v>897</v>
      </c>
      <c r="J557" s="5"/>
      <c r="K557" s="5"/>
      <c r="L557" s="19" t="str">
        <f>D557&amp;"|"&amp;COUNTIF($D$5:D557,D557)</f>
        <v>استلام الخرسانة الجاهزة|23</v>
      </c>
    </row>
    <row r="558" spans="1:12" ht="36" x14ac:dyDescent="0.4">
      <c r="A558" s="22">
        <v>554</v>
      </c>
      <c r="B558" s="22" t="s">
        <v>771</v>
      </c>
      <c r="C558" s="23" t="s">
        <v>772</v>
      </c>
      <c r="D558" s="23" t="s">
        <v>868</v>
      </c>
      <c r="E558" s="23" t="s">
        <v>118</v>
      </c>
      <c r="F558" s="23" t="s">
        <v>903</v>
      </c>
      <c r="G558" s="23"/>
      <c r="H558" s="22" t="s">
        <v>84</v>
      </c>
      <c r="I558" s="23" t="s">
        <v>897</v>
      </c>
      <c r="J558" s="5"/>
      <c r="K558" s="5"/>
      <c r="L558" s="19" t="str">
        <f>D558&amp;"|"&amp;COUNTIF($D$5:D558,D558)</f>
        <v>استلام الخرسانة الجاهزة|24</v>
      </c>
    </row>
    <row r="559" spans="1:12" ht="36" x14ac:dyDescent="0.4">
      <c r="A559" s="20">
        <v>555</v>
      </c>
      <c r="B559" s="20" t="s">
        <v>771</v>
      </c>
      <c r="C559" s="21" t="s">
        <v>772</v>
      </c>
      <c r="D559" s="21" t="s">
        <v>868</v>
      </c>
      <c r="E559" s="21" t="s">
        <v>118</v>
      </c>
      <c r="F559" s="21" t="s">
        <v>904</v>
      </c>
      <c r="G559" s="21"/>
      <c r="H559" s="20" t="s">
        <v>84</v>
      </c>
      <c r="I559" s="21" t="s">
        <v>897</v>
      </c>
      <c r="J559" s="5"/>
      <c r="K559" s="5"/>
      <c r="L559" s="19" t="str">
        <f>D559&amp;"|"&amp;COUNTIF($D$5:D559,D559)</f>
        <v>استلام الخرسانة الجاهزة|25</v>
      </c>
    </row>
    <row r="560" spans="1:12" ht="36" x14ac:dyDescent="0.4">
      <c r="A560" s="22">
        <v>556</v>
      </c>
      <c r="B560" s="22" t="s">
        <v>771</v>
      </c>
      <c r="C560" s="23" t="s">
        <v>772</v>
      </c>
      <c r="D560" s="23" t="s">
        <v>868</v>
      </c>
      <c r="E560" s="23" t="s">
        <v>118</v>
      </c>
      <c r="F560" s="23" t="s">
        <v>905</v>
      </c>
      <c r="G560" s="23"/>
      <c r="H560" s="22" t="s">
        <v>84</v>
      </c>
      <c r="I560" s="23" t="s">
        <v>906</v>
      </c>
      <c r="J560" s="5"/>
      <c r="K560" s="5"/>
      <c r="L560" s="19" t="str">
        <f>D560&amp;"|"&amp;COUNTIF($D$5:D560,D560)</f>
        <v>استلام الخرسانة الجاهزة|26</v>
      </c>
    </row>
    <row r="561" spans="1:12" ht="36" x14ac:dyDescent="0.4">
      <c r="A561" s="20">
        <v>557</v>
      </c>
      <c r="B561" s="20" t="s">
        <v>771</v>
      </c>
      <c r="C561" s="21" t="s">
        <v>772</v>
      </c>
      <c r="D561" s="21" t="s">
        <v>868</v>
      </c>
      <c r="E561" s="21" t="s">
        <v>118</v>
      </c>
      <c r="F561" s="21" t="s">
        <v>907</v>
      </c>
      <c r="G561" s="21"/>
      <c r="H561" s="20" t="s">
        <v>84</v>
      </c>
      <c r="I561" s="21" t="s">
        <v>906</v>
      </c>
      <c r="J561" s="5"/>
      <c r="K561" s="5"/>
      <c r="L561" s="19" t="str">
        <f>D561&amp;"|"&amp;COUNTIF($D$5:D561,D561)</f>
        <v>استلام الخرسانة الجاهزة|27</v>
      </c>
    </row>
    <row r="562" spans="1:12" ht="36" x14ac:dyDescent="0.4">
      <c r="A562" s="22">
        <v>558</v>
      </c>
      <c r="B562" s="22" t="s">
        <v>771</v>
      </c>
      <c r="C562" s="23" t="s">
        <v>772</v>
      </c>
      <c r="D562" s="23" t="s">
        <v>868</v>
      </c>
      <c r="E562" s="23" t="s">
        <v>118</v>
      </c>
      <c r="F562" s="23" t="s">
        <v>908</v>
      </c>
      <c r="G562" s="23"/>
      <c r="H562" s="22" t="s">
        <v>84</v>
      </c>
      <c r="I562" s="23" t="s">
        <v>906</v>
      </c>
      <c r="J562" s="5"/>
      <c r="K562" s="5"/>
      <c r="L562" s="19" t="str">
        <f>D562&amp;"|"&amp;COUNTIF($D$5:D562,D562)</f>
        <v>استلام الخرسانة الجاهزة|28</v>
      </c>
    </row>
    <row r="563" spans="1:12" ht="36" x14ac:dyDescent="0.4">
      <c r="A563" s="20">
        <v>559</v>
      </c>
      <c r="B563" s="20" t="s">
        <v>771</v>
      </c>
      <c r="C563" s="21" t="s">
        <v>772</v>
      </c>
      <c r="D563" s="21" t="s">
        <v>868</v>
      </c>
      <c r="E563" s="21" t="s">
        <v>118</v>
      </c>
      <c r="F563" s="21" t="s">
        <v>909</v>
      </c>
      <c r="G563" s="21"/>
      <c r="H563" s="20" t="s">
        <v>84</v>
      </c>
      <c r="I563" s="21" t="s">
        <v>906</v>
      </c>
      <c r="J563" s="5"/>
      <c r="K563" s="5"/>
      <c r="L563" s="19" t="str">
        <f>D563&amp;"|"&amp;COUNTIF($D$5:D563,D563)</f>
        <v>استلام الخرسانة الجاهزة|29</v>
      </c>
    </row>
    <row r="564" spans="1:12" ht="36" x14ac:dyDescent="0.4">
      <c r="A564" s="22">
        <v>560</v>
      </c>
      <c r="B564" s="22" t="s">
        <v>771</v>
      </c>
      <c r="C564" s="23" t="s">
        <v>772</v>
      </c>
      <c r="D564" s="23" t="s">
        <v>868</v>
      </c>
      <c r="E564" s="23" t="s">
        <v>404</v>
      </c>
      <c r="F564" s="23" t="s">
        <v>910</v>
      </c>
      <c r="G564" s="23"/>
      <c r="H564" s="22" t="s">
        <v>84</v>
      </c>
      <c r="I564" s="23" t="s">
        <v>906</v>
      </c>
      <c r="J564" s="5"/>
      <c r="K564" s="5"/>
      <c r="L564" s="19" t="str">
        <f>D564&amp;"|"&amp;COUNTIF($D$5:D564,D564)</f>
        <v>استلام الخرسانة الجاهزة|30</v>
      </c>
    </row>
    <row r="565" spans="1:12" ht="36" x14ac:dyDescent="0.4">
      <c r="A565" s="20">
        <v>561</v>
      </c>
      <c r="B565" s="20" t="s">
        <v>771</v>
      </c>
      <c r="C565" s="21" t="s">
        <v>772</v>
      </c>
      <c r="D565" s="21" t="s">
        <v>868</v>
      </c>
      <c r="E565" s="21" t="s">
        <v>404</v>
      </c>
      <c r="F565" s="21" t="s">
        <v>911</v>
      </c>
      <c r="G565" s="21" t="s">
        <v>473</v>
      </c>
      <c r="H565" s="20" t="s">
        <v>84</v>
      </c>
      <c r="I565" s="21" t="s">
        <v>906</v>
      </c>
      <c r="J565" s="5"/>
      <c r="K565" s="5"/>
      <c r="L565" s="19" t="str">
        <f>D565&amp;"|"&amp;COUNTIF($D$5:D565,D565)</f>
        <v>استلام الخرسانة الجاهزة|31</v>
      </c>
    </row>
    <row r="566" spans="1:12" ht="36" x14ac:dyDescent="0.4">
      <c r="A566" s="22">
        <v>562</v>
      </c>
      <c r="B566" s="22" t="s">
        <v>771</v>
      </c>
      <c r="C566" s="23" t="s">
        <v>772</v>
      </c>
      <c r="D566" s="23" t="s">
        <v>868</v>
      </c>
      <c r="E566" s="23" t="s">
        <v>404</v>
      </c>
      <c r="F566" s="23" t="s">
        <v>912</v>
      </c>
      <c r="G566" s="23"/>
      <c r="H566" s="22" t="s">
        <v>78</v>
      </c>
      <c r="I566" s="23" t="s">
        <v>906</v>
      </c>
      <c r="J566" s="5"/>
      <c r="K566" s="5"/>
      <c r="L566" s="19" t="str">
        <f>D566&amp;"|"&amp;COUNTIF($D$5:D566,D566)</f>
        <v>استلام الخرسانة الجاهزة|32</v>
      </c>
    </row>
    <row r="567" spans="1:12" ht="36" x14ac:dyDescent="0.4">
      <c r="A567" s="20">
        <v>563</v>
      </c>
      <c r="B567" s="20" t="s">
        <v>771</v>
      </c>
      <c r="C567" s="21" t="s">
        <v>772</v>
      </c>
      <c r="D567" s="21" t="s">
        <v>868</v>
      </c>
      <c r="E567" s="21" t="s">
        <v>404</v>
      </c>
      <c r="F567" s="21" t="s">
        <v>913</v>
      </c>
      <c r="G567" s="21" t="s">
        <v>914</v>
      </c>
      <c r="H567" s="20" t="s">
        <v>78</v>
      </c>
      <c r="I567" s="21" t="s">
        <v>906</v>
      </c>
      <c r="J567" s="5"/>
      <c r="K567" s="5"/>
      <c r="L567" s="19" t="str">
        <f>D567&amp;"|"&amp;COUNTIF($D$5:D567,D567)</f>
        <v>استلام الخرسانة الجاهزة|33</v>
      </c>
    </row>
    <row r="568" spans="1:12" ht="36" x14ac:dyDescent="0.4">
      <c r="A568" s="22">
        <v>564</v>
      </c>
      <c r="B568" s="22" t="s">
        <v>771</v>
      </c>
      <c r="C568" s="23" t="s">
        <v>772</v>
      </c>
      <c r="D568" s="23" t="s">
        <v>868</v>
      </c>
      <c r="E568" s="23" t="s">
        <v>404</v>
      </c>
      <c r="F568" s="23" t="s">
        <v>915</v>
      </c>
      <c r="G568" s="23"/>
      <c r="H568" s="22" t="s">
        <v>74</v>
      </c>
      <c r="I568" s="23" t="s">
        <v>906</v>
      </c>
      <c r="J568" s="5"/>
      <c r="K568" s="5"/>
      <c r="L568" s="19" t="str">
        <f>D568&amp;"|"&amp;COUNTIF($D$5:D568,D568)</f>
        <v>استلام الخرسانة الجاهزة|34</v>
      </c>
    </row>
    <row r="569" spans="1:12" ht="54" x14ac:dyDescent="0.4">
      <c r="A569" s="20">
        <v>565</v>
      </c>
      <c r="B569" s="20" t="s">
        <v>771</v>
      </c>
      <c r="C569" s="21" t="s">
        <v>772</v>
      </c>
      <c r="D569" s="21" t="s">
        <v>868</v>
      </c>
      <c r="E569" s="21" t="s">
        <v>404</v>
      </c>
      <c r="F569" s="21" t="s">
        <v>916</v>
      </c>
      <c r="G569" s="21" t="s">
        <v>917</v>
      </c>
      <c r="H569" s="20" t="s">
        <v>78</v>
      </c>
      <c r="I569" s="21" t="s">
        <v>906</v>
      </c>
      <c r="J569" s="5"/>
      <c r="K569" s="5"/>
      <c r="L569" s="19" t="str">
        <f>D569&amp;"|"&amp;COUNTIF($D$5:D569,D569)</f>
        <v>استلام الخرسانة الجاهزة|35</v>
      </c>
    </row>
    <row r="570" spans="1:12" ht="36" x14ac:dyDescent="0.4">
      <c r="A570" s="22">
        <v>566</v>
      </c>
      <c r="B570" s="22" t="s">
        <v>771</v>
      </c>
      <c r="C570" s="23" t="s">
        <v>772</v>
      </c>
      <c r="D570" s="23" t="s">
        <v>868</v>
      </c>
      <c r="E570" s="23" t="s">
        <v>404</v>
      </c>
      <c r="F570" s="23" t="s">
        <v>918</v>
      </c>
      <c r="G570" s="23"/>
      <c r="H570" s="22" t="s">
        <v>78</v>
      </c>
      <c r="I570" s="23" t="s">
        <v>906</v>
      </c>
      <c r="J570" s="5"/>
      <c r="K570" s="5"/>
      <c r="L570" s="19" t="str">
        <f>D570&amp;"|"&amp;COUNTIF($D$5:D570,D570)</f>
        <v>استلام الخرسانة الجاهزة|36</v>
      </c>
    </row>
    <row r="571" spans="1:12" ht="36" x14ac:dyDescent="0.4">
      <c r="A571" s="20">
        <v>567</v>
      </c>
      <c r="B571" s="20" t="s">
        <v>771</v>
      </c>
      <c r="C571" s="21" t="s">
        <v>772</v>
      </c>
      <c r="D571" s="21" t="s">
        <v>868</v>
      </c>
      <c r="E571" s="21" t="s">
        <v>404</v>
      </c>
      <c r="F571" s="21" t="s">
        <v>919</v>
      </c>
      <c r="G571" s="21" t="s">
        <v>920</v>
      </c>
      <c r="H571" s="20" t="s">
        <v>78</v>
      </c>
      <c r="I571" s="21" t="s">
        <v>906</v>
      </c>
      <c r="J571" s="5"/>
      <c r="K571" s="5"/>
      <c r="L571" s="19" t="str">
        <f>D571&amp;"|"&amp;COUNTIF($D$5:D571,D571)</f>
        <v>استلام الخرسانة الجاهزة|37</v>
      </c>
    </row>
    <row r="572" spans="1:12" ht="36" x14ac:dyDescent="0.4">
      <c r="A572" s="22">
        <v>568</v>
      </c>
      <c r="B572" s="22" t="s">
        <v>771</v>
      </c>
      <c r="C572" s="23" t="s">
        <v>772</v>
      </c>
      <c r="D572" s="23" t="s">
        <v>868</v>
      </c>
      <c r="E572" s="23" t="s">
        <v>76</v>
      </c>
      <c r="F572" s="23" t="s">
        <v>921</v>
      </c>
      <c r="G572" s="23" t="s">
        <v>922</v>
      </c>
      <c r="H572" s="22" t="s">
        <v>78</v>
      </c>
      <c r="I572" s="23" t="s">
        <v>906</v>
      </c>
      <c r="J572" s="5"/>
      <c r="K572" s="5"/>
      <c r="L572" s="19" t="str">
        <f>D572&amp;"|"&amp;COUNTIF($D$5:D572,D572)</f>
        <v>استلام الخرسانة الجاهزة|38</v>
      </c>
    </row>
    <row r="573" spans="1:12" ht="36" x14ac:dyDescent="0.4">
      <c r="A573" s="20">
        <v>569</v>
      </c>
      <c r="B573" s="20" t="s">
        <v>771</v>
      </c>
      <c r="C573" s="21" t="s">
        <v>772</v>
      </c>
      <c r="D573" s="21" t="s">
        <v>868</v>
      </c>
      <c r="E573" s="21" t="s">
        <v>404</v>
      </c>
      <c r="F573" s="21" t="s">
        <v>923</v>
      </c>
      <c r="G573" s="21" t="s">
        <v>924</v>
      </c>
      <c r="H573" s="20" t="s">
        <v>74</v>
      </c>
      <c r="I573" s="21" t="s">
        <v>906</v>
      </c>
      <c r="J573" s="5"/>
      <c r="K573" s="5"/>
      <c r="L573" s="19" t="str">
        <f>D573&amp;"|"&amp;COUNTIF($D$5:D573,D573)</f>
        <v>استلام الخرسانة الجاهزة|39</v>
      </c>
    </row>
    <row r="574" spans="1:12" ht="36" x14ac:dyDescent="0.4">
      <c r="A574" s="22">
        <v>570</v>
      </c>
      <c r="B574" s="22" t="s">
        <v>771</v>
      </c>
      <c r="C574" s="23" t="s">
        <v>772</v>
      </c>
      <c r="D574" s="23" t="s">
        <v>925</v>
      </c>
      <c r="E574" s="23" t="s">
        <v>72</v>
      </c>
      <c r="F574" s="23" t="s">
        <v>926</v>
      </c>
      <c r="G574" s="23"/>
      <c r="H574" s="22" t="s">
        <v>78</v>
      </c>
      <c r="I574" s="23" t="s">
        <v>927</v>
      </c>
      <c r="J574" s="5"/>
      <c r="K574" s="5"/>
      <c r="L574" s="19" t="str">
        <f>D574&amp;"|"&amp;COUNTIF($D$5:D574,D574)</f>
        <v>الإشراف على الخرسانة المخلوطة بالموقع|1</v>
      </c>
    </row>
    <row r="575" spans="1:12" ht="36" x14ac:dyDescent="0.4">
      <c r="A575" s="20">
        <v>571</v>
      </c>
      <c r="B575" s="20" t="s">
        <v>771</v>
      </c>
      <c r="C575" s="21" t="s">
        <v>772</v>
      </c>
      <c r="D575" s="21" t="s">
        <v>925</v>
      </c>
      <c r="E575" s="21" t="s">
        <v>72</v>
      </c>
      <c r="F575" s="21" t="s">
        <v>928</v>
      </c>
      <c r="G575" s="21"/>
      <c r="H575" s="20" t="s">
        <v>84</v>
      </c>
      <c r="I575" s="21" t="s">
        <v>927</v>
      </c>
      <c r="J575" s="5"/>
      <c r="K575" s="5"/>
      <c r="L575" s="19" t="str">
        <f>D575&amp;"|"&amp;COUNTIF($D$5:D575,D575)</f>
        <v>الإشراف على الخرسانة المخلوطة بالموقع|2</v>
      </c>
    </row>
    <row r="576" spans="1:12" ht="36" x14ac:dyDescent="0.4">
      <c r="A576" s="22">
        <v>572</v>
      </c>
      <c r="B576" s="22" t="s">
        <v>771</v>
      </c>
      <c r="C576" s="23" t="s">
        <v>772</v>
      </c>
      <c r="D576" s="23" t="s">
        <v>925</v>
      </c>
      <c r="E576" s="23" t="s">
        <v>72</v>
      </c>
      <c r="F576" s="23" t="s">
        <v>929</v>
      </c>
      <c r="G576" s="23" t="s">
        <v>930</v>
      </c>
      <c r="H576" s="22" t="s">
        <v>74</v>
      </c>
      <c r="I576" s="23" t="s">
        <v>927</v>
      </c>
      <c r="J576" s="5"/>
      <c r="K576" s="5"/>
      <c r="L576" s="19" t="str">
        <f>D576&amp;"|"&amp;COUNTIF($D$5:D576,D576)</f>
        <v>الإشراف على الخرسانة المخلوطة بالموقع|3</v>
      </c>
    </row>
    <row r="577" spans="1:12" ht="36" x14ac:dyDescent="0.4">
      <c r="A577" s="20">
        <v>573</v>
      </c>
      <c r="B577" s="20" t="s">
        <v>771</v>
      </c>
      <c r="C577" s="21" t="s">
        <v>772</v>
      </c>
      <c r="D577" s="21" t="s">
        <v>925</v>
      </c>
      <c r="E577" s="21" t="s">
        <v>72</v>
      </c>
      <c r="F577" s="21" t="s">
        <v>931</v>
      </c>
      <c r="G577" s="21"/>
      <c r="H577" s="20" t="s">
        <v>78</v>
      </c>
      <c r="I577" s="21" t="s">
        <v>927</v>
      </c>
      <c r="J577" s="5"/>
      <c r="K577" s="5"/>
      <c r="L577" s="19" t="str">
        <f>D577&amp;"|"&amp;COUNTIF($D$5:D577,D577)</f>
        <v>الإشراف على الخرسانة المخلوطة بالموقع|4</v>
      </c>
    </row>
    <row r="578" spans="1:12" ht="36" x14ac:dyDescent="0.4">
      <c r="A578" s="22">
        <v>574</v>
      </c>
      <c r="B578" s="22" t="s">
        <v>771</v>
      </c>
      <c r="C578" s="23" t="s">
        <v>772</v>
      </c>
      <c r="D578" s="23" t="s">
        <v>925</v>
      </c>
      <c r="E578" s="23" t="s">
        <v>72</v>
      </c>
      <c r="F578" s="23" t="s">
        <v>932</v>
      </c>
      <c r="G578" s="23"/>
      <c r="H578" s="22" t="s">
        <v>78</v>
      </c>
      <c r="I578" s="23" t="s">
        <v>927</v>
      </c>
      <c r="J578" s="5"/>
      <c r="K578" s="5"/>
      <c r="L578" s="19" t="str">
        <f>D578&amp;"|"&amp;COUNTIF($D$5:D578,D578)</f>
        <v>الإشراف على الخرسانة المخلوطة بالموقع|5</v>
      </c>
    </row>
    <row r="579" spans="1:12" ht="36" x14ac:dyDescent="0.4">
      <c r="A579" s="20">
        <v>575</v>
      </c>
      <c r="B579" s="20" t="s">
        <v>771</v>
      </c>
      <c r="C579" s="21" t="s">
        <v>772</v>
      </c>
      <c r="D579" s="21" t="s">
        <v>925</v>
      </c>
      <c r="E579" s="21" t="s">
        <v>72</v>
      </c>
      <c r="F579" s="21" t="s">
        <v>933</v>
      </c>
      <c r="G579" s="21"/>
      <c r="H579" s="20" t="s">
        <v>84</v>
      </c>
      <c r="I579" s="21" t="s">
        <v>927</v>
      </c>
      <c r="J579" s="5"/>
      <c r="K579" s="5"/>
      <c r="L579" s="19" t="str">
        <f>D579&amp;"|"&amp;COUNTIF($D$5:D579,D579)</f>
        <v>الإشراف على الخرسانة المخلوطة بالموقع|6</v>
      </c>
    </row>
    <row r="580" spans="1:12" ht="36" x14ac:dyDescent="0.4">
      <c r="A580" s="22">
        <v>576</v>
      </c>
      <c r="B580" s="22" t="s">
        <v>771</v>
      </c>
      <c r="C580" s="23" t="s">
        <v>772</v>
      </c>
      <c r="D580" s="23" t="s">
        <v>925</v>
      </c>
      <c r="E580" s="23" t="s">
        <v>72</v>
      </c>
      <c r="F580" s="23" t="s">
        <v>934</v>
      </c>
      <c r="G580" s="23"/>
      <c r="H580" s="22" t="s">
        <v>84</v>
      </c>
      <c r="I580" s="23" t="s">
        <v>927</v>
      </c>
      <c r="J580" s="5"/>
      <c r="K580" s="5"/>
      <c r="L580" s="19" t="str">
        <f>D580&amp;"|"&amp;COUNTIF($D$5:D580,D580)</f>
        <v>الإشراف على الخرسانة المخلوطة بالموقع|7</v>
      </c>
    </row>
    <row r="581" spans="1:12" ht="36" x14ac:dyDescent="0.4">
      <c r="A581" s="20">
        <v>577</v>
      </c>
      <c r="B581" s="20" t="s">
        <v>771</v>
      </c>
      <c r="C581" s="21" t="s">
        <v>772</v>
      </c>
      <c r="D581" s="21" t="s">
        <v>925</v>
      </c>
      <c r="E581" s="21" t="s">
        <v>72</v>
      </c>
      <c r="F581" s="21" t="s">
        <v>935</v>
      </c>
      <c r="G581" s="21"/>
      <c r="H581" s="20" t="s">
        <v>78</v>
      </c>
      <c r="I581" s="21" t="s">
        <v>927</v>
      </c>
      <c r="J581" s="5"/>
      <c r="K581" s="5"/>
      <c r="L581" s="19" t="str">
        <f>D581&amp;"|"&amp;COUNTIF($D$5:D581,D581)</f>
        <v>الإشراف على الخرسانة المخلوطة بالموقع|8</v>
      </c>
    </row>
    <row r="582" spans="1:12" ht="36" x14ac:dyDescent="0.4">
      <c r="A582" s="22">
        <v>578</v>
      </c>
      <c r="B582" s="22" t="s">
        <v>771</v>
      </c>
      <c r="C582" s="23" t="s">
        <v>772</v>
      </c>
      <c r="D582" s="23" t="s">
        <v>925</v>
      </c>
      <c r="E582" s="23" t="s">
        <v>72</v>
      </c>
      <c r="F582" s="23" t="s">
        <v>936</v>
      </c>
      <c r="G582" s="23" t="s">
        <v>937</v>
      </c>
      <c r="H582" s="22" t="s">
        <v>78</v>
      </c>
      <c r="I582" s="23" t="s">
        <v>653</v>
      </c>
      <c r="J582" s="5"/>
      <c r="K582" s="5"/>
      <c r="L582" s="19" t="str">
        <f>D582&amp;"|"&amp;COUNTIF($D$5:D582,D582)</f>
        <v>الإشراف على الخرسانة المخلوطة بالموقع|9</v>
      </c>
    </row>
    <row r="583" spans="1:12" ht="36" x14ac:dyDescent="0.4">
      <c r="A583" s="20">
        <v>579</v>
      </c>
      <c r="B583" s="20" t="s">
        <v>771</v>
      </c>
      <c r="C583" s="21" t="s">
        <v>772</v>
      </c>
      <c r="D583" s="21" t="s">
        <v>925</v>
      </c>
      <c r="E583" s="21" t="s">
        <v>118</v>
      </c>
      <c r="F583" s="21" t="s">
        <v>938</v>
      </c>
      <c r="G583" s="21"/>
      <c r="H583" s="20" t="s">
        <v>84</v>
      </c>
      <c r="I583" s="21" t="s">
        <v>927</v>
      </c>
      <c r="J583" s="5"/>
      <c r="K583" s="5"/>
      <c r="L583" s="19" t="str">
        <f>D583&amp;"|"&amp;COUNTIF($D$5:D583,D583)</f>
        <v>الإشراف على الخرسانة المخلوطة بالموقع|10</v>
      </c>
    </row>
    <row r="584" spans="1:12" ht="36" x14ac:dyDescent="0.4">
      <c r="A584" s="22">
        <v>580</v>
      </c>
      <c r="B584" s="22" t="s">
        <v>771</v>
      </c>
      <c r="C584" s="23" t="s">
        <v>772</v>
      </c>
      <c r="D584" s="23" t="s">
        <v>925</v>
      </c>
      <c r="E584" s="23" t="s">
        <v>118</v>
      </c>
      <c r="F584" s="23" t="s">
        <v>939</v>
      </c>
      <c r="G584" s="23"/>
      <c r="H584" s="22" t="s">
        <v>84</v>
      </c>
      <c r="I584" s="23" t="s">
        <v>927</v>
      </c>
      <c r="J584" s="5"/>
      <c r="K584" s="5"/>
      <c r="L584" s="19" t="str">
        <f>D584&amp;"|"&amp;COUNTIF($D$5:D584,D584)</f>
        <v>الإشراف على الخرسانة المخلوطة بالموقع|11</v>
      </c>
    </row>
    <row r="585" spans="1:12" ht="36" x14ac:dyDescent="0.4">
      <c r="A585" s="20">
        <v>581</v>
      </c>
      <c r="B585" s="20" t="s">
        <v>771</v>
      </c>
      <c r="C585" s="21" t="s">
        <v>772</v>
      </c>
      <c r="D585" s="21" t="s">
        <v>925</v>
      </c>
      <c r="E585" s="21" t="s">
        <v>118</v>
      </c>
      <c r="F585" s="21" t="s">
        <v>940</v>
      </c>
      <c r="G585" s="21"/>
      <c r="H585" s="20" t="s">
        <v>84</v>
      </c>
      <c r="I585" s="21" t="s">
        <v>927</v>
      </c>
      <c r="J585" s="5"/>
      <c r="K585" s="5"/>
      <c r="L585" s="19" t="str">
        <f>D585&amp;"|"&amp;COUNTIF($D$5:D585,D585)</f>
        <v>الإشراف على الخرسانة المخلوطة بالموقع|12</v>
      </c>
    </row>
    <row r="586" spans="1:12" ht="36" x14ac:dyDescent="0.4">
      <c r="A586" s="22">
        <v>582</v>
      </c>
      <c r="B586" s="22" t="s">
        <v>771</v>
      </c>
      <c r="C586" s="23" t="s">
        <v>772</v>
      </c>
      <c r="D586" s="23" t="s">
        <v>925</v>
      </c>
      <c r="E586" s="23" t="s">
        <v>118</v>
      </c>
      <c r="F586" s="23" t="s">
        <v>941</v>
      </c>
      <c r="G586" s="23"/>
      <c r="H586" s="22" t="s">
        <v>84</v>
      </c>
      <c r="I586" s="23" t="s">
        <v>927</v>
      </c>
      <c r="J586" s="5"/>
      <c r="K586" s="5"/>
      <c r="L586" s="19" t="str">
        <f>D586&amp;"|"&amp;COUNTIF($D$5:D586,D586)</f>
        <v>الإشراف على الخرسانة المخلوطة بالموقع|13</v>
      </c>
    </row>
    <row r="587" spans="1:12" ht="36" x14ac:dyDescent="0.4">
      <c r="A587" s="20">
        <v>583</v>
      </c>
      <c r="B587" s="20" t="s">
        <v>771</v>
      </c>
      <c r="C587" s="21" t="s">
        <v>772</v>
      </c>
      <c r="D587" s="21" t="s">
        <v>925</v>
      </c>
      <c r="E587" s="21" t="s">
        <v>118</v>
      </c>
      <c r="F587" s="21" t="s">
        <v>942</v>
      </c>
      <c r="G587" s="21"/>
      <c r="H587" s="20" t="s">
        <v>84</v>
      </c>
      <c r="I587" s="21" t="s">
        <v>927</v>
      </c>
      <c r="J587" s="5"/>
      <c r="K587" s="5"/>
      <c r="L587" s="19" t="str">
        <f>D587&amp;"|"&amp;COUNTIF($D$5:D587,D587)</f>
        <v>الإشراف على الخرسانة المخلوطة بالموقع|14</v>
      </c>
    </row>
    <row r="588" spans="1:12" ht="36" x14ac:dyDescent="0.4">
      <c r="A588" s="22">
        <v>584</v>
      </c>
      <c r="B588" s="22" t="s">
        <v>771</v>
      </c>
      <c r="C588" s="23" t="s">
        <v>772</v>
      </c>
      <c r="D588" s="23" t="s">
        <v>943</v>
      </c>
      <c r="E588" s="23" t="s">
        <v>72</v>
      </c>
      <c r="F588" s="23" t="s">
        <v>944</v>
      </c>
      <c r="G588" s="23"/>
      <c r="H588" s="22" t="s">
        <v>78</v>
      </c>
      <c r="I588" s="23" t="s">
        <v>945</v>
      </c>
      <c r="J588" s="5"/>
      <c r="K588" s="5"/>
      <c r="L588" s="19" t="str">
        <f>D588&amp;"|"&amp;COUNTIF($D$5:D588,D588)</f>
        <v>احتياطات صب الأساسات|1</v>
      </c>
    </row>
    <row r="589" spans="1:12" ht="36" x14ac:dyDescent="0.4">
      <c r="A589" s="20">
        <v>585</v>
      </c>
      <c r="B589" s="20" t="s">
        <v>771</v>
      </c>
      <c r="C589" s="21" t="s">
        <v>772</v>
      </c>
      <c r="D589" s="21" t="s">
        <v>943</v>
      </c>
      <c r="E589" s="21" t="s">
        <v>118</v>
      </c>
      <c r="F589" s="21" t="s">
        <v>946</v>
      </c>
      <c r="G589" s="21" t="s">
        <v>947</v>
      </c>
      <c r="H589" s="20" t="s">
        <v>84</v>
      </c>
      <c r="I589" s="21" t="s">
        <v>945</v>
      </c>
      <c r="J589" s="5"/>
      <c r="K589" s="5"/>
      <c r="L589" s="19" t="str">
        <f>D589&amp;"|"&amp;COUNTIF($D$5:D589,D589)</f>
        <v>احتياطات صب الأساسات|2</v>
      </c>
    </row>
    <row r="590" spans="1:12" ht="36" x14ac:dyDescent="0.4">
      <c r="A590" s="22">
        <v>586</v>
      </c>
      <c r="B590" s="22" t="s">
        <v>771</v>
      </c>
      <c r="C590" s="23" t="s">
        <v>772</v>
      </c>
      <c r="D590" s="23" t="s">
        <v>943</v>
      </c>
      <c r="E590" s="23" t="s">
        <v>118</v>
      </c>
      <c r="F590" s="23" t="s">
        <v>948</v>
      </c>
      <c r="G590" s="23"/>
      <c r="H590" s="22" t="s">
        <v>84</v>
      </c>
      <c r="I590" s="23" t="s">
        <v>945</v>
      </c>
      <c r="J590" s="5"/>
      <c r="K590" s="5"/>
      <c r="L590" s="19" t="str">
        <f>D590&amp;"|"&amp;COUNTIF($D$5:D590,D590)</f>
        <v>احتياطات صب الأساسات|3</v>
      </c>
    </row>
    <row r="591" spans="1:12" ht="36" x14ac:dyDescent="0.4">
      <c r="A591" s="20">
        <v>587</v>
      </c>
      <c r="B591" s="20" t="s">
        <v>771</v>
      </c>
      <c r="C591" s="21" t="s">
        <v>772</v>
      </c>
      <c r="D591" s="21" t="s">
        <v>943</v>
      </c>
      <c r="E591" s="21" t="s">
        <v>118</v>
      </c>
      <c r="F591" s="21" t="s">
        <v>949</v>
      </c>
      <c r="G591" s="21"/>
      <c r="H591" s="20" t="s">
        <v>84</v>
      </c>
      <c r="I591" s="21" t="s">
        <v>945</v>
      </c>
      <c r="J591" s="5"/>
      <c r="K591" s="5"/>
      <c r="L591" s="19" t="str">
        <f>D591&amp;"|"&amp;COUNTIF($D$5:D591,D591)</f>
        <v>احتياطات صب الأساسات|4</v>
      </c>
    </row>
    <row r="592" spans="1:12" ht="36" x14ac:dyDescent="0.4">
      <c r="A592" s="22">
        <v>588</v>
      </c>
      <c r="B592" s="22" t="s">
        <v>771</v>
      </c>
      <c r="C592" s="23" t="s">
        <v>772</v>
      </c>
      <c r="D592" s="23" t="s">
        <v>943</v>
      </c>
      <c r="E592" s="23" t="s">
        <v>72</v>
      </c>
      <c r="F592" s="23" t="s">
        <v>950</v>
      </c>
      <c r="G592" s="23"/>
      <c r="H592" s="22" t="s">
        <v>74</v>
      </c>
      <c r="I592" s="23" t="s">
        <v>945</v>
      </c>
      <c r="J592" s="5"/>
      <c r="K592" s="5"/>
      <c r="L592" s="19" t="str">
        <f>D592&amp;"|"&amp;COUNTIF($D$5:D592,D592)</f>
        <v>احتياطات صب الأساسات|5</v>
      </c>
    </row>
    <row r="593" spans="1:12" ht="36" x14ac:dyDescent="0.4">
      <c r="A593" s="20">
        <v>589</v>
      </c>
      <c r="B593" s="20" t="s">
        <v>771</v>
      </c>
      <c r="C593" s="21" t="s">
        <v>772</v>
      </c>
      <c r="D593" s="21" t="s">
        <v>943</v>
      </c>
      <c r="E593" s="21" t="s">
        <v>72</v>
      </c>
      <c r="F593" s="21" t="s">
        <v>951</v>
      </c>
      <c r="G593" s="21" t="s">
        <v>952</v>
      </c>
      <c r="H593" s="20" t="s">
        <v>84</v>
      </c>
      <c r="I593" s="21" t="s">
        <v>945</v>
      </c>
      <c r="J593" s="5"/>
      <c r="K593" s="5"/>
      <c r="L593" s="19" t="str">
        <f>D593&amp;"|"&amp;COUNTIF($D$5:D593,D593)</f>
        <v>احتياطات صب الأساسات|6</v>
      </c>
    </row>
    <row r="594" spans="1:12" ht="36" x14ac:dyDescent="0.4">
      <c r="A594" s="22">
        <v>590</v>
      </c>
      <c r="B594" s="22" t="s">
        <v>771</v>
      </c>
      <c r="C594" s="23" t="s">
        <v>772</v>
      </c>
      <c r="D594" s="23" t="s">
        <v>943</v>
      </c>
      <c r="E594" s="23" t="s">
        <v>72</v>
      </c>
      <c r="F594" s="23" t="s">
        <v>953</v>
      </c>
      <c r="G594" s="23"/>
      <c r="H594" s="22" t="s">
        <v>78</v>
      </c>
      <c r="I594" s="23" t="s">
        <v>945</v>
      </c>
      <c r="J594" s="5"/>
      <c r="K594" s="5"/>
      <c r="L594" s="19" t="str">
        <f>D594&amp;"|"&amp;COUNTIF($D$5:D594,D594)</f>
        <v>احتياطات صب الأساسات|7</v>
      </c>
    </row>
    <row r="595" spans="1:12" ht="36" x14ac:dyDescent="0.4">
      <c r="A595" s="20">
        <v>591</v>
      </c>
      <c r="B595" s="20" t="s">
        <v>771</v>
      </c>
      <c r="C595" s="21" t="s">
        <v>772</v>
      </c>
      <c r="D595" s="21" t="s">
        <v>943</v>
      </c>
      <c r="E595" s="21" t="s">
        <v>72</v>
      </c>
      <c r="F595" s="21" t="s">
        <v>954</v>
      </c>
      <c r="G595" s="21" t="s">
        <v>955</v>
      </c>
      <c r="H595" s="20" t="s">
        <v>78</v>
      </c>
      <c r="I595" s="21" t="s">
        <v>956</v>
      </c>
      <c r="J595" s="5"/>
      <c r="K595" s="5"/>
      <c r="L595" s="19" t="str">
        <f>D595&amp;"|"&amp;COUNTIF($D$5:D595,D595)</f>
        <v>احتياطات صب الأساسات|8</v>
      </c>
    </row>
    <row r="596" spans="1:12" ht="36" x14ac:dyDescent="0.4">
      <c r="A596" s="22">
        <v>592</v>
      </c>
      <c r="B596" s="22" t="s">
        <v>771</v>
      </c>
      <c r="C596" s="23" t="s">
        <v>772</v>
      </c>
      <c r="D596" s="23" t="s">
        <v>943</v>
      </c>
      <c r="E596" s="23" t="s">
        <v>72</v>
      </c>
      <c r="F596" s="23" t="s">
        <v>957</v>
      </c>
      <c r="G596" s="23"/>
      <c r="H596" s="22" t="s">
        <v>84</v>
      </c>
      <c r="I596" s="23" t="s">
        <v>958</v>
      </c>
      <c r="J596" s="5"/>
      <c r="K596" s="5"/>
      <c r="L596" s="19" t="str">
        <f>D596&amp;"|"&amp;COUNTIF($D$5:D596,D596)</f>
        <v>احتياطات صب الأساسات|9</v>
      </c>
    </row>
    <row r="597" spans="1:12" ht="36" x14ac:dyDescent="0.4">
      <c r="A597" s="20">
        <v>593</v>
      </c>
      <c r="B597" s="20" t="s">
        <v>771</v>
      </c>
      <c r="C597" s="21" t="s">
        <v>772</v>
      </c>
      <c r="D597" s="21" t="s">
        <v>943</v>
      </c>
      <c r="E597" s="21" t="s">
        <v>72</v>
      </c>
      <c r="F597" s="21" t="s">
        <v>959</v>
      </c>
      <c r="G597" s="21"/>
      <c r="H597" s="20" t="s">
        <v>78</v>
      </c>
      <c r="I597" s="21" t="s">
        <v>958</v>
      </c>
      <c r="J597" s="5"/>
      <c r="K597" s="5"/>
      <c r="L597" s="19" t="str">
        <f>D597&amp;"|"&amp;COUNTIF($D$5:D597,D597)</f>
        <v>احتياطات صب الأساسات|10</v>
      </c>
    </row>
    <row r="598" spans="1:12" ht="36" x14ac:dyDescent="0.4">
      <c r="A598" s="22">
        <v>594</v>
      </c>
      <c r="B598" s="22" t="s">
        <v>771</v>
      </c>
      <c r="C598" s="23" t="s">
        <v>772</v>
      </c>
      <c r="D598" s="23" t="s">
        <v>943</v>
      </c>
      <c r="E598" s="23" t="s">
        <v>118</v>
      </c>
      <c r="F598" s="23" t="s">
        <v>960</v>
      </c>
      <c r="G598" s="23"/>
      <c r="H598" s="22" t="s">
        <v>84</v>
      </c>
      <c r="I598" s="23" t="s">
        <v>958</v>
      </c>
      <c r="J598" s="5"/>
      <c r="K598" s="5"/>
      <c r="L598" s="19" t="str">
        <f>D598&amp;"|"&amp;COUNTIF($D$5:D598,D598)</f>
        <v>احتياطات صب الأساسات|11</v>
      </c>
    </row>
    <row r="599" spans="1:12" ht="36" x14ac:dyDescent="0.4">
      <c r="A599" s="20">
        <v>595</v>
      </c>
      <c r="B599" s="20" t="s">
        <v>771</v>
      </c>
      <c r="C599" s="21" t="s">
        <v>772</v>
      </c>
      <c r="D599" s="21" t="s">
        <v>943</v>
      </c>
      <c r="E599" s="21" t="s">
        <v>118</v>
      </c>
      <c r="F599" s="21" t="s">
        <v>961</v>
      </c>
      <c r="G599" s="21"/>
      <c r="H599" s="20" t="s">
        <v>84</v>
      </c>
      <c r="I599" s="21" t="s">
        <v>958</v>
      </c>
      <c r="J599" s="5"/>
      <c r="K599" s="5"/>
      <c r="L599" s="19" t="str">
        <f>D599&amp;"|"&amp;COUNTIF($D$5:D599,D599)</f>
        <v>احتياطات صب الأساسات|12</v>
      </c>
    </row>
    <row r="600" spans="1:12" ht="36" x14ac:dyDescent="0.4">
      <c r="A600" s="22">
        <v>596</v>
      </c>
      <c r="B600" s="22" t="s">
        <v>771</v>
      </c>
      <c r="C600" s="23" t="s">
        <v>772</v>
      </c>
      <c r="D600" s="23" t="s">
        <v>943</v>
      </c>
      <c r="E600" s="23" t="s">
        <v>404</v>
      </c>
      <c r="F600" s="23" t="s">
        <v>962</v>
      </c>
      <c r="G600" s="23"/>
      <c r="H600" s="22" t="s">
        <v>84</v>
      </c>
      <c r="I600" s="23" t="s">
        <v>958</v>
      </c>
      <c r="J600" s="5"/>
      <c r="K600" s="5"/>
      <c r="L600" s="19" t="str">
        <f>D600&amp;"|"&amp;COUNTIF($D$5:D600,D600)</f>
        <v>احتياطات صب الأساسات|13</v>
      </c>
    </row>
    <row r="601" spans="1:12" ht="36" x14ac:dyDescent="0.4">
      <c r="A601" s="20">
        <v>597</v>
      </c>
      <c r="B601" s="20" t="s">
        <v>771</v>
      </c>
      <c r="C601" s="21" t="s">
        <v>772</v>
      </c>
      <c r="D601" s="21" t="s">
        <v>943</v>
      </c>
      <c r="E601" s="21" t="s">
        <v>118</v>
      </c>
      <c r="F601" s="21" t="s">
        <v>963</v>
      </c>
      <c r="G601" s="21" t="s">
        <v>964</v>
      </c>
      <c r="H601" s="20" t="s">
        <v>84</v>
      </c>
      <c r="I601" s="21" t="s">
        <v>958</v>
      </c>
      <c r="J601" s="5"/>
      <c r="K601" s="5"/>
      <c r="L601" s="19" t="str">
        <f>D601&amp;"|"&amp;COUNTIF($D$5:D601,D601)</f>
        <v>احتياطات صب الأساسات|14</v>
      </c>
    </row>
    <row r="602" spans="1:12" ht="36" x14ac:dyDescent="0.4">
      <c r="A602" s="22">
        <v>598</v>
      </c>
      <c r="B602" s="22" t="s">
        <v>771</v>
      </c>
      <c r="C602" s="23" t="s">
        <v>772</v>
      </c>
      <c r="D602" s="23" t="s">
        <v>943</v>
      </c>
      <c r="E602" s="23" t="s">
        <v>118</v>
      </c>
      <c r="F602" s="23" t="s">
        <v>965</v>
      </c>
      <c r="G602" s="23"/>
      <c r="H602" s="22" t="s">
        <v>74</v>
      </c>
      <c r="I602" s="23" t="s">
        <v>958</v>
      </c>
      <c r="J602" s="5"/>
      <c r="K602" s="5"/>
      <c r="L602" s="19" t="str">
        <f>D602&amp;"|"&amp;COUNTIF($D$5:D602,D602)</f>
        <v>احتياطات صب الأساسات|15</v>
      </c>
    </row>
    <row r="603" spans="1:12" ht="36" x14ac:dyDescent="0.4">
      <c r="A603" s="20">
        <v>599</v>
      </c>
      <c r="B603" s="20" t="s">
        <v>771</v>
      </c>
      <c r="C603" s="21" t="s">
        <v>772</v>
      </c>
      <c r="D603" s="21" t="s">
        <v>943</v>
      </c>
      <c r="E603" s="21" t="s">
        <v>118</v>
      </c>
      <c r="F603" s="21" t="s">
        <v>966</v>
      </c>
      <c r="G603" s="21" t="s">
        <v>967</v>
      </c>
      <c r="H603" s="20" t="s">
        <v>84</v>
      </c>
      <c r="I603" s="21" t="s">
        <v>958</v>
      </c>
      <c r="J603" s="5"/>
      <c r="K603" s="5"/>
      <c r="L603" s="19" t="str">
        <f>D603&amp;"|"&amp;COUNTIF($D$5:D603,D603)</f>
        <v>احتياطات صب الأساسات|16</v>
      </c>
    </row>
    <row r="604" spans="1:12" ht="36" x14ac:dyDescent="0.4">
      <c r="A604" s="22">
        <v>600</v>
      </c>
      <c r="B604" s="22" t="s">
        <v>771</v>
      </c>
      <c r="C604" s="23" t="s">
        <v>772</v>
      </c>
      <c r="D604" s="23" t="s">
        <v>943</v>
      </c>
      <c r="E604" s="23" t="s">
        <v>118</v>
      </c>
      <c r="F604" s="23" t="s">
        <v>968</v>
      </c>
      <c r="G604" s="23"/>
      <c r="H604" s="22" t="s">
        <v>84</v>
      </c>
      <c r="I604" s="23" t="s">
        <v>958</v>
      </c>
      <c r="J604" s="5"/>
      <c r="K604" s="5"/>
      <c r="L604" s="19" t="str">
        <f>D604&amp;"|"&amp;COUNTIF($D$5:D604,D604)</f>
        <v>احتياطات صب الأساسات|17</v>
      </c>
    </row>
    <row r="605" spans="1:12" ht="72" x14ac:dyDescent="0.4">
      <c r="A605" s="20">
        <v>601</v>
      </c>
      <c r="B605" s="20" t="s">
        <v>771</v>
      </c>
      <c r="C605" s="21" t="s">
        <v>772</v>
      </c>
      <c r="D605" s="21" t="s">
        <v>943</v>
      </c>
      <c r="E605" s="21" t="s">
        <v>72</v>
      </c>
      <c r="F605" s="21" t="s">
        <v>969</v>
      </c>
      <c r="G605" s="21" t="s">
        <v>970</v>
      </c>
      <c r="H605" s="20" t="s">
        <v>74</v>
      </c>
      <c r="I605" s="21" t="s">
        <v>958</v>
      </c>
      <c r="J605" s="5"/>
      <c r="K605" s="5"/>
      <c r="L605" s="19" t="str">
        <f>D605&amp;"|"&amp;COUNTIF($D$5:D605,D605)</f>
        <v>احتياطات صب الأساسات|18</v>
      </c>
    </row>
    <row r="606" spans="1:12" ht="36" x14ac:dyDescent="0.4">
      <c r="A606" s="22">
        <v>602</v>
      </c>
      <c r="B606" s="22" t="s">
        <v>771</v>
      </c>
      <c r="C606" s="23" t="s">
        <v>772</v>
      </c>
      <c r="D606" s="23" t="s">
        <v>943</v>
      </c>
      <c r="E606" s="23" t="s">
        <v>404</v>
      </c>
      <c r="F606" s="23" t="s">
        <v>971</v>
      </c>
      <c r="G606" s="23"/>
      <c r="H606" s="22" t="s">
        <v>84</v>
      </c>
      <c r="I606" s="23" t="s">
        <v>958</v>
      </c>
      <c r="J606" s="5"/>
      <c r="K606" s="5"/>
      <c r="L606" s="19" t="str">
        <f>D606&amp;"|"&amp;COUNTIF($D$5:D606,D606)</f>
        <v>احتياطات صب الأساسات|19</v>
      </c>
    </row>
    <row r="607" spans="1:12" ht="36" x14ac:dyDescent="0.4">
      <c r="A607" s="20">
        <v>603</v>
      </c>
      <c r="B607" s="20" t="s">
        <v>771</v>
      </c>
      <c r="C607" s="21" t="s">
        <v>772</v>
      </c>
      <c r="D607" s="21" t="s">
        <v>943</v>
      </c>
      <c r="E607" s="21" t="s">
        <v>404</v>
      </c>
      <c r="F607" s="21" t="s">
        <v>972</v>
      </c>
      <c r="G607" s="21" t="s">
        <v>973</v>
      </c>
      <c r="H607" s="20" t="s">
        <v>84</v>
      </c>
      <c r="I607" s="21" t="s">
        <v>974</v>
      </c>
      <c r="J607" s="5"/>
      <c r="K607" s="5"/>
      <c r="L607" s="19" t="str">
        <f>D607&amp;"|"&amp;COUNTIF($D$5:D607,D607)</f>
        <v>احتياطات صب الأساسات|20</v>
      </c>
    </row>
    <row r="608" spans="1:12" ht="36" x14ac:dyDescent="0.4">
      <c r="A608" s="22">
        <v>604</v>
      </c>
      <c r="B608" s="22" t="s">
        <v>771</v>
      </c>
      <c r="C608" s="23" t="s">
        <v>772</v>
      </c>
      <c r="D608" s="23" t="s">
        <v>943</v>
      </c>
      <c r="E608" s="23" t="s">
        <v>404</v>
      </c>
      <c r="F608" s="23" t="s">
        <v>975</v>
      </c>
      <c r="G608" s="23"/>
      <c r="H608" s="22" t="s">
        <v>74</v>
      </c>
      <c r="I608" s="23" t="s">
        <v>974</v>
      </c>
      <c r="J608" s="5"/>
      <c r="K608" s="5"/>
      <c r="L608" s="19" t="str">
        <f>D608&amp;"|"&amp;COUNTIF($D$5:D608,D608)</f>
        <v>احتياطات صب الأساسات|21</v>
      </c>
    </row>
    <row r="609" spans="1:12" ht="54" x14ac:dyDescent="0.4">
      <c r="A609" s="20">
        <v>605</v>
      </c>
      <c r="B609" s="20" t="s">
        <v>771</v>
      </c>
      <c r="C609" s="21" t="s">
        <v>772</v>
      </c>
      <c r="D609" s="21" t="s">
        <v>943</v>
      </c>
      <c r="E609" s="21" t="s">
        <v>404</v>
      </c>
      <c r="F609" s="21" t="s">
        <v>976</v>
      </c>
      <c r="G609" s="21"/>
      <c r="H609" s="20" t="s">
        <v>74</v>
      </c>
      <c r="I609" s="21" t="s">
        <v>974</v>
      </c>
      <c r="J609" s="5"/>
      <c r="K609" s="5"/>
      <c r="L609" s="19" t="str">
        <f>D609&amp;"|"&amp;COUNTIF($D$5:D609,D609)</f>
        <v>احتياطات صب الأساسات|22</v>
      </c>
    </row>
    <row r="610" spans="1:12" ht="36" x14ac:dyDescent="0.4">
      <c r="A610" s="22">
        <v>606</v>
      </c>
      <c r="B610" s="22" t="s">
        <v>771</v>
      </c>
      <c r="C610" s="23" t="s">
        <v>772</v>
      </c>
      <c r="D610" s="23" t="s">
        <v>943</v>
      </c>
      <c r="E610" s="23" t="s">
        <v>404</v>
      </c>
      <c r="F610" s="23" t="s">
        <v>977</v>
      </c>
      <c r="G610" s="23" t="s">
        <v>978</v>
      </c>
      <c r="H610" s="22" t="s">
        <v>84</v>
      </c>
      <c r="I610" s="23" t="s">
        <v>974</v>
      </c>
      <c r="J610" s="5"/>
      <c r="K610" s="5"/>
      <c r="L610" s="19" t="str">
        <f>D610&amp;"|"&amp;COUNTIF($D$5:D610,D610)</f>
        <v>احتياطات صب الأساسات|23</v>
      </c>
    </row>
    <row r="611" spans="1:12" ht="36" x14ac:dyDescent="0.4">
      <c r="A611" s="20">
        <v>607</v>
      </c>
      <c r="B611" s="20" t="s">
        <v>771</v>
      </c>
      <c r="C611" s="21" t="s">
        <v>772</v>
      </c>
      <c r="D611" s="21" t="s">
        <v>943</v>
      </c>
      <c r="E611" s="21" t="s">
        <v>404</v>
      </c>
      <c r="F611" s="21" t="s">
        <v>979</v>
      </c>
      <c r="G611" s="21" t="s">
        <v>980</v>
      </c>
      <c r="H611" s="20" t="s">
        <v>74</v>
      </c>
      <c r="I611" s="21" t="s">
        <v>974</v>
      </c>
      <c r="J611" s="5"/>
      <c r="K611" s="5"/>
      <c r="L611" s="19" t="str">
        <f>D611&amp;"|"&amp;COUNTIF($D$5:D611,D611)</f>
        <v>احتياطات صب الأساسات|24</v>
      </c>
    </row>
    <row r="612" spans="1:12" ht="36" x14ac:dyDescent="0.4">
      <c r="A612" s="22">
        <v>608</v>
      </c>
      <c r="B612" s="22" t="s">
        <v>771</v>
      </c>
      <c r="C612" s="23" t="s">
        <v>772</v>
      </c>
      <c r="D612" s="23" t="s">
        <v>981</v>
      </c>
      <c r="E612" s="23" t="s">
        <v>72</v>
      </c>
      <c r="F612" s="23" t="s">
        <v>982</v>
      </c>
      <c r="G612" s="23"/>
      <c r="H612" s="22" t="s">
        <v>78</v>
      </c>
      <c r="I612" s="23" t="s">
        <v>598</v>
      </c>
      <c r="J612" s="5"/>
      <c r="K612" s="5"/>
      <c r="L612" s="19" t="str">
        <f>D612&amp;"|"&amp;COUNTIF($D$5:D612,D612)</f>
        <v>استلام بلاطات الأرضيات (Slab-on-Grade)|1</v>
      </c>
    </row>
    <row r="613" spans="1:12" ht="36" x14ac:dyDescent="0.4">
      <c r="A613" s="20">
        <v>609</v>
      </c>
      <c r="B613" s="20" t="s">
        <v>771</v>
      </c>
      <c r="C613" s="21" t="s">
        <v>772</v>
      </c>
      <c r="D613" s="21" t="s">
        <v>981</v>
      </c>
      <c r="E613" s="21" t="s">
        <v>72</v>
      </c>
      <c r="F613" s="21" t="s">
        <v>983</v>
      </c>
      <c r="G613" s="21" t="s">
        <v>984</v>
      </c>
      <c r="H613" s="20" t="s">
        <v>74</v>
      </c>
      <c r="I613" s="21" t="s">
        <v>598</v>
      </c>
      <c r="J613" s="5"/>
      <c r="K613" s="5"/>
      <c r="L613" s="19" t="str">
        <f>D613&amp;"|"&amp;COUNTIF($D$5:D613,D613)</f>
        <v>استلام بلاطات الأرضيات (Slab-on-Grade)|2</v>
      </c>
    </row>
    <row r="614" spans="1:12" ht="36" x14ac:dyDescent="0.4">
      <c r="A614" s="22">
        <v>610</v>
      </c>
      <c r="B614" s="22" t="s">
        <v>771</v>
      </c>
      <c r="C614" s="23" t="s">
        <v>772</v>
      </c>
      <c r="D614" s="23" t="s">
        <v>981</v>
      </c>
      <c r="E614" s="23" t="s">
        <v>72</v>
      </c>
      <c r="F614" s="23" t="s">
        <v>985</v>
      </c>
      <c r="G614" s="23"/>
      <c r="H614" s="22" t="s">
        <v>84</v>
      </c>
      <c r="I614" s="23" t="s">
        <v>598</v>
      </c>
      <c r="J614" s="5"/>
      <c r="K614" s="5"/>
      <c r="L614" s="19" t="str">
        <f>D614&amp;"|"&amp;COUNTIF($D$5:D614,D614)</f>
        <v>استلام بلاطات الأرضيات (Slab-on-Grade)|3</v>
      </c>
    </row>
    <row r="615" spans="1:12" ht="36" x14ac:dyDescent="0.4">
      <c r="A615" s="20">
        <v>611</v>
      </c>
      <c r="B615" s="20" t="s">
        <v>771</v>
      </c>
      <c r="C615" s="21" t="s">
        <v>772</v>
      </c>
      <c r="D615" s="21" t="s">
        <v>981</v>
      </c>
      <c r="E615" s="21" t="s">
        <v>72</v>
      </c>
      <c r="F615" s="21" t="s">
        <v>986</v>
      </c>
      <c r="G615" s="21" t="s">
        <v>987</v>
      </c>
      <c r="H615" s="20" t="s">
        <v>74</v>
      </c>
      <c r="I615" s="21" t="s">
        <v>598</v>
      </c>
      <c r="J615" s="5"/>
      <c r="K615" s="5"/>
      <c r="L615" s="19" t="str">
        <f>D615&amp;"|"&amp;COUNTIF($D$5:D615,D615)</f>
        <v>استلام بلاطات الأرضيات (Slab-on-Grade)|4</v>
      </c>
    </row>
    <row r="616" spans="1:12" ht="36" x14ac:dyDescent="0.4">
      <c r="A616" s="22">
        <v>612</v>
      </c>
      <c r="B616" s="22" t="s">
        <v>771</v>
      </c>
      <c r="C616" s="23" t="s">
        <v>772</v>
      </c>
      <c r="D616" s="23" t="s">
        <v>981</v>
      </c>
      <c r="E616" s="23" t="s">
        <v>72</v>
      </c>
      <c r="F616" s="23" t="s">
        <v>988</v>
      </c>
      <c r="G616" s="23" t="s">
        <v>989</v>
      </c>
      <c r="H616" s="22" t="s">
        <v>74</v>
      </c>
      <c r="I616" s="23" t="s">
        <v>598</v>
      </c>
      <c r="J616" s="5"/>
      <c r="K616" s="5"/>
      <c r="L616" s="19" t="str">
        <f>D616&amp;"|"&amp;COUNTIF($D$5:D616,D616)</f>
        <v>استلام بلاطات الأرضيات (Slab-on-Grade)|5</v>
      </c>
    </row>
    <row r="617" spans="1:12" ht="36" x14ac:dyDescent="0.4">
      <c r="A617" s="20">
        <v>613</v>
      </c>
      <c r="B617" s="20" t="s">
        <v>771</v>
      </c>
      <c r="C617" s="21" t="s">
        <v>772</v>
      </c>
      <c r="D617" s="21" t="s">
        <v>981</v>
      </c>
      <c r="E617" s="21" t="s">
        <v>72</v>
      </c>
      <c r="F617" s="21" t="s">
        <v>990</v>
      </c>
      <c r="G617" s="21"/>
      <c r="H617" s="20" t="s">
        <v>74</v>
      </c>
      <c r="I617" s="21" t="s">
        <v>598</v>
      </c>
      <c r="J617" s="5"/>
      <c r="K617" s="5"/>
      <c r="L617" s="19" t="str">
        <f>D617&amp;"|"&amp;COUNTIF($D$5:D617,D617)</f>
        <v>استلام بلاطات الأرضيات (Slab-on-Grade)|6</v>
      </c>
    </row>
    <row r="618" spans="1:12" ht="36" x14ac:dyDescent="0.4">
      <c r="A618" s="22">
        <v>614</v>
      </c>
      <c r="B618" s="22" t="s">
        <v>771</v>
      </c>
      <c r="C618" s="23" t="s">
        <v>772</v>
      </c>
      <c r="D618" s="23" t="s">
        <v>981</v>
      </c>
      <c r="E618" s="23" t="s">
        <v>72</v>
      </c>
      <c r="F618" s="23" t="s">
        <v>991</v>
      </c>
      <c r="G618" s="23"/>
      <c r="H618" s="22" t="s">
        <v>74</v>
      </c>
      <c r="I618" s="23" t="s">
        <v>598</v>
      </c>
      <c r="J618" s="5"/>
      <c r="K618" s="5"/>
      <c r="L618" s="19" t="str">
        <f>D618&amp;"|"&amp;COUNTIF($D$5:D618,D618)</f>
        <v>استلام بلاطات الأرضيات (Slab-on-Grade)|7</v>
      </c>
    </row>
    <row r="619" spans="1:12" ht="36" x14ac:dyDescent="0.4">
      <c r="A619" s="20">
        <v>615</v>
      </c>
      <c r="B619" s="20" t="s">
        <v>771</v>
      </c>
      <c r="C619" s="21" t="s">
        <v>772</v>
      </c>
      <c r="D619" s="21" t="s">
        <v>981</v>
      </c>
      <c r="E619" s="21" t="s">
        <v>72</v>
      </c>
      <c r="F619" s="21" t="s">
        <v>992</v>
      </c>
      <c r="G619" s="21" t="s">
        <v>993</v>
      </c>
      <c r="H619" s="20" t="s">
        <v>84</v>
      </c>
      <c r="I619" s="21" t="s">
        <v>598</v>
      </c>
      <c r="J619" s="5"/>
      <c r="K619" s="5"/>
      <c r="L619" s="19" t="str">
        <f>D619&amp;"|"&amp;COUNTIF($D$5:D619,D619)</f>
        <v>استلام بلاطات الأرضيات (Slab-on-Grade)|8</v>
      </c>
    </row>
    <row r="620" spans="1:12" ht="36" x14ac:dyDescent="0.4">
      <c r="A620" s="22">
        <v>616</v>
      </c>
      <c r="B620" s="22" t="s">
        <v>771</v>
      </c>
      <c r="C620" s="23" t="s">
        <v>772</v>
      </c>
      <c r="D620" s="23" t="s">
        <v>981</v>
      </c>
      <c r="E620" s="23" t="s">
        <v>72</v>
      </c>
      <c r="F620" s="23" t="s">
        <v>994</v>
      </c>
      <c r="G620" s="23" t="s">
        <v>995</v>
      </c>
      <c r="H620" s="22" t="s">
        <v>74</v>
      </c>
      <c r="I620" s="23" t="s">
        <v>996</v>
      </c>
      <c r="J620" s="5"/>
      <c r="K620" s="5"/>
      <c r="L620" s="19" t="str">
        <f>D620&amp;"|"&amp;COUNTIF($D$5:D620,D620)</f>
        <v>استلام بلاطات الأرضيات (Slab-on-Grade)|9</v>
      </c>
    </row>
    <row r="621" spans="1:12" ht="36" x14ac:dyDescent="0.4">
      <c r="A621" s="20">
        <v>617</v>
      </c>
      <c r="B621" s="20" t="s">
        <v>771</v>
      </c>
      <c r="C621" s="21" t="s">
        <v>772</v>
      </c>
      <c r="D621" s="21" t="s">
        <v>981</v>
      </c>
      <c r="E621" s="21" t="s">
        <v>76</v>
      </c>
      <c r="F621" s="21" t="s">
        <v>997</v>
      </c>
      <c r="G621" s="21" t="s">
        <v>998</v>
      </c>
      <c r="H621" s="20" t="s">
        <v>78</v>
      </c>
      <c r="I621" s="21" t="s">
        <v>999</v>
      </c>
      <c r="J621" s="5"/>
      <c r="K621" s="5"/>
      <c r="L621" s="19" t="str">
        <f>D621&amp;"|"&amp;COUNTIF($D$5:D621,D621)</f>
        <v>استلام بلاطات الأرضيات (Slab-on-Grade)|10</v>
      </c>
    </row>
    <row r="622" spans="1:12" ht="36" x14ac:dyDescent="0.4">
      <c r="A622" s="22">
        <v>618</v>
      </c>
      <c r="B622" s="22" t="s">
        <v>771</v>
      </c>
      <c r="C622" s="23" t="s">
        <v>772</v>
      </c>
      <c r="D622" s="23" t="s">
        <v>981</v>
      </c>
      <c r="E622" s="23" t="s">
        <v>72</v>
      </c>
      <c r="F622" s="23" t="s">
        <v>1000</v>
      </c>
      <c r="G622" s="23"/>
      <c r="H622" s="22" t="s">
        <v>74</v>
      </c>
      <c r="I622" s="23" t="s">
        <v>999</v>
      </c>
      <c r="J622" s="5"/>
      <c r="K622" s="5"/>
      <c r="L622" s="19" t="str">
        <f>D622&amp;"|"&amp;COUNTIF($D$5:D622,D622)</f>
        <v>استلام بلاطات الأرضيات (Slab-on-Grade)|11</v>
      </c>
    </row>
    <row r="623" spans="1:12" ht="36" x14ac:dyDescent="0.4">
      <c r="A623" s="20">
        <v>619</v>
      </c>
      <c r="B623" s="20" t="s">
        <v>771</v>
      </c>
      <c r="C623" s="21" t="s">
        <v>772</v>
      </c>
      <c r="D623" s="21" t="s">
        <v>981</v>
      </c>
      <c r="E623" s="21" t="s">
        <v>72</v>
      </c>
      <c r="F623" s="21" t="s">
        <v>1001</v>
      </c>
      <c r="G623" s="21"/>
      <c r="H623" s="20" t="s">
        <v>74</v>
      </c>
      <c r="I623" s="21" t="s">
        <v>999</v>
      </c>
      <c r="J623" s="5"/>
      <c r="K623" s="5"/>
      <c r="L623" s="19" t="str">
        <f>D623&amp;"|"&amp;COUNTIF($D$5:D623,D623)</f>
        <v>استلام بلاطات الأرضيات (Slab-on-Grade)|12</v>
      </c>
    </row>
    <row r="624" spans="1:12" ht="36" x14ac:dyDescent="0.4">
      <c r="A624" s="22">
        <v>620</v>
      </c>
      <c r="B624" s="22" t="s">
        <v>771</v>
      </c>
      <c r="C624" s="23" t="s">
        <v>772</v>
      </c>
      <c r="D624" s="23" t="s">
        <v>981</v>
      </c>
      <c r="E624" s="23" t="s">
        <v>72</v>
      </c>
      <c r="F624" s="23" t="s">
        <v>1002</v>
      </c>
      <c r="G624" s="23" t="s">
        <v>1003</v>
      </c>
      <c r="H624" s="22" t="s">
        <v>74</v>
      </c>
      <c r="I624" s="23" t="s">
        <v>999</v>
      </c>
      <c r="J624" s="5"/>
      <c r="K624" s="5"/>
      <c r="L624" s="19" t="str">
        <f>D624&amp;"|"&amp;COUNTIF($D$5:D624,D624)</f>
        <v>استلام بلاطات الأرضيات (Slab-on-Grade)|13</v>
      </c>
    </row>
    <row r="625" spans="1:12" ht="36" x14ac:dyDescent="0.4">
      <c r="A625" s="20">
        <v>621</v>
      </c>
      <c r="B625" s="20" t="s">
        <v>771</v>
      </c>
      <c r="C625" s="21" t="s">
        <v>772</v>
      </c>
      <c r="D625" s="21" t="s">
        <v>981</v>
      </c>
      <c r="E625" s="21" t="s">
        <v>72</v>
      </c>
      <c r="F625" s="21" t="s">
        <v>1004</v>
      </c>
      <c r="G625" s="21"/>
      <c r="H625" s="20" t="s">
        <v>74</v>
      </c>
      <c r="I625" s="21" t="s">
        <v>999</v>
      </c>
      <c r="J625" s="5"/>
      <c r="K625" s="5"/>
      <c r="L625" s="19" t="str">
        <f>D625&amp;"|"&amp;COUNTIF($D$5:D625,D625)</f>
        <v>استلام بلاطات الأرضيات (Slab-on-Grade)|14</v>
      </c>
    </row>
    <row r="626" spans="1:12" ht="36" x14ac:dyDescent="0.4">
      <c r="A626" s="22">
        <v>622</v>
      </c>
      <c r="B626" s="22" t="s">
        <v>771</v>
      </c>
      <c r="C626" s="23" t="s">
        <v>772</v>
      </c>
      <c r="D626" s="23" t="s">
        <v>981</v>
      </c>
      <c r="E626" s="23" t="s">
        <v>404</v>
      </c>
      <c r="F626" s="23" t="s">
        <v>1005</v>
      </c>
      <c r="G626" s="23" t="s">
        <v>1006</v>
      </c>
      <c r="H626" s="22" t="s">
        <v>84</v>
      </c>
      <c r="I626" s="23" t="s">
        <v>999</v>
      </c>
      <c r="J626" s="5"/>
      <c r="K626" s="5"/>
      <c r="L626" s="19" t="str">
        <f>D626&amp;"|"&amp;COUNTIF($D$5:D626,D626)</f>
        <v>استلام بلاطات الأرضيات (Slab-on-Grade)|15</v>
      </c>
    </row>
    <row r="627" spans="1:12" ht="36" x14ac:dyDescent="0.4">
      <c r="A627" s="20">
        <v>623</v>
      </c>
      <c r="B627" s="20" t="s">
        <v>771</v>
      </c>
      <c r="C627" s="21" t="s">
        <v>772</v>
      </c>
      <c r="D627" s="21" t="s">
        <v>981</v>
      </c>
      <c r="E627" s="21" t="s">
        <v>118</v>
      </c>
      <c r="F627" s="21" t="s">
        <v>1007</v>
      </c>
      <c r="G627" s="21" t="s">
        <v>1008</v>
      </c>
      <c r="H627" s="20" t="s">
        <v>84</v>
      </c>
      <c r="I627" s="21" t="s">
        <v>999</v>
      </c>
      <c r="J627" s="5"/>
      <c r="K627" s="5"/>
      <c r="L627" s="19" t="str">
        <f>D627&amp;"|"&amp;COUNTIF($D$5:D627,D627)</f>
        <v>استلام بلاطات الأرضيات (Slab-on-Grade)|16</v>
      </c>
    </row>
    <row r="628" spans="1:12" ht="36" x14ac:dyDescent="0.4">
      <c r="A628" s="22">
        <v>624</v>
      </c>
      <c r="B628" s="22" t="s">
        <v>771</v>
      </c>
      <c r="C628" s="23" t="s">
        <v>772</v>
      </c>
      <c r="D628" s="23" t="s">
        <v>981</v>
      </c>
      <c r="E628" s="23" t="s">
        <v>72</v>
      </c>
      <c r="F628" s="23" t="s">
        <v>1009</v>
      </c>
      <c r="G628" s="23" t="s">
        <v>1010</v>
      </c>
      <c r="H628" s="22" t="s">
        <v>74</v>
      </c>
      <c r="I628" s="23" t="s">
        <v>999</v>
      </c>
      <c r="J628" s="5"/>
      <c r="K628" s="5"/>
      <c r="L628" s="19" t="str">
        <f>D628&amp;"|"&amp;COUNTIF($D$5:D628,D628)</f>
        <v>استلام بلاطات الأرضيات (Slab-on-Grade)|17</v>
      </c>
    </row>
    <row r="629" spans="1:12" ht="36" x14ac:dyDescent="0.4">
      <c r="A629" s="20">
        <v>625</v>
      </c>
      <c r="B629" s="20" t="s">
        <v>771</v>
      </c>
      <c r="C629" s="21" t="s">
        <v>772</v>
      </c>
      <c r="D629" s="21" t="s">
        <v>981</v>
      </c>
      <c r="E629" s="21" t="s">
        <v>72</v>
      </c>
      <c r="F629" s="21" t="s">
        <v>1011</v>
      </c>
      <c r="G629" s="21" t="s">
        <v>1012</v>
      </c>
      <c r="H629" s="20" t="s">
        <v>74</v>
      </c>
      <c r="I629" s="21" t="s">
        <v>1013</v>
      </c>
      <c r="J629" s="5"/>
      <c r="K629" s="5"/>
      <c r="L629" s="19" t="str">
        <f>D629&amp;"|"&amp;COUNTIF($D$5:D629,D629)</f>
        <v>استلام بلاطات الأرضيات (Slab-on-Grade)|18</v>
      </c>
    </row>
    <row r="630" spans="1:12" ht="36" x14ac:dyDescent="0.4">
      <c r="A630" s="22">
        <v>626</v>
      </c>
      <c r="B630" s="22" t="s">
        <v>771</v>
      </c>
      <c r="C630" s="23" t="s">
        <v>772</v>
      </c>
      <c r="D630" s="23" t="s">
        <v>981</v>
      </c>
      <c r="E630" s="23" t="s">
        <v>72</v>
      </c>
      <c r="F630" s="23" t="s">
        <v>1014</v>
      </c>
      <c r="G630" s="23"/>
      <c r="H630" s="22" t="s">
        <v>78</v>
      </c>
      <c r="I630" s="23" t="s">
        <v>1015</v>
      </c>
      <c r="J630" s="5"/>
      <c r="K630" s="5"/>
      <c r="L630" s="19" t="str">
        <f>D630&amp;"|"&amp;COUNTIF($D$5:D630,D630)</f>
        <v>استلام بلاطات الأرضيات (Slab-on-Grade)|19</v>
      </c>
    </row>
    <row r="631" spans="1:12" ht="36" x14ac:dyDescent="0.4">
      <c r="A631" s="20">
        <v>627</v>
      </c>
      <c r="B631" s="20" t="s">
        <v>771</v>
      </c>
      <c r="C631" s="21" t="s">
        <v>772</v>
      </c>
      <c r="D631" s="21" t="s">
        <v>981</v>
      </c>
      <c r="E631" s="21" t="s">
        <v>118</v>
      </c>
      <c r="F631" s="21" t="s">
        <v>1016</v>
      </c>
      <c r="G631" s="21"/>
      <c r="H631" s="20" t="s">
        <v>74</v>
      </c>
      <c r="I631" s="21" t="s">
        <v>1015</v>
      </c>
      <c r="J631" s="5"/>
      <c r="K631" s="5"/>
      <c r="L631" s="19" t="str">
        <f>D631&amp;"|"&amp;COUNTIF($D$5:D631,D631)</f>
        <v>استلام بلاطات الأرضيات (Slab-on-Grade)|20</v>
      </c>
    </row>
    <row r="632" spans="1:12" ht="36" x14ac:dyDescent="0.4">
      <c r="A632" s="22">
        <v>628</v>
      </c>
      <c r="B632" s="22" t="s">
        <v>771</v>
      </c>
      <c r="C632" s="23" t="s">
        <v>772</v>
      </c>
      <c r="D632" s="23" t="s">
        <v>981</v>
      </c>
      <c r="E632" s="23" t="s">
        <v>118</v>
      </c>
      <c r="F632" s="23" t="s">
        <v>1017</v>
      </c>
      <c r="G632" s="23"/>
      <c r="H632" s="22" t="s">
        <v>84</v>
      </c>
      <c r="I632" s="23" t="s">
        <v>1015</v>
      </c>
      <c r="J632" s="5"/>
      <c r="K632" s="5"/>
      <c r="L632" s="19" t="str">
        <f>D632&amp;"|"&amp;COUNTIF($D$5:D632,D632)</f>
        <v>استلام بلاطات الأرضيات (Slab-on-Grade)|21</v>
      </c>
    </row>
    <row r="633" spans="1:12" ht="36" x14ac:dyDescent="0.4">
      <c r="A633" s="20">
        <v>629</v>
      </c>
      <c r="B633" s="20" t="s">
        <v>771</v>
      </c>
      <c r="C633" s="21" t="s">
        <v>772</v>
      </c>
      <c r="D633" s="21" t="s">
        <v>981</v>
      </c>
      <c r="E633" s="21" t="s">
        <v>72</v>
      </c>
      <c r="F633" s="21" t="s">
        <v>1018</v>
      </c>
      <c r="G633" s="21" t="s">
        <v>1019</v>
      </c>
      <c r="H633" s="20" t="s">
        <v>74</v>
      </c>
      <c r="I633" s="21" t="s">
        <v>1015</v>
      </c>
      <c r="J633" s="5"/>
      <c r="K633" s="5"/>
      <c r="L633" s="19" t="str">
        <f>D633&amp;"|"&amp;COUNTIF($D$5:D633,D633)</f>
        <v>استلام بلاطات الأرضيات (Slab-on-Grade)|22</v>
      </c>
    </row>
    <row r="634" spans="1:12" ht="36" x14ac:dyDescent="0.4">
      <c r="A634" s="22">
        <v>630</v>
      </c>
      <c r="B634" s="22" t="s">
        <v>771</v>
      </c>
      <c r="C634" s="23" t="s">
        <v>772</v>
      </c>
      <c r="D634" s="23" t="s">
        <v>981</v>
      </c>
      <c r="E634" s="23" t="s">
        <v>404</v>
      </c>
      <c r="F634" s="23" t="s">
        <v>1020</v>
      </c>
      <c r="G634" s="23" t="s">
        <v>1021</v>
      </c>
      <c r="H634" s="22" t="s">
        <v>84</v>
      </c>
      <c r="I634" s="23" t="s">
        <v>1015</v>
      </c>
      <c r="J634" s="5"/>
      <c r="K634" s="5"/>
      <c r="L634" s="19" t="str">
        <f>D634&amp;"|"&amp;COUNTIF($D$5:D634,D634)</f>
        <v>استلام بلاطات الأرضيات (Slab-on-Grade)|23</v>
      </c>
    </row>
    <row r="635" spans="1:12" ht="36" x14ac:dyDescent="0.4">
      <c r="A635" s="20">
        <v>631</v>
      </c>
      <c r="B635" s="20" t="s">
        <v>771</v>
      </c>
      <c r="C635" s="21" t="s">
        <v>772</v>
      </c>
      <c r="D635" s="21" t="s">
        <v>981</v>
      </c>
      <c r="E635" s="21" t="s">
        <v>404</v>
      </c>
      <c r="F635" s="21" t="s">
        <v>1022</v>
      </c>
      <c r="G635" s="21"/>
      <c r="H635" s="20" t="s">
        <v>84</v>
      </c>
      <c r="I635" s="21" t="s">
        <v>1015</v>
      </c>
      <c r="J635" s="5"/>
      <c r="K635" s="5"/>
      <c r="L635" s="19" t="str">
        <f>D635&amp;"|"&amp;COUNTIF($D$5:D635,D635)</f>
        <v>استلام بلاطات الأرضيات (Slab-on-Grade)|24</v>
      </c>
    </row>
    <row r="636" spans="1:12" ht="36" x14ac:dyDescent="0.4">
      <c r="A636" s="22">
        <v>632</v>
      </c>
      <c r="B636" s="22" t="s">
        <v>771</v>
      </c>
      <c r="C636" s="23" t="s">
        <v>772</v>
      </c>
      <c r="D636" s="23" t="s">
        <v>981</v>
      </c>
      <c r="E636" s="23" t="s">
        <v>404</v>
      </c>
      <c r="F636" s="23" t="s">
        <v>1023</v>
      </c>
      <c r="G636" s="23" t="s">
        <v>978</v>
      </c>
      <c r="H636" s="22" t="s">
        <v>84</v>
      </c>
      <c r="I636" s="23" t="s">
        <v>1015</v>
      </c>
      <c r="J636" s="5"/>
      <c r="K636" s="5"/>
      <c r="L636" s="19" t="str">
        <f>D636&amp;"|"&amp;COUNTIF($D$5:D636,D636)</f>
        <v>استلام بلاطات الأرضيات (Slab-on-Grade)|25</v>
      </c>
    </row>
    <row r="637" spans="1:12" ht="36" x14ac:dyDescent="0.4">
      <c r="A637" s="20">
        <v>633</v>
      </c>
      <c r="B637" s="20" t="s">
        <v>771</v>
      </c>
      <c r="C637" s="21" t="s">
        <v>772</v>
      </c>
      <c r="D637" s="21" t="s">
        <v>1024</v>
      </c>
      <c r="E637" s="21" t="s">
        <v>118</v>
      </c>
      <c r="F637" s="21" t="s">
        <v>1025</v>
      </c>
      <c r="G637" s="21" t="s">
        <v>1026</v>
      </c>
      <c r="H637" s="20" t="s">
        <v>74</v>
      </c>
      <c r="I637" s="21" t="s">
        <v>1027</v>
      </c>
      <c r="J637" s="5"/>
      <c r="K637" s="5"/>
      <c r="L637" s="19" t="str">
        <f>D637&amp;"|"&amp;COUNTIF($D$5:D637,D637)</f>
        <v>احتياطات صب الأعمدة|1</v>
      </c>
    </row>
    <row r="638" spans="1:12" ht="36" x14ac:dyDescent="0.4">
      <c r="A638" s="22">
        <v>634</v>
      </c>
      <c r="B638" s="22" t="s">
        <v>771</v>
      </c>
      <c r="C638" s="23" t="s">
        <v>772</v>
      </c>
      <c r="D638" s="23" t="s">
        <v>1024</v>
      </c>
      <c r="E638" s="23" t="s">
        <v>118</v>
      </c>
      <c r="F638" s="23" t="s">
        <v>1028</v>
      </c>
      <c r="G638" s="23"/>
      <c r="H638" s="22" t="s">
        <v>84</v>
      </c>
      <c r="I638" s="23" t="s">
        <v>1027</v>
      </c>
      <c r="J638" s="5"/>
      <c r="K638" s="5"/>
      <c r="L638" s="19" t="str">
        <f>D638&amp;"|"&amp;COUNTIF($D$5:D638,D638)</f>
        <v>احتياطات صب الأعمدة|2</v>
      </c>
    </row>
    <row r="639" spans="1:12" ht="36" x14ac:dyDescent="0.4">
      <c r="A639" s="20">
        <v>635</v>
      </c>
      <c r="B639" s="20" t="s">
        <v>771</v>
      </c>
      <c r="C639" s="21" t="s">
        <v>772</v>
      </c>
      <c r="D639" s="21" t="s">
        <v>1024</v>
      </c>
      <c r="E639" s="21" t="s">
        <v>72</v>
      </c>
      <c r="F639" s="21" t="s">
        <v>1029</v>
      </c>
      <c r="G639" s="21"/>
      <c r="H639" s="20" t="s">
        <v>84</v>
      </c>
      <c r="I639" s="21" t="s">
        <v>1027</v>
      </c>
      <c r="J639" s="5"/>
      <c r="K639" s="5"/>
      <c r="L639" s="19" t="str">
        <f>D639&amp;"|"&amp;COUNTIF($D$5:D639,D639)</f>
        <v>احتياطات صب الأعمدة|3</v>
      </c>
    </row>
    <row r="640" spans="1:12" ht="36" x14ac:dyDescent="0.4">
      <c r="A640" s="22">
        <v>636</v>
      </c>
      <c r="B640" s="22" t="s">
        <v>771</v>
      </c>
      <c r="C640" s="23" t="s">
        <v>772</v>
      </c>
      <c r="D640" s="23" t="s">
        <v>1024</v>
      </c>
      <c r="E640" s="23" t="s">
        <v>72</v>
      </c>
      <c r="F640" s="23" t="s">
        <v>1030</v>
      </c>
      <c r="G640" s="23"/>
      <c r="H640" s="22" t="s">
        <v>84</v>
      </c>
      <c r="I640" s="23" t="s">
        <v>1027</v>
      </c>
      <c r="J640" s="5"/>
      <c r="K640" s="5"/>
      <c r="L640" s="19" t="str">
        <f>D640&amp;"|"&amp;COUNTIF($D$5:D640,D640)</f>
        <v>احتياطات صب الأعمدة|4</v>
      </c>
    </row>
    <row r="641" spans="1:12" ht="36" x14ac:dyDescent="0.4">
      <c r="A641" s="20">
        <v>637</v>
      </c>
      <c r="B641" s="20" t="s">
        <v>771</v>
      </c>
      <c r="C641" s="21" t="s">
        <v>772</v>
      </c>
      <c r="D641" s="21" t="s">
        <v>1024</v>
      </c>
      <c r="E641" s="21" t="s">
        <v>118</v>
      </c>
      <c r="F641" s="21" t="s">
        <v>1031</v>
      </c>
      <c r="G641" s="21"/>
      <c r="H641" s="20" t="s">
        <v>84</v>
      </c>
      <c r="I641" s="21" t="s">
        <v>1027</v>
      </c>
      <c r="J641" s="5"/>
      <c r="K641" s="5"/>
      <c r="L641" s="19" t="str">
        <f>D641&amp;"|"&amp;COUNTIF($D$5:D641,D641)</f>
        <v>احتياطات صب الأعمدة|5</v>
      </c>
    </row>
    <row r="642" spans="1:12" ht="36" x14ac:dyDescent="0.4">
      <c r="A642" s="22">
        <v>638</v>
      </c>
      <c r="B642" s="22" t="s">
        <v>771</v>
      </c>
      <c r="C642" s="23" t="s">
        <v>772</v>
      </c>
      <c r="D642" s="23" t="s">
        <v>1024</v>
      </c>
      <c r="E642" s="23" t="s">
        <v>118</v>
      </c>
      <c r="F642" s="23" t="s">
        <v>1032</v>
      </c>
      <c r="G642" s="23"/>
      <c r="H642" s="22" t="s">
        <v>84</v>
      </c>
      <c r="I642" s="23" t="s">
        <v>1027</v>
      </c>
      <c r="J642" s="5"/>
      <c r="K642" s="5"/>
      <c r="L642" s="19" t="str">
        <f>D642&amp;"|"&amp;COUNTIF($D$5:D642,D642)</f>
        <v>احتياطات صب الأعمدة|6</v>
      </c>
    </row>
    <row r="643" spans="1:12" ht="36" x14ac:dyDescent="0.4">
      <c r="A643" s="20">
        <v>639</v>
      </c>
      <c r="B643" s="20" t="s">
        <v>771</v>
      </c>
      <c r="C643" s="21" t="s">
        <v>772</v>
      </c>
      <c r="D643" s="21" t="s">
        <v>1024</v>
      </c>
      <c r="E643" s="21" t="s">
        <v>118</v>
      </c>
      <c r="F643" s="21" t="s">
        <v>1033</v>
      </c>
      <c r="G643" s="21" t="s">
        <v>1034</v>
      </c>
      <c r="H643" s="20" t="s">
        <v>84</v>
      </c>
      <c r="I643" s="21" t="s">
        <v>1027</v>
      </c>
      <c r="J643" s="5"/>
      <c r="K643" s="5"/>
      <c r="L643" s="19" t="str">
        <f>D643&amp;"|"&amp;COUNTIF($D$5:D643,D643)</f>
        <v>احتياطات صب الأعمدة|7</v>
      </c>
    </row>
    <row r="644" spans="1:12" ht="36" x14ac:dyDescent="0.4">
      <c r="A644" s="22">
        <v>640</v>
      </c>
      <c r="B644" s="22" t="s">
        <v>771</v>
      </c>
      <c r="C644" s="23" t="s">
        <v>772</v>
      </c>
      <c r="D644" s="23" t="s">
        <v>1024</v>
      </c>
      <c r="E644" s="23" t="s">
        <v>118</v>
      </c>
      <c r="F644" s="23" t="s">
        <v>1035</v>
      </c>
      <c r="G644" s="23" t="s">
        <v>1036</v>
      </c>
      <c r="H644" s="22" t="s">
        <v>78</v>
      </c>
      <c r="I644" s="23" t="s">
        <v>1027</v>
      </c>
      <c r="J644" s="5"/>
      <c r="K644" s="5"/>
      <c r="L644" s="19" t="str">
        <f>D644&amp;"|"&amp;COUNTIF($D$5:D644,D644)</f>
        <v>احتياطات صب الأعمدة|8</v>
      </c>
    </row>
    <row r="645" spans="1:12" ht="36" x14ac:dyDescent="0.4">
      <c r="A645" s="20">
        <v>641</v>
      </c>
      <c r="B645" s="20" t="s">
        <v>771</v>
      </c>
      <c r="C645" s="21" t="s">
        <v>772</v>
      </c>
      <c r="D645" s="21" t="s">
        <v>1024</v>
      </c>
      <c r="E645" s="21" t="s">
        <v>118</v>
      </c>
      <c r="F645" s="21" t="s">
        <v>1037</v>
      </c>
      <c r="G645" s="21"/>
      <c r="H645" s="20" t="s">
        <v>84</v>
      </c>
      <c r="I645" s="21" t="s">
        <v>1027</v>
      </c>
      <c r="J645" s="5"/>
      <c r="K645" s="5"/>
      <c r="L645" s="19" t="str">
        <f>D645&amp;"|"&amp;COUNTIF($D$5:D645,D645)</f>
        <v>احتياطات صب الأعمدة|9</v>
      </c>
    </row>
    <row r="646" spans="1:12" ht="36" x14ac:dyDescent="0.4">
      <c r="A646" s="22">
        <v>642</v>
      </c>
      <c r="B646" s="22" t="s">
        <v>771</v>
      </c>
      <c r="C646" s="23" t="s">
        <v>772</v>
      </c>
      <c r="D646" s="23" t="s">
        <v>1024</v>
      </c>
      <c r="E646" s="23" t="s">
        <v>118</v>
      </c>
      <c r="F646" s="23" t="s">
        <v>1038</v>
      </c>
      <c r="G646" s="23" t="s">
        <v>1039</v>
      </c>
      <c r="H646" s="22" t="s">
        <v>74</v>
      </c>
      <c r="I646" s="23" t="s">
        <v>1040</v>
      </c>
      <c r="J646" s="5"/>
      <c r="K646" s="5"/>
      <c r="L646" s="19" t="str">
        <f>D646&amp;"|"&amp;COUNTIF($D$5:D646,D646)</f>
        <v>احتياطات صب الأعمدة|10</v>
      </c>
    </row>
    <row r="647" spans="1:12" ht="36" x14ac:dyDescent="0.4">
      <c r="A647" s="20">
        <v>643</v>
      </c>
      <c r="B647" s="20" t="s">
        <v>771</v>
      </c>
      <c r="C647" s="21" t="s">
        <v>772</v>
      </c>
      <c r="D647" s="21" t="s">
        <v>1024</v>
      </c>
      <c r="E647" s="21" t="s">
        <v>118</v>
      </c>
      <c r="F647" s="21" t="s">
        <v>1041</v>
      </c>
      <c r="G647" s="21"/>
      <c r="H647" s="20" t="s">
        <v>84</v>
      </c>
      <c r="I647" s="21" t="s">
        <v>1042</v>
      </c>
      <c r="J647" s="5"/>
      <c r="K647" s="5"/>
      <c r="L647" s="19" t="str">
        <f>D647&amp;"|"&amp;COUNTIF($D$5:D647,D647)</f>
        <v>احتياطات صب الأعمدة|11</v>
      </c>
    </row>
    <row r="648" spans="1:12" ht="36" x14ac:dyDescent="0.4">
      <c r="A648" s="22">
        <v>644</v>
      </c>
      <c r="B648" s="22" t="s">
        <v>771</v>
      </c>
      <c r="C648" s="23" t="s">
        <v>772</v>
      </c>
      <c r="D648" s="23" t="s">
        <v>1024</v>
      </c>
      <c r="E648" s="23" t="s">
        <v>118</v>
      </c>
      <c r="F648" s="23" t="s">
        <v>1043</v>
      </c>
      <c r="G648" s="23" t="s">
        <v>1044</v>
      </c>
      <c r="H648" s="22" t="s">
        <v>74</v>
      </c>
      <c r="I648" s="23" t="s">
        <v>1042</v>
      </c>
      <c r="J648" s="5"/>
      <c r="K648" s="5"/>
      <c r="L648" s="19" t="str">
        <f>D648&amp;"|"&amp;COUNTIF($D$5:D648,D648)</f>
        <v>احتياطات صب الأعمدة|12</v>
      </c>
    </row>
    <row r="649" spans="1:12" ht="36" x14ac:dyDescent="0.4">
      <c r="A649" s="20">
        <v>645</v>
      </c>
      <c r="B649" s="20" t="s">
        <v>771</v>
      </c>
      <c r="C649" s="21" t="s">
        <v>772</v>
      </c>
      <c r="D649" s="21" t="s">
        <v>1024</v>
      </c>
      <c r="E649" s="21" t="s">
        <v>118</v>
      </c>
      <c r="F649" s="21" t="s">
        <v>1045</v>
      </c>
      <c r="G649" s="21"/>
      <c r="H649" s="20" t="s">
        <v>84</v>
      </c>
      <c r="I649" s="21" t="s">
        <v>1042</v>
      </c>
      <c r="J649" s="5"/>
      <c r="K649" s="5"/>
      <c r="L649" s="19" t="str">
        <f>D649&amp;"|"&amp;COUNTIF($D$5:D649,D649)</f>
        <v>احتياطات صب الأعمدة|13</v>
      </c>
    </row>
    <row r="650" spans="1:12" ht="36" x14ac:dyDescent="0.4">
      <c r="A650" s="22">
        <v>646</v>
      </c>
      <c r="B650" s="22" t="s">
        <v>771</v>
      </c>
      <c r="C650" s="23" t="s">
        <v>772</v>
      </c>
      <c r="D650" s="23" t="s">
        <v>1046</v>
      </c>
      <c r="E650" s="23" t="s">
        <v>404</v>
      </c>
      <c r="F650" s="23" t="s">
        <v>1047</v>
      </c>
      <c r="G650" s="23" t="s">
        <v>1048</v>
      </c>
      <c r="H650" s="22" t="s">
        <v>74</v>
      </c>
      <c r="I650" s="23" t="s">
        <v>1042</v>
      </c>
      <c r="J650" s="5"/>
      <c r="K650" s="5"/>
      <c r="L650" s="19" t="str">
        <f>D650&amp;"|"&amp;COUNTIF($D$5:D650,D650)</f>
        <v>ضبط الجودة بعد صب الأعمدة|1</v>
      </c>
    </row>
    <row r="651" spans="1:12" ht="36" x14ac:dyDescent="0.4">
      <c r="A651" s="20">
        <v>647</v>
      </c>
      <c r="B651" s="20" t="s">
        <v>771</v>
      </c>
      <c r="C651" s="21" t="s">
        <v>772</v>
      </c>
      <c r="D651" s="21" t="s">
        <v>1046</v>
      </c>
      <c r="E651" s="21" t="s">
        <v>404</v>
      </c>
      <c r="F651" s="21" t="s">
        <v>1049</v>
      </c>
      <c r="G651" s="21"/>
      <c r="H651" s="20" t="s">
        <v>84</v>
      </c>
      <c r="I651" s="21" t="s">
        <v>1042</v>
      </c>
      <c r="J651" s="5"/>
      <c r="K651" s="5"/>
      <c r="L651" s="19" t="str">
        <f>D651&amp;"|"&amp;COUNTIF($D$5:D651,D651)</f>
        <v>ضبط الجودة بعد صب الأعمدة|2</v>
      </c>
    </row>
    <row r="652" spans="1:12" ht="36" x14ac:dyDescent="0.4">
      <c r="A652" s="22">
        <v>648</v>
      </c>
      <c r="B652" s="22" t="s">
        <v>771</v>
      </c>
      <c r="C652" s="23" t="s">
        <v>772</v>
      </c>
      <c r="D652" s="23" t="s">
        <v>1046</v>
      </c>
      <c r="E652" s="23" t="s">
        <v>404</v>
      </c>
      <c r="F652" s="23" t="s">
        <v>1050</v>
      </c>
      <c r="G652" s="23" t="s">
        <v>1051</v>
      </c>
      <c r="H652" s="22" t="s">
        <v>74</v>
      </c>
      <c r="I652" s="23" t="s">
        <v>1042</v>
      </c>
      <c r="J652" s="5"/>
      <c r="K652" s="5"/>
      <c r="L652" s="19" t="str">
        <f>D652&amp;"|"&amp;COUNTIF($D$5:D652,D652)</f>
        <v>ضبط الجودة بعد صب الأعمدة|3</v>
      </c>
    </row>
    <row r="653" spans="1:12" ht="36" x14ac:dyDescent="0.4">
      <c r="A653" s="20">
        <v>649</v>
      </c>
      <c r="B653" s="20" t="s">
        <v>771</v>
      </c>
      <c r="C653" s="21" t="s">
        <v>772</v>
      </c>
      <c r="D653" s="21" t="s">
        <v>1046</v>
      </c>
      <c r="E653" s="21" t="s">
        <v>404</v>
      </c>
      <c r="F653" s="21" t="s">
        <v>1052</v>
      </c>
      <c r="G653" s="21"/>
      <c r="H653" s="20" t="s">
        <v>74</v>
      </c>
      <c r="I653" s="21" t="s">
        <v>1042</v>
      </c>
      <c r="J653" s="5"/>
      <c r="K653" s="5"/>
      <c r="L653" s="19" t="str">
        <f>D653&amp;"|"&amp;COUNTIF($D$5:D653,D653)</f>
        <v>ضبط الجودة بعد صب الأعمدة|4</v>
      </c>
    </row>
    <row r="654" spans="1:12" ht="36" x14ac:dyDescent="0.4">
      <c r="A654" s="22">
        <v>650</v>
      </c>
      <c r="B654" s="22" t="s">
        <v>771</v>
      </c>
      <c r="C654" s="23" t="s">
        <v>772</v>
      </c>
      <c r="D654" s="23" t="s">
        <v>1046</v>
      </c>
      <c r="E654" s="23" t="s">
        <v>404</v>
      </c>
      <c r="F654" s="23" t="s">
        <v>1053</v>
      </c>
      <c r="G654" s="23"/>
      <c r="H654" s="22" t="s">
        <v>74</v>
      </c>
      <c r="I654" s="23" t="s">
        <v>1042</v>
      </c>
      <c r="J654" s="5"/>
      <c r="K654" s="5"/>
      <c r="L654" s="19" t="str">
        <f>D654&amp;"|"&amp;COUNTIF($D$5:D654,D654)</f>
        <v>ضبط الجودة بعد صب الأعمدة|5</v>
      </c>
    </row>
    <row r="655" spans="1:12" ht="36" x14ac:dyDescent="0.4">
      <c r="A655" s="20">
        <v>651</v>
      </c>
      <c r="B655" s="20" t="s">
        <v>771</v>
      </c>
      <c r="C655" s="21" t="s">
        <v>772</v>
      </c>
      <c r="D655" s="21" t="s">
        <v>1046</v>
      </c>
      <c r="E655" s="21" t="s">
        <v>404</v>
      </c>
      <c r="F655" s="21" t="s">
        <v>1054</v>
      </c>
      <c r="G655" s="21" t="s">
        <v>1055</v>
      </c>
      <c r="H655" s="20" t="s">
        <v>84</v>
      </c>
      <c r="I655" s="21" t="s">
        <v>1042</v>
      </c>
      <c r="J655" s="5"/>
      <c r="K655" s="5"/>
      <c r="L655" s="19" t="str">
        <f>D655&amp;"|"&amp;COUNTIF($D$5:D655,D655)</f>
        <v>ضبط الجودة بعد صب الأعمدة|6</v>
      </c>
    </row>
    <row r="656" spans="1:12" ht="36" x14ac:dyDescent="0.4">
      <c r="A656" s="22">
        <v>652</v>
      </c>
      <c r="B656" s="22" t="s">
        <v>771</v>
      </c>
      <c r="C656" s="23" t="s">
        <v>772</v>
      </c>
      <c r="D656" s="23" t="s">
        <v>1056</v>
      </c>
      <c r="E656" s="23" t="s">
        <v>118</v>
      </c>
      <c r="F656" s="23" t="s">
        <v>1057</v>
      </c>
      <c r="G656" s="23"/>
      <c r="H656" s="22" t="s">
        <v>84</v>
      </c>
      <c r="I656" s="23" t="s">
        <v>1058</v>
      </c>
      <c r="J656" s="5"/>
      <c r="K656" s="5"/>
      <c r="L656" s="19" t="str">
        <f>D656&amp;"|"&amp;COUNTIF($D$5:D656,D656)</f>
        <v>استلام حدادة السلالم الخرسانية|1</v>
      </c>
    </row>
    <row r="657" spans="1:12" ht="36" x14ac:dyDescent="0.4">
      <c r="A657" s="20">
        <v>653</v>
      </c>
      <c r="B657" s="20" t="s">
        <v>771</v>
      </c>
      <c r="C657" s="21" t="s">
        <v>772</v>
      </c>
      <c r="D657" s="21" t="s">
        <v>277</v>
      </c>
      <c r="E657" s="21" t="s">
        <v>118</v>
      </c>
      <c r="F657" s="21" t="s">
        <v>1059</v>
      </c>
      <c r="G657" s="21" t="s">
        <v>1039</v>
      </c>
      <c r="H657" s="20" t="s">
        <v>74</v>
      </c>
      <c r="I657" s="21" t="s">
        <v>1060</v>
      </c>
      <c r="J657" s="5"/>
      <c r="K657" s="5"/>
      <c r="L657" s="19" t="str">
        <f>D657&amp;"|"&amp;COUNTIF($D$5:D657,D657)</f>
        <v>استلام الشدة الخشبية للسقف من أعلى|3</v>
      </c>
    </row>
    <row r="658" spans="1:12" ht="36" x14ac:dyDescent="0.4">
      <c r="A658" s="22">
        <v>654</v>
      </c>
      <c r="B658" s="22" t="s">
        <v>771</v>
      </c>
      <c r="C658" s="23" t="s">
        <v>772</v>
      </c>
      <c r="D658" s="23" t="s">
        <v>1061</v>
      </c>
      <c r="E658" s="23" t="s">
        <v>72</v>
      </c>
      <c r="F658" s="23" t="s">
        <v>1062</v>
      </c>
      <c r="G658" s="23"/>
      <c r="H658" s="22" t="s">
        <v>74</v>
      </c>
      <c r="I658" s="23" t="s">
        <v>1063</v>
      </c>
      <c r="J658" s="5"/>
      <c r="K658" s="5"/>
      <c r="L658" s="19" t="str">
        <f>D658&amp;"|"&amp;COUNTIF($D$5:D658,D658)</f>
        <v>صب الأسقف الخرسانية|1</v>
      </c>
    </row>
    <row r="659" spans="1:12" ht="36" x14ac:dyDescent="0.4">
      <c r="A659" s="20">
        <v>655</v>
      </c>
      <c r="B659" s="20" t="s">
        <v>771</v>
      </c>
      <c r="C659" s="21" t="s">
        <v>772</v>
      </c>
      <c r="D659" s="21" t="s">
        <v>1061</v>
      </c>
      <c r="E659" s="21" t="s">
        <v>72</v>
      </c>
      <c r="F659" s="21" t="s">
        <v>1064</v>
      </c>
      <c r="G659" s="21"/>
      <c r="H659" s="20" t="s">
        <v>84</v>
      </c>
      <c r="I659" s="21" t="s">
        <v>1063</v>
      </c>
      <c r="J659" s="5"/>
      <c r="K659" s="5"/>
      <c r="L659" s="19" t="str">
        <f>D659&amp;"|"&amp;COUNTIF($D$5:D659,D659)</f>
        <v>صب الأسقف الخرسانية|2</v>
      </c>
    </row>
    <row r="660" spans="1:12" ht="36" x14ac:dyDescent="0.4">
      <c r="A660" s="22">
        <v>656</v>
      </c>
      <c r="B660" s="22" t="s">
        <v>771</v>
      </c>
      <c r="C660" s="23" t="s">
        <v>772</v>
      </c>
      <c r="D660" s="23" t="s">
        <v>1061</v>
      </c>
      <c r="E660" s="23" t="s">
        <v>72</v>
      </c>
      <c r="F660" s="23" t="s">
        <v>1065</v>
      </c>
      <c r="G660" s="23"/>
      <c r="H660" s="22" t="s">
        <v>84</v>
      </c>
      <c r="I660" s="23" t="s">
        <v>1063</v>
      </c>
      <c r="J660" s="5"/>
      <c r="K660" s="5"/>
      <c r="L660" s="19" t="str">
        <f>D660&amp;"|"&amp;COUNTIF($D$5:D660,D660)</f>
        <v>صب الأسقف الخرسانية|3</v>
      </c>
    </row>
    <row r="661" spans="1:12" ht="36" x14ac:dyDescent="0.4">
      <c r="A661" s="20">
        <v>657</v>
      </c>
      <c r="B661" s="20" t="s">
        <v>771</v>
      </c>
      <c r="C661" s="21" t="s">
        <v>772</v>
      </c>
      <c r="D661" s="21" t="s">
        <v>1061</v>
      </c>
      <c r="E661" s="21" t="s">
        <v>118</v>
      </c>
      <c r="F661" s="21" t="s">
        <v>1066</v>
      </c>
      <c r="G661" s="21"/>
      <c r="H661" s="20" t="s">
        <v>84</v>
      </c>
      <c r="I661" s="21" t="s">
        <v>1063</v>
      </c>
      <c r="J661" s="5"/>
      <c r="K661" s="5"/>
      <c r="L661" s="19" t="str">
        <f>D661&amp;"|"&amp;COUNTIF($D$5:D661,D661)</f>
        <v>صب الأسقف الخرسانية|4</v>
      </c>
    </row>
    <row r="662" spans="1:12" ht="36" x14ac:dyDescent="0.4">
      <c r="A662" s="22">
        <v>658</v>
      </c>
      <c r="B662" s="22" t="s">
        <v>771</v>
      </c>
      <c r="C662" s="23" t="s">
        <v>772</v>
      </c>
      <c r="D662" s="23" t="s">
        <v>1061</v>
      </c>
      <c r="E662" s="23" t="s">
        <v>118</v>
      </c>
      <c r="F662" s="23" t="s">
        <v>1067</v>
      </c>
      <c r="G662" s="23"/>
      <c r="H662" s="22" t="s">
        <v>84</v>
      </c>
      <c r="I662" s="23" t="s">
        <v>1063</v>
      </c>
      <c r="J662" s="5"/>
      <c r="K662" s="5"/>
      <c r="L662" s="19" t="str">
        <f>D662&amp;"|"&amp;COUNTIF($D$5:D662,D662)</f>
        <v>صب الأسقف الخرسانية|5</v>
      </c>
    </row>
    <row r="663" spans="1:12" ht="36" x14ac:dyDescent="0.4">
      <c r="A663" s="20">
        <v>659</v>
      </c>
      <c r="B663" s="20" t="s">
        <v>771</v>
      </c>
      <c r="C663" s="21" t="s">
        <v>772</v>
      </c>
      <c r="D663" s="21" t="s">
        <v>1061</v>
      </c>
      <c r="E663" s="21" t="s">
        <v>118</v>
      </c>
      <c r="F663" s="21" t="s">
        <v>1068</v>
      </c>
      <c r="G663" s="21"/>
      <c r="H663" s="20" t="s">
        <v>84</v>
      </c>
      <c r="I663" s="21" t="s">
        <v>1063</v>
      </c>
      <c r="J663" s="5"/>
      <c r="K663" s="5"/>
      <c r="L663" s="19" t="str">
        <f>D663&amp;"|"&amp;COUNTIF($D$5:D663,D663)</f>
        <v>صب الأسقف الخرسانية|6</v>
      </c>
    </row>
    <row r="664" spans="1:12" ht="36" x14ac:dyDescent="0.4">
      <c r="A664" s="22">
        <v>660</v>
      </c>
      <c r="B664" s="22" t="s">
        <v>771</v>
      </c>
      <c r="C664" s="23" t="s">
        <v>772</v>
      </c>
      <c r="D664" s="23" t="s">
        <v>1061</v>
      </c>
      <c r="E664" s="23" t="s">
        <v>118</v>
      </c>
      <c r="F664" s="23" t="s">
        <v>1069</v>
      </c>
      <c r="G664" s="23" t="s">
        <v>1070</v>
      </c>
      <c r="H664" s="22" t="s">
        <v>74</v>
      </c>
      <c r="I664" s="23" t="s">
        <v>1063</v>
      </c>
      <c r="J664" s="5"/>
      <c r="K664" s="5"/>
      <c r="L664" s="19" t="str">
        <f>D664&amp;"|"&amp;COUNTIF($D$5:D664,D664)</f>
        <v>صب الأسقف الخرسانية|7</v>
      </c>
    </row>
    <row r="665" spans="1:12" ht="36" x14ac:dyDescent="0.4">
      <c r="A665" s="20">
        <v>661</v>
      </c>
      <c r="B665" s="20" t="s">
        <v>771</v>
      </c>
      <c r="C665" s="21" t="s">
        <v>772</v>
      </c>
      <c r="D665" s="21" t="s">
        <v>1061</v>
      </c>
      <c r="E665" s="21" t="s">
        <v>118</v>
      </c>
      <c r="F665" s="21" t="s">
        <v>1071</v>
      </c>
      <c r="G665" s="21"/>
      <c r="H665" s="20" t="s">
        <v>74</v>
      </c>
      <c r="I665" s="21" t="s">
        <v>1063</v>
      </c>
      <c r="J665" s="5"/>
      <c r="K665" s="5"/>
      <c r="L665" s="19" t="str">
        <f>D665&amp;"|"&amp;COUNTIF($D$5:D665,D665)</f>
        <v>صب الأسقف الخرسانية|8</v>
      </c>
    </row>
    <row r="666" spans="1:12" ht="36" x14ac:dyDescent="0.4">
      <c r="A666" s="22">
        <v>662</v>
      </c>
      <c r="B666" s="22" t="s">
        <v>771</v>
      </c>
      <c r="C666" s="23" t="s">
        <v>772</v>
      </c>
      <c r="D666" s="23" t="s">
        <v>1061</v>
      </c>
      <c r="E666" s="23" t="s">
        <v>118</v>
      </c>
      <c r="F666" s="23" t="s">
        <v>1072</v>
      </c>
      <c r="G666" s="23" t="s">
        <v>1073</v>
      </c>
      <c r="H666" s="22" t="s">
        <v>74</v>
      </c>
      <c r="I666" s="23" t="s">
        <v>1063</v>
      </c>
      <c r="J666" s="5"/>
      <c r="K666" s="5"/>
      <c r="L666" s="19" t="str">
        <f>D666&amp;"|"&amp;COUNTIF($D$5:D666,D666)</f>
        <v>صب الأسقف الخرسانية|9</v>
      </c>
    </row>
    <row r="667" spans="1:12" ht="36" x14ac:dyDescent="0.4">
      <c r="A667" s="20">
        <v>663</v>
      </c>
      <c r="B667" s="20" t="s">
        <v>771</v>
      </c>
      <c r="C667" s="21" t="s">
        <v>772</v>
      </c>
      <c r="D667" s="21" t="s">
        <v>1061</v>
      </c>
      <c r="E667" s="21" t="s">
        <v>72</v>
      </c>
      <c r="F667" s="21" t="s">
        <v>1074</v>
      </c>
      <c r="G667" s="21"/>
      <c r="H667" s="20" t="s">
        <v>78</v>
      </c>
      <c r="I667" s="21" t="s">
        <v>1063</v>
      </c>
      <c r="J667" s="5"/>
      <c r="K667" s="5"/>
      <c r="L667" s="19" t="str">
        <f>D667&amp;"|"&amp;COUNTIF($D$5:D667,D667)</f>
        <v>صب الأسقف الخرسانية|10</v>
      </c>
    </row>
    <row r="668" spans="1:12" ht="36" x14ac:dyDescent="0.4">
      <c r="A668" s="22">
        <v>664</v>
      </c>
      <c r="B668" s="22" t="s">
        <v>771</v>
      </c>
      <c r="C668" s="23" t="s">
        <v>772</v>
      </c>
      <c r="D668" s="23" t="s">
        <v>1061</v>
      </c>
      <c r="E668" s="23" t="s">
        <v>118</v>
      </c>
      <c r="F668" s="23" t="s">
        <v>1075</v>
      </c>
      <c r="G668" s="23" t="s">
        <v>1076</v>
      </c>
      <c r="H668" s="22" t="s">
        <v>74</v>
      </c>
      <c r="I668" s="23" t="s">
        <v>1063</v>
      </c>
      <c r="J668" s="5"/>
      <c r="K668" s="5"/>
      <c r="L668" s="19" t="str">
        <f>D668&amp;"|"&amp;COUNTIF($D$5:D668,D668)</f>
        <v>صب الأسقف الخرسانية|11</v>
      </c>
    </row>
    <row r="669" spans="1:12" ht="36" x14ac:dyDescent="0.4">
      <c r="A669" s="20">
        <v>665</v>
      </c>
      <c r="B669" s="20" t="s">
        <v>771</v>
      </c>
      <c r="C669" s="21" t="s">
        <v>772</v>
      </c>
      <c r="D669" s="21" t="s">
        <v>1061</v>
      </c>
      <c r="E669" s="21" t="s">
        <v>118</v>
      </c>
      <c r="F669" s="21" t="s">
        <v>1077</v>
      </c>
      <c r="G669" s="21"/>
      <c r="H669" s="20" t="s">
        <v>84</v>
      </c>
      <c r="I669" s="21" t="s">
        <v>1078</v>
      </c>
      <c r="J669" s="5"/>
      <c r="K669" s="5"/>
      <c r="L669" s="19" t="str">
        <f>D669&amp;"|"&amp;COUNTIF($D$5:D669,D669)</f>
        <v>صب الأسقف الخرسانية|12</v>
      </c>
    </row>
    <row r="670" spans="1:12" ht="36" x14ac:dyDescent="0.4">
      <c r="A670" s="22">
        <v>666</v>
      </c>
      <c r="B670" s="22" t="s">
        <v>771</v>
      </c>
      <c r="C670" s="23" t="s">
        <v>772</v>
      </c>
      <c r="D670" s="23" t="s">
        <v>1061</v>
      </c>
      <c r="E670" s="23" t="s">
        <v>118</v>
      </c>
      <c r="F670" s="23" t="s">
        <v>1079</v>
      </c>
      <c r="G670" s="23"/>
      <c r="H670" s="22" t="s">
        <v>84</v>
      </c>
      <c r="I670" s="23" t="s">
        <v>1078</v>
      </c>
      <c r="J670" s="5"/>
      <c r="K670" s="5"/>
      <c r="L670" s="19" t="str">
        <f>D670&amp;"|"&amp;COUNTIF($D$5:D670,D670)</f>
        <v>صب الأسقف الخرسانية|13</v>
      </c>
    </row>
    <row r="671" spans="1:12" ht="36" x14ac:dyDescent="0.4">
      <c r="A671" s="20">
        <v>667</v>
      </c>
      <c r="B671" s="20" t="s">
        <v>771</v>
      </c>
      <c r="C671" s="21" t="s">
        <v>772</v>
      </c>
      <c r="D671" s="21" t="s">
        <v>1061</v>
      </c>
      <c r="E671" s="21" t="s">
        <v>118</v>
      </c>
      <c r="F671" s="21" t="s">
        <v>1080</v>
      </c>
      <c r="G671" s="21" t="s">
        <v>1081</v>
      </c>
      <c r="H671" s="20" t="s">
        <v>84</v>
      </c>
      <c r="I671" s="21" t="s">
        <v>1078</v>
      </c>
      <c r="J671" s="5"/>
      <c r="K671" s="5"/>
      <c r="L671" s="19" t="str">
        <f>D671&amp;"|"&amp;COUNTIF($D$5:D671,D671)</f>
        <v>صب الأسقف الخرسانية|14</v>
      </c>
    </row>
    <row r="672" spans="1:12" ht="36" x14ac:dyDescent="0.4">
      <c r="A672" s="22">
        <v>668</v>
      </c>
      <c r="B672" s="22" t="s">
        <v>771</v>
      </c>
      <c r="C672" s="23" t="s">
        <v>772</v>
      </c>
      <c r="D672" s="23" t="s">
        <v>1061</v>
      </c>
      <c r="E672" s="23" t="s">
        <v>118</v>
      </c>
      <c r="F672" s="23" t="s">
        <v>1082</v>
      </c>
      <c r="G672" s="23" t="s">
        <v>1083</v>
      </c>
      <c r="H672" s="22" t="s">
        <v>74</v>
      </c>
      <c r="I672" s="23" t="s">
        <v>1078</v>
      </c>
      <c r="J672" s="5"/>
      <c r="K672" s="5"/>
      <c r="L672" s="19" t="str">
        <f>D672&amp;"|"&amp;COUNTIF($D$5:D672,D672)</f>
        <v>صب الأسقف الخرسانية|15</v>
      </c>
    </row>
    <row r="673" spans="1:12" ht="36" x14ac:dyDescent="0.4">
      <c r="A673" s="20">
        <v>669</v>
      </c>
      <c r="B673" s="20" t="s">
        <v>771</v>
      </c>
      <c r="C673" s="21" t="s">
        <v>772</v>
      </c>
      <c r="D673" s="21" t="s">
        <v>1061</v>
      </c>
      <c r="E673" s="21" t="s">
        <v>118</v>
      </c>
      <c r="F673" s="21" t="s">
        <v>1084</v>
      </c>
      <c r="G673" s="21" t="s">
        <v>1085</v>
      </c>
      <c r="H673" s="20" t="s">
        <v>74</v>
      </c>
      <c r="I673" s="21" t="s">
        <v>1078</v>
      </c>
      <c r="J673" s="5"/>
      <c r="K673" s="5"/>
      <c r="L673" s="19" t="str">
        <f>D673&amp;"|"&amp;COUNTIF($D$5:D673,D673)</f>
        <v>صب الأسقف الخرسانية|16</v>
      </c>
    </row>
    <row r="674" spans="1:12" ht="36" x14ac:dyDescent="0.4">
      <c r="A674" s="22">
        <v>670</v>
      </c>
      <c r="B674" s="22" t="s">
        <v>771</v>
      </c>
      <c r="C674" s="23" t="s">
        <v>772</v>
      </c>
      <c r="D674" s="23" t="s">
        <v>1061</v>
      </c>
      <c r="E674" s="23" t="s">
        <v>118</v>
      </c>
      <c r="F674" s="23" t="s">
        <v>1086</v>
      </c>
      <c r="G674" s="23"/>
      <c r="H674" s="22" t="s">
        <v>84</v>
      </c>
      <c r="I674" s="23" t="s">
        <v>1078</v>
      </c>
      <c r="J674" s="5"/>
      <c r="K674" s="5"/>
      <c r="L674" s="19" t="str">
        <f>D674&amp;"|"&amp;COUNTIF($D$5:D674,D674)</f>
        <v>صب الأسقف الخرسانية|17</v>
      </c>
    </row>
    <row r="675" spans="1:12" ht="36" x14ac:dyDescent="0.4">
      <c r="A675" s="20">
        <v>671</v>
      </c>
      <c r="B675" s="20" t="s">
        <v>771</v>
      </c>
      <c r="C675" s="21" t="s">
        <v>772</v>
      </c>
      <c r="D675" s="21" t="s">
        <v>1061</v>
      </c>
      <c r="E675" s="21" t="s">
        <v>118</v>
      </c>
      <c r="F675" s="21" t="s">
        <v>1087</v>
      </c>
      <c r="G675" s="21"/>
      <c r="H675" s="20" t="s">
        <v>84</v>
      </c>
      <c r="I675" s="21" t="s">
        <v>1078</v>
      </c>
      <c r="J675" s="5"/>
      <c r="K675" s="5"/>
      <c r="L675" s="19" t="str">
        <f>D675&amp;"|"&amp;COUNTIF($D$5:D675,D675)</f>
        <v>صب الأسقف الخرسانية|18</v>
      </c>
    </row>
    <row r="676" spans="1:12" ht="36" x14ac:dyDescent="0.4">
      <c r="A676" s="22">
        <v>672</v>
      </c>
      <c r="B676" s="22" t="s">
        <v>771</v>
      </c>
      <c r="C676" s="23" t="s">
        <v>772</v>
      </c>
      <c r="D676" s="23" t="s">
        <v>1061</v>
      </c>
      <c r="E676" s="23" t="s">
        <v>118</v>
      </c>
      <c r="F676" s="23" t="s">
        <v>1088</v>
      </c>
      <c r="G676" s="23"/>
      <c r="H676" s="22" t="s">
        <v>84</v>
      </c>
      <c r="I676" s="23" t="s">
        <v>1078</v>
      </c>
      <c r="J676" s="5"/>
      <c r="K676" s="5"/>
      <c r="L676" s="19" t="str">
        <f>D676&amp;"|"&amp;COUNTIF($D$5:D676,D676)</f>
        <v>صب الأسقف الخرسانية|19</v>
      </c>
    </row>
    <row r="677" spans="1:12" ht="36" x14ac:dyDescent="0.4">
      <c r="A677" s="20">
        <v>673</v>
      </c>
      <c r="B677" s="20" t="s">
        <v>771</v>
      </c>
      <c r="C677" s="21" t="s">
        <v>772</v>
      </c>
      <c r="D677" s="21" t="s">
        <v>1061</v>
      </c>
      <c r="E677" s="21" t="s">
        <v>118</v>
      </c>
      <c r="F677" s="21" t="s">
        <v>1089</v>
      </c>
      <c r="G677" s="21"/>
      <c r="H677" s="20" t="s">
        <v>84</v>
      </c>
      <c r="I677" s="21" t="s">
        <v>1078</v>
      </c>
      <c r="J677" s="5"/>
      <c r="K677" s="5"/>
      <c r="L677" s="19" t="str">
        <f>D677&amp;"|"&amp;COUNTIF($D$5:D677,D677)</f>
        <v>صب الأسقف الخرسانية|20</v>
      </c>
    </row>
    <row r="678" spans="1:12" ht="36" x14ac:dyDescent="0.4">
      <c r="A678" s="22">
        <v>674</v>
      </c>
      <c r="B678" s="22" t="s">
        <v>771</v>
      </c>
      <c r="C678" s="23" t="s">
        <v>772</v>
      </c>
      <c r="D678" s="23" t="s">
        <v>1061</v>
      </c>
      <c r="E678" s="23" t="s">
        <v>118</v>
      </c>
      <c r="F678" s="23" t="s">
        <v>1090</v>
      </c>
      <c r="G678" s="23"/>
      <c r="H678" s="22" t="s">
        <v>74</v>
      </c>
      <c r="I678" s="23" t="s">
        <v>1078</v>
      </c>
      <c r="J678" s="5"/>
      <c r="K678" s="5"/>
      <c r="L678" s="19" t="str">
        <f>D678&amp;"|"&amp;COUNTIF($D$5:D678,D678)</f>
        <v>صب الأسقف الخرسانية|21</v>
      </c>
    </row>
    <row r="679" spans="1:12" ht="72" x14ac:dyDescent="0.4">
      <c r="A679" s="20">
        <v>675</v>
      </c>
      <c r="B679" s="20" t="s">
        <v>771</v>
      </c>
      <c r="C679" s="21" t="s">
        <v>772</v>
      </c>
      <c r="D679" s="21" t="s">
        <v>1061</v>
      </c>
      <c r="E679" s="21" t="s">
        <v>118</v>
      </c>
      <c r="F679" s="21" t="s">
        <v>1091</v>
      </c>
      <c r="G679" s="21" t="s">
        <v>1092</v>
      </c>
      <c r="H679" s="20" t="s">
        <v>74</v>
      </c>
      <c r="I679" s="21" t="s">
        <v>1078</v>
      </c>
      <c r="J679" s="5"/>
      <c r="K679" s="5"/>
      <c r="L679" s="19" t="str">
        <f>D679&amp;"|"&amp;COUNTIF($D$5:D679,D679)</f>
        <v>صب الأسقف الخرسانية|22</v>
      </c>
    </row>
    <row r="680" spans="1:12" ht="36" x14ac:dyDescent="0.4">
      <c r="A680" s="22">
        <v>676</v>
      </c>
      <c r="B680" s="22" t="s">
        <v>771</v>
      </c>
      <c r="C680" s="23" t="s">
        <v>772</v>
      </c>
      <c r="D680" s="23" t="s">
        <v>1061</v>
      </c>
      <c r="E680" s="23" t="s">
        <v>118</v>
      </c>
      <c r="F680" s="23" t="s">
        <v>1093</v>
      </c>
      <c r="G680" s="23" t="s">
        <v>1094</v>
      </c>
      <c r="H680" s="22" t="s">
        <v>84</v>
      </c>
      <c r="I680" s="23" t="s">
        <v>1078</v>
      </c>
      <c r="J680" s="5"/>
      <c r="K680" s="5"/>
      <c r="L680" s="19" t="str">
        <f>D680&amp;"|"&amp;COUNTIF($D$5:D680,D680)</f>
        <v>صب الأسقف الخرسانية|23</v>
      </c>
    </row>
    <row r="681" spans="1:12" ht="36" x14ac:dyDescent="0.4">
      <c r="A681" s="20">
        <v>677</v>
      </c>
      <c r="B681" s="20" t="s">
        <v>771</v>
      </c>
      <c r="C681" s="21" t="s">
        <v>772</v>
      </c>
      <c r="D681" s="21" t="s">
        <v>1061</v>
      </c>
      <c r="E681" s="21" t="s">
        <v>404</v>
      </c>
      <c r="F681" s="21" t="s">
        <v>1095</v>
      </c>
      <c r="G681" s="21"/>
      <c r="H681" s="20" t="s">
        <v>74</v>
      </c>
      <c r="I681" s="21" t="s">
        <v>1078</v>
      </c>
      <c r="J681" s="5"/>
      <c r="K681" s="5"/>
      <c r="L681" s="19" t="str">
        <f>D681&amp;"|"&amp;COUNTIF($D$5:D681,D681)</f>
        <v>صب الأسقف الخرسانية|24</v>
      </c>
    </row>
    <row r="682" spans="1:12" ht="36" x14ac:dyDescent="0.4">
      <c r="A682" s="22">
        <v>678</v>
      </c>
      <c r="B682" s="22" t="s">
        <v>771</v>
      </c>
      <c r="C682" s="23" t="s">
        <v>772</v>
      </c>
      <c r="D682" s="23" t="s">
        <v>1061</v>
      </c>
      <c r="E682" s="23" t="s">
        <v>118</v>
      </c>
      <c r="F682" s="23" t="s">
        <v>1096</v>
      </c>
      <c r="G682" s="23" t="s">
        <v>1097</v>
      </c>
      <c r="H682" s="22" t="s">
        <v>84</v>
      </c>
      <c r="I682" s="23" t="s">
        <v>1098</v>
      </c>
      <c r="J682" s="5"/>
      <c r="K682" s="5"/>
      <c r="L682" s="19" t="str">
        <f>D682&amp;"|"&amp;COUNTIF($D$5:D682,D682)</f>
        <v>صب الأسقف الخرسانية|25</v>
      </c>
    </row>
    <row r="683" spans="1:12" ht="36" x14ac:dyDescent="0.4">
      <c r="A683" s="20">
        <v>679</v>
      </c>
      <c r="B683" s="20" t="s">
        <v>771</v>
      </c>
      <c r="C683" s="21" t="s">
        <v>772</v>
      </c>
      <c r="D683" s="21" t="s">
        <v>1061</v>
      </c>
      <c r="E683" s="21" t="s">
        <v>118</v>
      </c>
      <c r="F683" s="21" t="s">
        <v>1099</v>
      </c>
      <c r="G683" s="21"/>
      <c r="H683" s="20" t="s">
        <v>84</v>
      </c>
      <c r="I683" s="21" t="s">
        <v>1098</v>
      </c>
      <c r="J683" s="5"/>
      <c r="K683" s="5"/>
      <c r="L683" s="19" t="str">
        <f>D683&amp;"|"&amp;COUNTIF($D$5:D683,D683)</f>
        <v>صب الأسقف الخرسانية|26</v>
      </c>
    </row>
    <row r="684" spans="1:12" ht="36" x14ac:dyDescent="0.4">
      <c r="A684" s="22">
        <v>680</v>
      </c>
      <c r="B684" s="22" t="s">
        <v>771</v>
      </c>
      <c r="C684" s="23" t="s">
        <v>772</v>
      </c>
      <c r="D684" s="23" t="s">
        <v>1061</v>
      </c>
      <c r="E684" s="23" t="s">
        <v>118</v>
      </c>
      <c r="F684" s="23" t="s">
        <v>1100</v>
      </c>
      <c r="G684" s="23" t="s">
        <v>1101</v>
      </c>
      <c r="H684" s="22" t="s">
        <v>74</v>
      </c>
      <c r="I684" s="23" t="s">
        <v>1098</v>
      </c>
      <c r="J684" s="5"/>
      <c r="K684" s="5"/>
      <c r="L684" s="19" t="str">
        <f>D684&amp;"|"&amp;COUNTIF($D$5:D684,D684)</f>
        <v>صب الأسقف الخرسانية|27</v>
      </c>
    </row>
    <row r="685" spans="1:12" ht="36" x14ac:dyDescent="0.4">
      <c r="A685" s="20">
        <v>681</v>
      </c>
      <c r="B685" s="20" t="s">
        <v>771</v>
      </c>
      <c r="C685" s="21" t="s">
        <v>772</v>
      </c>
      <c r="D685" s="21" t="s">
        <v>1061</v>
      </c>
      <c r="E685" s="21" t="s">
        <v>118</v>
      </c>
      <c r="F685" s="21" t="s">
        <v>1102</v>
      </c>
      <c r="G685" s="21"/>
      <c r="H685" s="20" t="s">
        <v>84</v>
      </c>
      <c r="I685" s="21" t="s">
        <v>1098</v>
      </c>
      <c r="J685" s="5"/>
      <c r="K685" s="5"/>
      <c r="L685" s="19" t="str">
        <f>D685&amp;"|"&amp;COUNTIF($D$5:D685,D685)</f>
        <v>صب الأسقف الخرسانية|28</v>
      </c>
    </row>
    <row r="686" spans="1:12" ht="36" x14ac:dyDescent="0.4">
      <c r="A686" s="22">
        <v>682</v>
      </c>
      <c r="B686" s="22" t="s">
        <v>771</v>
      </c>
      <c r="C686" s="23" t="s">
        <v>772</v>
      </c>
      <c r="D686" s="23" t="s">
        <v>1061</v>
      </c>
      <c r="E686" s="23" t="s">
        <v>118</v>
      </c>
      <c r="F686" s="23" t="s">
        <v>1103</v>
      </c>
      <c r="G686" s="23"/>
      <c r="H686" s="22" t="s">
        <v>84</v>
      </c>
      <c r="I686" s="23" t="s">
        <v>1098</v>
      </c>
      <c r="J686" s="5"/>
      <c r="K686" s="5"/>
      <c r="L686" s="19" t="str">
        <f>D686&amp;"|"&amp;COUNTIF($D$5:D686,D686)</f>
        <v>صب الأسقف الخرسانية|29</v>
      </c>
    </row>
    <row r="687" spans="1:12" ht="36" x14ac:dyDescent="0.4">
      <c r="A687" s="20">
        <v>683</v>
      </c>
      <c r="B687" s="20" t="s">
        <v>771</v>
      </c>
      <c r="C687" s="21" t="s">
        <v>772</v>
      </c>
      <c r="D687" s="21" t="s">
        <v>1061</v>
      </c>
      <c r="E687" s="21" t="s">
        <v>404</v>
      </c>
      <c r="F687" s="21" t="s">
        <v>1104</v>
      </c>
      <c r="G687" s="21"/>
      <c r="H687" s="20" t="s">
        <v>84</v>
      </c>
      <c r="I687" s="21" t="s">
        <v>1098</v>
      </c>
      <c r="J687" s="5"/>
      <c r="K687" s="5"/>
      <c r="L687" s="19" t="str">
        <f>D687&amp;"|"&amp;COUNTIF($D$5:D687,D687)</f>
        <v>صب الأسقف الخرسانية|30</v>
      </c>
    </row>
    <row r="688" spans="1:12" ht="36" x14ac:dyDescent="0.4">
      <c r="A688" s="22">
        <v>684</v>
      </c>
      <c r="B688" s="22" t="s">
        <v>771</v>
      </c>
      <c r="C688" s="23" t="s">
        <v>772</v>
      </c>
      <c r="D688" s="23" t="s">
        <v>1061</v>
      </c>
      <c r="E688" s="23" t="s">
        <v>404</v>
      </c>
      <c r="F688" s="23" t="s">
        <v>1105</v>
      </c>
      <c r="G688" s="23" t="s">
        <v>1106</v>
      </c>
      <c r="H688" s="22" t="s">
        <v>74</v>
      </c>
      <c r="I688" s="23" t="s">
        <v>1098</v>
      </c>
      <c r="J688" s="5"/>
      <c r="K688" s="5"/>
      <c r="L688" s="19" t="str">
        <f>D688&amp;"|"&amp;COUNTIF($D$5:D688,D688)</f>
        <v>صب الأسقف الخرسانية|31</v>
      </c>
    </row>
    <row r="689" spans="1:12" ht="36" x14ac:dyDescent="0.4">
      <c r="A689" s="20">
        <v>685</v>
      </c>
      <c r="B689" s="20" t="s">
        <v>771</v>
      </c>
      <c r="C689" s="21" t="s">
        <v>772</v>
      </c>
      <c r="D689" s="21" t="s">
        <v>1061</v>
      </c>
      <c r="E689" s="21" t="s">
        <v>404</v>
      </c>
      <c r="F689" s="21" t="s">
        <v>1107</v>
      </c>
      <c r="G689" s="21"/>
      <c r="H689" s="20" t="s">
        <v>84</v>
      </c>
      <c r="I689" s="21" t="s">
        <v>1098</v>
      </c>
      <c r="J689" s="5"/>
      <c r="K689" s="5"/>
      <c r="L689" s="19" t="str">
        <f>D689&amp;"|"&amp;COUNTIF($D$5:D689,D689)</f>
        <v>صب الأسقف الخرسانية|32</v>
      </c>
    </row>
    <row r="690" spans="1:12" ht="36" x14ac:dyDescent="0.4">
      <c r="A690" s="22">
        <v>686</v>
      </c>
      <c r="B690" s="22" t="s">
        <v>771</v>
      </c>
      <c r="C690" s="23" t="s">
        <v>772</v>
      </c>
      <c r="D690" s="23" t="s">
        <v>1061</v>
      </c>
      <c r="E690" s="23" t="s">
        <v>404</v>
      </c>
      <c r="F690" s="23" t="s">
        <v>1108</v>
      </c>
      <c r="G690" s="23"/>
      <c r="H690" s="22" t="s">
        <v>74</v>
      </c>
      <c r="I690" s="23" t="s">
        <v>1098</v>
      </c>
      <c r="J690" s="5"/>
      <c r="K690" s="5"/>
      <c r="L690" s="19" t="str">
        <f>D690&amp;"|"&amp;COUNTIF($D$5:D690,D690)</f>
        <v>صب الأسقف الخرسانية|33</v>
      </c>
    </row>
    <row r="691" spans="1:12" ht="36" x14ac:dyDescent="0.4">
      <c r="A691" s="20">
        <v>687</v>
      </c>
      <c r="B691" s="20" t="s">
        <v>771</v>
      </c>
      <c r="C691" s="21" t="s">
        <v>772</v>
      </c>
      <c r="D691" s="21" t="s">
        <v>1061</v>
      </c>
      <c r="E691" s="21" t="s">
        <v>404</v>
      </c>
      <c r="F691" s="21" t="s">
        <v>1109</v>
      </c>
      <c r="G691" s="21"/>
      <c r="H691" s="20" t="s">
        <v>84</v>
      </c>
      <c r="I691" s="21" t="s">
        <v>1110</v>
      </c>
      <c r="J691" s="5"/>
      <c r="K691" s="5"/>
      <c r="L691" s="19" t="str">
        <f>D691&amp;"|"&amp;COUNTIF($D$5:D691,D691)</f>
        <v>صب الأسقف الخرسانية|34</v>
      </c>
    </row>
    <row r="692" spans="1:12" ht="36" x14ac:dyDescent="0.4">
      <c r="A692" s="22">
        <v>688</v>
      </c>
      <c r="B692" s="22" t="s">
        <v>771</v>
      </c>
      <c r="C692" s="23" t="s">
        <v>772</v>
      </c>
      <c r="D692" s="23" t="s">
        <v>1061</v>
      </c>
      <c r="E692" s="23" t="s">
        <v>404</v>
      </c>
      <c r="F692" s="23" t="s">
        <v>1111</v>
      </c>
      <c r="G692" s="23"/>
      <c r="H692" s="22" t="s">
        <v>84</v>
      </c>
      <c r="I692" s="23" t="s">
        <v>1110</v>
      </c>
      <c r="J692" s="5"/>
      <c r="K692" s="5"/>
      <c r="L692" s="19" t="str">
        <f>D692&amp;"|"&amp;COUNTIF($D$5:D692,D692)</f>
        <v>صب الأسقف الخرسانية|35</v>
      </c>
    </row>
    <row r="693" spans="1:12" ht="36" x14ac:dyDescent="0.4">
      <c r="A693" s="20">
        <v>689</v>
      </c>
      <c r="B693" s="20" t="s">
        <v>771</v>
      </c>
      <c r="C693" s="21" t="s">
        <v>772</v>
      </c>
      <c r="D693" s="21" t="s">
        <v>1112</v>
      </c>
      <c r="E693" s="21" t="s">
        <v>118</v>
      </c>
      <c r="F693" s="21" t="s">
        <v>1113</v>
      </c>
      <c r="G693" s="21"/>
      <c r="H693" s="20" t="s">
        <v>84</v>
      </c>
      <c r="I693" s="21" t="s">
        <v>1114</v>
      </c>
      <c r="J693" s="5"/>
      <c r="K693" s="5"/>
      <c r="L693" s="19" t="str">
        <f>D693&amp;"|"&amp;COUNTIF($D$5:D693,D693)</f>
        <v>استلام بلاطات الشد اللاحق PT|1</v>
      </c>
    </row>
    <row r="694" spans="1:12" ht="36" x14ac:dyDescent="0.4">
      <c r="A694" s="22">
        <v>690</v>
      </c>
      <c r="B694" s="22" t="s">
        <v>771</v>
      </c>
      <c r="C694" s="23" t="s">
        <v>772</v>
      </c>
      <c r="D694" s="23" t="s">
        <v>1115</v>
      </c>
      <c r="E694" s="23" t="s">
        <v>118</v>
      </c>
      <c r="F694" s="23" t="s">
        <v>1116</v>
      </c>
      <c r="G694" s="23" t="s">
        <v>1117</v>
      </c>
      <c r="H694" s="22" t="s">
        <v>78</v>
      </c>
      <c r="I694" s="23" t="s">
        <v>1118</v>
      </c>
      <c r="J694" s="5"/>
      <c r="K694" s="5"/>
      <c r="L694" s="19" t="str">
        <f>D694&amp;"|"&amp;COUNTIF($D$5:D694,D694)</f>
        <v>مراحل تنفيذ الخزان الأرضي|1</v>
      </c>
    </row>
    <row r="695" spans="1:12" ht="36" x14ac:dyDescent="0.4">
      <c r="A695" s="20">
        <v>691</v>
      </c>
      <c r="B695" s="20" t="s">
        <v>771</v>
      </c>
      <c r="C695" s="21" t="s">
        <v>772</v>
      </c>
      <c r="D695" s="21" t="s">
        <v>1119</v>
      </c>
      <c r="E695" s="21" t="s">
        <v>404</v>
      </c>
      <c r="F695" s="21" t="s">
        <v>1120</v>
      </c>
      <c r="G695" s="21"/>
      <c r="H695" s="20" t="s">
        <v>78</v>
      </c>
      <c r="I695" s="21" t="s">
        <v>1121</v>
      </c>
      <c r="J695" s="5"/>
      <c r="K695" s="5"/>
      <c r="L695" s="19" t="str">
        <f>D695&amp;"|"&amp;COUNTIF($D$5:D695,D695)</f>
        <v>الفحص البصري لتصدع المنشآت: خارجي|1</v>
      </c>
    </row>
    <row r="696" spans="1:12" ht="36" x14ac:dyDescent="0.4">
      <c r="A696" s="22">
        <v>692</v>
      </c>
      <c r="B696" s="22" t="s">
        <v>771</v>
      </c>
      <c r="C696" s="23" t="s">
        <v>772</v>
      </c>
      <c r="D696" s="23" t="s">
        <v>1119</v>
      </c>
      <c r="E696" s="23" t="s">
        <v>404</v>
      </c>
      <c r="F696" s="23" t="s">
        <v>1122</v>
      </c>
      <c r="G696" s="23"/>
      <c r="H696" s="22" t="s">
        <v>78</v>
      </c>
      <c r="I696" s="23" t="s">
        <v>1121</v>
      </c>
      <c r="J696" s="5"/>
      <c r="K696" s="5"/>
      <c r="L696" s="19" t="str">
        <f>D696&amp;"|"&amp;COUNTIF($D$5:D696,D696)</f>
        <v>الفحص البصري لتصدع المنشآت: خارجي|2</v>
      </c>
    </row>
    <row r="697" spans="1:12" ht="36" x14ac:dyDescent="0.4">
      <c r="A697" s="20">
        <v>693</v>
      </c>
      <c r="B697" s="20" t="s">
        <v>771</v>
      </c>
      <c r="C697" s="21" t="s">
        <v>772</v>
      </c>
      <c r="D697" s="21" t="s">
        <v>1119</v>
      </c>
      <c r="E697" s="21" t="s">
        <v>404</v>
      </c>
      <c r="F697" s="21" t="s">
        <v>1123</v>
      </c>
      <c r="G697" s="21"/>
      <c r="H697" s="20" t="s">
        <v>78</v>
      </c>
      <c r="I697" s="21" t="s">
        <v>1121</v>
      </c>
      <c r="J697" s="5"/>
      <c r="K697" s="5"/>
      <c r="L697" s="19" t="str">
        <f>D697&amp;"|"&amp;COUNTIF($D$5:D697,D697)</f>
        <v>الفحص البصري لتصدع المنشآت: خارجي|3</v>
      </c>
    </row>
    <row r="698" spans="1:12" ht="36" x14ac:dyDescent="0.4">
      <c r="A698" s="22">
        <v>694</v>
      </c>
      <c r="B698" s="22" t="s">
        <v>771</v>
      </c>
      <c r="C698" s="23" t="s">
        <v>772</v>
      </c>
      <c r="D698" s="23" t="s">
        <v>1119</v>
      </c>
      <c r="E698" s="23" t="s">
        <v>404</v>
      </c>
      <c r="F698" s="23" t="s">
        <v>1124</v>
      </c>
      <c r="G698" s="23"/>
      <c r="H698" s="22" t="s">
        <v>78</v>
      </c>
      <c r="I698" s="23" t="s">
        <v>1121</v>
      </c>
      <c r="J698" s="5"/>
      <c r="K698" s="5"/>
      <c r="L698" s="19" t="str">
        <f>D698&amp;"|"&amp;COUNTIF($D$5:D698,D698)</f>
        <v>الفحص البصري لتصدع المنشآت: خارجي|4</v>
      </c>
    </row>
    <row r="699" spans="1:12" ht="36" x14ac:dyDescent="0.4">
      <c r="A699" s="20">
        <v>695</v>
      </c>
      <c r="B699" s="20" t="s">
        <v>771</v>
      </c>
      <c r="C699" s="21" t="s">
        <v>772</v>
      </c>
      <c r="D699" s="21" t="s">
        <v>1119</v>
      </c>
      <c r="E699" s="21" t="s">
        <v>404</v>
      </c>
      <c r="F699" s="21" t="s">
        <v>1125</v>
      </c>
      <c r="G699" s="21"/>
      <c r="H699" s="20" t="s">
        <v>78</v>
      </c>
      <c r="I699" s="21" t="s">
        <v>1121</v>
      </c>
      <c r="J699" s="5"/>
      <c r="K699" s="5"/>
      <c r="L699" s="19" t="str">
        <f>D699&amp;"|"&amp;COUNTIF($D$5:D699,D699)</f>
        <v>الفحص البصري لتصدع المنشآت: خارجي|5</v>
      </c>
    </row>
    <row r="700" spans="1:12" ht="36" x14ac:dyDescent="0.4">
      <c r="A700" s="22">
        <v>696</v>
      </c>
      <c r="B700" s="22" t="s">
        <v>771</v>
      </c>
      <c r="C700" s="23" t="s">
        <v>772</v>
      </c>
      <c r="D700" s="23" t="s">
        <v>1119</v>
      </c>
      <c r="E700" s="23" t="s">
        <v>404</v>
      </c>
      <c r="F700" s="23" t="s">
        <v>1126</v>
      </c>
      <c r="G700" s="23"/>
      <c r="H700" s="22" t="s">
        <v>78</v>
      </c>
      <c r="I700" s="23" t="s">
        <v>1121</v>
      </c>
      <c r="J700" s="5"/>
      <c r="K700" s="5"/>
      <c r="L700" s="19" t="str">
        <f>D700&amp;"|"&amp;COUNTIF($D$5:D700,D700)</f>
        <v>الفحص البصري لتصدع المنشآت: خارجي|6</v>
      </c>
    </row>
    <row r="701" spans="1:12" ht="36" x14ac:dyDescent="0.4">
      <c r="A701" s="20">
        <v>697</v>
      </c>
      <c r="B701" s="20" t="s">
        <v>771</v>
      </c>
      <c r="C701" s="21" t="s">
        <v>772</v>
      </c>
      <c r="D701" s="21" t="s">
        <v>1119</v>
      </c>
      <c r="E701" s="21" t="s">
        <v>404</v>
      </c>
      <c r="F701" s="21" t="s">
        <v>1127</v>
      </c>
      <c r="G701" s="21"/>
      <c r="H701" s="20" t="s">
        <v>78</v>
      </c>
      <c r="I701" s="21" t="s">
        <v>1121</v>
      </c>
      <c r="J701" s="5"/>
      <c r="K701" s="5"/>
      <c r="L701" s="19" t="str">
        <f>D701&amp;"|"&amp;COUNTIF($D$5:D701,D701)</f>
        <v>الفحص البصري لتصدع المنشآت: خارجي|7</v>
      </c>
    </row>
    <row r="702" spans="1:12" ht="36" x14ac:dyDescent="0.4">
      <c r="A702" s="22">
        <v>698</v>
      </c>
      <c r="B702" s="22" t="s">
        <v>771</v>
      </c>
      <c r="C702" s="23" t="s">
        <v>772</v>
      </c>
      <c r="D702" s="23" t="s">
        <v>1119</v>
      </c>
      <c r="E702" s="23" t="s">
        <v>76</v>
      </c>
      <c r="F702" s="23" t="s">
        <v>1128</v>
      </c>
      <c r="G702" s="23"/>
      <c r="H702" s="22" t="s">
        <v>78</v>
      </c>
      <c r="I702" s="23" t="s">
        <v>1121</v>
      </c>
      <c r="J702" s="5"/>
      <c r="K702" s="5"/>
      <c r="L702" s="19" t="str">
        <f>D702&amp;"|"&amp;COUNTIF($D$5:D702,D702)</f>
        <v>الفحص البصري لتصدع المنشآت: خارجي|8</v>
      </c>
    </row>
    <row r="703" spans="1:12" ht="36" x14ac:dyDescent="0.4">
      <c r="A703" s="20">
        <v>699</v>
      </c>
      <c r="B703" s="20" t="s">
        <v>771</v>
      </c>
      <c r="C703" s="21" t="s">
        <v>772</v>
      </c>
      <c r="D703" s="21" t="s">
        <v>1129</v>
      </c>
      <c r="E703" s="21" t="s">
        <v>404</v>
      </c>
      <c r="F703" s="21" t="s">
        <v>1130</v>
      </c>
      <c r="G703" s="21"/>
      <c r="H703" s="20" t="s">
        <v>78</v>
      </c>
      <c r="I703" s="21" t="s">
        <v>1131</v>
      </c>
      <c r="J703" s="5"/>
      <c r="K703" s="5"/>
      <c r="L703" s="19" t="str">
        <f>D703&amp;"|"&amp;COUNTIF($D$5:D703,D703)</f>
        <v>الفحص البصري لتصدع المنشآت: داخلي|1</v>
      </c>
    </row>
    <row r="704" spans="1:12" ht="36" x14ac:dyDescent="0.4">
      <c r="A704" s="22">
        <v>700</v>
      </c>
      <c r="B704" s="22" t="s">
        <v>771</v>
      </c>
      <c r="C704" s="23" t="s">
        <v>772</v>
      </c>
      <c r="D704" s="23" t="s">
        <v>1129</v>
      </c>
      <c r="E704" s="23" t="s">
        <v>404</v>
      </c>
      <c r="F704" s="23" t="s">
        <v>1132</v>
      </c>
      <c r="G704" s="23"/>
      <c r="H704" s="22" t="s">
        <v>78</v>
      </c>
      <c r="I704" s="23" t="s">
        <v>1131</v>
      </c>
      <c r="J704" s="5"/>
      <c r="K704" s="5"/>
      <c r="L704" s="19" t="str">
        <f>D704&amp;"|"&amp;COUNTIF($D$5:D704,D704)</f>
        <v>الفحص البصري لتصدع المنشآت: داخلي|2</v>
      </c>
    </row>
    <row r="705" spans="1:12" ht="36" x14ac:dyDescent="0.4">
      <c r="A705" s="20">
        <v>701</v>
      </c>
      <c r="B705" s="20" t="s">
        <v>771</v>
      </c>
      <c r="C705" s="21" t="s">
        <v>772</v>
      </c>
      <c r="D705" s="21" t="s">
        <v>1129</v>
      </c>
      <c r="E705" s="21" t="s">
        <v>404</v>
      </c>
      <c r="F705" s="21" t="s">
        <v>1133</v>
      </c>
      <c r="G705" s="21"/>
      <c r="H705" s="20" t="s">
        <v>78</v>
      </c>
      <c r="I705" s="21" t="s">
        <v>1131</v>
      </c>
      <c r="J705" s="5"/>
      <c r="K705" s="5"/>
      <c r="L705" s="19" t="str">
        <f>D705&amp;"|"&amp;COUNTIF($D$5:D705,D705)</f>
        <v>الفحص البصري لتصدع المنشآت: داخلي|3</v>
      </c>
    </row>
    <row r="706" spans="1:12" ht="36" x14ac:dyDescent="0.4">
      <c r="A706" s="22">
        <v>702</v>
      </c>
      <c r="B706" s="22" t="s">
        <v>771</v>
      </c>
      <c r="C706" s="23" t="s">
        <v>772</v>
      </c>
      <c r="D706" s="23" t="s">
        <v>1129</v>
      </c>
      <c r="E706" s="23" t="s">
        <v>404</v>
      </c>
      <c r="F706" s="23" t="s">
        <v>1134</v>
      </c>
      <c r="G706" s="23"/>
      <c r="H706" s="22" t="s">
        <v>78</v>
      </c>
      <c r="I706" s="23" t="s">
        <v>1131</v>
      </c>
      <c r="J706" s="5"/>
      <c r="K706" s="5"/>
      <c r="L706" s="19" t="str">
        <f>D706&amp;"|"&amp;COUNTIF($D$5:D706,D706)</f>
        <v>الفحص البصري لتصدع المنشآت: داخلي|4</v>
      </c>
    </row>
    <row r="707" spans="1:12" ht="36" x14ac:dyDescent="0.4">
      <c r="A707" s="20">
        <v>703</v>
      </c>
      <c r="B707" s="20" t="s">
        <v>771</v>
      </c>
      <c r="C707" s="21" t="s">
        <v>772</v>
      </c>
      <c r="D707" s="21" t="s">
        <v>1129</v>
      </c>
      <c r="E707" s="21" t="s">
        <v>404</v>
      </c>
      <c r="F707" s="21" t="s">
        <v>1135</v>
      </c>
      <c r="G707" s="21"/>
      <c r="H707" s="20" t="s">
        <v>78</v>
      </c>
      <c r="I707" s="21" t="s">
        <v>1131</v>
      </c>
      <c r="J707" s="5"/>
      <c r="K707" s="5"/>
      <c r="L707" s="19" t="str">
        <f>D707&amp;"|"&amp;COUNTIF($D$5:D707,D707)</f>
        <v>الفحص البصري لتصدع المنشآت: داخلي|5</v>
      </c>
    </row>
    <row r="708" spans="1:12" ht="36" x14ac:dyDescent="0.4">
      <c r="A708" s="22">
        <v>704</v>
      </c>
      <c r="B708" s="22" t="s">
        <v>771</v>
      </c>
      <c r="C708" s="23" t="s">
        <v>772</v>
      </c>
      <c r="D708" s="23" t="s">
        <v>1129</v>
      </c>
      <c r="E708" s="23" t="s">
        <v>404</v>
      </c>
      <c r="F708" s="23" t="s">
        <v>1136</v>
      </c>
      <c r="G708" s="23"/>
      <c r="H708" s="22" t="s">
        <v>78</v>
      </c>
      <c r="I708" s="23" t="s">
        <v>1131</v>
      </c>
      <c r="J708" s="5"/>
      <c r="K708" s="5"/>
      <c r="L708" s="19" t="str">
        <f>D708&amp;"|"&amp;COUNTIF($D$5:D708,D708)</f>
        <v>الفحص البصري لتصدع المنشآت: داخلي|6</v>
      </c>
    </row>
    <row r="709" spans="1:12" ht="36" x14ac:dyDescent="0.4">
      <c r="A709" s="20">
        <v>705</v>
      </c>
      <c r="B709" s="20" t="s">
        <v>771</v>
      </c>
      <c r="C709" s="21" t="s">
        <v>772</v>
      </c>
      <c r="D709" s="21" t="s">
        <v>1129</v>
      </c>
      <c r="E709" s="21" t="s">
        <v>404</v>
      </c>
      <c r="F709" s="21" t="s">
        <v>1137</v>
      </c>
      <c r="G709" s="21"/>
      <c r="H709" s="20" t="s">
        <v>78</v>
      </c>
      <c r="I709" s="21" t="s">
        <v>1131</v>
      </c>
      <c r="J709" s="5"/>
      <c r="K709" s="5"/>
      <c r="L709" s="19" t="str">
        <f>D709&amp;"|"&amp;COUNTIF($D$5:D709,D709)</f>
        <v>الفحص البصري لتصدع المنشآت: داخلي|7</v>
      </c>
    </row>
    <row r="710" spans="1:12" ht="36" x14ac:dyDescent="0.4">
      <c r="A710" s="22">
        <v>706</v>
      </c>
      <c r="B710" s="22" t="s">
        <v>771</v>
      </c>
      <c r="C710" s="23" t="s">
        <v>772</v>
      </c>
      <c r="D710" s="23" t="s">
        <v>1129</v>
      </c>
      <c r="E710" s="23" t="s">
        <v>404</v>
      </c>
      <c r="F710" s="23" t="s">
        <v>1138</v>
      </c>
      <c r="G710" s="23"/>
      <c r="H710" s="22" t="s">
        <v>74</v>
      </c>
      <c r="I710" s="23" t="s">
        <v>1131</v>
      </c>
      <c r="J710" s="5"/>
      <c r="K710" s="5"/>
      <c r="L710" s="19" t="str">
        <f>D710&amp;"|"&amp;COUNTIF($D$5:D710,D710)</f>
        <v>الفحص البصري لتصدع المنشآت: داخلي|8</v>
      </c>
    </row>
    <row r="711" spans="1:12" ht="36" x14ac:dyDescent="0.4">
      <c r="A711" s="20">
        <v>707</v>
      </c>
      <c r="B711" s="20" t="s">
        <v>771</v>
      </c>
      <c r="C711" s="21" t="s">
        <v>772</v>
      </c>
      <c r="D711" s="21" t="s">
        <v>1129</v>
      </c>
      <c r="E711" s="21" t="s">
        <v>404</v>
      </c>
      <c r="F711" s="21" t="s">
        <v>1139</v>
      </c>
      <c r="G711" s="21"/>
      <c r="H711" s="20" t="s">
        <v>78</v>
      </c>
      <c r="I711" s="21" t="s">
        <v>1131</v>
      </c>
      <c r="J711" s="5"/>
      <c r="K711" s="5"/>
      <c r="L711" s="19" t="str">
        <f>D711&amp;"|"&amp;COUNTIF($D$5:D711,D711)</f>
        <v>الفحص البصري لتصدع المنشآت: داخلي|9</v>
      </c>
    </row>
    <row r="712" spans="1:12" ht="36" x14ac:dyDescent="0.4">
      <c r="A712" s="22">
        <v>708</v>
      </c>
      <c r="B712" s="22" t="s">
        <v>771</v>
      </c>
      <c r="C712" s="23" t="s">
        <v>772</v>
      </c>
      <c r="D712" s="23" t="s">
        <v>1129</v>
      </c>
      <c r="E712" s="23" t="s">
        <v>404</v>
      </c>
      <c r="F712" s="23" t="s">
        <v>1140</v>
      </c>
      <c r="G712" s="23"/>
      <c r="H712" s="22" t="s">
        <v>78</v>
      </c>
      <c r="I712" s="23" t="s">
        <v>1131</v>
      </c>
      <c r="J712" s="5"/>
      <c r="K712" s="5"/>
      <c r="L712" s="19" t="str">
        <f>D712&amp;"|"&amp;COUNTIF($D$5:D712,D712)</f>
        <v>الفحص البصري لتصدع المنشآت: داخلي|10</v>
      </c>
    </row>
    <row r="713" spans="1:12" ht="36" x14ac:dyDescent="0.4">
      <c r="A713" s="20">
        <v>709</v>
      </c>
      <c r="B713" s="20" t="s">
        <v>771</v>
      </c>
      <c r="C713" s="21" t="s">
        <v>772</v>
      </c>
      <c r="D713" s="21" t="s">
        <v>607</v>
      </c>
      <c r="E713" s="21" t="s">
        <v>118</v>
      </c>
      <c r="F713" s="21" t="s">
        <v>1141</v>
      </c>
      <c r="G713" s="21" t="s">
        <v>1142</v>
      </c>
      <c r="H713" s="20" t="s">
        <v>84</v>
      </c>
      <c r="I713" s="21" t="s">
        <v>610</v>
      </c>
      <c r="J713" s="5"/>
      <c r="K713" s="5"/>
      <c r="L713" s="19" t="str">
        <f>D713&amp;"|"&amp;COUNTIF($D$5:D713,D713)</f>
        <v>طبقات أعمال الأساسات|5</v>
      </c>
    </row>
    <row r="714" spans="1:12" ht="36" x14ac:dyDescent="0.4">
      <c r="A714" s="22">
        <v>710</v>
      </c>
      <c r="B714" s="22" t="s">
        <v>771</v>
      </c>
      <c r="C714" s="23" t="s">
        <v>772</v>
      </c>
      <c r="D714" s="23" t="s">
        <v>614</v>
      </c>
      <c r="E714" s="23" t="s">
        <v>72</v>
      </c>
      <c r="F714" s="23" t="s">
        <v>1143</v>
      </c>
      <c r="G714" s="23"/>
      <c r="H714" s="22" t="s">
        <v>84</v>
      </c>
      <c r="I714" s="23" t="s">
        <v>617</v>
      </c>
      <c r="J714" s="5"/>
      <c r="K714" s="5"/>
      <c r="L714" s="19" t="str">
        <f>D714&amp;"|"&amp;COUNTIF($D$5:D714,D714)</f>
        <v>وصلات الصب في القواعد والميدات|2</v>
      </c>
    </row>
    <row r="715" spans="1:12" ht="36" x14ac:dyDescent="0.4">
      <c r="A715" s="20">
        <v>711</v>
      </c>
      <c r="B715" s="20" t="s">
        <v>771</v>
      </c>
      <c r="C715" s="21" t="s">
        <v>772</v>
      </c>
      <c r="D715" s="21" t="s">
        <v>614</v>
      </c>
      <c r="E715" s="21" t="s">
        <v>72</v>
      </c>
      <c r="F715" s="21" t="s">
        <v>1144</v>
      </c>
      <c r="G715" s="21"/>
      <c r="H715" s="20" t="s">
        <v>84</v>
      </c>
      <c r="I715" s="21" t="s">
        <v>617</v>
      </c>
      <c r="J715" s="5"/>
      <c r="K715" s="5"/>
      <c r="L715" s="19" t="str">
        <f>D715&amp;"|"&amp;COUNTIF($D$5:D715,D715)</f>
        <v>وصلات الصب في القواعد والميدات|3</v>
      </c>
    </row>
    <row r="716" spans="1:12" ht="36" x14ac:dyDescent="0.4">
      <c r="A716" s="22">
        <v>712</v>
      </c>
      <c r="B716" s="22" t="s">
        <v>771</v>
      </c>
      <c r="C716" s="23" t="s">
        <v>772</v>
      </c>
      <c r="D716" s="23" t="s">
        <v>614</v>
      </c>
      <c r="E716" s="23" t="s">
        <v>118</v>
      </c>
      <c r="F716" s="23" t="s">
        <v>1145</v>
      </c>
      <c r="G716" s="23"/>
      <c r="H716" s="22" t="s">
        <v>74</v>
      </c>
      <c r="I716" s="23" t="s">
        <v>617</v>
      </c>
      <c r="J716" s="5"/>
      <c r="K716" s="5"/>
      <c r="L716" s="19" t="str">
        <f>D716&amp;"|"&amp;COUNTIF($D$5:D716,D716)</f>
        <v>وصلات الصب في القواعد والميدات|4</v>
      </c>
    </row>
    <row r="717" spans="1:12" ht="36" x14ac:dyDescent="0.4">
      <c r="A717" s="20">
        <v>713</v>
      </c>
      <c r="B717" s="20" t="s">
        <v>771</v>
      </c>
      <c r="C717" s="21" t="s">
        <v>772</v>
      </c>
      <c r="D717" s="21" t="s">
        <v>1146</v>
      </c>
      <c r="E717" s="21" t="s">
        <v>118</v>
      </c>
      <c r="F717" s="21" t="s">
        <v>1147</v>
      </c>
      <c r="G717" s="21" t="s">
        <v>1148</v>
      </c>
      <c r="H717" s="20" t="s">
        <v>84</v>
      </c>
      <c r="I717" s="21" t="s">
        <v>1149</v>
      </c>
      <c r="J717" s="5"/>
      <c r="K717" s="5"/>
      <c r="L717" s="19" t="str">
        <f>D717&amp;"|"&amp;COUNTIF($D$5:D717,D717)</f>
        <v>فاصل عزل البلاطة الأرضية والميدة|1</v>
      </c>
    </row>
    <row r="718" spans="1:12" ht="36" x14ac:dyDescent="0.4">
      <c r="A718" s="22">
        <v>714</v>
      </c>
      <c r="B718" s="22" t="s">
        <v>771</v>
      </c>
      <c r="C718" s="23" t="s">
        <v>772</v>
      </c>
      <c r="D718" s="23" t="s">
        <v>1150</v>
      </c>
      <c r="E718" s="23" t="s">
        <v>72</v>
      </c>
      <c r="F718" s="23" t="s">
        <v>1151</v>
      </c>
      <c r="G718" s="23" t="s">
        <v>1152</v>
      </c>
      <c r="H718" s="22" t="s">
        <v>78</v>
      </c>
      <c r="I718" s="23" t="s">
        <v>1153</v>
      </c>
      <c r="J718" s="5"/>
      <c r="K718" s="5"/>
      <c r="L718" s="19" t="str">
        <f>D718&amp;"|"&amp;COUNTIF($D$5:D718,D718)</f>
        <v>فواصل البلاطة الأرضية S.O.G|1</v>
      </c>
    </row>
    <row r="719" spans="1:12" ht="36" x14ac:dyDescent="0.4">
      <c r="A719" s="20">
        <v>715</v>
      </c>
      <c r="B719" s="20" t="s">
        <v>771</v>
      </c>
      <c r="C719" s="21" t="s">
        <v>772</v>
      </c>
      <c r="D719" s="21" t="s">
        <v>1150</v>
      </c>
      <c r="E719" s="21" t="s">
        <v>118</v>
      </c>
      <c r="F719" s="21" t="s">
        <v>1154</v>
      </c>
      <c r="G719" s="21"/>
      <c r="H719" s="20" t="s">
        <v>74</v>
      </c>
      <c r="I719" s="21" t="s">
        <v>1149</v>
      </c>
      <c r="J719" s="5"/>
      <c r="K719" s="5"/>
      <c r="L719" s="19" t="str">
        <f>D719&amp;"|"&amp;COUNTIF($D$5:D719,D719)</f>
        <v>فواصل البلاطة الأرضية S.O.G|2</v>
      </c>
    </row>
    <row r="720" spans="1:12" ht="36" x14ac:dyDescent="0.4">
      <c r="A720" s="22">
        <v>716</v>
      </c>
      <c r="B720" s="22" t="s">
        <v>771</v>
      </c>
      <c r="C720" s="23" t="s">
        <v>772</v>
      </c>
      <c r="D720" s="23" t="s">
        <v>1150</v>
      </c>
      <c r="E720" s="23" t="s">
        <v>118</v>
      </c>
      <c r="F720" s="23" t="s">
        <v>1155</v>
      </c>
      <c r="G720" s="23" t="s">
        <v>1156</v>
      </c>
      <c r="H720" s="22" t="s">
        <v>84</v>
      </c>
      <c r="I720" s="23" t="s">
        <v>1149</v>
      </c>
      <c r="J720" s="5"/>
      <c r="K720" s="5"/>
      <c r="L720" s="19" t="str">
        <f>D720&amp;"|"&amp;COUNTIF($D$5:D720,D720)</f>
        <v>فواصل البلاطة الأرضية S.O.G|3</v>
      </c>
    </row>
    <row r="721" spans="1:12" ht="36" x14ac:dyDescent="0.4">
      <c r="A721" s="20">
        <v>717</v>
      </c>
      <c r="B721" s="20" t="s">
        <v>771</v>
      </c>
      <c r="C721" s="21" t="s">
        <v>772</v>
      </c>
      <c r="D721" s="21" t="s">
        <v>1150</v>
      </c>
      <c r="E721" s="21" t="s">
        <v>404</v>
      </c>
      <c r="F721" s="21" t="s">
        <v>1157</v>
      </c>
      <c r="G721" s="21" t="s">
        <v>1158</v>
      </c>
      <c r="H721" s="20" t="s">
        <v>74</v>
      </c>
      <c r="I721" s="21" t="s">
        <v>1153</v>
      </c>
      <c r="J721" s="5"/>
      <c r="K721" s="5"/>
      <c r="L721" s="19" t="str">
        <f>D721&amp;"|"&amp;COUNTIF($D$5:D721,D721)</f>
        <v>فواصل البلاطة الأرضية S.O.G|4</v>
      </c>
    </row>
    <row r="722" spans="1:12" ht="36" x14ac:dyDescent="0.4">
      <c r="A722" s="22">
        <v>718</v>
      </c>
      <c r="B722" s="22" t="s">
        <v>771</v>
      </c>
      <c r="C722" s="23" t="s">
        <v>772</v>
      </c>
      <c r="D722" s="23" t="s">
        <v>1159</v>
      </c>
      <c r="E722" s="23" t="s">
        <v>118</v>
      </c>
      <c r="F722" s="23" t="s">
        <v>1160</v>
      </c>
      <c r="G722" s="23" t="s">
        <v>1161</v>
      </c>
      <c r="H722" s="22" t="s">
        <v>84</v>
      </c>
      <c r="I722" s="23" t="s">
        <v>1162</v>
      </c>
      <c r="J722" s="5"/>
      <c r="K722" s="5"/>
      <c r="L722" s="19" t="str">
        <f>D722&amp;"|"&amp;COUNTIF($D$5:D722,D722)</f>
        <v>تفاصيل فواصل البلاطة الأرضية|1</v>
      </c>
    </row>
    <row r="723" spans="1:12" ht="36" x14ac:dyDescent="0.4">
      <c r="A723" s="20">
        <v>719</v>
      </c>
      <c r="B723" s="20" t="s">
        <v>771</v>
      </c>
      <c r="C723" s="21" t="s">
        <v>772</v>
      </c>
      <c r="D723" s="21" t="s">
        <v>1159</v>
      </c>
      <c r="E723" s="21" t="s">
        <v>118</v>
      </c>
      <c r="F723" s="21" t="s">
        <v>1163</v>
      </c>
      <c r="G723" s="21" t="s">
        <v>1164</v>
      </c>
      <c r="H723" s="20" t="s">
        <v>74</v>
      </c>
      <c r="I723" s="21" t="s">
        <v>1162</v>
      </c>
      <c r="J723" s="5"/>
      <c r="K723" s="5"/>
      <c r="L723" s="19" t="str">
        <f>D723&amp;"|"&amp;COUNTIF($D$5:D723,D723)</f>
        <v>تفاصيل فواصل البلاطة الأرضية|2</v>
      </c>
    </row>
    <row r="724" spans="1:12" ht="36" x14ac:dyDescent="0.4">
      <c r="A724" s="22">
        <v>720</v>
      </c>
      <c r="B724" s="22" t="s">
        <v>771</v>
      </c>
      <c r="C724" s="23" t="s">
        <v>772</v>
      </c>
      <c r="D724" s="23" t="s">
        <v>1159</v>
      </c>
      <c r="E724" s="23" t="s">
        <v>72</v>
      </c>
      <c r="F724" s="23" t="s">
        <v>1165</v>
      </c>
      <c r="G724" s="23"/>
      <c r="H724" s="22" t="s">
        <v>78</v>
      </c>
      <c r="I724" s="23" t="s">
        <v>1162</v>
      </c>
      <c r="J724" s="5"/>
      <c r="K724" s="5"/>
      <c r="L724" s="19" t="str">
        <f>D724&amp;"|"&amp;COUNTIF($D$5:D724,D724)</f>
        <v>تفاصيل فواصل البلاطة الأرضية|3</v>
      </c>
    </row>
    <row r="725" spans="1:12" ht="36" x14ac:dyDescent="0.4">
      <c r="A725" s="20">
        <v>721</v>
      </c>
      <c r="B725" s="20" t="s">
        <v>771</v>
      </c>
      <c r="C725" s="21" t="s">
        <v>772</v>
      </c>
      <c r="D725" s="21" t="s">
        <v>1166</v>
      </c>
      <c r="E725" s="21" t="s">
        <v>118</v>
      </c>
      <c r="F725" s="21" t="s">
        <v>1167</v>
      </c>
      <c r="G725" s="21" t="s">
        <v>1168</v>
      </c>
      <c r="H725" s="20" t="s">
        <v>84</v>
      </c>
      <c r="I725" s="21" t="s">
        <v>1169</v>
      </c>
      <c r="J725" s="5"/>
      <c r="K725" s="5"/>
      <c r="L725" s="19" t="str">
        <f>D725&amp;"|"&amp;COUNTIF($D$5:D725,D725)</f>
        <v>فحص صب الخرسانة|1</v>
      </c>
    </row>
    <row r="726" spans="1:12" ht="36" x14ac:dyDescent="0.4">
      <c r="A726" s="22">
        <v>722</v>
      </c>
      <c r="B726" s="22" t="s">
        <v>771</v>
      </c>
      <c r="C726" s="23" t="s">
        <v>772</v>
      </c>
      <c r="D726" s="23" t="s">
        <v>1166</v>
      </c>
      <c r="E726" s="23" t="s">
        <v>118</v>
      </c>
      <c r="F726" s="23" t="s">
        <v>1170</v>
      </c>
      <c r="G726" s="23"/>
      <c r="H726" s="22" t="s">
        <v>84</v>
      </c>
      <c r="I726" s="23" t="s">
        <v>1169</v>
      </c>
      <c r="J726" s="5"/>
      <c r="K726" s="5"/>
      <c r="L726" s="19" t="str">
        <f>D726&amp;"|"&amp;COUNTIF($D$5:D726,D726)</f>
        <v>فحص صب الخرسانة|2</v>
      </c>
    </row>
    <row r="727" spans="1:12" ht="36" x14ac:dyDescent="0.4">
      <c r="A727" s="20">
        <v>723</v>
      </c>
      <c r="B727" s="20" t="s">
        <v>771</v>
      </c>
      <c r="C727" s="21" t="s">
        <v>772</v>
      </c>
      <c r="D727" s="21" t="s">
        <v>1166</v>
      </c>
      <c r="E727" s="21" t="s">
        <v>118</v>
      </c>
      <c r="F727" s="21" t="s">
        <v>1171</v>
      </c>
      <c r="G727" s="21"/>
      <c r="H727" s="20" t="s">
        <v>84</v>
      </c>
      <c r="I727" s="21" t="s">
        <v>1169</v>
      </c>
      <c r="J727" s="5"/>
      <c r="K727" s="5"/>
      <c r="L727" s="19" t="str">
        <f>D727&amp;"|"&amp;COUNTIF($D$5:D727,D727)</f>
        <v>فحص صب الخرسانة|3</v>
      </c>
    </row>
    <row r="728" spans="1:12" ht="36" x14ac:dyDescent="0.4">
      <c r="A728" s="22">
        <v>724</v>
      </c>
      <c r="B728" s="22" t="s">
        <v>771</v>
      </c>
      <c r="C728" s="23" t="s">
        <v>772</v>
      </c>
      <c r="D728" s="23" t="s">
        <v>1166</v>
      </c>
      <c r="E728" s="23" t="s">
        <v>118</v>
      </c>
      <c r="F728" s="23" t="s">
        <v>1172</v>
      </c>
      <c r="G728" s="23" t="s">
        <v>1173</v>
      </c>
      <c r="H728" s="22" t="s">
        <v>84</v>
      </c>
      <c r="I728" s="23" t="s">
        <v>1169</v>
      </c>
      <c r="J728" s="5"/>
      <c r="K728" s="5"/>
      <c r="L728" s="19" t="str">
        <f>D728&amp;"|"&amp;COUNTIF($D$5:D728,D728)</f>
        <v>فحص صب الخرسانة|4</v>
      </c>
    </row>
    <row r="729" spans="1:12" ht="36" x14ac:dyDescent="0.4">
      <c r="A729" s="20">
        <v>725</v>
      </c>
      <c r="B729" s="20" t="s">
        <v>771</v>
      </c>
      <c r="C729" s="21" t="s">
        <v>772</v>
      </c>
      <c r="D729" s="21" t="s">
        <v>1166</v>
      </c>
      <c r="E729" s="21" t="s">
        <v>118</v>
      </c>
      <c r="F729" s="21" t="s">
        <v>1174</v>
      </c>
      <c r="G729" s="21"/>
      <c r="H729" s="20" t="s">
        <v>84</v>
      </c>
      <c r="I729" s="21" t="s">
        <v>1169</v>
      </c>
      <c r="J729" s="5"/>
      <c r="K729" s="5"/>
      <c r="L729" s="19" t="str">
        <f>D729&amp;"|"&amp;COUNTIF($D$5:D729,D729)</f>
        <v>فحص صب الخرسانة|5</v>
      </c>
    </row>
    <row r="730" spans="1:12" ht="36" x14ac:dyDescent="0.4">
      <c r="A730" s="22">
        <v>726</v>
      </c>
      <c r="B730" s="22" t="s">
        <v>771</v>
      </c>
      <c r="C730" s="23" t="s">
        <v>772</v>
      </c>
      <c r="D730" s="23" t="s">
        <v>1166</v>
      </c>
      <c r="E730" s="23" t="s">
        <v>72</v>
      </c>
      <c r="F730" s="23" t="s">
        <v>1175</v>
      </c>
      <c r="G730" s="23"/>
      <c r="H730" s="22" t="s">
        <v>74</v>
      </c>
      <c r="I730" s="23" t="s">
        <v>1169</v>
      </c>
      <c r="J730" s="5"/>
      <c r="K730" s="5"/>
      <c r="L730" s="19" t="str">
        <f>D730&amp;"|"&amp;COUNTIF($D$5:D730,D730)</f>
        <v>فحص صب الخرسانة|6</v>
      </c>
    </row>
    <row r="731" spans="1:12" ht="36" x14ac:dyDescent="0.4">
      <c r="A731" s="20">
        <v>727</v>
      </c>
      <c r="B731" s="20" t="s">
        <v>771</v>
      </c>
      <c r="C731" s="21" t="s">
        <v>772</v>
      </c>
      <c r="D731" s="21" t="s">
        <v>1166</v>
      </c>
      <c r="E731" s="21" t="s">
        <v>118</v>
      </c>
      <c r="F731" s="21" t="s">
        <v>1176</v>
      </c>
      <c r="G731" s="21"/>
      <c r="H731" s="20" t="s">
        <v>84</v>
      </c>
      <c r="I731" s="21" t="s">
        <v>1169</v>
      </c>
      <c r="J731" s="5"/>
      <c r="K731" s="5"/>
      <c r="L731" s="19" t="str">
        <f>D731&amp;"|"&amp;COUNTIF($D$5:D731,D731)</f>
        <v>فحص صب الخرسانة|7</v>
      </c>
    </row>
    <row r="732" spans="1:12" ht="36" x14ac:dyDescent="0.4">
      <c r="A732" s="22">
        <v>728</v>
      </c>
      <c r="B732" s="22" t="s">
        <v>771</v>
      </c>
      <c r="C732" s="23" t="s">
        <v>772</v>
      </c>
      <c r="D732" s="23" t="s">
        <v>1166</v>
      </c>
      <c r="E732" s="23" t="s">
        <v>118</v>
      </c>
      <c r="F732" s="23" t="s">
        <v>1177</v>
      </c>
      <c r="G732" s="23"/>
      <c r="H732" s="22" t="s">
        <v>84</v>
      </c>
      <c r="I732" s="23" t="s">
        <v>1169</v>
      </c>
      <c r="J732" s="5"/>
      <c r="K732" s="5"/>
      <c r="L732" s="19" t="str">
        <f>D732&amp;"|"&amp;COUNTIF($D$5:D732,D732)</f>
        <v>فحص صب الخرسانة|8</v>
      </c>
    </row>
    <row r="733" spans="1:12" ht="36" x14ac:dyDescent="0.4">
      <c r="A733" s="20">
        <v>729</v>
      </c>
      <c r="B733" s="20" t="s">
        <v>771</v>
      </c>
      <c r="C733" s="21" t="s">
        <v>772</v>
      </c>
      <c r="D733" s="21" t="s">
        <v>1166</v>
      </c>
      <c r="E733" s="21" t="s">
        <v>72</v>
      </c>
      <c r="F733" s="21" t="s">
        <v>1178</v>
      </c>
      <c r="G733" s="21"/>
      <c r="H733" s="20" t="s">
        <v>74</v>
      </c>
      <c r="I733" s="21" t="s">
        <v>1169</v>
      </c>
      <c r="J733" s="5"/>
      <c r="K733" s="5"/>
      <c r="L733" s="19" t="str">
        <f>D733&amp;"|"&amp;COUNTIF($D$5:D733,D733)</f>
        <v>فحص صب الخرسانة|9</v>
      </c>
    </row>
    <row r="734" spans="1:12" ht="36" x14ac:dyDescent="0.4">
      <c r="A734" s="22">
        <v>730</v>
      </c>
      <c r="B734" s="22" t="s">
        <v>771</v>
      </c>
      <c r="C734" s="23" t="s">
        <v>772</v>
      </c>
      <c r="D734" s="23" t="s">
        <v>1179</v>
      </c>
      <c r="E734" s="23" t="s">
        <v>76</v>
      </c>
      <c r="F734" s="23" t="s">
        <v>1180</v>
      </c>
      <c r="G734" s="23"/>
      <c r="H734" s="22" t="s">
        <v>78</v>
      </c>
      <c r="I734" s="23" t="s">
        <v>1181</v>
      </c>
      <c r="J734" s="5"/>
      <c r="K734" s="5"/>
      <c r="L734" s="19" t="str">
        <f>D734&amp;"|"&amp;COUNTIF($D$5:D734,D734)</f>
        <v>معاينة محطة الخرسانة الجاهزة|1</v>
      </c>
    </row>
    <row r="735" spans="1:12" ht="36" x14ac:dyDescent="0.4">
      <c r="A735" s="20">
        <v>731</v>
      </c>
      <c r="B735" s="20" t="s">
        <v>771</v>
      </c>
      <c r="C735" s="21" t="s">
        <v>772</v>
      </c>
      <c r="D735" s="21" t="s">
        <v>1179</v>
      </c>
      <c r="E735" s="21" t="s">
        <v>72</v>
      </c>
      <c r="F735" s="21" t="s">
        <v>1182</v>
      </c>
      <c r="G735" s="21"/>
      <c r="H735" s="20" t="s">
        <v>78</v>
      </c>
      <c r="I735" s="21" t="s">
        <v>1181</v>
      </c>
      <c r="J735" s="5"/>
      <c r="K735" s="5"/>
      <c r="L735" s="19" t="str">
        <f>D735&amp;"|"&amp;COUNTIF($D$5:D735,D735)</f>
        <v>معاينة محطة الخرسانة الجاهزة|2</v>
      </c>
    </row>
    <row r="736" spans="1:12" ht="36" x14ac:dyDescent="0.4">
      <c r="A736" s="22">
        <v>732</v>
      </c>
      <c r="B736" s="22" t="s">
        <v>771</v>
      </c>
      <c r="C736" s="23" t="s">
        <v>772</v>
      </c>
      <c r="D736" s="23" t="s">
        <v>1179</v>
      </c>
      <c r="E736" s="23" t="s">
        <v>72</v>
      </c>
      <c r="F736" s="23" t="s">
        <v>1183</v>
      </c>
      <c r="G736" s="23"/>
      <c r="H736" s="22" t="s">
        <v>78</v>
      </c>
      <c r="I736" s="23" t="s">
        <v>1181</v>
      </c>
      <c r="J736" s="5"/>
      <c r="K736" s="5"/>
      <c r="L736" s="19" t="str">
        <f>D736&amp;"|"&amp;COUNTIF($D$5:D736,D736)</f>
        <v>معاينة محطة الخرسانة الجاهزة|3</v>
      </c>
    </row>
    <row r="737" spans="1:12" ht="36" x14ac:dyDescent="0.4">
      <c r="A737" s="20">
        <v>733</v>
      </c>
      <c r="B737" s="20" t="s">
        <v>771</v>
      </c>
      <c r="C737" s="21" t="s">
        <v>772</v>
      </c>
      <c r="D737" s="21" t="s">
        <v>1179</v>
      </c>
      <c r="E737" s="21" t="s">
        <v>72</v>
      </c>
      <c r="F737" s="21" t="s">
        <v>1184</v>
      </c>
      <c r="G737" s="21"/>
      <c r="H737" s="20" t="s">
        <v>78</v>
      </c>
      <c r="I737" s="21" t="s">
        <v>1181</v>
      </c>
      <c r="J737" s="5"/>
      <c r="K737" s="5"/>
      <c r="L737" s="19" t="str">
        <f>D737&amp;"|"&amp;COUNTIF($D$5:D737,D737)</f>
        <v>معاينة محطة الخرسانة الجاهزة|4</v>
      </c>
    </row>
    <row r="738" spans="1:12" ht="36" x14ac:dyDescent="0.4">
      <c r="A738" s="22">
        <v>734</v>
      </c>
      <c r="B738" s="22" t="s">
        <v>771</v>
      </c>
      <c r="C738" s="23" t="s">
        <v>772</v>
      </c>
      <c r="D738" s="23" t="s">
        <v>1179</v>
      </c>
      <c r="E738" s="23" t="s">
        <v>76</v>
      </c>
      <c r="F738" s="23" t="s">
        <v>1185</v>
      </c>
      <c r="G738" s="23" t="s">
        <v>1186</v>
      </c>
      <c r="H738" s="22" t="s">
        <v>78</v>
      </c>
      <c r="I738" s="23" t="s">
        <v>1181</v>
      </c>
      <c r="J738" s="5"/>
      <c r="K738" s="5"/>
      <c r="L738" s="19" t="str">
        <f>D738&amp;"|"&amp;COUNTIF($D$5:D738,D738)</f>
        <v>معاينة محطة الخرسانة الجاهزة|5</v>
      </c>
    </row>
    <row r="739" spans="1:12" ht="36" x14ac:dyDescent="0.4">
      <c r="A739" s="20">
        <v>735</v>
      </c>
      <c r="B739" s="20" t="s">
        <v>771</v>
      </c>
      <c r="C739" s="21" t="s">
        <v>772</v>
      </c>
      <c r="D739" s="21" t="s">
        <v>1179</v>
      </c>
      <c r="E739" s="21" t="s">
        <v>72</v>
      </c>
      <c r="F739" s="21" t="s">
        <v>1187</v>
      </c>
      <c r="G739" s="21"/>
      <c r="H739" s="20" t="s">
        <v>84</v>
      </c>
      <c r="I739" s="21" t="s">
        <v>1181</v>
      </c>
      <c r="J739" s="5"/>
      <c r="K739" s="5"/>
      <c r="L739" s="19" t="str">
        <f>D739&amp;"|"&amp;COUNTIF($D$5:D739,D739)</f>
        <v>معاينة محطة الخرسانة الجاهزة|6</v>
      </c>
    </row>
    <row r="740" spans="1:12" ht="36" x14ac:dyDescent="0.4">
      <c r="A740" s="22">
        <v>736</v>
      </c>
      <c r="B740" s="22" t="s">
        <v>771</v>
      </c>
      <c r="C740" s="23" t="s">
        <v>772</v>
      </c>
      <c r="D740" s="23" t="s">
        <v>1188</v>
      </c>
      <c r="E740" s="23" t="s">
        <v>118</v>
      </c>
      <c r="F740" s="23" t="s">
        <v>1189</v>
      </c>
      <c r="G740" s="23"/>
      <c r="H740" s="22" t="s">
        <v>84</v>
      </c>
      <c r="I740" s="23" t="s">
        <v>1190</v>
      </c>
      <c r="J740" s="5"/>
      <c r="K740" s="5"/>
      <c r="L740" s="19" t="str">
        <f>D740&amp;"|"&amp;COUNTIF($D$5:D740,D740)</f>
        <v>استلام الخرسانة الجاهزة وأخذ العينات|1</v>
      </c>
    </row>
    <row r="741" spans="1:12" ht="36" x14ac:dyDescent="0.4">
      <c r="A741" s="20">
        <v>737</v>
      </c>
      <c r="B741" s="20" t="s">
        <v>771</v>
      </c>
      <c r="C741" s="21" t="s">
        <v>772</v>
      </c>
      <c r="D741" s="21" t="s">
        <v>1188</v>
      </c>
      <c r="E741" s="21" t="s">
        <v>118</v>
      </c>
      <c r="F741" s="21" t="s">
        <v>1191</v>
      </c>
      <c r="G741" s="21"/>
      <c r="H741" s="20" t="s">
        <v>84</v>
      </c>
      <c r="I741" s="21" t="s">
        <v>1190</v>
      </c>
      <c r="J741" s="5"/>
      <c r="K741" s="5"/>
      <c r="L741" s="19" t="str">
        <f>D741&amp;"|"&amp;COUNTIF($D$5:D741,D741)</f>
        <v>استلام الخرسانة الجاهزة وأخذ العينات|2</v>
      </c>
    </row>
    <row r="742" spans="1:12" ht="36" x14ac:dyDescent="0.4">
      <c r="A742" s="22">
        <v>738</v>
      </c>
      <c r="B742" s="22" t="s">
        <v>771</v>
      </c>
      <c r="C742" s="23" t="s">
        <v>772</v>
      </c>
      <c r="D742" s="23" t="s">
        <v>1188</v>
      </c>
      <c r="E742" s="23" t="s">
        <v>118</v>
      </c>
      <c r="F742" s="23" t="s">
        <v>1192</v>
      </c>
      <c r="G742" s="23" t="s">
        <v>1193</v>
      </c>
      <c r="H742" s="22" t="s">
        <v>74</v>
      </c>
      <c r="I742" s="23" t="s">
        <v>1190</v>
      </c>
      <c r="J742" s="5"/>
      <c r="K742" s="5"/>
      <c r="L742" s="19" t="str">
        <f>D742&amp;"|"&amp;COUNTIF($D$5:D742,D742)</f>
        <v>استلام الخرسانة الجاهزة وأخذ العينات|3</v>
      </c>
    </row>
    <row r="743" spans="1:12" ht="36" x14ac:dyDescent="0.4">
      <c r="A743" s="20">
        <v>739</v>
      </c>
      <c r="B743" s="20" t="s">
        <v>771</v>
      </c>
      <c r="C743" s="21" t="s">
        <v>772</v>
      </c>
      <c r="D743" s="21" t="s">
        <v>1188</v>
      </c>
      <c r="E743" s="21" t="s">
        <v>118</v>
      </c>
      <c r="F743" s="21" t="s">
        <v>1194</v>
      </c>
      <c r="G743" s="21" t="s">
        <v>1195</v>
      </c>
      <c r="H743" s="20" t="s">
        <v>84</v>
      </c>
      <c r="I743" s="21" t="s">
        <v>1190</v>
      </c>
      <c r="J743" s="5"/>
      <c r="K743" s="5"/>
      <c r="L743" s="19" t="str">
        <f>D743&amp;"|"&amp;COUNTIF($D$5:D743,D743)</f>
        <v>استلام الخرسانة الجاهزة وأخذ العينات|4</v>
      </c>
    </row>
    <row r="744" spans="1:12" ht="36" x14ac:dyDescent="0.4">
      <c r="A744" s="22">
        <v>740</v>
      </c>
      <c r="B744" s="22" t="s">
        <v>771</v>
      </c>
      <c r="C744" s="23" t="s">
        <v>772</v>
      </c>
      <c r="D744" s="23" t="s">
        <v>1188</v>
      </c>
      <c r="E744" s="23" t="s">
        <v>118</v>
      </c>
      <c r="F744" s="23" t="s">
        <v>1196</v>
      </c>
      <c r="G744" s="23" t="s">
        <v>1197</v>
      </c>
      <c r="H744" s="22" t="s">
        <v>74</v>
      </c>
      <c r="I744" s="23" t="s">
        <v>1190</v>
      </c>
      <c r="J744" s="5"/>
      <c r="K744" s="5"/>
      <c r="L744" s="19" t="str">
        <f>D744&amp;"|"&amp;COUNTIF($D$5:D744,D744)</f>
        <v>استلام الخرسانة الجاهزة وأخذ العينات|5</v>
      </c>
    </row>
    <row r="745" spans="1:12" ht="36" x14ac:dyDescent="0.4">
      <c r="A745" s="20">
        <v>741</v>
      </c>
      <c r="B745" s="20" t="s">
        <v>771</v>
      </c>
      <c r="C745" s="21" t="s">
        <v>772</v>
      </c>
      <c r="D745" s="21" t="s">
        <v>1188</v>
      </c>
      <c r="E745" s="21" t="s">
        <v>118</v>
      </c>
      <c r="F745" s="21" t="s">
        <v>1198</v>
      </c>
      <c r="G745" s="21" t="s">
        <v>1199</v>
      </c>
      <c r="H745" s="20" t="s">
        <v>84</v>
      </c>
      <c r="I745" s="21" t="s">
        <v>1190</v>
      </c>
      <c r="J745" s="5"/>
      <c r="K745" s="5"/>
      <c r="L745" s="19" t="str">
        <f>D745&amp;"|"&amp;COUNTIF($D$5:D745,D745)</f>
        <v>استلام الخرسانة الجاهزة وأخذ العينات|6</v>
      </c>
    </row>
    <row r="746" spans="1:12" ht="36" x14ac:dyDescent="0.4">
      <c r="A746" s="22">
        <v>742</v>
      </c>
      <c r="B746" s="22" t="s">
        <v>771</v>
      </c>
      <c r="C746" s="23" t="s">
        <v>772</v>
      </c>
      <c r="D746" s="23" t="s">
        <v>1188</v>
      </c>
      <c r="E746" s="23" t="s">
        <v>76</v>
      </c>
      <c r="F746" s="23" t="s">
        <v>1200</v>
      </c>
      <c r="G746" s="23"/>
      <c r="H746" s="22" t="s">
        <v>78</v>
      </c>
      <c r="I746" s="23" t="s">
        <v>1190</v>
      </c>
      <c r="J746" s="5"/>
      <c r="K746" s="5"/>
      <c r="L746" s="19" t="str">
        <f>D746&amp;"|"&amp;COUNTIF($D$5:D746,D746)</f>
        <v>استلام الخرسانة الجاهزة وأخذ العينات|7</v>
      </c>
    </row>
    <row r="747" spans="1:12" ht="36" x14ac:dyDescent="0.4">
      <c r="A747" s="20">
        <v>743</v>
      </c>
      <c r="B747" s="20" t="s">
        <v>771</v>
      </c>
      <c r="C747" s="21" t="s">
        <v>772</v>
      </c>
      <c r="D747" s="21" t="s">
        <v>1188</v>
      </c>
      <c r="E747" s="21" t="s">
        <v>404</v>
      </c>
      <c r="F747" s="21" t="s">
        <v>1201</v>
      </c>
      <c r="G747" s="21" t="s">
        <v>1202</v>
      </c>
      <c r="H747" s="20" t="s">
        <v>78</v>
      </c>
      <c r="I747" s="21" t="s">
        <v>1190</v>
      </c>
      <c r="J747" s="5"/>
      <c r="K747" s="5"/>
      <c r="L747" s="19" t="str">
        <f>D747&amp;"|"&amp;COUNTIF($D$5:D747,D747)</f>
        <v>استلام الخرسانة الجاهزة وأخذ العينات|8</v>
      </c>
    </row>
    <row r="748" spans="1:12" ht="36" x14ac:dyDescent="0.4">
      <c r="A748" s="22">
        <v>744</v>
      </c>
      <c r="B748" s="22" t="s">
        <v>771</v>
      </c>
      <c r="C748" s="23" t="s">
        <v>772</v>
      </c>
      <c r="D748" s="23" t="s">
        <v>1188</v>
      </c>
      <c r="E748" s="23" t="s">
        <v>76</v>
      </c>
      <c r="F748" s="23" t="s">
        <v>1203</v>
      </c>
      <c r="G748" s="23" t="s">
        <v>859</v>
      </c>
      <c r="H748" s="22" t="s">
        <v>78</v>
      </c>
      <c r="I748" s="23" t="s">
        <v>1190</v>
      </c>
      <c r="J748" s="5"/>
      <c r="K748" s="5"/>
      <c r="L748" s="19" t="str">
        <f>D748&amp;"|"&amp;COUNTIF($D$5:D748,D748)</f>
        <v>استلام الخرسانة الجاهزة وأخذ العينات|9</v>
      </c>
    </row>
    <row r="749" spans="1:12" ht="36" x14ac:dyDescent="0.4">
      <c r="A749" s="20">
        <v>745</v>
      </c>
      <c r="B749" s="20" t="s">
        <v>771</v>
      </c>
      <c r="C749" s="21" t="s">
        <v>772</v>
      </c>
      <c r="D749" s="21" t="s">
        <v>1188</v>
      </c>
      <c r="E749" s="21" t="s">
        <v>118</v>
      </c>
      <c r="F749" s="21" t="s">
        <v>1204</v>
      </c>
      <c r="G749" s="21"/>
      <c r="H749" s="20" t="s">
        <v>84</v>
      </c>
      <c r="I749" s="21" t="s">
        <v>1190</v>
      </c>
      <c r="J749" s="5"/>
      <c r="K749" s="5"/>
      <c r="L749" s="19" t="str">
        <f>D749&amp;"|"&amp;COUNTIF($D$5:D749,D749)</f>
        <v>استلام الخرسانة الجاهزة وأخذ العينات|10</v>
      </c>
    </row>
    <row r="750" spans="1:12" ht="36" x14ac:dyDescent="0.4">
      <c r="A750" s="22">
        <v>746</v>
      </c>
      <c r="B750" s="22" t="s">
        <v>771</v>
      </c>
      <c r="C750" s="23" t="s">
        <v>772</v>
      </c>
      <c r="D750" s="23" t="s">
        <v>1188</v>
      </c>
      <c r="E750" s="23" t="s">
        <v>404</v>
      </c>
      <c r="F750" s="23" t="s">
        <v>1205</v>
      </c>
      <c r="G750" s="23"/>
      <c r="H750" s="22" t="s">
        <v>84</v>
      </c>
      <c r="I750" s="23" t="s">
        <v>1190</v>
      </c>
      <c r="J750" s="5"/>
      <c r="K750" s="5"/>
      <c r="L750" s="19" t="str">
        <f>D750&amp;"|"&amp;COUNTIF($D$5:D750,D750)</f>
        <v>استلام الخرسانة الجاهزة وأخذ العينات|11</v>
      </c>
    </row>
    <row r="751" spans="1:12" ht="36" x14ac:dyDescent="0.4">
      <c r="A751" s="20">
        <v>747</v>
      </c>
      <c r="B751" s="20" t="s">
        <v>771</v>
      </c>
      <c r="C751" s="21" t="s">
        <v>772</v>
      </c>
      <c r="D751" s="21" t="s">
        <v>1188</v>
      </c>
      <c r="E751" s="21" t="s">
        <v>118</v>
      </c>
      <c r="F751" s="21" t="s">
        <v>1206</v>
      </c>
      <c r="G751" s="21"/>
      <c r="H751" s="20" t="s">
        <v>78</v>
      </c>
      <c r="I751" s="21" t="s">
        <v>1190</v>
      </c>
      <c r="J751" s="5"/>
      <c r="K751" s="5"/>
      <c r="L751" s="19" t="str">
        <f>D751&amp;"|"&amp;COUNTIF($D$5:D751,D751)</f>
        <v>استلام الخرسانة الجاهزة وأخذ العينات|12</v>
      </c>
    </row>
    <row r="752" spans="1:12" ht="36" x14ac:dyDescent="0.4">
      <c r="A752" s="22">
        <v>748</v>
      </c>
      <c r="B752" s="22" t="s">
        <v>771</v>
      </c>
      <c r="C752" s="23" t="s">
        <v>772</v>
      </c>
      <c r="D752" s="23" t="s">
        <v>1207</v>
      </c>
      <c r="E752" s="23" t="s">
        <v>72</v>
      </c>
      <c r="F752" s="23" t="s">
        <v>1208</v>
      </c>
      <c r="G752" s="23"/>
      <c r="H752" s="22" t="s">
        <v>84</v>
      </c>
      <c r="I752" s="23" t="s">
        <v>1209</v>
      </c>
      <c r="J752" s="5"/>
      <c r="K752" s="5"/>
      <c r="L752" s="19" t="str">
        <f>D752&amp;"|"&amp;COUNTIF($D$5:D752,D752)</f>
        <v>الفواصل ومانع التسرب|1</v>
      </c>
    </row>
    <row r="753" spans="1:12" ht="36" x14ac:dyDescent="0.4">
      <c r="A753" s="20">
        <v>749</v>
      </c>
      <c r="B753" s="20" t="s">
        <v>771</v>
      </c>
      <c r="C753" s="21" t="s">
        <v>772</v>
      </c>
      <c r="D753" s="21" t="s">
        <v>1207</v>
      </c>
      <c r="E753" s="21" t="s">
        <v>404</v>
      </c>
      <c r="F753" s="21" t="s">
        <v>1210</v>
      </c>
      <c r="G753" s="21"/>
      <c r="H753" s="20" t="s">
        <v>84</v>
      </c>
      <c r="I753" s="21" t="s">
        <v>1209</v>
      </c>
      <c r="J753" s="5"/>
      <c r="K753" s="5"/>
      <c r="L753" s="19" t="str">
        <f>D753&amp;"|"&amp;COUNTIF($D$5:D753,D753)</f>
        <v>الفواصل ومانع التسرب|2</v>
      </c>
    </row>
    <row r="754" spans="1:12" ht="36" x14ac:dyDescent="0.4">
      <c r="A754" s="22">
        <v>750</v>
      </c>
      <c r="B754" s="22" t="s">
        <v>771</v>
      </c>
      <c r="C754" s="23" t="s">
        <v>772</v>
      </c>
      <c r="D754" s="23" t="s">
        <v>1211</v>
      </c>
      <c r="E754" s="23" t="s">
        <v>118</v>
      </c>
      <c r="F754" s="23" t="s">
        <v>1212</v>
      </c>
      <c r="G754" s="23"/>
      <c r="H754" s="22" t="s">
        <v>84</v>
      </c>
      <c r="I754" s="23" t="s">
        <v>1213</v>
      </c>
      <c r="J754" s="5"/>
      <c r="K754" s="5"/>
      <c r="L754" s="19" t="str">
        <f>D754&amp;"|"&amp;COUNTIF($D$5:D754,D754)</f>
        <v>صب ومعالجة الأعمدة|1</v>
      </c>
    </row>
    <row r="755" spans="1:12" ht="36" x14ac:dyDescent="0.4">
      <c r="A755" s="20">
        <v>751</v>
      </c>
      <c r="B755" s="20" t="s">
        <v>771</v>
      </c>
      <c r="C755" s="21" t="s">
        <v>772</v>
      </c>
      <c r="D755" s="21" t="s">
        <v>1211</v>
      </c>
      <c r="E755" s="21" t="s">
        <v>404</v>
      </c>
      <c r="F755" s="21" t="s">
        <v>1214</v>
      </c>
      <c r="G755" s="21"/>
      <c r="H755" s="20" t="s">
        <v>84</v>
      </c>
      <c r="I755" s="21" t="s">
        <v>1213</v>
      </c>
      <c r="J755" s="5"/>
      <c r="K755" s="5"/>
      <c r="L755" s="19" t="str">
        <f>D755&amp;"|"&amp;COUNTIF($D$5:D755,D755)</f>
        <v>صب ومعالجة الأعمدة|2</v>
      </c>
    </row>
    <row r="756" spans="1:12" ht="36" x14ac:dyDescent="0.4">
      <c r="A756" s="22">
        <v>752</v>
      </c>
      <c r="B756" s="22" t="s">
        <v>771</v>
      </c>
      <c r="C756" s="23" t="s">
        <v>772</v>
      </c>
      <c r="D756" s="23" t="s">
        <v>1211</v>
      </c>
      <c r="E756" s="23" t="s">
        <v>404</v>
      </c>
      <c r="F756" s="23" t="s">
        <v>1215</v>
      </c>
      <c r="G756" s="23" t="s">
        <v>1216</v>
      </c>
      <c r="H756" s="22" t="s">
        <v>78</v>
      </c>
      <c r="I756" s="23" t="s">
        <v>1213</v>
      </c>
      <c r="J756" s="5"/>
      <c r="K756" s="5"/>
      <c r="L756" s="19" t="str">
        <f>D756&amp;"|"&amp;COUNTIF($D$5:D756,D756)</f>
        <v>صب ومعالجة الأعمدة|3</v>
      </c>
    </row>
    <row r="757" spans="1:12" ht="36" x14ac:dyDescent="0.4">
      <c r="A757" s="20">
        <v>753</v>
      </c>
      <c r="B757" s="20" t="s">
        <v>771</v>
      </c>
      <c r="C757" s="21" t="s">
        <v>772</v>
      </c>
      <c r="D757" s="21" t="s">
        <v>1211</v>
      </c>
      <c r="E757" s="21" t="s">
        <v>404</v>
      </c>
      <c r="F757" s="21" t="s">
        <v>1217</v>
      </c>
      <c r="G757" s="21"/>
      <c r="H757" s="20" t="s">
        <v>84</v>
      </c>
      <c r="I757" s="21" t="s">
        <v>1213</v>
      </c>
      <c r="J757" s="5"/>
      <c r="K757" s="5"/>
      <c r="L757" s="19" t="str">
        <f>D757&amp;"|"&amp;COUNTIF($D$5:D757,D757)</f>
        <v>صب ومعالجة الأعمدة|4</v>
      </c>
    </row>
    <row r="758" spans="1:12" ht="36" x14ac:dyDescent="0.4">
      <c r="A758" s="22">
        <v>754</v>
      </c>
      <c r="B758" s="22" t="s">
        <v>771</v>
      </c>
      <c r="C758" s="23" t="s">
        <v>772</v>
      </c>
      <c r="D758" s="23" t="s">
        <v>1211</v>
      </c>
      <c r="E758" s="23" t="s">
        <v>404</v>
      </c>
      <c r="F758" s="23" t="s">
        <v>1218</v>
      </c>
      <c r="G758" s="23" t="s">
        <v>1219</v>
      </c>
      <c r="H758" s="22" t="s">
        <v>74</v>
      </c>
      <c r="I758" s="23" t="s">
        <v>1213</v>
      </c>
      <c r="J758" s="5"/>
      <c r="K758" s="5"/>
      <c r="L758" s="19" t="str">
        <f>D758&amp;"|"&amp;COUNTIF($D$5:D758,D758)</f>
        <v>صب ومعالجة الأعمدة|5</v>
      </c>
    </row>
    <row r="759" spans="1:12" ht="36" x14ac:dyDescent="0.4">
      <c r="A759" s="20">
        <v>755</v>
      </c>
      <c r="B759" s="20" t="s">
        <v>771</v>
      </c>
      <c r="C759" s="21" t="s">
        <v>772</v>
      </c>
      <c r="D759" s="21" t="s">
        <v>1211</v>
      </c>
      <c r="E759" s="21" t="s">
        <v>404</v>
      </c>
      <c r="F759" s="21" t="s">
        <v>1220</v>
      </c>
      <c r="G759" s="21"/>
      <c r="H759" s="20" t="s">
        <v>84</v>
      </c>
      <c r="I759" s="21" t="s">
        <v>1213</v>
      </c>
      <c r="J759" s="5"/>
      <c r="K759" s="5"/>
      <c r="L759" s="19" t="str">
        <f>D759&amp;"|"&amp;COUNTIF($D$5:D759,D759)</f>
        <v>صب ومعالجة الأعمدة|6</v>
      </c>
    </row>
    <row r="760" spans="1:12" ht="36" x14ac:dyDescent="0.4">
      <c r="A760" s="22">
        <v>756</v>
      </c>
      <c r="B760" s="22" t="s">
        <v>771</v>
      </c>
      <c r="C760" s="23" t="s">
        <v>772</v>
      </c>
      <c r="D760" s="23" t="s">
        <v>1221</v>
      </c>
      <c r="E760" s="23" t="s">
        <v>404</v>
      </c>
      <c r="F760" s="23" t="s">
        <v>1222</v>
      </c>
      <c r="G760" s="23"/>
      <c r="H760" s="22" t="s">
        <v>84</v>
      </c>
      <c r="I760" s="23" t="s">
        <v>1223</v>
      </c>
      <c r="J760" s="5"/>
      <c r="K760" s="5"/>
      <c r="L760" s="19" t="str">
        <f>D760&amp;"|"&amp;COUNTIF($D$5:D760,D760)</f>
        <v>ما بعد فك السقف|1</v>
      </c>
    </row>
    <row r="761" spans="1:12" ht="36" x14ac:dyDescent="0.4">
      <c r="A761" s="20">
        <v>757</v>
      </c>
      <c r="B761" s="20" t="s">
        <v>771</v>
      </c>
      <c r="C761" s="21" t="s">
        <v>772</v>
      </c>
      <c r="D761" s="21" t="s">
        <v>1224</v>
      </c>
      <c r="E761" s="21" t="s">
        <v>72</v>
      </c>
      <c r="F761" s="21" t="s">
        <v>1225</v>
      </c>
      <c r="G761" s="21"/>
      <c r="H761" s="20" t="s">
        <v>84</v>
      </c>
      <c r="I761" s="21" t="s">
        <v>1226</v>
      </c>
      <c r="J761" s="5"/>
      <c r="K761" s="5"/>
      <c r="L761" s="19" t="str">
        <f>D761&amp;"|"&amp;COUNTIF($D$5:D761,D761)</f>
        <v>اختبار القلب الخرساني ومعالجة أماكنه|1</v>
      </c>
    </row>
    <row r="762" spans="1:12" ht="36" x14ac:dyDescent="0.4">
      <c r="A762" s="22">
        <v>758</v>
      </c>
      <c r="B762" s="22" t="s">
        <v>771</v>
      </c>
      <c r="C762" s="23" t="s">
        <v>772</v>
      </c>
      <c r="D762" s="23" t="s">
        <v>1224</v>
      </c>
      <c r="E762" s="23" t="s">
        <v>118</v>
      </c>
      <c r="F762" s="23" t="s">
        <v>1227</v>
      </c>
      <c r="G762" s="23"/>
      <c r="H762" s="22" t="s">
        <v>84</v>
      </c>
      <c r="I762" s="23" t="s">
        <v>1226</v>
      </c>
      <c r="J762" s="5"/>
      <c r="K762" s="5"/>
      <c r="L762" s="19" t="str">
        <f>D762&amp;"|"&amp;COUNTIF($D$5:D762,D762)</f>
        <v>اختبار القلب الخرساني ومعالجة أماكنه|2</v>
      </c>
    </row>
    <row r="763" spans="1:12" ht="36" x14ac:dyDescent="0.4">
      <c r="A763" s="20">
        <v>759</v>
      </c>
      <c r="B763" s="20" t="s">
        <v>771</v>
      </c>
      <c r="C763" s="21" t="s">
        <v>772</v>
      </c>
      <c r="D763" s="21" t="s">
        <v>1224</v>
      </c>
      <c r="E763" s="21" t="s">
        <v>118</v>
      </c>
      <c r="F763" s="21" t="s">
        <v>1228</v>
      </c>
      <c r="G763" s="21" t="s">
        <v>859</v>
      </c>
      <c r="H763" s="20" t="s">
        <v>84</v>
      </c>
      <c r="I763" s="21" t="s">
        <v>1226</v>
      </c>
      <c r="J763" s="5"/>
      <c r="K763" s="5"/>
      <c r="L763" s="19" t="str">
        <f>D763&amp;"|"&amp;COUNTIF($D$5:D763,D763)</f>
        <v>اختبار القلب الخرساني ومعالجة أماكنه|3</v>
      </c>
    </row>
    <row r="764" spans="1:12" ht="36" x14ac:dyDescent="0.4">
      <c r="A764" s="22">
        <v>760</v>
      </c>
      <c r="B764" s="22" t="s">
        <v>771</v>
      </c>
      <c r="C764" s="23" t="s">
        <v>772</v>
      </c>
      <c r="D764" s="23" t="s">
        <v>1224</v>
      </c>
      <c r="E764" s="23" t="s">
        <v>404</v>
      </c>
      <c r="F764" s="23" t="s">
        <v>1229</v>
      </c>
      <c r="G764" s="23"/>
      <c r="H764" s="22" t="s">
        <v>84</v>
      </c>
      <c r="I764" s="23" t="s">
        <v>1226</v>
      </c>
      <c r="J764" s="5"/>
      <c r="K764" s="5"/>
      <c r="L764" s="19" t="str">
        <f>D764&amp;"|"&amp;COUNTIF($D$5:D764,D764)</f>
        <v>اختبار القلب الخرساني ومعالجة أماكنه|4</v>
      </c>
    </row>
    <row r="765" spans="1:12" ht="36" x14ac:dyDescent="0.4">
      <c r="A765" s="20">
        <v>761</v>
      </c>
      <c r="B765" s="20" t="s">
        <v>771</v>
      </c>
      <c r="C765" s="21" t="s">
        <v>772</v>
      </c>
      <c r="D765" s="21" t="s">
        <v>1230</v>
      </c>
      <c r="E765" s="21" t="s">
        <v>118</v>
      </c>
      <c r="F765" s="21" t="s">
        <v>1231</v>
      </c>
      <c r="G765" s="21"/>
      <c r="H765" s="20" t="s">
        <v>84</v>
      </c>
      <c r="I765" s="21" t="s">
        <v>1232</v>
      </c>
      <c r="J765" s="5"/>
      <c r="K765" s="5"/>
      <c r="L765" s="19" t="str">
        <f>D765&amp;"|"&amp;COUNTIF($D$5:D765,D765)</f>
        <v>الهز والمعالجة|1</v>
      </c>
    </row>
    <row r="766" spans="1:12" ht="36" x14ac:dyDescent="0.4">
      <c r="A766" s="22">
        <v>762</v>
      </c>
      <c r="B766" s="22" t="s">
        <v>771</v>
      </c>
      <c r="C766" s="23" t="s">
        <v>772</v>
      </c>
      <c r="D766" s="23" t="s">
        <v>1230</v>
      </c>
      <c r="E766" s="23" t="s">
        <v>404</v>
      </c>
      <c r="F766" s="23" t="s">
        <v>1233</v>
      </c>
      <c r="G766" s="23" t="s">
        <v>1234</v>
      </c>
      <c r="H766" s="22" t="s">
        <v>84</v>
      </c>
      <c r="I766" s="23" t="s">
        <v>1232</v>
      </c>
      <c r="J766" s="5"/>
      <c r="K766" s="5"/>
      <c r="L766" s="19" t="str">
        <f>D766&amp;"|"&amp;COUNTIF($D$5:D766,D766)</f>
        <v>الهز والمعالجة|2</v>
      </c>
    </row>
    <row r="767" spans="1:12" ht="36" x14ac:dyDescent="0.4">
      <c r="A767" s="20">
        <v>763</v>
      </c>
      <c r="B767" s="20" t="s">
        <v>771</v>
      </c>
      <c r="C767" s="21" t="s">
        <v>772</v>
      </c>
      <c r="D767" s="21" t="s">
        <v>1230</v>
      </c>
      <c r="E767" s="21" t="s">
        <v>404</v>
      </c>
      <c r="F767" s="21" t="s">
        <v>1235</v>
      </c>
      <c r="G767" s="21"/>
      <c r="H767" s="20" t="s">
        <v>84</v>
      </c>
      <c r="I767" s="21" t="s">
        <v>1232</v>
      </c>
      <c r="J767" s="5"/>
      <c r="K767" s="5"/>
      <c r="L767" s="19" t="str">
        <f>D767&amp;"|"&amp;COUNTIF($D$5:D767,D767)</f>
        <v>الهز والمعالجة|3</v>
      </c>
    </row>
    <row r="768" spans="1:12" ht="36" x14ac:dyDescent="0.4">
      <c r="A768" s="22">
        <v>764</v>
      </c>
      <c r="B768" s="22" t="s">
        <v>771</v>
      </c>
      <c r="C768" s="23" t="s">
        <v>772</v>
      </c>
      <c r="D768" s="23" t="s">
        <v>1236</v>
      </c>
      <c r="E768" s="23" t="s">
        <v>76</v>
      </c>
      <c r="F768" s="23" t="s">
        <v>1237</v>
      </c>
      <c r="G768" s="23"/>
      <c r="H768" s="22" t="s">
        <v>78</v>
      </c>
      <c r="I768" s="23" t="s">
        <v>1238</v>
      </c>
      <c r="J768" s="5"/>
      <c r="K768" s="5"/>
      <c r="L768" s="19" t="str">
        <f>D768&amp;"|"&amp;COUNTIF($D$5:D768,D768)</f>
        <v>بطاقة معالجة الخرسانة|1</v>
      </c>
    </row>
    <row r="769" spans="1:12" ht="36" x14ac:dyDescent="0.4">
      <c r="A769" s="20">
        <v>765</v>
      </c>
      <c r="B769" s="20" t="s">
        <v>771</v>
      </c>
      <c r="C769" s="21" t="s">
        <v>772</v>
      </c>
      <c r="D769" s="21" t="s">
        <v>1239</v>
      </c>
      <c r="E769" s="21" t="s">
        <v>76</v>
      </c>
      <c r="F769" s="21" t="s">
        <v>1240</v>
      </c>
      <c r="G769" s="21"/>
      <c r="H769" s="20" t="s">
        <v>78</v>
      </c>
      <c r="I769" s="21" t="s">
        <v>1241</v>
      </c>
      <c r="J769" s="5"/>
      <c r="K769" s="5"/>
      <c r="L769" s="19" t="str">
        <f>D769&amp;"|"&amp;COUNTIF($D$5:D769,D769)</f>
        <v>تسليح القاعدة المنفصلة|1</v>
      </c>
    </row>
    <row r="770" spans="1:12" ht="36" x14ac:dyDescent="0.4">
      <c r="A770" s="22">
        <v>766</v>
      </c>
      <c r="B770" s="22" t="s">
        <v>771</v>
      </c>
      <c r="C770" s="23" t="s">
        <v>772</v>
      </c>
      <c r="D770" s="23" t="s">
        <v>1242</v>
      </c>
      <c r="E770" s="23" t="s">
        <v>118</v>
      </c>
      <c r="F770" s="23" t="s">
        <v>1243</v>
      </c>
      <c r="G770" s="23"/>
      <c r="H770" s="22" t="s">
        <v>84</v>
      </c>
      <c r="I770" s="23" t="s">
        <v>1244</v>
      </c>
      <c r="J770" s="5"/>
      <c r="K770" s="5"/>
      <c r="L770" s="19" t="str">
        <f>D770&amp;"|"&amp;COUNTIF($D$5:D770,D770)</f>
        <v>الكوابيل والسلالم والكمرات المكسرة|1</v>
      </c>
    </row>
    <row r="771" spans="1:12" ht="36" x14ac:dyDescent="0.4">
      <c r="A771" s="20">
        <v>767</v>
      </c>
      <c r="B771" s="20" t="s">
        <v>771</v>
      </c>
      <c r="C771" s="21" t="s">
        <v>772</v>
      </c>
      <c r="D771" s="21" t="s">
        <v>1242</v>
      </c>
      <c r="E771" s="21" t="s">
        <v>118</v>
      </c>
      <c r="F771" s="21" t="s">
        <v>1245</v>
      </c>
      <c r="G771" s="21"/>
      <c r="H771" s="20" t="s">
        <v>84</v>
      </c>
      <c r="I771" s="21" t="s">
        <v>1244</v>
      </c>
      <c r="J771" s="5"/>
      <c r="K771" s="5"/>
      <c r="L771" s="19" t="str">
        <f>D771&amp;"|"&amp;COUNTIF($D$5:D771,D771)</f>
        <v>الكوابيل والسلالم والكمرات المكسرة|2</v>
      </c>
    </row>
    <row r="772" spans="1:12" ht="36" x14ac:dyDescent="0.4">
      <c r="A772" s="22">
        <v>768</v>
      </c>
      <c r="B772" s="22" t="s">
        <v>771</v>
      </c>
      <c r="C772" s="23" t="s">
        <v>772</v>
      </c>
      <c r="D772" s="23" t="s">
        <v>773</v>
      </c>
      <c r="E772" s="23" t="s">
        <v>72</v>
      </c>
      <c r="F772" s="23" t="s">
        <v>1246</v>
      </c>
      <c r="G772" s="23"/>
      <c r="H772" s="22" t="s">
        <v>84</v>
      </c>
      <c r="I772" s="23" t="s">
        <v>789</v>
      </c>
      <c r="J772" s="5"/>
      <c r="K772" s="5"/>
      <c r="L772" s="19" t="str">
        <f>D772&amp;"|"&amp;COUNTIF($D$5:D772,D772)</f>
        <v>اعتماد محطة الخرسانة الجاهزة|17</v>
      </c>
    </row>
    <row r="773" spans="1:12" ht="36" x14ac:dyDescent="0.4">
      <c r="A773" s="20">
        <v>769</v>
      </c>
      <c r="B773" s="20" t="s">
        <v>771</v>
      </c>
      <c r="C773" s="21" t="s">
        <v>772</v>
      </c>
      <c r="D773" s="21" t="s">
        <v>1061</v>
      </c>
      <c r="E773" s="21" t="s">
        <v>118</v>
      </c>
      <c r="F773" s="21" t="s">
        <v>1247</v>
      </c>
      <c r="G773" s="21"/>
      <c r="H773" s="20" t="s">
        <v>84</v>
      </c>
      <c r="I773" s="21" t="s">
        <v>1098</v>
      </c>
      <c r="J773" s="5"/>
      <c r="K773" s="5"/>
      <c r="L773" s="19" t="str">
        <f>D773&amp;"|"&amp;COUNTIF($D$5:D773,D773)</f>
        <v>صب الأسقف الخرسانية|36</v>
      </c>
    </row>
    <row r="774" spans="1:12" ht="36" x14ac:dyDescent="0.4">
      <c r="A774" s="22">
        <v>770</v>
      </c>
      <c r="B774" s="22" t="s">
        <v>771</v>
      </c>
      <c r="C774" s="23" t="s">
        <v>772</v>
      </c>
      <c r="D774" s="23" t="s">
        <v>607</v>
      </c>
      <c r="E774" s="23" t="s">
        <v>76</v>
      </c>
      <c r="F774" s="23" t="s">
        <v>1248</v>
      </c>
      <c r="G774" s="23"/>
      <c r="H774" s="22" t="s">
        <v>78</v>
      </c>
      <c r="I774" s="23" t="s">
        <v>610</v>
      </c>
      <c r="J774" s="5"/>
      <c r="K774" s="5"/>
      <c r="L774" s="19" t="str">
        <f>D774&amp;"|"&amp;COUNTIF($D$5:D774,D774)</f>
        <v>طبقات أعمال الأساسات|6</v>
      </c>
    </row>
    <row r="775" spans="1:12" ht="36" x14ac:dyDescent="0.4">
      <c r="A775" s="20">
        <v>771</v>
      </c>
      <c r="B775" s="20" t="s">
        <v>771</v>
      </c>
      <c r="C775" s="21" t="s">
        <v>772</v>
      </c>
      <c r="D775" s="21" t="s">
        <v>607</v>
      </c>
      <c r="E775" s="21" t="s">
        <v>118</v>
      </c>
      <c r="F775" s="21" t="s">
        <v>1249</v>
      </c>
      <c r="G775" s="21"/>
      <c r="H775" s="20" t="s">
        <v>74</v>
      </c>
      <c r="I775" s="21" t="s">
        <v>610</v>
      </c>
      <c r="J775" s="5"/>
      <c r="K775" s="5"/>
      <c r="L775" s="19" t="str">
        <f>D775&amp;"|"&amp;COUNTIF($D$5:D775,D775)</f>
        <v>طبقات أعمال الأساسات|7</v>
      </c>
    </row>
    <row r="776" spans="1:12" ht="36" x14ac:dyDescent="0.4">
      <c r="A776" s="22">
        <v>772</v>
      </c>
      <c r="B776" s="22" t="s">
        <v>771</v>
      </c>
      <c r="C776" s="23" t="s">
        <v>772</v>
      </c>
      <c r="D776" s="23" t="s">
        <v>1150</v>
      </c>
      <c r="E776" s="23" t="s">
        <v>118</v>
      </c>
      <c r="F776" s="23" t="s">
        <v>1250</v>
      </c>
      <c r="G776" s="23" t="s">
        <v>1251</v>
      </c>
      <c r="H776" s="22" t="s">
        <v>74</v>
      </c>
      <c r="I776" s="23" t="s">
        <v>1153</v>
      </c>
      <c r="J776" s="5"/>
      <c r="K776" s="5"/>
      <c r="L776" s="19" t="str">
        <f>D776&amp;"|"&amp;COUNTIF($D$5:D776,D776)</f>
        <v>فواصل البلاطة الأرضية S.O.G|5</v>
      </c>
    </row>
    <row r="777" spans="1:12" ht="36" x14ac:dyDescent="0.4">
      <c r="A777" s="20">
        <v>773</v>
      </c>
      <c r="B777" s="20" t="s">
        <v>771</v>
      </c>
      <c r="C777" s="21" t="s">
        <v>772</v>
      </c>
      <c r="D777" s="21" t="s">
        <v>1159</v>
      </c>
      <c r="E777" s="21" t="s">
        <v>118</v>
      </c>
      <c r="F777" s="21" t="s">
        <v>1252</v>
      </c>
      <c r="G777" s="21"/>
      <c r="H777" s="20" t="s">
        <v>74</v>
      </c>
      <c r="I777" s="21" t="s">
        <v>1162</v>
      </c>
      <c r="J777" s="5"/>
      <c r="K777" s="5"/>
      <c r="L777" s="19" t="str">
        <f>D777&amp;"|"&amp;COUNTIF($D$5:D777,D777)</f>
        <v>تفاصيل فواصل البلاطة الأرضية|4</v>
      </c>
    </row>
    <row r="778" spans="1:12" ht="36" x14ac:dyDescent="0.4">
      <c r="A778" s="22">
        <v>774</v>
      </c>
      <c r="B778" s="22" t="s">
        <v>1253</v>
      </c>
      <c r="C778" s="23" t="s">
        <v>1254</v>
      </c>
      <c r="D778" s="23" t="s">
        <v>1255</v>
      </c>
      <c r="E778" s="23" t="s">
        <v>72</v>
      </c>
      <c r="F778" s="23" t="s">
        <v>1256</v>
      </c>
      <c r="G778" s="23"/>
      <c r="H778" s="22" t="s">
        <v>74</v>
      </c>
      <c r="I778" s="23" t="s">
        <v>729</v>
      </c>
      <c r="J778" s="5"/>
      <c r="K778" s="5"/>
      <c r="L778" s="19" t="str">
        <f>D778&amp;"|"&amp;COUNTIF($D$5:D778,D778)</f>
        <v>استلام نجارة القواعد الخرسانية العادية|1</v>
      </c>
    </row>
    <row r="779" spans="1:12" ht="36" x14ac:dyDescent="0.4">
      <c r="A779" s="20">
        <v>775</v>
      </c>
      <c r="B779" s="20" t="s">
        <v>1253</v>
      </c>
      <c r="C779" s="21" t="s">
        <v>1254</v>
      </c>
      <c r="D779" s="21" t="s">
        <v>1255</v>
      </c>
      <c r="E779" s="21" t="s">
        <v>72</v>
      </c>
      <c r="F779" s="21" t="s">
        <v>1257</v>
      </c>
      <c r="G779" s="21"/>
      <c r="H779" s="20" t="s">
        <v>84</v>
      </c>
      <c r="I779" s="21" t="s">
        <v>729</v>
      </c>
      <c r="J779" s="5"/>
      <c r="K779" s="5"/>
      <c r="L779" s="19" t="str">
        <f>D779&amp;"|"&amp;COUNTIF($D$5:D779,D779)</f>
        <v>استلام نجارة القواعد الخرسانية العادية|2</v>
      </c>
    </row>
    <row r="780" spans="1:12" ht="36" x14ac:dyDescent="0.4">
      <c r="A780" s="22">
        <v>776</v>
      </c>
      <c r="B780" s="22" t="s">
        <v>1253</v>
      </c>
      <c r="C780" s="23" t="s">
        <v>1254</v>
      </c>
      <c r="D780" s="23" t="s">
        <v>1255</v>
      </c>
      <c r="E780" s="23" t="s">
        <v>72</v>
      </c>
      <c r="F780" s="23" t="s">
        <v>1258</v>
      </c>
      <c r="G780" s="23"/>
      <c r="H780" s="22" t="s">
        <v>78</v>
      </c>
      <c r="I780" s="23" t="s">
        <v>729</v>
      </c>
      <c r="J780" s="5"/>
      <c r="K780" s="5"/>
      <c r="L780" s="19" t="str">
        <f>D780&amp;"|"&amp;COUNTIF($D$5:D780,D780)</f>
        <v>استلام نجارة القواعد الخرسانية العادية|3</v>
      </c>
    </row>
    <row r="781" spans="1:12" ht="36" x14ac:dyDescent="0.4">
      <c r="A781" s="20">
        <v>777</v>
      </c>
      <c r="B781" s="20" t="s">
        <v>1253</v>
      </c>
      <c r="C781" s="21" t="s">
        <v>1254</v>
      </c>
      <c r="D781" s="21" t="s">
        <v>1255</v>
      </c>
      <c r="E781" s="21" t="s">
        <v>72</v>
      </c>
      <c r="F781" s="21" t="s">
        <v>1259</v>
      </c>
      <c r="G781" s="21"/>
      <c r="H781" s="20" t="s">
        <v>78</v>
      </c>
      <c r="I781" s="21" t="s">
        <v>729</v>
      </c>
      <c r="J781" s="5"/>
      <c r="K781" s="5"/>
      <c r="L781" s="19" t="str">
        <f>D781&amp;"|"&amp;COUNTIF($D$5:D781,D781)</f>
        <v>استلام نجارة القواعد الخرسانية العادية|4</v>
      </c>
    </row>
    <row r="782" spans="1:12" ht="36" x14ac:dyDescent="0.4">
      <c r="A782" s="22">
        <v>778</v>
      </c>
      <c r="B782" s="22" t="s">
        <v>1253</v>
      </c>
      <c r="C782" s="23" t="s">
        <v>1254</v>
      </c>
      <c r="D782" s="23" t="s">
        <v>1255</v>
      </c>
      <c r="E782" s="23" t="s">
        <v>72</v>
      </c>
      <c r="F782" s="23" t="s">
        <v>1260</v>
      </c>
      <c r="G782" s="23"/>
      <c r="H782" s="22" t="s">
        <v>78</v>
      </c>
      <c r="I782" s="23" t="s">
        <v>1261</v>
      </c>
      <c r="J782" s="5"/>
      <c r="K782" s="5"/>
      <c r="L782" s="19" t="str">
        <f>D782&amp;"|"&amp;COUNTIF($D$5:D782,D782)</f>
        <v>استلام نجارة القواعد الخرسانية العادية|5</v>
      </c>
    </row>
    <row r="783" spans="1:12" ht="36" x14ac:dyDescent="0.4">
      <c r="A783" s="20">
        <v>779</v>
      </c>
      <c r="B783" s="20" t="s">
        <v>1253</v>
      </c>
      <c r="C783" s="21" t="s">
        <v>1254</v>
      </c>
      <c r="D783" s="21" t="s">
        <v>1255</v>
      </c>
      <c r="E783" s="21" t="s">
        <v>72</v>
      </c>
      <c r="F783" s="21" t="s">
        <v>1262</v>
      </c>
      <c r="G783" s="21"/>
      <c r="H783" s="20" t="s">
        <v>74</v>
      </c>
      <c r="I783" s="21" t="s">
        <v>1263</v>
      </c>
      <c r="J783" s="5"/>
      <c r="K783" s="5"/>
      <c r="L783" s="19" t="str">
        <f>D783&amp;"|"&amp;COUNTIF($D$5:D783,D783)</f>
        <v>استلام نجارة القواعد الخرسانية العادية|6</v>
      </c>
    </row>
    <row r="784" spans="1:12" ht="36" x14ac:dyDescent="0.4">
      <c r="A784" s="22">
        <v>780</v>
      </c>
      <c r="B784" s="22" t="s">
        <v>1253</v>
      </c>
      <c r="C784" s="23" t="s">
        <v>1254</v>
      </c>
      <c r="D784" s="23" t="s">
        <v>1255</v>
      </c>
      <c r="E784" s="23" t="s">
        <v>72</v>
      </c>
      <c r="F784" s="23" t="s">
        <v>1264</v>
      </c>
      <c r="G784" s="23" t="s">
        <v>1265</v>
      </c>
      <c r="H784" s="22" t="s">
        <v>84</v>
      </c>
      <c r="I784" s="23" t="s">
        <v>1263</v>
      </c>
      <c r="J784" s="5"/>
      <c r="K784" s="5"/>
      <c r="L784" s="19" t="str">
        <f>D784&amp;"|"&amp;COUNTIF($D$5:D784,D784)</f>
        <v>استلام نجارة القواعد الخرسانية العادية|7</v>
      </c>
    </row>
    <row r="785" spans="1:12" ht="36" x14ac:dyDescent="0.4">
      <c r="A785" s="20">
        <v>781</v>
      </c>
      <c r="B785" s="20" t="s">
        <v>1253</v>
      </c>
      <c r="C785" s="21" t="s">
        <v>1254</v>
      </c>
      <c r="D785" s="21" t="s">
        <v>1255</v>
      </c>
      <c r="E785" s="21" t="s">
        <v>72</v>
      </c>
      <c r="F785" s="21" t="s">
        <v>1266</v>
      </c>
      <c r="G785" s="21"/>
      <c r="H785" s="20" t="s">
        <v>74</v>
      </c>
      <c r="I785" s="21" t="s">
        <v>1263</v>
      </c>
      <c r="J785" s="5"/>
      <c r="K785" s="5"/>
      <c r="L785" s="19" t="str">
        <f>D785&amp;"|"&amp;COUNTIF($D$5:D785,D785)</f>
        <v>استلام نجارة القواعد الخرسانية العادية|8</v>
      </c>
    </row>
    <row r="786" spans="1:12" ht="36" x14ac:dyDescent="0.4">
      <c r="A786" s="22">
        <v>782</v>
      </c>
      <c r="B786" s="22" t="s">
        <v>1253</v>
      </c>
      <c r="C786" s="23" t="s">
        <v>1254</v>
      </c>
      <c r="D786" s="23" t="s">
        <v>1255</v>
      </c>
      <c r="E786" s="23" t="s">
        <v>72</v>
      </c>
      <c r="F786" s="23" t="s">
        <v>1267</v>
      </c>
      <c r="G786" s="23"/>
      <c r="H786" s="22" t="s">
        <v>84</v>
      </c>
      <c r="I786" s="23" t="s">
        <v>1263</v>
      </c>
      <c r="J786" s="5"/>
      <c r="K786" s="5"/>
      <c r="L786" s="19" t="str">
        <f>D786&amp;"|"&amp;COUNTIF($D$5:D786,D786)</f>
        <v>استلام نجارة القواعد الخرسانية العادية|9</v>
      </c>
    </row>
    <row r="787" spans="1:12" ht="36" x14ac:dyDescent="0.4">
      <c r="A787" s="20">
        <v>783</v>
      </c>
      <c r="B787" s="20" t="s">
        <v>1253</v>
      </c>
      <c r="C787" s="21" t="s">
        <v>1254</v>
      </c>
      <c r="D787" s="21" t="s">
        <v>1255</v>
      </c>
      <c r="E787" s="21" t="s">
        <v>72</v>
      </c>
      <c r="F787" s="21" t="s">
        <v>1268</v>
      </c>
      <c r="G787" s="21" t="s">
        <v>1269</v>
      </c>
      <c r="H787" s="20" t="s">
        <v>74</v>
      </c>
      <c r="I787" s="21" t="s">
        <v>1263</v>
      </c>
      <c r="J787" s="5"/>
      <c r="K787" s="5"/>
      <c r="L787" s="19" t="str">
        <f>D787&amp;"|"&amp;COUNTIF($D$5:D787,D787)</f>
        <v>استلام نجارة القواعد الخرسانية العادية|10</v>
      </c>
    </row>
    <row r="788" spans="1:12" ht="36" x14ac:dyDescent="0.4">
      <c r="A788" s="22">
        <v>784</v>
      </c>
      <c r="B788" s="22" t="s">
        <v>1253</v>
      </c>
      <c r="C788" s="23" t="s">
        <v>1254</v>
      </c>
      <c r="D788" s="23" t="s">
        <v>1255</v>
      </c>
      <c r="E788" s="23" t="s">
        <v>72</v>
      </c>
      <c r="F788" s="23" t="s">
        <v>1270</v>
      </c>
      <c r="G788" s="23"/>
      <c r="H788" s="22" t="s">
        <v>84</v>
      </c>
      <c r="I788" s="23" t="s">
        <v>1263</v>
      </c>
      <c r="J788" s="5"/>
      <c r="K788" s="5"/>
      <c r="L788" s="19" t="str">
        <f>D788&amp;"|"&amp;COUNTIF($D$5:D788,D788)</f>
        <v>استلام نجارة القواعد الخرسانية العادية|11</v>
      </c>
    </row>
    <row r="789" spans="1:12" ht="36" x14ac:dyDescent="0.4">
      <c r="A789" s="20">
        <v>785</v>
      </c>
      <c r="B789" s="20" t="s">
        <v>1253</v>
      </c>
      <c r="C789" s="21" t="s">
        <v>1254</v>
      </c>
      <c r="D789" s="21" t="s">
        <v>1255</v>
      </c>
      <c r="E789" s="21" t="s">
        <v>72</v>
      </c>
      <c r="F789" s="21" t="s">
        <v>1271</v>
      </c>
      <c r="G789" s="21"/>
      <c r="H789" s="20" t="s">
        <v>78</v>
      </c>
      <c r="I789" s="21" t="s">
        <v>1263</v>
      </c>
      <c r="J789" s="5"/>
      <c r="K789" s="5"/>
      <c r="L789" s="19" t="str">
        <f>D789&amp;"|"&amp;COUNTIF($D$5:D789,D789)</f>
        <v>استلام نجارة القواعد الخرسانية العادية|12</v>
      </c>
    </row>
    <row r="790" spans="1:12" ht="36" x14ac:dyDescent="0.4">
      <c r="A790" s="22">
        <v>786</v>
      </c>
      <c r="B790" s="22" t="s">
        <v>1253</v>
      </c>
      <c r="C790" s="23" t="s">
        <v>1254</v>
      </c>
      <c r="D790" s="23" t="s">
        <v>1255</v>
      </c>
      <c r="E790" s="23" t="s">
        <v>72</v>
      </c>
      <c r="F790" s="23" t="s">
        <v>1272</v>
      </c>
      <c r="G790" s="23"/>
      <c r="H790" s="22" t="s">
        <v>84</v>
      </c>
      <c r="I790" s="23" t="s">
        <v>1263</v>
      </c>
      <c r="J790" s="5"/>
      <c r="K790" s="5"/>
      <c r="L790" s="19" t="str">
        <f>D790&amp;"|"&amp;COUNTIF($D$5:D790,D790)</f>
        <v>استلام نجارة القواعد الخرسانية العادية|13</v>
      </c>
    </row>
    <row r="791" spans="1:12" ht="36" x14ac:dyDescent="0.4">
      <c r="A791" s="20">
        <v>787</v>
      </c>
      <c r="B791" s="20" t="s">
        <v>1253</v>
      </c>
      <c r="C791" s="21" t="s">
        <v>1254</v>
      </c>
      <c r="D791" s="21" t="s">
        <v>1255</v>
      </c>
      <c r="E791" s="21" t="s">
        <v>72</v>
      </c>
      <c r="F791" s="21" t="s">
        <v>1273</v>
      </c>
      <c r="G791" s="21"/>
      <c r="H791" s="20" t="s">
        <v>78</v>
      </c>
      <c r="I791" s="21" t="s">
        <v>1263</v>
      </c>
      <c r="J791" s="5"/>
      <c r="K791" s="5"/>
      <c r="L791" s="19" t="str">
        <f>D791&amp;"|"&amp;COUNTIF($D$5:D791,D791)</f>
        <v>استلام نجارة القواعد الخرسانية العادية|14</v>
      </c>
    </row>
    <row r="792" spans="1:12" ht="36" x14ac:dyDescent="0.4">
      <c r="A792" s="22">
        <v>788</v>
      </c>
      <c r="B792" s="22" t="s">
        <v>1253</v>
      </c>
      <c r="C792" s="23" t="s">
        <v>1254</v>
      </c>
      <c r="D792" s="23" t="s">
        <v>1255</v>
      </c>
      <c r="E792" s="23" t="s">
        <v>72</v>
      </c>
      <c r="F792" s="23" t="s">
        <v>1274</v>
      </c>
      <c r="G792" s="23"/>
      <c r="H792" s="22" t="s">
        <v>74</v>
      </c>
      <c r="I792" s="23" t="s">
        <v>1263</v>
      </c>
      <c r="J792" s="5"/>
      <c r="K792" s="5"/>
      <c r="L792" s="19" t="str">
        <f>D792&amp;"|"&amp;COUNTIF($D$5:D792,D792)</f>
        <v>استلام نجارة القواعد الخرسانية العادية|15</v>
      </c>
    </row>
    <row r="793" spans="1:12" ht="36" x14ac:dyDescent="0.4">
      <c r="A793" s="20">
        <v>789</v>
      </c>
      <c r="B793" s="20" t="s">
        <v>1253</v>
      </c>
      <c r="C793" s="21" t="s">
        <v>1254</v>
      </c>
      <c r="D793" s="21" t="s">
        <v>1255</v>
      </c>
      <c r="E793" s="21" t="s">
        <v>118</v>
      </c>
      <c r="F793" s="21" t="s">
        <v>1275</v>
      </c>
      <c r="G793" s="21"/>
      <c r="H793" s="20" t="s">
        <v>84</v>
      </c>
      <c r="I793" s="21" t="s">
        <v>1263</v>
      </c>
      <c r="J793" s="5"/>
      <c r="K793" s="5"/>
      <c r="L793" s="19" t="str">
        <f>D793&amp;"|"&amp;COUNTIF($D$5:D793,D793)</f>
        <v>استلام نجارة القواعد الخرسانية العادية|16</v>
      </c>
    </row>
    <row r="794" spans="1:12" ht="36" x14ac:dyDescent="0.4">
      <c r="A794" s="22">
        <v>790</v>
      </c>
      <c r="B794" s="22" t="s">
        <v>1253</v>
      </c>
      <c r="C794" s="23" t="s">
        <v>1254</v>
      </c>
      <c r="D794" s="23" t="s">
        <v>1255</v>
      </c>
      <c r="E794" s="23" t="s">
        <v>118</v>
      </c>
      <c r="F794" s="23" t="s">
        <v>1276</v>
      </c>
      <c r="G794" s="23"/>
      <c r="H794" s="22" t="s">
        <v>78</v>
      </c>
      <c r="I794" s="23" t="s">
        <v>1263</v>
      </c>
      <c r="J794" s="5"/>
      <c r="K794" s="5"/>
      <c r="L794" s="19" t="str">
        <f>D794&amp;"|"&amp;COUNTIF($D$5:D794,D794)</f>
        <v>استلام نجارة القواعد الخرسانية العادية|17</v>
      </c>
    </row>
    <row r="795" spans="1:12" ht="36" x14ac:dyDescent="0.4">
      <c r="A795" s="20">
        <v>791</v>
      </c>
      <c r="B795" s="20" t="s">
        <v>1253</v>
      </c>
      <c r="C795" s="21" t="s">
        <v>1254</v>
      </c>
      <c r="D795" s="21" t="s">
        <v>1255</v>
      </c>
      <c r="E795" s="21" t="s">
        <v>118</v>
      </c>
      <c r="F795" s="21" t="s">
        <v>1277</v>
      </c>
      <c r="G795" s="21" t="s">
        <v>1278</v>
      </c>
      <c r="H795" s="20" t="s">
        <v>84</v>
      </c>
      <c r="I795" s="21" t="s">
        <v>1263</v>
      </c>
      <c r="J795" s="5"/>
      <c r="K795" s="5"/>
      <c r="L795" s="19" t="str">
        <f>D795&amp;"|"&amp;COUNTIF($D$5:D795,D795)</f>
        <v>استلام نجارة القواعد الخرسانية العادية|18</v>
      </c>
    </row>
    <row r="796" spans="1:12" ht="36" x14ac:dyDescent="0.4">
      <c r="A796" s="22">
        <v>792</v>
      </c>
      <c r="B796" s="22" t="s">
        <v>1253</v>
      </c>
      <c r="C796" s="23" t="s">
        <v>1254</v>
      </c>
      <c r="D796" s="23" t="s">
        <v>1255</v>
      </c>
      <c r="E796" s="23" t="s">
        <v>72</v>
      </c>
      <c r="F796" s="23" t="s">
        <v>1279</v>
      </c>
      <c r="G796" s="23" t="s">
        <v>1280</v>
      </c>
      <c r="H796" s="22" t="s">
        <v>74</v>
      </c>
      <c r="I796" s="23" t="s">
        <v>1263</v>
      </c>
      <c r="J796" s="5"/>
      <c r="K796" s="5"/>
      <c r="L796" s="19" t="str">
        <f>D796&amp;"|"&amp;COUNTIF($D$5:D796,D796)</f>
        <v>استلام نجارة القواعد الخرسانية العادية|19</v>
      </c>
    </row>
    <row r="797" spans="1:12" ht="36" x14ac:dyDescent="0.4">
      <c r="A797" s="20">
        <v>793</v>
      </c>
      <c r="B797" s="20" t="s">
        <v>1253</v>
      </c>
      <c r="C797" s="21" t="s">
        <v>1254</v>
      </c>
      <c r="D797" s="21" t="s">
        <v>1255</v>
      </c>
      <c r="E797" s="21" t="s">
        <v>118</v>
      </c>
      <c r="F797" s="21" t="s">
        <v>1281</v>
      </c>
      <c r="G797" s="21" t="s">
        <v>1282</v>
      </c>
      <c r="H797" s="20" t="s">
        <v>84</v>
      </c>
      <c r="I797" s="21" t="s">
        <v>1283</v>
      </c>
      <c r="J797" s="5"/>
      <c r="K797" s="5"/>
      <c r="L797" s="19" t="str">
        <f>D797&amp;"|"&amp;COUNTIF($D$5:D797,D797)</f>
        <v>استلام نجارة القواعد الخرسانية العادية|20</v>
      </c>
    </row>
    <row r="798" spans="1:12" ht="36" x14ac:dyDescent="0.4">
      <c r="A798" s="22">
        <v>794</v>
      </c>
      <c r="B798" s="22" t="s">
        <v>1253</v>
      </c>
      <c r="C798" s="23" t="s">
        <v>1254</v>
      </c>
      <c r="D798" s="23" t="s">
        <v>1255</v>
      </c>
      <c r="E798" s="23" t="s">
        <v>118</v>
      </c>
      <c r="F798" s="23" t="s">
        <v>1284</v>
      </c>
      <c r="G798" s="23" t="s">
        <v>967</v>
      </c>
      <c r="H798" s="22" t="s">
        <v>84</v>
      </c>
      <c r="I798" s="23" t="s">
        <v>1283</v>
      </c>
      <c r="J798" s="5"/>
      <c r="K798" s="5"/>
      <c r="L798" s="19" t="str">
        <f>D798&amp;"|"&amp;COUNTIF($D$5:D798,D798)</f>
        <v>استلام نجارة القواعد الخرسانية العادية|21</v>
      </c>
    </row>
    <row r="799" spans="1:12" ht="36" x14ac:dyDescent="0.4">
      <c r="A799" s="20">
        <v>795</v>
      </c>
      <c r="B799" s="20" t="s">
        <v>1253</v>
      </c>
      <c r="C799" s="21" t="s">
        <v>1254</v>
      </c>
      <c r="D799" s="21" t="s">
        <v>1255</v>
      </c>
      <c r="E799" s="21" t="s">
        <v>118</v>
      </c>
      <c r="F799" s="21" t="s">
        <v>1285</v>
      </c>
      <c r="G799" s="21"/>
      <c r="H799" s="20" t="s">
        <v>84</v>
      </c>
      <c r="I799" s="21" t="s">
        <v>1283</v>
      </c>
      <c r="J799" s="5"/>
      <c r="K799" s="5"/>
      <c r="L799" s="19" t="str">
        <f>D799&amp;"|"&amp;COUNTIF($D$5:D799,D799)</f>
        <v>استلام نجارة القواعد الخرسانية العادية|22</v>
      </c>
    </row>
    <row r="800" spans="1:12" ht="36" x14ac:dyDescent="0.4">
      <c r="A800" s="22">
        <v>796</v>
      </c>
      <c r="B800" s="22" t="s">
        <v>1253</v>
      </c>
      <c r="C800" s="23" t="s">
        <v>1254</v>
      </c>
      <c r="D800" s="23" t="s">
        <v>1255</v>
      </c>
      <c r="E800" s="23" t="s">
        <v>118</v>
      </c>
      <c r="F800" s="23" t="s">
        <v>1286</v>
      </c>
      <c r="G800" s="23"/>
      <c r="H800" s="22" t="s">
        <v>84</v>
      </c>
      <c r="I800" s="23" t="s">
        <v>1283</v>
      </c>
      <c r="J800" s="5"/>
      <c r="K800" s="5"/>
      <c r="L800" s="19" t="str">
        <f>D800&amp;"|"&amp;COUNTIF($D$5:D800,D800)</f>
        <v>استلام نجارة القواعد الخرسانية العادية|23</v>
      </c>
    </row>
    <row r="801" spans="1:12" ht="36" x14ac:dyDescent="0.4">
      <c r="A801" s="20">
        <v>797</v>
      </c>
      <c r="B801" s="20" t="s">
        <v>1253</v>
      </c>
      <c r="C801" s="21" t="s">
        <v>1254</v>
      </c>
      <c r="D801" s="21" t="s">
        <v>1255</v>
      </c>
      <c r="E801" s="21" t="s">
        <v>72</v>
      </c>
      <c r="F801" s="21" t="s">
        <v>1287</v>
      </c>
      <c r="G801" s="21"/>
      <c r="H801" s="20" t="s">
        <v>78</v>
      </c>
      <c r="I801" s="21" t="s">
        <v>1283</v>
      </c>
      <c r="J801" s="5"/>
      <c r="K801" s="5"/>
      <c r="L801" s="19" t="str">
        <f>D801&amp;"|"&amp;COUNTIF($D$5:D801,D801)</f>
        <v>استلام نجارة القواعد الخرسانية العادية|24</v>
      </c>
    </row>
    <row r="802" spans="1:12" ht="36" x14ac:dyDescent="0.4">
      <c r="A802" s="22">
        <v>798</v>
      </c>
      <c r="B802" s="22" t="s">
        <v>1253</v>
      </c>
      <c r="C802" s="23" t="s">
        <v>1254</v>
      </c>
      <c r="D802" s="23" t="s">
        <v>1255</v>
      </c>
      <c r="E802" s="23" t="s">
        <v>118</v>
      </c>
      <c r="F802" s="23" t="s">
        <v>1288</v>
      </c>
      <c r="G802" s="23"/>
      <c r="H802" s="22" t="s">
        <v>84</v>
      </c>
      <c r="I802" s="23" t="s">
        <v>1283</v>
      </c>
      <c r="J802" s="5"/>
      <c r="K802" s="5"/>
      <c r="L802" s="19" t="str">
        <f>D802&amp;"|"&amp;COUNTIF($D$5:D802,D802)</f>
        <v>استلام نجارة القواعد الخرسانية العادية|25</v>
      </c>
    </row>
    <row r="803" spans="1:12" ht="36" x14ac:dyDescent="0.4">
      <c r="A803" s="20">
        <v>799</v>
      </c>
      <c r="B803" s="20" t="s">
        <v>1253</v>
      </c>
      <c r="C803" s="21" t="s">
        <v>1254</v>
      </c>
      <c r="D803" s="21" t="s">
        <v>1255</v>
      </c>
      <c r="E803" s="21" t="s">
        <v>404</v>
      </c>
      <c r="F803" s="21" t="s">
        <v>1289</v>
      </c>
      <c r="G803" s="21"/>
      <c r="H803" s="20" t="s">
        <v>84</v>
      </c>
      <c r="I803" s="21" t="s">
        <v>1283</v>
      </c>
      <c r="J803" s="5"/>
      <c r="K803" s="5"/>
      <c r="L803" s="19" t="str">
        <f>D803&amp;"|"&amp;COUNTIF($D$5:D803,D803)</f>
        <v>استلام نجارة القواعد الخرسانية العادية|26</v>
      </c>
    </row>
    <row r="804" spans="1:12" ht="36" x14ac:dyDescent="0.4">
      <c r="A804" s="22">
        <v>800</v>
      </c>
      <c r="B804" s="22" t="s">
        <v>1253</v>
      </c>
      <c r="C804" s="23" t="s">
        <v>1254</v>
      </c>
      <c r="D804" s="23" t="s">
        <v>1255</v>
      </c>
      <c r="E804" s="23" t="s">
        <v>404</v>
      </c>
      <c r="F804" s="23" t="s">
        <v>1290</v>
      </c>
      <c r="G804" s="23"/>
      <c r="H804" s="22" t="s">
        <v>84</v>
      </c>
      <c r="I804" s="23" t="s">
        <v>1283</v>
      </c>
      <c r="J804" s="5"/>
      <c r="K804" s="5"/>
      <c r="L804" s="19" t="str">
        <f>D804&amp;"|"&amp;COUNTIF($D$5:D804,D804)</f>
        <v>استلام نجارة القواعد الخرسانية العادية|27</v>
      </c>
    </row>
    <row r="805" spans="1:12" ht="36" x14ac:dyDescent="0.4">
      <c r="A805" s="20">
        <v>801</v>
      </c>
      <c r="B805" s="20" t="s">
        <v>1253</v>
      </c>
      <c r="C805" s="21" t="s">
        <v>1254</v>
      </c>
      <c r="D805" s="21" t="s">
        <v>1255</v>
      </c>
      <c r="E805" s="21" t="s">
        <v>404</v>
      </c>
      <c r="F805" s="21" t="s">
        <v>1291</v>
      </c>
      <c r="G805" s="21"/>
      <c r="H805" s="20" t="s">
        <v>84</v>
      </c>
      <c r="I805" s="21" t="s">
        <v>1283</v>
      </c>
      <c r="J805" s="5"/>
      <c r="K805" s="5"/>
      <c r="L805" s="19" t="str">
        <f>D805&amp;"|"&amp;COUNTIF($D$5:D805,D805)</f>
        <v>استلام نجارة القواعد الخرسانية العادية|28</v>
      </c>
    </row>
    <row r="806" spans="1:12" ht="36" x14ac:dyDescent="0.4">
      <c r="A806" s="22">
        <v>802</v>
      </c>
      <c r="B806" s="22" t="s">
        <v>1253</v>
      </c>
      <c r="C806" s="23" t="s">
        <v>1254</v>
      </c>
      <c r="D806" s="23" t="s">
        <v>1255</v>
      </c>
      <c r="E806" s="23" t="s">
        <v>404</v>
      </c>
      <c r="F806" s="23" t="s">
        <v>1292</v>
      </c>
      <c r="G806" s="23" t="s">
        <v>1158</v>
      </c>
      <c r="H806" s="22" t="s">
        <v>84</v>
      </c>
      <c r="I806" s="23" t="s">
        <v>1283</v>
      </c>
      <c r="J806" s="5"/>
      <c r="K806" s="5"/>
      <c r="L806" s="19" t="str">
        <f>D806&amp;"|"&amp;COUNTIF($D$5:D806,D806)</f>
        <v>استلام نجارة القواعد الخرسانية العادية|29</v>
      </c>
    </row>
    <row r="807" spans="1:12" ht="36" x14ac:dyDescent="0.4">
      <c r="A807" s="20">
        <v>803</v>
      </c>
      <c r="B807" s="20" t="s">
        <v>1253</v>
      </c>
      <c r="C807" s="21" t="s">
        <v>1254</v>
      </c>
      <c r="D807" s="21" t="s">
        <v>1255</v>
      </c>
      <c r="E807" s="21" t="s">
        <v>404</v>
      </c>
      <c r="F807" s="21" t="s">
        <v>1293</v>
      </c>
      <c r="G807" s="21"/>
      <c r="H807" s="20" t="s">
        <v>78</v>
      </c>
      <c r="I807" s="21" t="s">
        <v>1283</v>
      </c>
      <c r="J807" s="5"/>
      <c r="K807" s="5"/>
      <c r="L807" s="19" t="str">
        <f>D807&amp;"|"&amp;COUNTIF($D$5:D807,D807)</f>
        <v>استلام نجارة القواعد الخرسانية العادية|30</v>
      </c>
    </row>
    <row r="808" spans="1:12" ht="54" x14ac:dyDescent="0.4">
      <c r="A808" s="22">
        <v>804</v>
      </c>
      <c r="B808" s="22" t="s">
        <v>1253</v>
      </c>
      <c r="C808" s="23" t="s">
        <v>1254</v>
      </c>
      <c r="D808" s="23" t="s">
        <v>1294</v>
      </c>
      <c r="E808" s="23" t="s">
        <v>72</v>
      </c>
      <c r="F808" s="23" t="s">
        <v>1295</v>
      </c>
      <c r="G808" s="23" t="s">
        <v>1296</v>
      </c>
      <c r="H808" s="22" t="s">
        <v>78</v>
      </c>
      <c r="I808" s="23" t="s">
        <v>1283</v>
      </c>
      <c r="J808" s="5"/>
      <c r="K808" s="5"/>
      <c r="L808" s="19" t="str">
        <f>D808&amp;"|"&amp;COUNTIF($D$5:D808,D808)</f>
        <v>استلام النجارة المسلحة للأساسات|1</v>
      </c>
    </row>
    <row r="809" spans="1:12" ht="36" x14ac:dyDescent="0.4">
      <c r="A809" s="20">
        <v>805</v>
      </c>
      <c r="B809" s="20" t="s">
        <v>1253</v>
      </c>
      <c r="C809" s="21" t="s">
        <v>1254</v>
      </c>
      <c r="D809" s="21" t="s">
        <v>1294</v>
      </c>
      <c r="E809" s="21" t="s">
        <v>72</v>
      </c>
      <c r="F809" s="21" t="s">
        <v>1297</v>
      </c>
      <c r="G809" s="21"/>
      <c r="H809" s="20" t="s">
        <v>74</v>
      </c>
      <c r="I809" s="21" t="s">
        <v>1298</v>
      </c>
      <c r="J809" s="5"/>
      <c r="K809" s="5"/>
      <c r="L809" s="19" t="str">
        <f>D809&amp;"|"&amp;COUNTIF($D$5:D809,D809)</f>
        <v>استلام النجارة المسلحة للأساسات|2</v>
      </c>
    </row>
    <row r="810" spans="1:12" ht="36" x14ac:dyDescent="0.4">
      <c r="A810" s="22">
        <v>806</v>
      </c>
      <c r="B810" s="22" t="s">
        <v>1253</v>
      </c>
      <c r="C810" s="23" t="s">
        <v>1254</v>
      </c>
      <c r="D810" s="23" t="s">
        <v>1294</v>
      </c>
      <c r="E810" s="23" t="s">
        <v>404</v>
      </c>
      <c r="F810" s="23" t="s">
        <v>1299</v>
      </c>
      <c r="G810" s="23"/>
      <c r="H810" s="22" t="s">
        <v>74</v>
      </c>
      <c r="I810" s="23" t="s">
        <v>1298</v>
      </c>
      <c r="J810" s="5"/>
      <c r="K810" s="5"/>
      <c r="L810" s="19" t="str">
        <f>D810&amp;"|"&amp;COUNTIF($D$5:D810,D810)</f>
        <v>استلام النجارة المسلحة للأساسات|3</v>
      </c>
    </row>
    <row r="811" spans="1:12" ht="18" x14ac:dyDescent="0.4">
      <c r="A811" s="20">
        <v>807</v>
      </c>
      <c r="B811" s="20" t="s">
        <v>1253</v>
      </c>
      <c r="C811" s="21" t="s">
        <v>1254</v>
      </c>
      <c r="D811" s="21" t="s">
        <v>1294</v>
      </c>
      <c r="E811" s="21" t="s">
        <v>72</v>
      </c>
      <c r="F811" s="21" t="s">
        <v>1300</v>
      </c>
      <c r="G811" s="21"/>
      <c r="H811" s="20" t="s">
        <v>84</v>
      </c>
      <c r="I811" s="21" t="s">
        <v>1298</v>
      </c>
      <c r="J811" s="5"/>
      <c r="K811" s="5"/>
      <c r="L811" s="19" t="str">
        <f>D811&amp;"|"&amp;COUNTIF($D$5:D811,D811)</f>
        <v>استلام النجارة المسلحة للأساسات|4</v>
      </c>
    </row>
    <row r="812" spans="1:12" ht="36" x14ac:dyDescent="0.4">
      <c r="A812" s="22">
        <v>808</v>
      </c>
      <c r="B812" s="22" t="s">
        <v>1253</v>
      </c>
      <c r="C812" s="23" t="s">
        <v>1254</v>
      </c>
      <c r="D812" s="23" t="s">
        <v>1294</v>
      </c>
      <c r="E812" s="23" t="s">
        <v>72</v>
      </c>
      <c r="F812" s="23" t="s">
        <v>1301</v>
      </c>
      <c r="G812" s="23"/>
      <c r="H812" s="22" t="s">
        <v>84</v>
      </c>
      <c r="I812" s="23" t="s">
        <v>1298</v>
      </c>
      <c r="J812" s="5"/>
      <c r="K812" s="5"/>
      <c r="L812" s="19" t="str">
        <f>D812&amp;"|"&amp;COUNTIF($D$5:D812,D812)</f>
        <v>استلام النجارة المسلحة للأساسات|5</v>
      </c>
    </row>
    <row r="813" spans="1:12" ht="18" x14ac:dyDescent="0.4">
      <c r="A813" s="20">
        <v>809</v>
      </c>
      <c r="B813" s="20" t="s">
        <v>1253</v>
      </c>
      <c r="C813" s="21" t="s">
        <v>1254</v>
      </c>
      <c r="D813" s="21" t="s">
        <v>1294</v>
      </c>
      <c r="E813" s="21" t="s">
        <v>72</v>
      </c>
      <c r="F813" s="21" t="s">
        <v>1302</v>
      </c>
      <c r="G813" s="21"/>
      <c r="H813" s="20" t="s">
        <v>78</v>
      </c>
      <c r="I813" s="21" t="s">
        <v>1298</v>
      </c>
      <c r="J813" s="5"/>
      <c r="K813" s="5"/>
      <c r="L813" s="19" t="str">
        <f>D813&amp;"|"&amp;COUNTIF($D$5:D813,D813)</f>
        <v>استلام النجارة المسلحة للأساسات|6</v>
      </c>
    </row>
    <row r="814" spans="1:12" ht="18" x14ac:dyDescent="0.4">
      <c r="A814" s="22">
        <v>810</v>
      </c>
      <c r="B814" s="22" t="s">
        <v>1253</v>
      </c>
      <c r="C814" s="23" t="s">
        <v>1254</v>
      </c>
      <c r="D814" s="23" t="s">
        <v>1294</v>
      </c>
      <c r="E814" s="23" t="s">
        <v>72</v>
      </c>
      <c r="F814" s="23" t="s">
        <v>1303</v>
      </c>
      <c r="G814" s="23"/>
      <c r="H814" s="22" t="s">
        <v>84</v>
      </c>
      <c r="I814" s="23" t="s">
        <v>1298</v>
      </c>
      <c r="J814" s="5"/>
      <c r="K814" s="5"/>
      <c r="L814" s="19" t="str">
        <f>D814&amp;"|"&amp;COUNTIF($D$5:D814,D814)</f>
        <v>استلام النجارة المسلحة للأساسات|7</v>
      </c>
    </row>
    <row r="815" spans="1:12" ht="36" x14ac:dyDescent="0.4">
      <c r="A815" s="20">
        <v>811</v>
      </c>
      <c r="B815" s="20" t="s">
        <v>1253</v>
      </c>
      <c r="C815" s="21" t="s">
        <v>1254</v>
      </c>
      <c r="D815" s="21" t="s">
        <v>1294</v>
      </c>
      <c r="E815" s="21" t="s">
        <v>72</v>
      </c>
      <c r="F815" s="21" t="s">
        <v>1304</v>
      </c>
      <c r="G815" s="21"/>
      <c r="H815" s="20" t="s">
        <v>84</v>
      </c>
      <c r="I815" s="21" t="s">
        <v>1298</v>
      </c>
      <c r="J815" s="5"/>
      <c r="K815" s="5"/>
      <c r="L815" s="19" t="str">
        <f>D815&amp;"|"&amp;COUNTIF($D$5:D815,D815)</f>
        <v>استلام النجارة المسلحة للأساسات|8</v>
      </c>
    </row>
    <row r="816" spans="1:12" ht="18" x14ac:dyDescent="0.4">
      <c r="A816" s="22">
        <v>812</v>
      </c>
      <c r="B816" s="22" t="s">
        <v>1253</v>
      </c>
      <c r="C816" s="23" t="s">
        <v>1254</v>
      </c>
      <c r="D816" s="23" t="s">
        <v>1294</v>
      </c>
      <c r="E816" s="23" t="s">
        <v>72</v>
      </c>
      <c r="F816" s="23" t="s">
        <v>1305</v>
      </c>
      <c r="G816" s="23"/>
      <c r="H816" s="22" t="s">
        <v>74</v>
      </c>
      <c r="I816" s="23" t="s">
        <v>1298</v>
      </c>
      <c r="J816" s="5"/>
      <c r="K816" s="5"/>
      <c r="L816" s="19" t="str">
        <f>D816&amp;"|"&amp;COUNTIF($D$5:D816,D816)</f>
        <v>استلام النجارة المسلحة للأساسات|9</v>
      </c>
    </row>
    <row r="817" spans="1:12" ht="18" x14ac:dyDescent="0.4">
      <c r="A817" s="20">
        <v>813</v>
      </c>
      <c r="B817" s="20" t="s">
        <v>1253</v>
      </c>
      <c r="C817" s="21" t="s">
        <v>1254</v>
      </c>
      <c r="D817" s="21" t="s">
        <v>1294</v>
      </c>
      <c r="E817" s="21" t="s">
        <v>72</v>
      </c>
      <c r="F817" s="21" t="s">
        <v>1306</v>
      </c>
      <c r="G817" s="21"/>
      <c r="H817" s="20" t="s">
        <v>84</v>
      </c>
      <c r="I817" s="21" t="s">
        <v>1298</v>
      </c>
      <c r="J817" s="5"/>
      <c r="K817" s="5"/>
      <c r="L817" s="19" t="str">
        <f>D817&amp;"|"&amp;COUNTIF($D$5:D817,D817)</f>
        <v>استلام النجارة المسلحة للأساسات|10</v>
      </c>
    </row>
    <row r="818" spans="1:12" ht="18" x14ac:dyDescent="0.4">
      <c r="A818" s="22">
        <v>814</v>
      </c>
      <c r="B818" s="22" t="s">
        <v>1253</v>
      </c>
      <c r="C818" s="23" t="s">
        <v>1254</v>
      </c>
      <c r="D818" s="23" t="s">
        <v>1294</v>
      </c>
      <c r="E818" s="23" t="s">
        <v>72</v>
      </c>
      <c r="F818" s="23" t="s">
        <v>1307</v>
      </c>
      <c r="G818" s="23"/>
      <c r="H818" s="22" t="s">
        <v>84</v>
      </c>
      <c r="I818" s="23" t="s">
        <v>1298</v>
      </c>
      <c r="J818" s="5"/>
      <c r="K818" s="5"/>
      <c r="L818" s="19" t="str">
        <f>D818&amp;"|"&amp;COUNTIF($D$5:D818,D818)</f>
        <v>استلام النجارة المسلحة للأساسات|11</v>
      </c>
    </row>
    <row r="819" spans="1:12" ht="36" x14ac:dyDescent="0.4">
      <c r="A819" s="20">
        <v>815</v>
      </c>
      <c r="B819" s="20" t="s">
        <v>1253</v>
      </c>
      <c r="C819" s="21" t="s">
        <v>1254</v>
      </c>
      <c r="D819" s="21" t="s">
        <v>1294</v>
      </c>
      <c r="E819" s="21" t="s">
        <v>72</v>
      </c>
      <c r="F819" s="21" t="s">
        <v>1308</v>
      </c>
      <c r="G819" s="21"/>
      <c r="H819" s="20" t="s">
        <v>74</v>
      </c>
      <c r="I819" s="21" t="s">
        <v>1298</v>
      </c>
      <c r="J819" s="5"/>
      <c r="K819" s="5"/>
      <c r="L819" s="19" t="str">
        <f>D819&amp;"|"&amp;COUNTIF($D$5:D819,D819)</f>
        <v>استلام النجارة المسلحة للأساسات|12</v>
      </c>
    </row>
    <row r="820" spans="1:12" ht="18" x14ac:dyDescent="0.4">
      <c r="A820" s="22">
        <v>816</v>
      </c>
      <c r="B820" s="22" t="s">
        <v>1253</v>
      </c>
      <c r="C820" s="23" t="s">
        <v>1254</v>
      </c>
      <c r="D820" s="23" t="s">
        <v>1294</v>
      </c>
      <c r="E820" s="23" t="s">
        <v>72</v>
      </c>
      <c r="F820" s="23" t="s">
        <v>1309</v>
      </c>
      <c r="G820" s="23"/>
      <c r="H820" s="22" t="s">
        <v>84</v>
      </c>
      <c r="I820" s="23" t="s">
        <v>1298</v>
      </c>
      <c r="J820" s="5"/>
      <c r="K820" s="5"/>
      <c r="L820" s="19" t="str">
        <f>D820&amp;"|"&amp;COUNTIF($D$5:D820,D820)</f>
        <v>استلام النجارة المسلحة للأساسات|13</v>
      </c>
    </row>
    <row r="821" spans="1:12" ht="18" x14ac:dyDescent="0.4">
      <c r="A821" s="20">
        <v>817</v>
      </c>
      <c r="B821" s="20" t="s">
        <v>1253</v>
      </c>
      <c r="C821" s="21" t="s">
        <v>1254</v>
      </c>
      <c r="D821" s="21" t="s">
        <v>1294</v>
      </c>
      <c r="E821" s="21" t="s">
        <v>72</v>
      </c>
      <c r="F821" s="21" t="s">
        <v>1310</v>
      </c>
      <c r="G821" s="21"/>
      <c r="H821" s="20" t="s">
        <v>84</v>
      </c>
      <c r="I821" s="21" t="s">
        <v>1298</v>
      </c>
      <c r="J821" s="5"/>
      <c r="K821" s="5"/>
      <c r="L821" s="19" t="str">
        <f>D821&amp;"|"&amp;COUNTIF($D$5:D821,D821)</f>
        <v>استلام النجارة المسلحة للأساسات|14</v>
      </c>
    </row>
    <row r="822" spans="1:12" ht="36" x14ac:dyDescent="0.4">
      <c r="A822" s="22">
        <v>818</v>
      </c>
      <c r="B822" s="22" t="s">
        <v>1253</v>
      </c>
      <c r="C822" s="23" t="s">
        <v>1254</v>
      </c>
      <c r="D822" s="23" t="s">
        <v>1294</v>
      </c>
      <c r="E822" s="23" t="s">
        <v>72</v>
      </c>
      <c r="F822" s="23" t="s">
        <v>1311</v>
      </c>
      <c r="G822" s="23"/>
      <c r="H822" s="22" t="s">
        <v>84</v>
      </c>
      <c r="I822" s="23" t="s">
        <v>1298</v>
      </c>
      <c r="J822" s="5"/>
      <c r="K822" s="5"/>
      <c r="L822" s="19" t="str">
        <f>D822&amp;"|"&amp;COUNTIF($D$5:D822,D822)</f>
        <v>استلام النجارة المسلحة للأساسات|15</v>
      </c>
    </row>
    <row r="823" spans="1:12" ht="18" x14ac:dyDescent="0.4">
      <c r="A823" s="20">
        <v>819</v>
      </c>
      <c r="B823" s="20" t="s">
        <v>1253</v>
      </c>
      <c r="C823" s="21" t="s">
        <v>1254</v>
      </c>
      <c r="D823" s="21" t="s">
        <v>1294</v>
      </c>
      <c r="E823" s="21" t="s">
        <v>72</v>
      </c>
      <c r="F823" s="21" t="s">
        <v>1312</v>
      </c>
      <c r="G823" s="21"/>
      <c r="H823" s="20" t="s">
        <v>84</v>
      </c>
      <c r="I823" s="21" t="s">
        <v>1298</v>
      </c>
      <c r="J823" s="5"/>
      <c r="K823" s="5"/>
      <c r="L823" s="19" t="str">
        <f>D823&amp;"|"&amp;COUNTIF($D$5:D823,D823)</f>
        <v>استلام النجارة المسلحة للأساسات|16</v>
      </c>
    </row>
    <row r="824" spans="1:12" ht="18" x14ac:dyDescent="0.4">
      <c r="A824" s="22">
        <v>820</v>
      </c>
      <c r="B824" s="22" t="s">
        <v>1253</v>
      </c>
      <c r="C824" s="23" t="s">
        <v>1254</v>
      </c>
      <c r="D824" s="23" t="s">
        <v>1294</v>
      </c>
      <c r="E824" s="23" t="s">
        <v>72</v>
      </c>
      <c r="F824" s="23" t="s">
        <v>1313</v>
      </c>
      <c r="G824" s="23"/>
      <c r="H824" s="22" t="s">
        <v>74</v>
      </c>
      <c r="I824" s="23" t="s">
        <v>1298</v>
      </c>
      <c r="J824" s="5"/>
      <c r="K824" s="5"/>
      <c r="L824" s="19" t="str">
        <f>D824&amp;"|"&amp;COUNTIF($D$5:D824,D824)</f>
        <v>استلام النجارة المسلحة للأساسات|17</v>
      </c>
    </row>
    <row r="825" spans="1:12" ht="18" x14ac:dyDescent="0.4">
      <c r="A825" s="20">
        <v>821</v>
      </c>
      <c r="B825" s="20" t="s">
        <v>1253</v>
      </c>
      <c r="C825" s="21" t="s">
        <v>1254</v>
      </c>
      <c r="D825" s="21" t="s">
        <v>1294</v>
      </c>
      <c r="E825" s="21" t="s">
        <v>72</v>
      </c>
      <c r="F825" s="21" t="s">
        <v>1314</v>
      </c>
      <c r="G825" s="21"/>
      <c r="H825" s="20" t="s">
        <v>74</v>
      </c>
      <c r="I825" s="21" t="s">
        <v>1298</v>
      </c>
      <c r="J825" s="5"/>
      <c r="K825" s="5"/>
      <c r="L825" s="19" t="str">
        <f>D825&amp;"|"&amp;COUNTIF($D$5:D825,D825)</f>
        <v>استلام النجارة المسلحة للأساسات|18</v>
      </c>
    </row>
    <row r="826" spans="1:12" ht="18" x14ac:dyDescent="0.4">
      <c r="A826" s="22">
        <v>822</v>
      </c>
      <c r="B826" s="22" t="s">
        <v>1253</v>
      </c>
      <c r="C826" s="23" t="s">
        <v>1254</v>
      </c>
      <c r="D826" s="23" t="s">
        <v>1294</v>
      </c>
      <c r="E826" s="23" t="s">
        <v>72</v>
      </c>
      <c r="F826" s="23" t="s">
        <v>1315</v>
      </c>
      <c r="G826" s="23"/>
      <c r="H826" s="22" t="s">
        <v>84</v>
      </c>
      <c r="I826" s="23" t="s">
        <v>1316</v>
      </c>
      <c r="J826" s="5"/>
      <c r="K826" s="5"/>
      <c r="L826" s="19" t="str">
        <f>D826&amp;"|"&amp;COUNTIF($D$5:D826,D826)</f>
        <v>استلام النجارة المسلحة للأساسات|19</v>
      </c>
    </row>
    <row r="827" spans="1:12" ht="18" x14ac:dyDescent="0.4">
      <c r="A827" s="20">
        <v>823</v>
      </c>
      <c r="B827" s="20" t="s">
        <v>1253</v>
      </c>
      <c r="C827" s="21" t="s">
        <v>1254</v>
      </c>
      <c r="D827" s="21" t="s">
        <v>1294</v>
      </c>
      <c r="E827" s="21" t="s">
        <v>72</v>
      </c>
      <c r="F827" s="21" t="s">
        <v>1317</v>
      </c>
      <c r="G827" s="21"/>
      <c r="H827" s="20" t="s">
        <v>74</v>
      </c>
      <c r="I827" s="21" t="s">
        <v>1316</v>
      </c>
      <c r="J827" s="5"/>
      <c r="K827" s="5"/>
      <c r="L827" s="19" t="str">
        <f>D827&amp;"|"&amp;COUNTIF($D$5:D827,D827)</f>
        <v>استلام النجارة المسلحة للأساسات|20</v>
      </c>
    </row>
    <row r="828" spans="1:12" ht="36" x14ac:dyDescent="0.4">
      <c r="A828" s="22">
        <v>824</v>
      </c>
      <c r="B828" s="22" t="s">
        <v>1253</v>
      </c>
      <c r="C828" s="23" t="s">
        <v>1254</v>
      </c>
      <c r="D828" s="23" t="s">
        <v>1294</v>
      </c>
      <c r="E828" s="23" t="s">
        <v>72</v>
      </c>
      <c r="F828" s="23" t="s">
        <v>1318</v>
      </c>
      <c r="G828" s="23"/>
      <c r="H828" s="22" t="s">
        <v>84</v>
      </c>
      <c r="I828" s="23" t="s">
        <v>1316</v>
      </c>
      <c r="J828" s="5"/>
      <c r="K828" s="5"/>
      <c r="L828" s="19" t="str">
        <f>D828&amp;"|"&amp;COUNTIF($D$5:D828,D828)</f>
        <v>استلام النجارة المسلحة للأساسات|21</v>
      </c>
    </row>
    <row r="829" spans="1:12" ht="18" x14ac:dyDescent="0.4">
      <c r="A829" s="20">
        <v>825</v>
      </c>
      <c r="B829" s="20" t="s">
        <v>1253</v>
      </c>
      <c r="C829" s="21" t="s">
        <v>1254</v>
      </c>
      <c r="D829" s="21" t="s">
        <v>1294</v>
      </c>
      <c r="E829" s="21" t="s">
        <v>72</v>
      </c>
      <c r="F829" s="21" t="s">
        <v>1319</v>
      </c>
      <c r="G829" s="21" t="s">
        <v>1320</v>
      </c>
      <c r="H829" s="20" t="s">
        <v>84</v>
      </c>
      <c r="I829" s="21" t="s">
        <v>1316</v>
      </c>
      <c r="J829" s="5"/>
      <c r="K829" s="5"/>
      <c r="L829" s="19" t="str">
        <f>D829&amp;"|"&amp;COUNTIF($D$5:D829,D829)</f>
        <v>استلام النجارة المسلحة للأساسات|22</v>
      </c>
    </row>
    <row r="830" spans="1:12" ht="18" x14ac:dyDescent="0.4">
      <c r="A830" s="22">
        <v>826</v>
      </c>
      <c r="B830" s="22" t="s">
        <v>1253</v>
      </c>
      <c r="C830" s="23" t="s">
        <v>1254</v>
      </c>
      <c r="D830" s="23" t="s">
        <v>1294</v>
      </c>
      <c r="E830" s="23" t="s">
        <v>72</v>
      </c>
      <c r="F830" s="23" t="s">
        <v>1321</v>
      </c>
      <c r="G830" s="23"/>
      <c r="H830" s="22" t="s">
        <v>84</v>
      </c>
      <c r="I830" s="23" t="s">
        <v>1316</v>
      </c>
      <c r="J830" s="5"/>
      <c r="K830" s="5"/>
      <c r="L830" s="19" t="str">
        <f>D830&amp;"|"&amp;COUNTIF($D$5:D830,D830)</f>
        <v>استلام النجارة المسلحة للأساسات|23</v>
      </c>
    </row>
    <row r="831" spans="1:12" ht="36" x14ac:dyDescent="0.4">
      <c r="A831" s="20">
        <v>827</v>
      </c>
      <c r="B831" s="20" t="s">
        <v>1253</v>
      </c>
      <c r="C831" s="21" t="s">
        <v>1254</v>
      </c>
      <c r="D831" s="21" t="s">
        <v>1294</v>
      </c>
      <c r="E831" s="21" t="s">
        <v>72</v>
      </c>
      <c r="F831" s="21" t="s">
        <v>1322</v>
      </c>
      <c r="G831" s="21"/>
      <c r="H831" s="20" t="s">
        <v>74</v>
      </c>
      <c r="I831" s="21" t="s">
        <v>1316</v>
      </c>
      <c r="J831" s="5"/>
      <c r="K831" s="5"/>
      <c r="L831" s="19" t="str">
        <f>D831&amp;"|"&amp;COUNTIF($D$5:D831,D831)</f>
        <v>استلام النجارة المسلحة للأساسات|24</v>
      </c>
    </row>
    <row r="832" spans="1:12" ht="18" x14ac:dyDescent="0.4">
      <c r="A832" s="22">
        <v>828</v>
      </c>
      <c r="B832" s="22" t="s">
        <v>1253</v>
      </c>
      <c r="C832" s="23" t="s">
        <v>1254</v>
      </c>
      <c r="D832" s="23" t="s">
        <v>1294</v>
      </c>
      <c r="E832" s="23" t="s">
        <v>72</v>
      </c>
      <c r="F832" s="23" t="s">
        <v>1323</v>
      </c>
      <c r="G832" s="23"/>
      <c r="H832" s="22" t="s">
        <v>74</v>
      </c>
      <c r="I832" s="23" t="s">
        <v>1316</v>
      </c>
      <c r="J832" s="5"/>
      <c r="K832" s="5"/>
      <c r="L832" s="19" t="str">
        <f>D832&amp;"|"&amp;COUNTIF($D$5:D832,D832)</f>
        <v>استلام النجارة المسلحة للأساسات|25</v>
      </c>
    </row>
    <row r="833" spans="1:12" ht="18" x14ac:dyDescent="0.4">
      <c r="A833" s="20">
        <v>829</v>
      </c>
      <c r="B833" s="20" t="s">
        <v>1253</v>
      </c>
      <c r="C833" s="21" t="s">
        <v>1254</v>
      </c>
      <c r="D833" s="21" t="s">
        <v>1294</v>
      </c>
      <c r="E833" s="21" t="s">
        <v>72</v>
      </c>
      <c r="F833" s="21" t="s">
        <v>1324</v>
      </c>
      <c r="G833" s="21"/>
      <c r="H833" s="20" t="s">
        <v>74</v>
      </c>
      <c r="I833" s="21" t="s">
        <v>1316</v>
      </c>
      <c r="J833" s="5"/>
      <c r="K833" s="5"/>
      <c r="L833" s="19" t="str">
        <f>D833&amp;"|"&amp;COUNTIF($D$5:D833,D833)</f>
        <v>استلام النجارة المسلحة للأساسات|26</v>
      </c>
    </row>
    <row r="834" spans="1:12" ht="18" x14ac:dyDescent="0.4">
      <c r="A834" s="22">
        <v>830</v>
      </c>
      <c r="B834" s="22" t="s">
        <v>1253</v>
      </c>
      <c r="C834" s="23" t="s">
        <v>1254</v>
      </c>
      <c r="D834" s="23" t="s">
        <v>1294</v>
      </c>
      <c r="E834" s="23" t="s">
        <v>72</v>
      </c>
      <c r="F834" s="23" t="s">
        <v>1325</v>
      </c>
      <c r="G834" s="23"/>
      <c r="H834" s="22" t="s">
        <v>78</v>
      </c>
      <c r="I834" s="23" t="s">
        <v>1316</v>
      </c>
      <c r="J834" s="5"/>
      <c r="K834" s="5"/>
      <c r="L834" s="19" t="str">
        <f>D834&amp;"|"&amp;COUNTIF($D$5:D834,D834)</f>
        <v>استلام النجارة المسلحة للأساسات|27</v>
      </c>
    </row>
    <row r="835" spans="1:12" ht="18" x14ac:dyDescent="0.4">
      <c r="A835" s="20">
        <v>831</v>
      </c>
      <c r="B835" s="20" t="s">
        <v>1253</v>
      </c>
      <c r="C835" s="21" t="s">
        <v>1254</v>
      </c>
      <c r="D835" s="21" t="s">
        <v>1294</v>
      </c>
      <c r="E835" s="21" t="s">
        <v>118</v>
      </c>
      <c r="F835" s="21" t="s">
        <v>1326</v>
      </c>
      <c r="G835" s="21"/>
      <c r="H835" s="20" t="s">
        <v>84</v>
      </c>
      <c r="I835" s="21" t="s">
        <v>1316</v>
      </c>
      <c r="J835" s="5"/>
      <c r="K835" s="5"/>
      <c r="L835" s="19" t="str">
        <f>D835&amp;"|"&amp;COUNTIF($D$5:D835,D835)</f>
        <v>استلام النجارة المسلحة للأساسات|28</v>
      </c>
    </row>
    <row r="836" spans="1:12" ht="18" x14ac:dyDescent="0.4">
      <c r="A836" s="22">
        <v>832</v>
      </c>
      <c r="B836" s="22" t="s">
        <v>1253</v>
      </c>
      <c r="C836" s="23" t="s">
        <v>1254</v>
      </c>
      <c r="D836" s="23" t="s">
        <v>1294</v>
      </c>
      <c r="E836" s="23" t="s">
        <v>118</v>
      </c>
      <c r="F836" s="23" t="s">
        <v>1327</v>
      </c>
      <c r="G836" s="23" t="s">
        <v>1328</v>
      </c>
      <c r="H836" s="22" t="s">
        <v>84</v>
      </c>
      <c r="I836" s="23" t="s">
        <v>1316</v>
      </c>
      <c r="J836" s="5"/>
      <c r="K836" s="5"/>
      <c r="L836" s="19" t="str">
        <f>D836&amp;"|"&amp;COUNTIF($D$5:D836,D836)</f>
        <v>استلام النجارة المسلحة للأساسات|29</v>
      </c>
    </row>
    <row r="837" spans="1:12" ht="36" x14ac:dyDescent="0.4">
      <c r="A837" s="20">
        <v>833</v>
      </c>
      <c r="B837" s="20" t="s">
        <v>1253</v>
      </c>
      <c r="C837" s="21" t="s">
        <v>1254</v>
      </c>
      <c r="D837" s="21" t="s">
        <v>1294</v>
      </c>
      <c r="E837" s="21" t="s">
        <v>118</v>
      </c>
      <c r="F837" s="21" t="s">
        <v>1329</v>
      </c>
      <c r="G837" s="21" t="s">
        <v>1330</v>
      </c>
      <c r="H837" s="20" t="s">
        <v>74</v>
      </c>
      <c r="I837" s="21" t="s">
        <v>1316</v>
      </c>
      <c r="J837" s="5"/>
      <c r="K837" s="5"/>
      <c r="L837" s="19" t="str">
        <f>D837&amp;"|"&amp;COUNTIF($D$5:D837,D837)</f>
        <v>استلام النجارة المسلحة للأساسات|30</v>
      </c>
    </row>
    <row r="838" spans="1:12" ht="36" x14ac:dyDescent="0.4">
      <c r="A838" s="22">
        <v>834</v>
      </c>
      <c r="B838" s="22" t="s">
        <v>1253</v>
      </c>
      <c r="C838" s="23" t="s">
        <v>1254</v>
      </c>
      <c r="D838" s="23" t="s">
        <v>1294</v>
      </c>
      <c r="E838" s="23" t="s">
        <v>72</v>
      </c>
      <c r="F838" s="23" t="s">
        <v>1331</v>
      </c>
      <c r="G838" s="23" t="s">
        <v>1332</v>
      </c>
      <c r="H838" s="22" t="s">
        <v>78</v>
      </c>
      <c r="I838" s="23" t="s">
        <v>1316</v>
      </c>
      <c r="J838" s="5"/>
      <c r="K838" s="5"/>
      <c r="L838" s="19" t="str">
        <f>D838&amp;"|"&amp;COUNTIF($D$5:D838,D838)</f>
        <v>استلام النجارة المسلحة للأساسات|31</v>
      </c>
    </row>
    <row r="839" spans="1:12" ht="18" x14ac:dyDescent="0.4">
      <c r="A839" s="20">
        <v>835</v>
      </c>
      <c r="B839" s="20" t="s">
        <v>1253</v>
      </c>
      <c r="C839" s="21" t="s">
        <v>1254</v>
      </c>
      <c r="D839" s="21" t="s">
        <v>1333</v>
      </c>
      <c r="E839" s="21" t="s">
        <v>72</v>
      </c>
      <c r="F839" s="21" t="s">
        <v>1334</v>
      </c>
      <c r="G839" s="21"/>
      <c r="H839" s="20" t="s">
        <v>74</v>
      </c>
      <c r="I839" s="21" t="s">
        <v>1335</v>
      </c>
      <c r="J839" s="5"/>
      <c r="K839" s="5"/>
      <c r="L839" s="19" t="str">
        <f>D839&amp;"|"&amp;COUNTIF($D$5:D839,D839)</f>
        <v>استلام نجارة وحدادة رقاب الأعمدة|1</v>
      </c>
    </row>
    <row r="840" spans="1:12" ht="18" x14ac:dyDescent="0.4">
      <c r="A840" s="22">
        <v>836</v>
      </c>
      <c r="B840" s="22" t="s">
        <v>1253</v>
      </c>
      <c r="C840" s="23" t="s">
        <v>1254</v>
      </c>
      <c r="D840" s="23" t="s">
        <v>1333</v>
      </c>
      <c r="E840" s="23" t="s">
        <v>72</v>
      </c>
      <c r="F840" s="23" t="s">
        <v>1336</v>
      </c>
      <c r="G840" s="23"/>
      <c r="H840" s="22" t="s">
        <v>78</v>
      </c>
      <c r="I840" s="23" t="s">
        <v>1335</v>
      </c>
      <c r="J840" s="5"/>
      <c r="K840" s="5"/>
      <c r="L840" s="19" t="str">
        <f>D840&amp;"|"&amp;COUNTIF($D$5:D840,D840)</f>
        <v>استلام نجارة وحدادة رقاب الأعمدة|2</v>
      </c>
    </row>
    <row r="841" spans="1:12" ht="18" x14ac:dyDescent="0.4">
      <c r="A841" s="20">
        <v>837</v>
      </c>
      <c r="B841" s="20" t="s">
        <v>1253</v>
      </c>
      <c r="C841" s="21" t="s">
        <v>1254</v>
      </c>
      <c r="D841" s="21" t="s">
        <v>1333</v>
      </c>
      <c r="E841" s="21" t="s">
        <v>72</v>
      </c>
      <c r="F841" s="21" t="s">
        <v>1337</v>
      </c>
      <c r="G841" s="21"/>
      <c r="H841" s="20" t="s">
        <v>74</v>
      </c>
      <c r="I841" s="21" t="s">
        <v>1335</v>
      </c>
      <c r="J841" s="5"/>
      <c r="K841" s="5"/>
      <c r="L841" s="19" t="str">
        <f>D841&amp;"|"&amp;COUNTIF($D$5:D841,D841)</f>
        <v>استلام نجارة وحدادة رقاب الأعمدة|3</v>
      </c>
    </row>
    <row r="842" spans="1:12" ht="18" x14ac:dyDescent="0.4">
      <c r="A842" s="22">
        <v>838</v>
      </c>
      <c r="B842" s="22" t="s">
        <v>1253</v>
      </c>
      <c r="C842" s="23" t="s">
        <v>1254</v>
      </c>
      <c r="D842" s="23" t="s">
        <v>1333</v>
      </c>
      <c r="E842" s="23" t="s">
        <v>72</v>
      </c>
      <c r="F842" s="23" t="s">
        <v>1338</v>
      </c>
      <c r="G842" s="23" t="s">
        <v>1339</v>
      </c>
      <c r="H842" s="22" t="s">
        <v>84</v>
      </c>
      <c r="I842" s="23" t="s">
        <v>1335</v>
      </c>
      <c r="J842" s="5"/>
      <c r="K842" s="5"/>
      <c r="L842" s="19" t="str">
        <f>D842&amp;"|"&amp;COUNTIF($D$5:D842,D842)</f>
        <v>استلام نجارة وحدادة رقاب الأعمدة|4</v>
      </c>
    </row>
    <row r="843" spans="1:12" ht="18" x14ac:dyDescent="0.4">
      <c r="A843" s="20">
        <v>839</v>
      </c>
      <c r="B843" s="20" t="s">
        <v>1253</v>
      </c>
      <c r="C843" s="21" t="s">
        <v>1254</v>
      </c>
      <c r="D843" s="21" t="s">
        <v>1333</v>
      </c>
      <c r="E843" s="21" t="s">
        <v>72</v>
      </c>
      <c r="F843" s="21" t="s">
        <v>1340</v>
      </c>
      <c r="G843" s="21"/>
      <c r="H843" s="20" t="s">
        <v>84</v>
      </c>
      <c r="I843" s="21" t="s">
        <v>1335</v>
      </c>
      <c r="J843" s="5"/>
      <c r="K843" s="5"/>
      <c r="L843" s="19" t="str">
        <f>D843&amp;"|"&amp;COUNTIF($D$5:D843,D843)</f>
        <v>استلام نجارة وحدادة رقاب الأعمدة|5</v>
      </c>
    </row>
    <row r="844" spans="1:12" ht="18" x14ac:dyDescent="0.4">
      <c r="A844" s="22">
        <v>840</v>
      </c>
      <c r="B844" s="22" t="s">
        <v>1253</v>
      </c>
      <c r="C844" s="23" t="s">
        <v>1254</v>
      </c>
      <c r="D844" s="23" t="s">
        <v>1333</v>
      </c>
      <c r="E844" s="23" t="s">
        <v>72</v>
      </c>
      <c r="F844" s="23" t="s">
        <v>1341</v>
      </c>
      <c r="G844" s="23"/>
      <c r="H844" s="22" t="s">
        <v>84</v>
      </c>
      <c r="I844" s="23" t="s">
        <v>1335</v>
      </c>
      <c r="J844" s="5"/>
      <c r="K844" s="5"/>
      <c r="L844" s="19" t="str">
        <f>D844&amp;"|"&amp;COUNTIF($D$5:D844,D844)</f>
        <v>استلام نجارة وحدادة رقاب الأعمدة|6</v>
      </c>
    </row>
    <row r="845" spans="1:12" ht="36" x14ac:dyDescent="0.4">
      <c r="A845" s="20">
        <v>841</v>
      </c>
      <c r="B845" s="20" t="s">
        <v>1253</v>
      </c>
      <c r="C845" s="21" t="s">
        <v>1254</v>
      </c>
      <c r="D845" s="21" t="s">
        <v>1333</v>
      </c>
      <c r="E845" s="21" t="s">
        <v>72</v>
      </c>
      <c r="F845" s="21" t="s">
        <v>1342</v>
      </c>
      <c r="G845" s="21"/>
      <c r="H845" s="20" t="s">
        <v>74</v>
      </c>
      <c r="I845" s="21" t="s">
        <v>1335</v>
      </c>
      <c r="J845" s="5"/>
      <c r="K845" s="5"/>
      <c r="L845" s="19" t="str">
        <f>D845&amp;"|"&amp;COUNTIF($D$5:D845,D845)</f>
        <v>استلام نجارة وحدادة رقاب الأعمدة|7</v>
      </c>
    </row>
    <row r="846" spans="1:12" ht="18" x14ac:dyDescent="0.4">
      <c r="A846" s="22">
        <v>842</v>
      </c>
      <c r="B846" s="22" t="s">
        <v>1253</v>
      </c>
      <c r="C846" s="23" t="s">
        <v>1254</v>
      </c>
      <c r="D846" s="23" t="s">
        <v>1333</v>
      </c>
      <c r="E846" s="23" t="s">
        <v>72</v>
      </c>
      <c r="F846" s="23" t="s">
        <v>1343</v>
      </c>
      <c r="G846" s="23" t="s">
        <v>1344</v>
      </c>
      <c r="H846" s="22" t="s">
        <v>74</v>
      </c>
      <c r="I846" s="23" t="s">
        <v>1335</v>
      </c>
      <c r="J846" s="5"/>
      <c r="K846" s="5"/>
      <c r="L846" s="19" t="str">
        <f>D846&amp;"|"&amp;COUNTIF($D$5:D846,D846)</f>
        <v>استلام نجارة وحدادة رقاب الأعمدة|8</v>
      </c>
    </row>
    <row r="847" spans="1:12" ht="36" x14ac:dyDescent="0.4">
      <c r="A847" s="20">
        <v>843</v>
      </c>
      <c r="B847" s="20" t="s">
        <v>1253</v>
      </c>
      <c r="C847" s="21" t="s">
        <v>1254</v>
      </c>
      <c r="D847" s="21" t="s">
        <v>1333</v>
      </c>
      <c r="E847" s="21" t="s">
        <v>72</v>
      </c>
      <c r="F847" s="21" t="s">
        <v>1345</v>
      </c>
      <c r="G847" s="21"/>
      <c r="H847" s="20" t="s">
        <v>78</v>
      </c>
      <c r="I847" s="21" t="s">
        <v>1335</v>
      </c>
      <c r="J847" s="5"/>
      <c r="K847" s="5"/>
      <c r="L847" s="19" t="str">
        <f>D847&amp;"|"&amp;COUNTIF($D$5:D847,D847)</f>
        <v>استلام نجارة وحدادة رقاب الأعمدة|9</v>
      </c>
    </row>
    <row r="848" spans="1:12" ht="18" x14ac:dyDescent="0.4">
      <c r="A848" s="22">
        <v>844</v>
      </c>
      <c r="B848" s="22" t="s">
        <v>1253</v>
      </c>
      <c r="C848" s="23" t="s">
        <v>1254</v>
      </c>
      <c r="D848" s="23" t="s">
        <v>1333</v>
      </c>
      <c r="E848" s="23" t="s">
        <v>72</v>
      </c>
      <c r="F848" s="23" t="s">
        <v>1346</v>
      </c>
      <c r="G848" s="23"/>
      <c r="H848" s="22" t="s">
        <v>84</v>
      </c>
      <c r="I848" s="23" t="s">
        <v>1335</v>
      </c>
      <c r="J848" s="5"/>
      <c r="K848" s="5"/>
      <c r="L848" s="19" t="str">
        <f>D848&amp;"|"&amp;COUNTIF($D$5:D848,D848)</f>
        <v>استلام نجارة وحدادة رقاب الأعمدة|10</v>
      </c>
    </row>
    <row r="849" spans="1:12" ht="18" x14ac:dyDescent="0.4">
      <c r="A849" s="20">
        <v>845</v>
      </c>
      <c r="B849" s="20" t="s">
        <v>1253</v>
      </c>
      <c r="C849" s="21" t="s">
        <v>1254</v>
      </c>
      <c r="D849" s="21" t="s">
        <v>1333</v>
      </c>
      <c r="E849" s="21" t="s">
        <v>72</v>
      </c>
      <c r="F849" s="21" t="s">
        <v>1347</v>
      </c>
      <c r="G849" s="21" t="s">
        <v>1348</v>
      </c>
      <c r="H849" s="20" t="s">
        <v>74</v>
      </c>
      <c r="I849" s="21" t="s">
        <v>1349</v>
      </c>
      <c r="J849" s="5"/>
      <c r="K849" s="5"/>
      <c r="L849" s="19" t="str">
        <f>D849&amp;"|"&amp;COUNTIF($D$5:D849,D849)</f>
        <v>استلام نجارة وحدادة رقاب الأعمدة|11</v>
      </c>
    </row>
    <row r="850" spans="1:12" ht="18" x14ac:dyDescent="0.4">
      <c r="A850" s="22">
        <v>846</v>
      </c>
      <c r="B850" s="22" t="s">
        <v>1253</v>
      </c>
      <c r="C850" s="23" t="s">
        <v>1254</v>
      </c>
      <c r="D850" s="23" t="s">
        <v>1333</v>
      </c>
      <c r="E850" s="23" t="s">
        <v>118</v>
      </c>
      <c r="F850" s="23" t="s">
        <v>1350</v>
      </c>
      <c r="G850" s="23"/>
      <c r="H850" s="22" t="s">
        <v>74</v>
      </c>
      <c r="I850" s="23" t="s">
        <v>1335</v>
      </c>
      <c r="J850" s="5"/>
      <c r="K850" s="5"/>
      <c r="L850" s="19" t="str">
        <f>D850&amp;"|"&amp;COUNTIF($D$5:D850,D850)</f>
        <v>استلام نجارة وحدادة رقاب الأعمدة|12</v>
      </c>
    </row>
    <row r="851" spans="1:12" ht="36" x14ac:dyDescent="0.4">
      <c r="A851" s="20">
        <v>847</v>
      </c>
      <c r="B851" s="20" t="s">
        <v>1253</v>
      </c>
      <c r="C851" s="21" t="s">
        <v>1254</v>
      </c>
      <c r="D851" s="21" t="s">
        <v>1333</v>
      </c>
      <c r="E851" s="21" t="s">
        <v>72</v>
      </c>
      <c r="F851" s="21" t="s">
        <v>1351</v>
      </c>
      <c r="G851" s="21" t="s">
        <v>1352</v>
      </c>
      <c r="H851" s="20" t="s">
        <v>74</v>
      </c>
      <c r="I851" s="21" t="s">
        <v>1353</v>
      </c>
      <c r="J851" s="5"/>
      <c r="K851" s="5"/>
      <c r="L851" s="19" t="str">
        <f>D851&amp;"|"&amp;COUNTIF($D$5:D851,D851)</f>
        <v>استلام نجارة وحدادة رقاب الأعمدة|13</v>
      </c>
    </row>
    <row r="852" spans="1:12" ht="18" x14ac:dyDescent="0.4">
      <c r="A852" s="22">
        <v>848</v>
      </c>
      <c r="B852" s="22" t="s">
        <v>1253</v>
      </c>
      <c r="C852" s="23" t="s">
        <v>1254</v>
      </c>
      <c r="D852" s="23" t="s">
        <v>1333</v>
      </c>
      <c r="E852" s="23" t="s">
        <v>72</v>
      </c>
      <c r="F852" s="23" t="s">
        <v>1354</v>
      </c>
      <c r="G852" s="23"/>
      <c r="H852" s="22" t="s">
        <v>84</v>
      </c>
      <c r="I852" s="23" t="s">
        <v>1355</v>
      </c>
      <c r="J852" s="5"/>
      <c r="K852" s="5"/>
      <c r="L852" s="19" t="str">
        <f>D852&amp;"|"&amp;COUNTIF($D$5:D852,D852)</f>
        <v>استلام نجارة وحدادة رقاب الأعمدة|14</v>
      </c>
    </row>
    <row r="853" spans="1:12" ht="36" x14ac:dyDescent="0.4">
      <c r="A853" s="20">
        <v>849</v>
      </c>
      <c r="B853" s="20" t="s">
        <v>1253</v>
      </c>
      <c r="C853" s="21" t="s">
        <v>1254</v>
      </c>
      <c r="D853" s="21" t="s">
        <v>1333</v>
      </c>
      <c r="E853" s="21" t="s">
        <v>118</v>
      </c>
      <c r="F853" s="21" t="s">
        <v>1356</v>
      </c>
      <c r="G853" s="21"/>
      <c r="H853" s="20" t="s">
        <v>84</v>
      </c>
      <c r="I853" s="21" t="s">
        <v>1355</v>
      </c>
      <c r="J853" s="5"/>
      <c r="K853" s="5"/>
      <c r="L853" s="19" t="str">
        <f>D853&amp;"|"&amp;COUNTIF($D$5:D853,D853)</f>
        <v>استلام نجارة وحدادة رقاب الأعمدة|15</v>
      </c>
    </row>
    <row r="854" spans="1:12" ht="18" x14ac:dyDescent="0.4">
      <c r="A854" s="22">
        <v>850</v>
      </c>
      <c r="B854" s="22" t="s">
        <v>1253</v>
      </c>
      <c r="C854" s="23" t="s">
        <v>1254</v>
      </c>
      <c r="D854" s="23" t="s">
        <v>1333</v>
      </c>
      <c r="E854" s="23" t="s">
        <v>118</v>
      </c>
      <c r="F854" s="23" t="s">
        <v>1357</v>
      </c>
      <c r="G854" s="23"/>
      <c r="H854" s="22" t="s">
        <v>84</v>
      </c>
      <c r="I854" s="23" t="s">
        <v>1355</v>
      </c>
      <c r="J854" s="5"/>
      <c r="K854" s="5"/>
      <c r="L854" s="19" t="str">
        <f>D854&amp;"|"&amp;COUNTIF($D$5:D854,D854)</f>
        <v>استلام نجارة وحدادة رقاب الأعمدة|16</v>
      </c>
    </row>
    <row r="855" spans="1:12" ht="18" x14ac:dyDescent="0.4">
      <c r="A855" s="20">
        <v>851</v>
      </c>
      <c r="B855" s="20" t="s">
        <v>1253</v>
      </c>
      <c r="C855" s="21" t="s">
        <v>1254</v>
      </c>
      <c r="D855" s="21" t="s">
        <v>1333</v>
      </c>
      <c r="E855" s="21" t="s">
        <v>72</v>
      </c>
      <c r="F855" s="21" t="s">
        <v>1358</v>
      </c>
      <c r="G855" s="21"/>
      <c r="H855" s="20" t="s">
        <v>78</v>
      </c>
      <c r="I855" s="21" t="s">
        <v>1355</v>
      </c>
      <c r="J855" s="5"/>
      <c r="K855" s="5"/>
      <c r="L855" s="19" t="str">
        <f>D855&amp;"|"&amp;COUNTIF($D$5:D855,D855)</f>
        <v>استلام نجارة وحدادة رقاب الأعمدة|17</v>
      </c>
    </row>
    <row r="856" spans="1:12" ht="18" x14ac:dyDescent="0.4">
      <c r="A856" s="22">
        <v>852</v>
      </c>
      <c r="B856" s="22" t="s">
        <v>1253</v>
      </c>
      <c r="C856" s="23" t="s">
        <v>1254</v>
      </c>
      <c r="D856" s="23" t="s">
        <v>1333</v>
      </c>
      <c r="E856" s="23" t="s">
        <v>72</v>
      </c>
      <c r="F856" s="23" t="s">
        <v>1359</v>
      </c>
      <c r="G856" s="23"/>
      <c r="H856" s="22" t="s">
        <v>78</v>
      </c>
      <c r="I856" s="23" t="s">
        <v>1355</v>
      </c>
      <c r="J856" s="5"/>
      <c r="K856" s="5"/>
      <c r="L856" s="19" t="str">
        <f>D856&amp;"|"&amp;COUNTIF($D$5:D856,D856)</f>
        <v>استلام نجارة وحدادة رقاب الأعمدة|18</v>
      </c>
    </row>
    <row r="857" spans="1:12" ht="18" x14ac:dyDescent="0.4">
      <c r="A857" s="20">
        <v>853</v>
      </c>
      <c r="B857" s="20" t="s">
        <v>1253</v>
      </c>
      <c r="C857" s="21" t="s">
        <v>1254</v>
      </c>
      <c r="D857" s="21" t="s">
        <v>1333</v>
      </c>
      <c r="E857" s="21" t="s">
        <v>118</v>
      </c>
      <c r="F857" s="21" t="s">
        <v>1360</v>
      </c>
      <c r="G857" s="21"/>
      <c r="H857" s="20" t="s">
        <v>84</v>
      </c>
      <c r="I857" s="21" t="s">
        <v>1355</v>
      </c>
      <c r="J857" s="5"/>
      <c r="K857" s="5"/>
      <c r="L857" s="19" t="str">
        <f>D857&amp;"|"&amp;COUNTIF($D$5:D857,D857)</f>
        <v>استلام نجارة وحدادة رقاب الأعمدة|19</v>
      </c>
    </row>
    <row r="858" spans="1:12" ht="18" x14ac:dyDescent="0.4">
      <c r="A858" s="22">
        <v>854</v>
      </c>
      <c r="B858" s="22" t="s">
        <v>1253</v>
      </c>
      <c r="C858" s="23" t="s">
        <v>1254</v>
      </c>
      <c r="D858" s="23" t="s">
        <v>1333</v>
      </c>
      <c r="E858" s="23" t="s">
        <v>118</v>
      </c>
      <c r="F858" s="23" t="s">
        <v>1041</v>
      </c>
      <c r="G858" s="23"/>
      <c r="H858" s="22" t="s">
        <v>84</v>
      </c>
      <c r="I858" s="23" t="s">
        <v>1355</v>
      </c>
      <c r="J858" s="5"/>
      <c r="K858" s="5"/>
      <c r="L858" s="19" t="str">
        <f>D858&amp;"|"&amp;COUNTIF($D$5:D858,D858)</f>
        <v>استلام نجارة وحدادة رقاب الأعمدة|20</v>
      </c>
    </row>
    <row r="859" spans="1:12" ht="18" x14ac:dyDescent="0.4">
      <c r="A859" s="20">
        <v>855</v>
      </c>
      <c r="B859" s="20" t="s">
        <v>1253</v>
      </c>
      <c r="C859" s="21" t="s">
        <v>1254</v>
      </c>
      <c r="D859" s="21" t="s">
        <v>1333</v>
      </c>
      <c r="E859" s="21" t="s">
        <v>118</v>
      </c>
      <c r="F859" s="21" t="s">
        <v>1361</v>
      </c>
      <c r="G859" s="21"/>
      <c r="H859" s="20" t="s">
        <v>84</v>
      </c>
      <c r="I859" s="21" t="s">
        <v>1355</v>
      </c>
      <c r="J859" s="5"/>
      <c r="K859" s="5"/>
      <c r="L859" s="19" t="str">
        <f>D859&amp;"|"&amp;COUNTIF($D$5:D859,D859)</f>
        <v>استلام نجارة وحدادة رقاب الأعمدة|21</v>
      </c>
    </row>
    <row r="860" spans="1:12" ht="18" x14ac:dyDescent="0.4">
      <c r="A860" s="22">
        <v>856</v>
      </c>
      <c r="B860" s="22" t="s">
        <v>1253</v>
      </c>
      <c r="C860" s="23" t="s">
        <v>1254</v>
      </c>
      <c r="D860" s="23" t="s">
        <v>1333</v>
      </c>
      <c r="E860" s="23" t="s">
        <v>404</v>
      </c>
      <c r="F860" s="23" t="s">
        <v>1362</v>
      </c>
      <c r="G860" s="23"/>
      <c r="H860" s="22" t="s">
        <v>74</v>
      </c>
      <c r="I860" s="23" t="s">
        <v>1355</v>
      </c>
      <c r="J860" s="5"/>
      <c r="K860" s="5"/>
      <c r="L860" s="19" t="str">
        <f>D860&amp;"|"&amp;COUNTIF($D$5:D860,D860)</f>
        <v>استلام نجارة وحدادة رقاب الأعمدة|22</v>
      </c>
    </row>
    <row r="861" spans="1:12" ht="18" x14ac:dyDescent="0.4">
      <c r="A861" s="20">
        <v>857</v>
      </c>
      <c r="B861" s="20" t="s">
        <v>1253</v>
      </c>
      <c r="C861" s="21" t="s">
        <v>1254</v>
      </c>
      <c r="D861" s="21" t="s">
        <v>1333</v>
      </c>
      <c r="E861" s="21" t="s">
        <v>404</v>
      </c>
      <c r="F861" s="21" t="s">
        <v>1363</v>
      </c>
      <c r="G861" s="21"/>
      <c r="H861" s="20" t="s">
        <v>74</v>
      </c>
      <c r="I861" s="21" t="s">
        <v>1355</v>
      </c>
      <c r="J861" s="5"/>
      <c r="K861" s="5"/>
      <c r="L861" s="19" t="str">
        <f>D861&amp;"|"&amp;COUNTIF($D$5:D861,D861)</f>
        <v>استلام نجارة وحدادة رقاب الأعمدة|23</v>
      </c>
    </row>
    <row r="862" spans="1:12" ht="18" x14ac:dyDescent="0.4">
      <c r="A862" s="22">
        <v>858</v>
      </c>
      <c r="B862" s="22" t="s">
        <v>1253</v>
      </c>
      <c r="C862" s="23" t="s">
        <v>1254</v>
      </c>
      <c r="D862" s="23" t="s">
        <v>1333</v>
      </c>
      <c r="E862" s="23" t="s">
        <v>404</v>
      </c>
      <c r="F862" s="23" t="s">
        <v>1364</v>
      </c>
      <c r="G862" s="23" t="s">
        <v>1365</v>
      </c>
      <c r="H862" s="22" t="s">
        <v>84</v>
      </c>
      <c r="I862" s="23" t="s">
        <v>1355</v>
      </c>
      <c r="J862" s="5"/>
      <c r="K862" s="5"/>
      <c r="L862" s="19" t="str">
        <f>D862&amp;"|"&amp;COUNTIF($D$5:D862,D862)</f>
        <v>استلام نجارة وحدادة رقاب الأعمدة|24</v>
      </c>
    </row>
    <row r="863" spans="1:12" ht="36" x14ac:dyDescent="0.4">
      <c r="A863" s="20">
        <v>859</v>
      </c>
      <c r="B863" s="20" t="s">
        <v>1253</v>
      </c>
      <c r="C863" s="21" t="s">
        <v>1254</v>
      </c>
      <c r="D863" s="21" t="s">
        <v>1366</v>
      </c>
      <c r="E863" s="21" t="s">
        <v>72</v>
      </c>
      <c r="F863" s="21" t="s">
        <v>1367</v>
      </c>
      <c r="G863" s="21"/>
      <c r="H863" s="20" t="s">
        <v>78</v>
      </c>
      <c r="I863" s="21" t="s">
        <v>573</v>
      </c>
      <c r="J863" s="5"/>
      <c r="K863" s="5"/>
      <c r="L863" s="19" t="str">
        <f>D863&amp;"|"&amp;COUNTIF($D$5:D863,D863)</f>
        <v>استلام نجارة الميدات العلوية للأساسات|1</v>
      </c>
    </row>
    <row r="864" spans="1:12" ht="36" x14ac:dyDescent="0.4">
      <c r="A864" s="22">
        <v>860</v>
      </c>
      <c r="B864" s="22" t="s">
        <v>1253</v>
      </c>
      <c r="C864" s="23" t="s">
        <v>1254</v>
      </c>
      <c r="D864" s="23" t="s">
        <v>1366</v>
      </c>
      <c r="E864" s="23" t="s">
        <v>72</v>
      </c>
      <c r="F864" s="23" t="s">
        <v>1368</v>
      </c>
      <c r="G864" s="23"/>
      <c r="H864" s="22" t="s">
        <v>74</v>
      </c>
      <c r="I864" s="23" t="s">
        <v>573</v>
      </c>
      <c r="J864" s="5"/>
      <c r="K864" s="5"/>
      <c r="L864" s="19" t="str">
        <f>D864&amp;"|"&amp;COUNTIF($D$5:D864,D864)</f>
        <v>استلام نجارة الميدات العلوية للأساسات|2</v>
      </c>
    </row>
    <row r="865" spans="1:12" ht="36" x14ac:dyDescent="0.4">
      <c r="A865" s="20">
        <v>861</v>
      </c>
      <c r="B865" s="20" t="s">
        <v>1253</v>
      </c>
      <c r="C865" s="21" t="s">
        <v>1254</v>
      </c>
      <c r="D865" s="21" t="s">
        <v>1366</v>
      </c>
      <c r="E865" s="21" t="s">
        <v>72</v>
      </c>
      <c r="F865" s="21" t="s">
        <v>1369</v>
      </c>
      <c r="G865" s="21"/>
      <c r="H865" s="20" t="s">
        <v>74</v>
      </c>
      <c r="I865" s="21" t="s">
        <v>573</v>
      </c>
      <c r="J865" s="5"/>
      <c r="K865" s="5"/>
      <c r="L865" s="19" t="str">
        <f>D865&amp;"|"&amp;COUNTIF($D$5:D865,D865)</f>
        <v>استلام نجارة الميدات العلوية للأساسات|3</v>
      </c>
    </row>
    <row r="866" spans="1:12" ht="36" x14ac:dyDescent="0.4">
      <c r="A866" s="22">
        <v>862</v>
      </c>
      <c r="B866" s="22" t="s">
        <v>1253</v>
      </c>
      <c r="C866" s="23" t="s">
        <v>1254</v>
      </c>
      <c r="D866" s="23" t="s">
        <v>1366</v>
      </c>
      <c r="E866" s="23" t="s">
        <v>72</v>
      </c>
      <c r="F866" s="23" t="s">
        <v>1370</v>
      </c>
      <c r="G866" s="23"/>
      <c r="H866" s="22" t="s">
        <v>78</v>
      </c>
      <c r="I866" s="23" t="s">
        <v>573</v>
      </c>
      <c r="J866" s="5"/>
      <c r="K866" s="5"/>
      <c r="L866" s="19" t="str">
        <f>D866&amp;"|"&amp;COUNTIF($D$5:D866,D866)</f>
        <v>استلام نجارة الميدات العلوية للأساسات|4</v>
      </c>
    </row>
    <row r="867" spans="1:12" ht="36" x14ac:dyDescent="0.4">
      <c r="A867" s="20">
        <v>863</v>
      </c>
      <c r="B867" s="20" t="s">
        <v>1253</v>
      </c>
      <c r="C867" s="21" t="s">
        <v>1254</v>
      </c>
      <c r="D867" s="21" t="s">
        <v>1366</v>
      </c>
      <c r="E867" s="21" t="s">
        <v>72</v>
      </c>
      <c r="F867" s="21" t="s">
        <v>1371</v>
      </c>
      <c r="G867" s="21" t="s">
        <v>1372</v>
      </c>
      <c r="H867" s="20" t="s">
        <v>84</v>
      </c>
      <c r="I867" s="21" t="s">
        <v>573</v>
      </c>
      <c r="J867" s="5"/>
      <c r="K867" s="5"/>
      <c r="L867" s="19" t="str">
        <f>D867&amp;"|"&amp;COUNTIF($D$5:D867,D867)</f>
        <v>استلام نجارة الميدات العلوية للأساسات|5</v>
      </c>
    </row>
    <row r="868" spans="1:12" ht="36" x14ac:dyDescent="0.4">
      <c r="A868" s="22">
        <v>864</v>
      </c>
      <c r="B868" s="22" t="s">
        <v>1253</v>
      </c>
      <c r="C868" s="23" t="s">
        <v>1254</v>
      </c>
      <c r="D868" s="23" t="s">
        <v>1366</v>
      </c>
      <c r="E868" s="23" t="s">
        <v>72</v>
      </c>
      <c r="F868" s="23" t="s">
        <v>1373</v>
      </c>
      <c r="G868" s="23"/>
      <c r="H868" s="22" t="s">
        <v>74</v>
      </c>
      <c r="I868" s="23" t="s">
        <v>573</v>
      </c>
      <c r="J868" s="5"/>
      <c r="K868" s="5"/>
      <c r="L868" s="19" t="str">
        <f>D868&amp;"|"&amp;COUNTIF($D$5:D868,D868)</f>
        <v>استلام نجارة الميدات العلوية للأساسات|6</v>
      </c>
    </row>
    <row r="869" spans="1:12" ht="36" x14ac:dyDescent="0.4">
      <c r="A869" s="20">
        <v>865</v>
      </c>
      <c r="B869" s="20" t="s">
        <v>1253</v>
      </c>
      <c r="C869" s="21" t="s">
        <v>1254</v>
      </c>
      <c r="D869" s="21" t="s">
        <v>1366</v>
      </c>
      <c r="E869" s="21" t="s">
        <v>72</v>
      </c>
      <c r="F869" s="21" t="s">
        <v>1374</v>
      </c>
      <c r="G869" s="21"/>
      <c r="H869" s="20" t="s">
        <v>74</v>
      </c>
      <c r="I869" s="21" t="s">
        <v>573</v>
      </c>
      <c r="J869" s="5"/>
      <c r="K869" s="5"/>
      <c r="L869" s="19" t="str">
        <f>D869&amp;"|"&amp;COUNTIF($D$5:D869,D869)</f>
        <v>استلام نجارة الميدات العلوية للأساسات|7</v>
      </c>
    </row>
    <row r="870" spans="1:12" ht="36" x14ac:dyDescent="0.4">
      <c r="A870" s="22">
        <v>866</v>
      </c>
      <c r="B870" s="22" t="s">
        <v>1253</v>
      </c>
      <c r="C870" s="23" t="s">
        <v>1254</v>
      </c>
      <c r="D870" s="23" t="s">
        <v>1366</v>
      </c>
      <c r="E870" s="23" t="s">
        <v>72</v>
      </c>
      <c r="F870" s="23" t="s">
        <v>1375</v>
      </c>
      <c r="G870" s="23"/>
      <c r="H870" s="22" t="s">
        <v>84</v>
      </c>
      <c r="I870" s="23" t="s">
        <v>1376</v>
      </c>
      <c r="J870" s="5"/>
      <c r="K870" s="5"/>
      <c r="L870" s="19" t="str">
        <f>D870&amp;"|"&amp;COUNTIF($D$5:D870,D870)</f>
        <v>استلام نجارة الميدات العلوية للأساسات|8</v>
      </c>
    </row>
    <row r="871" spans="1:12" ht="36" x14ac:dyDescent="0.4">
      <c r="A871" s="20">
        <v>867</v>
      </c>
      <c r="B871" s="20" t="s">
        <v>1253</v>
      </c>
      <c r="C871" s="21" t="s">
        <v>1254</v>
      </c>
      <c r="D871" s="21" t="s">
        <v>1366</v>
      </c>
      <c r="E871" s="21" t="s">
        <v>72</v>
      </c>
      <c r="F871" s="21" t="s">
        <v>1377</v>
      </c>
      <c r="G871" s="21"/>
      <c r="H871" s="20" t="s">
        <v>74</v>
      </c>
      <c r="I871" s="21" t="s">
        <v>1376</v>
      </c>
      <c r="J871" s="5"/>
      <c r="K871" s="5"/>
      <c r="L871" s="19" t="str">
        <f>D871&amp;"|"&amp;COUNTIF($D$5:D871,D871)</f>
        <v>استلام نجارة الميدات العلوية للأساسات|9</v>
      </c>
    </row>
    <row r="872" spans="1:12" ht="36" x14ac:dyDescent="0.4">
      <c r="A872" s="22">
        <v>868</v>
      </c>
      <c r="B872" s="22" t="s">
        <v>1253</v>
      </c>
      <c r="C872" s="23" t="s">
        <v>1254</v>
      </c>
      <c r="D872" s="23" t="s">
        <v>1366</v>
      </c>
      <c r="E872" s="23" t="s">
        <v>72</v>
      </c>
      <c r="F872" s="23" t="s">
        <v>1378</v>
      </c>
      <c r="G872" s="23"/>
      <c r="H872" s="22" t="s">
        <v>74</v>
      </c>
      <c r="I872" s="23" t="s">
        <v>1376</v>
      </c>
      <c r="J872" s="5"/>
      <c r="K872" s="5"/>
      <c r="L872" s="19" t="str">
        <f>D872&amp;"|"&amp;COUNTIF($D$5:D872,D872)</f>
        <v>استلام نجارة الميدات العلوية للأساسات|10</v>
      </c>
    </row>
    <row r="873" spans="1:12" ht="36" x14ac:dyDescent="0.4">
      <c r="A873" s="20">
        <v>869</v>
      </c>
      <c r="B873" s="20" t="s">
        <v>1253</v>
      </c>
      <c r="C873" s="21" t="s">
        <v>1254</v>
      </c>
      <c r="D873" s="21" t="s">
        <v>1366</v>
      </c>
      <c r="E873" s="21" t="s">
        <v>72</v>
      </c>
      <c r="F873" s="21" t="s">
        <v>1379</v>
      </c>
      <c r="G873" s="21"/>
      <c r="H873" s="20" t="s">
        <v>74</v>
      </c>
      <c r="I873" s="21" t="s">
        <v>1376</v>
      </c>
      <c r="J873" s="5"/>
      <c r="K873" s="5"/>
      <c r="L873" s="19" t="str">
        <f>D873&amp;"|"&amp;COUNTIF($D$5:D873,D873)</f>
        <v>استلام نجارة الميدات العلوية للأساسات|11</v>
      </c>
    </row>
    <row r="874" spans="1:12" ht="36" x14ac:dyDescent="0.4">
      <c r="A874" s="22">
        <v>870</v>
      </c>
      <c r="B874" s="22" t="s">
        <v>1253</v>
      </c>
      <c r="C874" s="23" t="s">
        <v>1254</v>
      </c>
      <c r="D874" s="23" t="s">
        <v>1366</v>
      </c>
      <c r="E874" s="23" t="s">
        <v>72</v>
      </c>
      <c r="F874" s="23" t="s">
        <v>1380</v>
      </c>
      <c r="G874" s="23"/>
      <c r="H874" s="22" t="s">
        <v>74</v>
      </c>
      <c r="I874" s="23" t="s">
        <v>1376</v>
      </c>
      <c r="J874" s="5"/>
      <c r="K874" s="5"/>
      <c r="L874" s="19" t="str">
        <f>D874&amp;"|"&amp;COUNTIF($D$5:D874,D874)</f>
        <v>استلام نجارة الميدات العلوية للأساسات|12</v>
      </c>
    </row>
    <row r="875" spans="1:12" ht="36" x14ac:dyDescent="0.4">
      <c r="A875" s="20">
        <v>871</v>
      </c>
      <c r="B875" s="20" t="s">
        <v>1253</v>
      </c>
      <c r="C875" s="21" t="s">
        <v>1254</v>
      </c>
      <c r="D875" s="21" t="s">
        <v>1366</v>
      </c>
      <c r="E875" s="21" t="s">
        <v>72</v>
      </c>
      <c r="F875" s="21" t="s">
        <v>1381</v>
      </c>
      <c r="G875" s="21"/>
      <c r="H875" s="20" t="s">
        <v>78</v>
      </c>
      <c r="I875" s="21" t="s">
        <v>1376</v>
      </c>
      <c r="J875" s="5"/>
      <c r="K875" s="5"/>
      <c r="L875" s="19" t="str">
        <f>D875&amp;"|"&amp;COUNTIF($D$5:D875,D875)</f>
        <v>استلام نجارة الميدات العلوية للأساسات|13</v>
      </c>
    </row>
    <row r="876" spans="1:12" ht="36" x14ac:dyDescent="0.4">
      <c r="A876" s="22">
        <v>872</v>
      </c>
      <c r="B876" s="22" t="s">
        <v>1253</v>
      </c>
      <c r="C876" s="23" t="s">
        <v>1254</v>
      </c>
      <c r="D876" s="23" t="s">
        <v>1366</v>
      </c>
      <c r="E876" s="23" t="s">
        <v>72</v>
      </c>
      <c r="F876" s="23" t="s">
        <v>1382</v>
      </c>
      <c r="G876" s="23"/>
      <c r="H876" s="22" t="s">
        <v>78</v>
      </c>
      <c r="I876" s="23" t="s">
        <v>1376</v>
      </c>
      <c r="J876" s="5"/>
      <c r="K876" s="5"/>
      <c r="L876" s="19" t="str">
        <f>D876&amp;"|"&amp;COUNTIF($D$5:D876,D876)</f>
        <v>استلام نجارة الميدات العلوية للأساسات|14</v>
      </c>
    </row>
    <row r="877" spans="1:12" ht="36" x14ac:dyDescent="0.4">
      <c r="A877" s="20">
        <v>873</v>
      </c>
      <c r="B877" s="20" t="s">
        <v>1253</v>
      </c>
      <c r="C877" s="21" t="s">
        <v>1254</v>
      </c>
      <c r="D877" s="21" t="s">
        <v>1366</v>
      </c>
      <c r="E877" s="21" t="s">
        <v>72</v>
      </c>
      <c r="F877" s="21" t="s">
        <v>1383</v>
      </c>
      <c r="G877" s="21" t="s">
        <v>1384</v>
      </c>
      <c r="H877" s="20" t="s">
        <v>74</v>
      </c>
      <c r="I877" s="21" t="s">
        <v>1376</v>
      </c>
      <c r="J877" s="5"/>
      <c r="K877" s="5"/>
      <c r="L877" s="19" t="str">
        <f>D877&amp;"|"&amp;COUNTIF($D$5:D877,D877)</f>
        <v>استلام نجارة الميدات العلوية للأساسات|15</v>
      </c>
    </row>
    <row r="878" spans="1:12" ht="36" x14ac:dyDescent="0.4">
      <c r="A878" s="22">
        <v>874</v>
      </c>
      <c r="B878" s="22" t="s">
        <v>1253</v>
      </c>
      <c r="C878" s="23" t="s">
        <v>1254</v>
      </c>
      <c r="D878" s="23" t="s">
        <v>1366</v>
      </c>
      <c r="E878" s="23" t="s">
        <v>72</v>
      </c>
      <c r="F878" s="23" t="s">
        <v>1385</v>
      </c>
      <c r="G878" s="23"/>
      <c r="H878" s="22" t="s">
        <v>78</v>
      </c>
      <c r="I878" s="23" t="s">
        <v>1376</v>
      </c>
      <c r="J878" s="5"/>
      <c r="K878" s="5"/>
      <c r="L878" s="19" t="str">
        <f>D878&amp;"|"&amp;COUNTIF($D$5:D878,D878)</f>
        <v>استلام نجارة الميدات العلوية للأساسات|16</v>
      </c>
    </row>
    <row r="879" spans="1:12" ht="36" x14ac:dyDescent="0.4">
      <c r="A879" s="20">
        <v>875</v>
      </c>
      <c r="B879" s="20" t="s">
        <v>1253</v>
      </c>
      <c r="C879" s="21" t="s">
        <v>1254</v>
      </c>
      <c r="D879" s="21" t="s">
        <v>1366</v>
      </c>
      <c r="E879" s="21" t="s">
        <v>72</v>
      </c>
      <c r="F879" s="21" t="s">
        <v>1386</v>
      </c>
      <c r="G879" s="21"/>
      <c r="H879" s="20" t="s">
        <v>84</v>
      </c>
      <c r="I879" s="21" t="s">
        <v>1376</v>
      </c>
      <c r="J879" s="5"/>
      <c r="K879" s="5"/>
      <c r="L879" s="19" t="str">
        <f>D879&amp;"|"&amp;COUNTIF($D$5:D879,D879)</f>
        <v>استلام نجارة الميدات العلوية للأساسات|17</v>
      </c>
    </row>
    <row r="880" spans="1:12" ht="36" x14ac:dyDescent="0.4">
      <c r="A880" s="22">
        <v>876</v>
      </c>
      <c r="B880" s="22" t="s">
        <v>1253</v>
      </c>
      <c r="C880" s="23" t="s">
        <v>1254</v>
      </c>
      <c r="D880" s="23" t="s">
        <v>1366</v>
      </c>
      <c r="E880" s="23" t="s">
        <v>72</v>
      </c>
      <c r="F880" s="23" t="s">
        <v>1387</v>
      </c>
      <c r="G880" s="23"/>
      <c r="H880" s="22" t="s">
        <v>84</v>
      </c>
      <c r="I880" s="23" t="s">
        <v>1376</v>
      </c>
      <c r="J880" s="5"/>
      <c r="K880" s="5"/>
      <c r="L880" s="19" t="str">
        <f>D880&amp;"|"&amp;COUNTIF($D$5:D880,D880)</f>
        <v>استلام نجارة الميدات العلوية للأساسات|18</v>
      </c>
    </row>
    <row r="881" spans="1:12" ht="36" x14ac:dyDescent="0.4">
      <c r="A881" s="20">
        <v>877</v>
      </c>
      <c r="B881" s="20" t="s">
        <v>1253</v>
      </c>
      <c r="C881" s="21" t="s">
        <v>1254</v>
      </c>
      <c r="D881" s="21" t="s">
        <v>1366</v>
      </c>
      <c r="E881" s="21" t="s">
        <v>72</v>
      </c>
      <c r="F881" s="21" t="s">
        <v>1388</v>
      </c>
      <c r="G881" s="21"/>
      <c r="H881" s="20" t="s">
        <v>74</v>
      </c>
      <c r="I881" s="21" t="s">
        <v>1376</v>
      </c>
      <c r="J881" s="5"/>
      <c r="K881" s="5"/>
      <c r="L881" s="19" t="str">
        <f>D881&amp;"|"&amp;COUNTIF($D$5:D881,D881)</f>
        <v>استلام نجارة الميدات العلوية للأساسات|19</v>
      </c>
    </row>
    <row r="882" spans="1:12" ht="36" x14ac:dyDescent="0.4">
      <c r="A882" s="22">
        <v>878</v>
      </c>
      <c r="B882" s="22" t="s">
        <v>1253</v>
      </c>
      <c r="C882" s="23" t="s">
        <v>1254</v>
      </c>
      <c r="D882" s="23" t="s">
        <v>1366</v>
      </c>
      <c r="E882" s="23" t="s">
        <v>72</v>
      </c>
      <c r="F882" s="23" t="s">
        <v>1389</v>
      </c>
      <c r="G882" s="23"/>
      <c r="H882" s="22" t="s">
        <v>84</v>
      </c>
      <c r="I882" s="23" t="s">
        <v>1376</v>
      </c>
      <c r="J882" s="5"/>
      <c r="K882" s="5"/>
      <c r="L882" s="19" t="str">
        <f>D882&amp;"|"&amp;COUNTIF($D$5:D882,D882)</f>
        <v>استلام نجارة الميدات العلوية للأساسات|20</v>
      </c>
    </row>
    <row r="883" spans="1:12" ht="36" x14ac:dyDescent="0.4">
      <c r="A883" s="20">
        <v>879</v>
      </c>
      <c r="B883" s="20" t="s">
        <v>1253</v>
      </c>
      <c r="C883" s="21" t="s">
        <v>1254</v>
      </c>
      <c r="D883" s="21" t="s">
        <v>1366</v>
      </c>
      <c r="E883" s="21" t="s">
        <v>72</v>
      </c>
      <c r="F883" s="21" t="s">
        <v>1390</v>
      </c>
      <c r="G883" s="21"/>
      <c r="H883" s="20" t="s">
        <v>78</v>
      </c>
      <c r="I883" s="21" t="s">
        <v>1376</v>
      </c>
      <c r="J883" s="5"/>
      <c r="K883" s="5"/>
      <c r="L883" s="19" t="str">
        <f>D883&amp;"|"&amp;COUNTIF($D$5:D883,D883)</f>
        <v>استلام نجارة الميدات العلوية للأساسات|21</v>
      </c>
    </row>
    <row r="884" spans="1:12" ht="36" x14ac:dyDescent="0.4">
      <c r="A884" s="22">
        <v>880</v>
      </c>
      <c r="B884" s="22" t="s">
        <v>1253</v>
      </c>
      <c r="C884" s="23" t="s">
        <v>1254</v>
      </c>
      <c r="D884" s="23" t="s">
        <v>1366</v>
      </c>
      <c r="E884" s="23" t="s">
        <v>72</v>
      </c>
      <c r="F884" s="23" t="s">
        <v>1391</v>
      </c>
      <c r="G884" s="23"/>
      <c r="H884" s="22" t="s">
        <v>84</v>
      </c>
      <c r="I884" s="23" t="s">
        <v>1376</v>
      </c>
      <c r="J884" s="5"/>
      <c r="K884" s="5"/>
      <c r="L884" s="19" t="str">
        <f>D884&amp;"|"&amp;COUNTIF($D$5:D884,D884)</f>
        <v>استلام نجارة الميدات العلوية للأساسات|22</v>
      </c>
    </row>
    <row r="885" spans="1:12" ht="36" x14ac:dyDescent="0.4">
      <c r="A885" s="20">
        <v>881</v>
      </c>
      <c r="B885" s="20" t="s">
        <v>1253</v>
      </c>
      <c r="C885" s="21" t="s">
        <v>1254</v>
      </c>
      <c r="D885" s="21" t="s">
        <v>1366</v>
      </c>
      <c r="E885" s="21" t="s">
        <v>72</v>
      </c>
      <c r="F885" s="21" t="s">
        <v>1392</v>
      </c>
      <c r="G885" s="21"/>
      <c r="H885" s="20" t="s">
        <v>74</v>
      </c>
      <c r="I885" s="21" t="s">
        <v>1376</v>
      </c>
      <c r="J885" s="5"/>
      <c r="K885" s="5"/>
      <c r="L885" s="19" t="str">
        <f>D885&amp;"|"&amp;COUNTIF($D$5:D885,D885)</f>
        <v>استلام نجارة الميدات العلوية للأساسات|23</v>
      </c>
    </row>
    <row r="886" spans="1:12" ht="36" x14ac:dyDescent="0.4">
      <c r="A886" s="22">
        <v>882</v>
      </c>
      <c r="B886" s="22" t="s">
        <v>1253</v>
      </c>
      <c r="C886" s="23" t="s">
        <v>1254</v>
      </c>
      <c r="D886" s="23" t="s">
        <v>1366</v>
      </c>
      <c r="E886" s="23" t="s">
        <v>72</v>
      </c>
      <c r="F886" s="23" t="s">
        <v>1393</v>
      </c>
      <c r="G886" s="23"/>
      <c r="H886" s="22" t="s">
        <v>74</v>
      </c>
      <c r="I886" s="23" t="s">
        <v>1376</v>
      </c>
      <c r="J886" s="5"/>
      <c r="K886" s="5"/>
      <c r="L886" s="19" t="str">
        <f>D886&amp;"|"&amp;COUNTIF($D$5:D886,D886)</f>
        <v>استلام نجارة الميدات العلوية للأساسات|24</v>
      </c>
    </row>
    <row r="887" spans="1:12" ht="36" x14ac:dyDescent="0.4">
      <c r="A887" s="20">
        <v>883</v>
      </c>
      <c r="B887" s="20" t="s">
        <v>1253</v>
      </c>
      <c r="C887" s="21" t="s">
        <v>1254</v>
      </c>
      <c r="D887" s="21" t="s">
        <v>1366</v>
      </c>
      <c r="E887" s="21" t="s">
        <v>72</v>
      </c>
      <c r="F887" s="21" t="s">
        <v>1394</v>
      </c>
      <c r="G887" s="21" t="s">
        <v>1395</v>
      </c>
      <c r="H887" s="20" t="s">
        <v>74</v>
      </c>
      <c r="I887" s="21" t="s">
        <v>1376</v>
      </c>
      <c r="J887" s="5"/>
      <c r="K887" s="5"/>
      <c r="L887" s="19" t="str">
        <f>D887&amp;"|"&amp;COUNTIF($D$5:D887,D887)</f>
        <v>استلام نجارة الميدات العلوية للأساسات|25</v>
      </c>
    </row>
    <row r="888" spans="1:12" ht="36" x14ac:dyDescent="0.4">
      <c r="A888" s="22">
        <v>884</v>
      </c>
      <c r="B888" s="22" t="s">
        <v>1253</v>
      </c>
      <c r="C888" s="23" t="s">
        <v>1254</v>
      </c>
      <c r="D888" s="23" t="s">
        <v>1366</v>
      </c>
      <c r="E888" s="23" t="s">
        <v>72</v>
      </c>
      <c r="F888" s="23" t="s">
        <v>1396</v>
      </c>
      <c r="G888" s="23" t="s">
        <v>1397</v>
      </c>
      <c r="H888" s="22" t="s">
        <v>74</v>
      </c>
      <c r="I888" s="23" t="s">
        <v>1398</v>
      </c>
      <c r="J888" s="5"/>
      <c r="K888" s="5"/>
      <c r="L888" s="19" t="str">
        <f>D888&amp;"|"&amp;COUNTIF($D$5:D888,D888)</f>
        <v>استلام نجارة الميدات العلوية للأساسات|26</v>
      </c>
    </row>
    <row r="889" spans="1:12" ht="36" x14ac:dyDescent="0.4">
      <c r="A889" s="20">
        <v>885</v>
      </c>
      <c r="B889" s="20" t="s">
        <v>1253</v>
      </c>
      <c r="C889" s="21" t="s">
        <v>1254</v>
      </c>
      <c r="D889" s="21" t="s">
        <v>1366</v>
      </c>
      <c r="E889" s="21" t="s">
        <v>72</v>
      </c>
      <c r="F889" s="21" t="s">
        <v>1399</v>
      </c>
      <c r="G889" s="21"/>
      <c r="H889" s="20" t="s">
        <v>84</v>
      </c>
      <c r="I889" s="21" t="s">
        <v>1400</v>
      </c>
      <c r="J889" s="5"/>
      <c r="K889" s="5"/>
      <c r="L889" s="19" t="str">
        <f>D889&amp;"|"&amp;COUNTIF($D$5:D889,D889)</f>
        <v>استلام نجارة الميدات العلوية للأساسات|27</v>
      </c>
    </row>
    <row r="890" spans="1:12" ht="36" x14ac:dyDescent="0.4">
      <c r="A890" s="22">
        <v>886</v>
      </c>
      <c r="B890" s="22" t="s">
        <v>1253</v>
      </c>
      <c r="C890" s="23" t="s">
        <v>1254</v>
      </c>
      <c r="D890" s="23" t="s">
        <v>1366</v>
      </c>
      <c r="E890" s="23" t="s">
        <v>72</v>
      </c>
      <c r="F890" s="23" t="s">
        <v>1401</v>
      </c>
      <c r="G890" s="23"/>
      <c r="H890" s="22" t="s">
        <v>84</v>
      </c>
      <c r="I890" s="23" t="s">
        <v>1400</v>
      </c>
      <c r="J890" s="5"/>
      <c r="K890" s="5"/>
      <c r="L890" s="19" t="str">
        <f>D890&amp;"|"&amp;COUNTIF($D$5:D890,D890)</f>
        <v>استلام نجارة الميدات العلوية للأساسات|28</v>
      </c>
    </row>
    <row r="891" spans="1:12" ht="36" x14ac:dyDescent="0.4">
      <c r="A891" s="20">
        <v>887</v>
      </c>
      <c r="B891" s="20" t="s">
        <v>1253</v>
      </c>
      <c r="C891" s="21" t="s">
        <v>1254</v>
      </c>
      <c r="D891" s="21" t="s">
        <v>1366</v>
      </c>
      <c r="E891" s="21" t="s">
        <v>72</v>
      </c>
      <c r="F891" s="21" t="s">
        <v>1402</v>
      </c>
      <c r="G891" s="21"/>
      <c r="H891" s="20" t="s">
        <v>74</v>
      </c>
      <c r="I891" s="21" t="s">
        <v>1400</v>
      </c>
      <c r="J891" s="5"/>
      <c r="K891" s="5"/>
      <c r="L891" s="19" t="str">
        <f>D891&amp;"|"&amp;COUNTIF($D$5:D891,D891)</f>
        <v>استلام نجارة الميدات العلوية للأساسات|29</v>
      </c>
    </row>
    <row r="892" spans="1:12" ht="36" x14ac:dyDescent="0.4">
      <c r="A892" s="22">
        <v>888</v>
      </c>
      <c r="B892" s="22" t="s">
        <v>1253</v>
      </c>
      <c r="C892" s="23" t="s">
        <v>1254</v>
      </c>
      <c r="D892" s="23" t="s">
        <v>1366</v>
      </c>
      <c r="E892" s="23" t="s">
        <v>72</v>
      </c>
      <c r="F892" s="23" t="s">
        <v>1403</v>
      </c>
      <c r="G892" s="23"/>
      <c r="H892" s="22" t="s">
        <v>84</v>
      </c>
      <c r="I892" s="23" t="s">
        <v>1400</v>
      </c>
      <c r="J892" s="5"/>
      <c r="K892" s="5"/>
      <c r="L892" s="19" t="str">
        <f>D892&amp;"|"&amp;COUNTIF($D$5:D892,D892)</f>
        <v>استلام نجارة الميدات العلوية للأساسات|30</v>
      </c>
    </row>
    <row r="893" spans="1:12" ht="36" x14ac:dyDescent="0.4">
      <c r="A893" s="20">
        <v>889</v>
      </c>
      <c r="B893" s="20" t="s">
        <v>1253</v>
      </c>
      <c r="C893" s="21" t="s">
        <v>1254</v>
      </c>
      <c r="D893" s="21" t="s">
        <v>1366</v>
      </c>
      <c r="E893" s="21" t="s">
        <v>72</v>
      </c>
      <c r="F893" s="21" t="s">
        <v>1404</v>
      </c>
      <c r="G893" s="21"/>
      <c r="H893" s="20" t="s">
        <v>84</v>
      </c>
      <c r="I893" s="21" t="s">
        <v>1400</v>
      </c>
      <c r="J893" s="5"/>
      <c r="K893" s="5"/>
      <c r="L893" s="19" t="str">
        <f>D893&amp;"|"&amp;COUNTIF($D$5:D893,D893)</f>
        <v>استلام نجارة الميدات العلوية للأساسات|31</v>
      </c>
    </row>
    <row r="894" spans="1:12" ht="36" x14ac:dyDescent="0.4">
      <c r="A894" s="22">
        <v>890</v>
      </c>
      <c r="B894" s="22" t="s">
        <v>1253</v>
      </c>
      <c r="C894" s="23" t="s">
        <v>1254</v>
      </c>
      <c r="D894" s="23" t="s">
        <v>1366</v>
      </c>
      <c r="E894" s="23" t="s">
        <v>72</v>
      </c>
      <c r="F894" s="23" t="s">
        <v>1405</v>
      </c>
      <c r="G894" s="23"/>
      <c r="H894" s="22" t="s">
        <v>84</v>
      </c>
      <c r="I894" s="23" t="s">
        <v>1400</v>
      </c>
      <c r="J894" s="5"/>
      <c r="K894" s="5"/>
      <c r="L894" s="19" t="str">
        <f>D894&amp;"|"&amp;COUNTIF($D$5:D894,D894)</f>
        <v>استلام نجارة الميدات العلوية للأساسات|32</v>
      </c>
    </row>
    <row r="895" spans="1:12" ht="36" x14ac:dyDescent="0.4">
      <c r="A895" s="20">
        <v>891</v>
      </c>
      <c r="B895" s="20" t="s">
        <v>1253</v>
      </c>
      <c r="C895" s="21" t="s">
        <v>1254</v>
      </c>
      <c r="D895" s="21" t="s">
        <v>1366</v>
      </c>
      <c r="E895" s="21" t="s">
        <v>72</v>
      </c>
      <c r="F895" s="21" t="s">
        <v>1406</v>
      </c>
      <c r="G895" s="21"/>
      <c r="H895" s="20" t="s">
        <v>74</v>
      </c>
      <c r="I895" s="21" t="s">
        <v>1400</v>
      </c>
      <c r="J895" s="5"/>
      <c r="K895" s="5"/>
      <c r="L895" s="19" t="str">
        <f>D895&amp;"|"&amp;COUNTIF($D$5:D895,D895)</f>
        <v>استلام نجارة الميدات العلوية للأساسات|33</v>
      </c>
    </row>
    <row r="896" spans="1:12" ht="36" x14ac:dyDescent="0.4">
      <c r="A896" s="22">
        <v>892</v>
      </c>
      <c r="B896" s="22" t="s">
        <v>1253</v>
      </c>
      <c r="C896" s="23" t="s">
        <v>1254</v>
      </c>
      <c r="D896" s="23" t="s">
        <v>1366</v>
      </c>
      <c r="E896" s="23" t="s">
        <v>72</v>
      </c>
      <c r="F896" s="23" t="s">
        <v>1407</v>
      </c>
      <c r="G896" s="23"/>
      <c r="H896" s="22" t="s">
        <v>78</v>
      </c>
      <c r="I896" s="23" t="s">
        <v>1400</v>
      </c>
      <c r="J896" s="5"/>
      <c r="K896" s="5"/>
      <c r="L896" s="19" t="str">
        <f>D896&amp;"|"&amp;COUNTIF($D$5:D896,D896)</f>
        <v>استلام نجارة الميدات العلوية للأساسات|34</v>
      </c>
    </row>
    <row r="897" spans="1:12" ht="36" x14ac:dyDescent="0.4">
      <c r="A897" s="20">
        <v>893</v>
      </c>
      <c r="B897" s="20" t="s">
        <v>1253</v>
      </c>
      <c r="C897" s="21" t="s">
        <v>1254</v>
      </c>
      <c r="D897" s="21" t="s">
        <v>1366</v>
      </c>
      <c r="E897" s="21" t="s">
        <v>72</v>
      </c>
      <c r="F897" s="21" t="s">
        <v>1408</v>
      </c>
      <c r="G897" s="21"/>
      <c r="H897" s="20" t="s">
        <v>74</v>
      </c>
      <c r="I897" s="21" t="s">
        <v>1400</v>
      </c>
      <c r="J897" s="5"/>
      <c r="K897" s="5"/>
      <c r="L897" s="19" t="str">
        <f>D897&amp;"|"&amp;COUNTIF($D$5:D897,D897)</f>
        <v>استلام نجارة الميدات العلوية للأساسات|35</v>
      </c>
    </row>
    <row r="898" spans="1:12" ht="36" x14ac:dyDescent="0.4">
      <c r="A898" s="22">
        <v>894</v>
      </c>
      <c r="B898" s="22" t="s">
        <v>1253</v>
      </c>
      <c r="C898" s="23" t="s">
        <v>1254</v>
      </c>
      <c r="D898" s="23" t="s">
        <v>1366</v>
      </c>
      <c r="E898" s="23" t="s">
        <v>404</v>
      </c>
      <c r="F898" s="23" t="s">
        <v>1409</v>
      </c>
      <c r="G898" s="23"/>
      <c r="H898" s="22" t="s">
        <v>74</v>
      </c>
      <c r="I898" s="23" t="s">
        <v>1400</v>
      </c>
      <c r="J898" s="5"/>
      <c r="K898" s="5"/>
      <c r="L898" s="19" t="str">
        <f>D898&amp;"|"&amp;COUNTIF($D$5:D898,D898)</f>
        <v>استلام نجارة الميدات العلوية للأساسات|36</v>
      </c>
    </row>
    <row r="899" spans="1:12" ht="54" x14ac:dyDescent="0.4">
      <c r="A899" s="20">
        <v>895</v>
      </c>
      <c r="B899" s="20" t="s">
        <v>1253</v>
      </c>
      <c r="C899" s="21" t="s">
        <v>1254</v>
      </c>
      <c r="D899" s="21" t="s">
        <v>1366</v>
      </c>
      <c r="E899" s="21" t="s">
        <v>72</v>
      </c>
      <c r="F899" s="21" t="s">
        <v>1410</v>
      </c>
      <c r="G899" s="21" t="s">
        <v>1411</v>
      </c>
      <c r="H899" s="20" t="s">
        <v>74</v>
      </c>
      <c r="I899" s="21" t="s">
        <v>1400</v>
      </c>
      <c r="J899" s="5"/>
      <c r="K899" s="5"/>
      <c r="L899" s="19" t="str">
        <f>D899&amp;"|"&amp;COUNTIF($D$5:D899,D899)</f>
        <v>استلام نجارة الميدات العلوية للأساسات|37</v>
      </c>
    </row>
    <row r="900" spans="1:12" ht="36" x14ac:dyDescent="0.4">
      <c r="A900" s="22">
        <v>896</v>
      </c>
      <c r="B900" s="22" t="s">
        <v>1253</v>
      </c>
      <c r="C900" s="23" t="s">
        <v>1254</v>
      </c>
      <c r="D900" s="23" t="s">
        <v>1366</v>
      </c>
      <c r="E900" s="23" t="s">
        <v>72</v>
      </c>
      <c r="F900" s="23" t="s">
        <v>1412</v>
      </c>
      <c r="G900" s="23"/>
      <c r="H900" s="22" t="s">
        <v>78</v>
      </c>
      <c r="I900" s="23" t="s">
        <v>1400</v>
      </c>
      <c r="J900" s="5"/>
      <c r="K900" s="5"/>
      <c r="L900" s="19" t="str">
        <f>D900&amp;"|"&amp;COUNTIF($D$5:D900,D900)</f>
        <v>استلام نجارة الميدات العلوية للأساسات|38</v>
      </c>
    </row>
    <row r="901" spans="1:12" ht="36" x14ac:dyDescent="0.4">
      <c r="A901" s="20">
        <v>897</v>
      </c>
      <c r="B901" s="20" t="s">
        <v>1253</v>
      </c>
      <c r="C901" s="21" t="s">
        <v>1254</v>
      </c>
      <c r="D901" s="21" t="s">
        <v>1366</v>
      </c>
      <c r="E901" s="21" t="s">
        <v>404</v>
      </c>
      <c r="F901" s="21" t="s">
        <v>1413</v>
      </c>
      <c r="G901" s="21" t="s">
        <v>1414</v>
      </c>
      <c r="H901" s="20" t="s">
        <v>84</v>
      </c>
      <c r="I901" s="21" t="s">
        <v>1400</v>
      </c>
      <c r="J901" s="5"/>
      <c r="K901" s="5"/>
      <c r="L901" s="19" t="str">
        <f>D901&amp;"|"&amp;COUNTIF($D$5:D901,D901)</f>
        <v>استلام نجارة الميدات العلوية للأساسات|39</v>
      </c>
    </row>
    <row r="902" spans="1:12" ht="36" x14ac:dyDescent="0.4">
      <c r="A902" s="22">
        <v>898</v>
      </c>
      <c r="B902" s="22" t="s">
        <v>1253</v>
      </c>
      <c r="C902" s="23" t="s">
        <v>1254</v>
      </c>
      <c r="D902" s="23" t="s">
        <v>1415</v>
      </c>
      <c r="E902" s="23" t="s">
        <v>72</v>
      </c>
      <c r="F902" s="23" t="s">
        <v>1416</v>
      </c>
      <c r="G902" s="23"/>
      <c r="H902" s="22" t="s">
        <v>84</v>
      </c>
      <c r="I902" s="23" t="s">
        <v>1015</v>
      </c>
      <c r="J902" s="5"/>
      <c r="K902" s="5"/>
      <c r="L902" s="19" t="str">
        <f>D902&amp;"|"&amp;COUNTIF($D$5:D902,D902)</f>
        <v>استلام نجارة أعمدة الدور الأرضي|1</v>
      </c>
    </row>
    <row r="903" spans="1:12" ht="18" x14ac:dyDescent="0.4">
      <c r="A903" s="20">
        <v>899</v>
      </c>
      <c r="B903" s="20" t="s">
        <v>1253</v>
      </c>
      <c r="C903" s="21" t="s">
        <v>1254</v>
      </c>
      <c r="D903" s="21" t="s">
        <v>1415</v>
      </c>
      <c r="E903" s="21" t="s">
        <v>72</v>
      </c>
      <c r="F903" s="21" t="s">
        <v>1417</v>
      </c>
      <c r="G903" s="21"/>
      <c r="H903" s="20" t="s">
        <v>78</v>
      </c>
      <c r="I903" s="21" t="s">
        <v>1015</v>
      </c>
      <c r="J903" s="5"/>
      <c r="K903" s="5"/>
      <c r="L903" s="19" t="str">
        <f>D903&amp;"|"&amp;COUNTIF($D$5:D903,D903)</f>
        <v>استلام نجارة أعمدة الدور الأرضي|2</v>
      </c>
    </row>
    <row r="904" spans="1:12" ht="36" x14ac:dyDescent="0.4">
      <c r="A904" s="22">
        <v>900</v>
      </c>
      <c r="B904" s="22" t="s">
        <v>1253</v>
      </c>
      <c r="C904" s="23" t="s">
        <v>1254</v>
      </c>
      <c r="D904" s="23" t="s">
        <v>1415</v>
      </c>
      <c r="E904" s="23" t="s">
        <v>72</v>
      </c>
      <c r="F904" s="23" t="s">
        <v>1418</v>
      </c>
      <c r="G904" s="23"/>
      <c r="H904" s="22" t="s">
        <v>74</v>
      </c>
      <c r="I904" s="23" t="s">
        <v>1015</v>
      </c>
      <c r="J904" s="5"/>
      <c r="K904" s="5"/>
      <c r="L904" s="19" t="str">
        <f>D904&amp;"|"&amp;COUNTIF($D$5:D904,D904)</f>
        <v>استلام نجارة أعمدة الدور الأرضي|3</v>
      </c>
    </row>
    <row r="905" spans="1:12" ht="36" x14ac:dyDescent="0.4">
      <c r="A905" s="20">
        <v>901</v>
      </c>
      <c r="B905" s="20" t="s">
        <v>1253</v>
      </c>
      <c r="C905" s="21" t="s">
        <v>1254</v>
      </c>
      <c r="D905" s="21" t="s">
        <v>1415</v>
      </c>
      <c r="E905" s="21" t="s">
        <v>72</v>
      </c>
      <c r="F905" s="21" t="s">
        <v>1419</v>
      </c>
      <c r="G905" s="21"/>
      <c r="H905" s="20" t="s">
        <v>74</v>
      </c>
      <c r="I905" s="21" t="s">
        <v>1015</v>
      </c>
      <c r="J905" s="5"/>
      <c r="K905" s="5"/>
      <c r="L905" s="19" t="str">
        <f>D905&amp;"|"&amp;COUNTIF($D$5:D905,D905)</f>
        <v>استلام نجارة أعمدة الدور الأرضي|4</v>
      </c>
    </row>
    <row r="906" spans="1:12" ht="36" x14ac:dyDescent="0.4">
      <c r="A906" s="22">
        <v>902</v>
      </c>
      <c r="B906" s="22" t="s">
        <v>1253</v>
      </c>
      <c r="C906" s="23" t="s">
        <v>1254</v>
      </c>
      <c r="D906" s="23" t="s">
        <v>1415</v>
      </c>
      <c r="E906" s="23" t="s">
        <v>72</v>
      </c>
      <c r="F906" s="23" t="s">
        <v>1420</v>
      </c>
      <c r="G906" s="23"/>
      <c r="H906" s="22" t="s">
        <v>74</v>
      </c>
      <c r="I906" s="23" t="s">
        <v>1421</v>
      </c>
      <c r="J906" s="5"/>
      <c r="K906" s="5"/>
      <c r="L906" s="19" t="str">
        <f>D906&amp;"|"&amp;COUNTIF($D$5:D906,D906)</f>
        <v>استلام نجارة أعمدة الدور الأرضي|5</v>
      </c>
    </row>
    <row r="907" spans="1:12" ht="18" x14ac:dyDescent="0.4">
      <c r="A907" s="20">
        <v>903</v>
      </c>
      <c r="B907" s="20" t="s">
        <v>1253</v>
      </c>
      <c r="C907" s="21" t="s">
        <v>1254</v>
      </c>
      <c r="D907" s="21" t="s">
        <v>1415</v>
      </c>
      <c r="E907" s="21" t="s">
        <v>72</v>
      </c>
      <c r="F907" s="21" t="s">
        <v>1422</v>
      </c>
      <c r="G907" s="21" t="s">
        <v>1423</v>
      </c>
      <c r="H907" s="20" t="s">
        <v>74</v>
      </c>
      <c r="I907" s="21" t="s">
        <v>1421</v>
      </c>
      <c r="J907" s="5"/>
      <c r="K907" s="5"/>
      <c r="L907" s="19" t="str">
        <f>D907&amp;"|"&amp;COUNTIF($D$5:D907,D907)</f>
        <v>استلام نجارة أعمدة الدور الأرضي|6</v>
      </c>
    </row>
    <row r="908" spans="1:12" ht="18" x14ac:dyDescent="0.4">
      <c r="A908" s="22">
        <v>904</v>
      </c>
      <c r="B908" s="22" t="s">
        <v>1253</v>
      </c>
      <c r="C908" s="23" t="s">
        <v>1254</v>
      </c>
      <c r="D908" s="23" t="s">
        <v>1415</v>
      </c>
      <c r="E908" s="23" t="s">
        <v>72</v>
      </c>
      <c r="F908" s="23" t="s">
        <v>1424</v>
      </c>
      <c r="G908" s="23"/>
      <c r="H908" s="22" t="s">
        <v>74</v>
      </c>
      <c r="I908" s="23" t="s">
        <v>1421</v>
      </c>
      <c r="J908" s="5"/>
      <c r="K908" s="5"/>
      <c r="L908" s="19" t="str">
        <f>D908&amp;"|"&amp;COUNTIF($D$5:D908,D908)</f>
        <v>استلام نجارة أعمدة الدور الأرضي|7</v>
      </c>
    </row>
    <row r="909" spans="1:12" ht="18" x14ac:dyDescent="0.4">
      <c r="A909" s="20">
        <v>905</v>
      </c>
      <c r="B909" s="20" t="s">
        <v>1253</v>
      </c>
      <c r="C909" s="21" t="s">
        <v>1254</v>
      </c>
      <c r="D909" s="21" t="s">
        <v>1415</v>
      </c>
      <c r="E909" s="21" t="s">
        <v>72</v>
      </c>
      <c r="F909" s="21" t="s">
        <v>1425</v>
      </c>
      <c r="G909" s="21"/>
      <c r="H909" s="20" t="s">
        <v>74</v>
      </c>
      <c r="I909" s="21" t="s">
        <v>1421</v>
      </c>
      <c r="J909" s="5"/>
      <c r="K909" s="5"/>
      <c r="L909" s="19" t="str">
        <f>D909&amp;"|"&amp;COUNTIF($D$5:D909,D909)</f>
        <v>استلام نجارة أعمدة الدور الأرضي|8</v>
      </c>
    </row>
    <row r="910" spans="1:12" ht="18" x14ac:dyDescent="0.4">
      <c r="A910" s="22">
        <v>906</v>
      </c>
      <c r="B910" s="22" t="s">
        <v>1253</v>
      </c>
      <c r="C910" s="23" t="s">
        <v>1254</v>
      </c>
      <c r="D910" s="23" t="s">
        <v>1415</v>
      </c>
      <c r="E910" s="23" t="s">
        <v>72</v>
      </c>
      <c r="F910" s="23" t="s">
        <v>1426</v>
      </c>
      <c r="G910" s="23"/>
      <c r="H910" s="22" t="s">
        <v>78</v>
      </c>
      <c r="I910" s="23" t="s">
        <v>1421</v>
      </c>
      <c r="J910" s="5"/>
      <c r="K910" s="5"/>
      <c r="L910" s="19" t="str">
        <f>D910&amp;"|"&amp;COUNTIF($D$5:D910,D910)</f>
        <v>استلام نجارة أعمدة الدور الأرضي|9</v>
      </c>
    </row>
    <row r="911" spans="1:12" ht="18" x14ac:dyDescent="0.4">
      <c r="A911" s="20">
        <v>907</v>
      </c>
      <c r="B911" s="20" t="s">
        <v>1253</v>
      </c>
      <c r="C911" s="21" t="s">
        <v>1254</v>
      </c>
      <c r="D911" s="21" t="s">
        <v>1415</v>
      </c>
      <c r="E911" s="21" t="s">
        <v>72</v>
      </c>
      <c r="F911" s="21" t="s">
        <v>1427</v>
      </c>
      <c r="G911" s="21"/>
      <c r="H911" s="20" t="s">
        <v>74</v>
      </c>
      <c r="I911" s="21" t="s">
        <v>1421</v>
      </c>
      <c r="J911" s="5"/>
      <c r="K911" s="5"/>
      <c r="L911" s="19" t="str">
        <f>D911&amp;"|"&amp;COUNTIF($D$5:D911,D911)</f>
        <v>استلام نجارة أعمدة الدور الأرضي|10</v>
      </c>
    </row>
    <row r="912" spans="1:12" ht="18" x14ac:dyDescent="0.4">
      <c r="A912" s="22">
        <v>908</v>
      </c>
      <c r="B912" s="22" t="s">
        <v>1253</v>
      </c>
      <c r="C912" s="23" t="s">
        <v>1254</v>
      </c>
      <c r="D912" s="23" t="s">
        <v>1415</v>
      </c>
      <c r="E912" s="23" t="s">
        <v>72</v>
      </c>
      <c r="F912" s="23" t="s">
        <v>1428</v>
      </c>
      <c r="G912" s="23"/>
      <c r="H912" s="22" t="s">
        <v>84</v>
      </c>
      <c r="I912" s="23" t="s">
        <v>1421</v>
      </c>
      <c r="J912" s="5"/>
      <c r="K912" s="5"/>
      <c r="L912" s="19" t="str">
        <f>D912&amp;"|"&amp;COUNTIF($D$5:D912,D912)</f>
        <v>استلام نجارة أعمدة الدور الأرضي|11</v>
      </c>
    </row>
    <row r="913" spans="1:12" ht="18" x14ac:dyDescent="0.4">
      <c r="A913" s="20">
        <v>909</v>
      </c>
      <c r="B913" s="20" t="s">
        <v>1253</v>
      </c>
      <c r="C913" s="21" t="s">
        <v>1254</v>
      </c>
      <c r="D913" s="21" t="s">
        <v>1415</v>
      </c>
      <c r="E913" s="21" t="s">
        <v>72</v>
      </c>
      <c r="F913" s="21" t="s">
        <v>1429</v>
      </c>
      <c r="G913" s="21"/>
      <c r="H913" s="20" t="s">
        <v>84</v>
      </c>
      <c r="I913" s="21" t="s">
        <v>1421</v>
      </c>
      <c r="J913" s="5"/>
      <c r="K913" s="5"/>
      <c r="L913" s="19" t="str">
        <f>D913&amp;"|"&amp;COUNTIF($D$5:D913,D913)</f>
        <v>استلام نجارة أعمدة الدور الأرضي|12</v>
      </c>
    </row>
    <row r="914" spans="1:12" ht="18" x14ac:dyDescent="0.4">
      <c r="A914" s="22">
        <v>910</v>
      </c>
      <c r="B914" s="22" t="s">
        <v>1253</v>
      </c>
      <c r="C914" s="23" t="s">
        <v>1254</v>
      </c>
      <c r="D914" s="23" t="s">
        <v>1415</v>
      </c>
      <c r="E914" s="23" t="s">
        <v>72</v>
      </c>
      <c r="F914" s="23" t="s">
        <v>1430</v>
      </c>
      <c r="G914" s="23" t="s">
        <v>1431</v>
      </c>
      <c r="H914" s="22" t="s">
        <v>84</v>
      </c>
      <c r="I914" s="23" t="s">
        <v>1421</v>
      </c>
      <c r="J914" s="5"/>
      <c r="K914" s="5"/>
      <c r="L914" s="19" t="str">
        <f>D914&amp;"|"&amp;COUNTIF($D$5:D914,D914)</f>
        <v>استلام نجارة أعمدة الدور الأرضي|13</v>
      </c>
    </row>
    <row r="915" spans="1:12" ht="18" x14ac:dyDescent="0.4">
      <c r="A915" s="20">
        <v>911</v>
      </c>
      <c r="B915" s="20" t="s">
        <v>1253</v>
      </c>
      <c r="C915" s="21" t="s">
        <v>1254</v>
      </c>
      <c r="D915" s="21" t="s">
        <v>1415</v>
      </c>
      <c r="E915" s="21" t="s">
        <v>118</v>
      </c>
      <c r="F915" s="21" t="s">
        <v>1432</v>
      </c>
      <c r="G915" s="21"/>
      <c r="H915" s="20" t="s">
        <v>74</v>
      </c>
      <c r="I915" s="21" t="s">
        <v>1421</v>
      </c>
      <c r="J915" s="5"/>
      <c r="K915" s="5"/>
      <c r="L915" s="19" t="str">
        <f>D915&amp;"|"&amp;COUNTIF($D$5:D915,D915)</f>
        <v>استلام نجارة أعمدة الدور الأرضي|14</v>
      </c>
    </row>
    <row r="916" spans="1:12" ht="18" x14ac:dyDescent="0.4">
      <c r="A916" s="22">
        <v>912</v>
      </c>
      <c r="B916" s="22" t="s">
        <v>1253</v>
      </c>
      <c r="C916" s="23" t="s">
        <v>1254</v>
      </c>
      <c r="D916" s="23" t="s">
        <v>1415</v>
      </c>
      <c r="E916" s="23" t="s">
        <v>72</v>
      </c>
      <c r="F916" s="23" t="s">
        <v>1433</v>
      </c>
      <c r="G916" s="23"/>
      <c r="H916" s="22" t="s">
        <v>78</v>
      </c>
      <c r="I916" s="23" t="s">
        <v>1421</v>
      </c>
      <c r="J916" s="5"/>
      <c r="K916" s="5"/>
      <c r="L916" s="19" t="str">
        <f>D916&amp;"|"&amp;COUNTIF($D$5:D916,D916)</f>
        <v>استلام نجارة أعمدة الدور الأرضي|15</v>
      </c>
    </row>
    <row r="917" spans="1:12" ht="18" x14ac:dyDescent="0.4">
      <c r="A917" s="20">
        <v>913</v>
      </c>
      <c r="B917" s="20" t="s">
        <v>1253</v>
      </c>
      <c r="C917" s="21" t="s">
        <v>1254</v>
      </c>
      <c r="D917" s="21" t="s">
        <v>1415</v>
      </c>
      <c r="E917" s="21" t="s">
        <v>72</v>
      </c>
      <c r="F917" s="21" t="s">
        <v>1434</v>
      </c>
      <c r="G917" s="21"/>
      <c r="H917" s="20" t="s">
        <v>84</v>
      </c>
      <c r="I917" s="21" t="s">
        <v>1421</v>
      </c>
      <c r="J917" s="5"/>
      <c r="K917" s="5"/>
      <c r="L917" s="19" t="str">
        <f>D917&amp;"|"&amp;COUNTIF($D$5:D917,D917)</f>
        <v>استلام نجارة أعمدة الدور الأرضي|16</v>
      </c>
    </row>
    <row r="918" spans="1:12" ht="18" x14ac:dyDescent="0.4">
      <c r="A918" s="22">
        <v>914</v>
      </c>
      <c r="B918" s="22" t="s">
        <v>1253</v>
      </c>
      <c r="C918" s="23" t="s">
        <v>1254</v>
      </c>
      <c r="D918" s="23" t="s">
        <v>1415</v>
      </c>
      <c r="E918" s="23" t="s">
        <v>72</v>
      </c>
      <c r="F918" s="23" t="s">
        <v>1435</v>
      </c>
      <c r="G918" s="23"/>
      <c r="H918" s="22" t="s">
        <v>84</v>
      </c>
      <c r="I918" s="23" t="s">
        <v>1421</v>
      </c>
      <c r="J918" s="5"/>
      <c r="K918" s="5"/>
      <c r="L918" s="19" t="str">
        <f>D918&amp;"|"&amp;COUNTIF($D$5:D918,D918)</f>
        <v>استلام نجارة أعمدة الدور الأرضي|17</v>
      </c>
    </row>
    <row r="919" spans="1:12" ht="36" x14ac:dyDescent="0.4">
      <c r="A919" s="20">
        <v>915</v>
      </c>
      <c r="B919" s="20" t="s">
        <v>1253</v>
      </c>
      <c r="C919" s="21" t="s">
        <v>1254</v>
      </c>
      <c r="D919" s="21" t="s">
        <v>1415</v>
      </c>
      <c r="E919" s="21" t="s">
        <v>118</v>
      </c>
      <c r="F919" s="21" t="s">
        <v>1436</v>
      </c>
      <c r="G919" s="21"/>
      <c r="H919" s="20" t="s">
        <v>74</v>
      </c>
      <c r="I919" s="21" t="s">
        <v>1421</v>
      </c>
      <c r="J919" s="5"/>
      <c r="K919" s="5"/>
      <c r="L919" s="19" t="str">
        <f>D919&amp;"|"&amp;COUNTIF($D$5:D919,D919)</f>
        <v>استلام نجارة أعمدة الدور الأرضي|18</v>
      </c>
    </row>
    <row r="920" spans="1:12" ht="36" x14ac:dyDescent="0.4">
      <c r="A920" s="22">
        <v>916</v>
      </c>
      <c r="B920" s="22" t="s">
        <v>1253</v>
      </c>
      <c r="C920" s="23" t="s">
        <v>1254</v>
      </c>
      <c r="D920" s="23" t="s">
        <v>1415</v>
      </c>
      <c r="E920" s="23" t="s">
        <v>72</v>
      </c>
      <c r="F920" s="23" t="s">
        <v>1437</v>
      </c>
      <c r="G920" s="23"/>
      <c r="H920" s="22" t="s">
        <v>78</v>
      </c>
      <c r="I920" s="23" t="s">
        <v>1421</v>
      </c>
      <c r="J920" s="5"/>
      <c r="K920" s="5"/>
      <c r="L920" s="19" t="str">
        <f>D920&amp;"|"&amp;COUNTIF($D$5:D920,D920)</f>
        <v>استلام نجارة أعمدة الدور الأرضي|19</v>
      </c>
    </row>
    <row r="921" spans="1:12" ht="36" x14ac:dyDescent="0.4">
      <c r="A921" s="20">
        <v>917</v>
      </c>
      <c r="B921" s="20" t="s">
        <v>1253</v>
      </c>
      <c r="C921" s="21" t="s">
        <v>1254</v>
      </c>
      <c r="D921" s="21" t="s">
        <v>1438</v>
      </c>
      <c r="E921" s="21" t="s">
        <v>72</v>
      </c>
      <c r="F921" s="21" t="s">
        <v>1439</v>
      </c>
      <c r="G921" s="21"/>
      <c r="H921" s="20" t="s">
        <v>74</v>
      </c>
      <c r="I921" s="21" t="s">
        <v>1027</v>
      </c>
      <c r="J921" s="5"/>
      <c r="K921" s="5"/>
      <c r="L921" s="19" t="str">
        <f>D921&amp;"|"&amp;COUNTIF($D$5:D921,D921)</f>
        <v>استلام الأعمدة قبل وأثناء وبعد الصب|1</v>
      </c>
    </row>
    <row r="922" spans="1:12" ht="36" x14ac:dyDescent="0.4">
      <c r="A922" s="22">
        <v>918</v>
      </c>
      <c r="B922" s="22" t="s">
        <v>1253</v>
      </c>
      <c r="C922" s="23" t="s">
        <v>1254</v>
      </c>
      <c r="D922" s="23" t="s">
        <v>1440</v>
      </c>
      <c r="E922" s="23" t="s">
        <v>72</v>
      </c>
      <c r="F922" s="23" t="s">
        <v>1441</v>
      </c>
      <c r="G922" s="23"/>
      <c r="H922" s="22" t="s">
        <v>78</v>
      </c>
      <c r="I922" s="23" t="s">
        <v>1042</v>
      </c>
      <c r="J922" s="5"/>
      <c r="K922" s="5"/>
      <c r="L922" s="19" t="str">
        <f>D922&amp;"|"&amp;COUNTIF($D$5:D922,D922)</f>
        <v>استلام نجارة الأعمدة للأدوار المتكررة|1</v>
      </c>
    </row>
    <row r="923" spans="1:12" ht="36" x14ac:dyDescent="0.4">
      <c r="A923" s="20">
        <v>919</v>
      </c>
      <c r="B923" s="20" t="s">
        <v>1253</v>
      </c>
      <c r="C923" s="21" t="s">
        <v>1254</v>
      </c>
      <c r="D923" s="21" t="s">
        <v>1440</v>
      </c>
      <c r="E923" s="21" t="s">
        <v>72</v>
      </c>
      <c r="F923" s="21" t="s">
        <v>1442</v>
      </c>
      <c r="G923" s="21"/>
      <c r="H923" s="20" t="s">
        <v>78</v>
      </c>
      <c r="I923" s="21" t="s">
        <v>1042</v>
      </c>
      <c r="J923" s="5"/>
      <c r="K923" s="5"/>
      <c r="L923" s="19" t="str">
        <f>D923&amp;"|"&amp;COUNTIF($D$5:D923,D923)</f>
        <v>استلام نجارة الأعمدة للأدوار المتكررة|2</v>
      </c>
    </row>
    <row r="924" spans="1:12" ht="36" x14ac:dyDescent="0.4">
      <c r="A924" s="22">
        <v>920</v>
      </c>
      <c r="B924" s="22" t="s">
        <v>1253</v>
      </c>
      <c r="C924" s="23" t="s">
        <v>1254</v>
      </c>
      <c r="D924" s="23" t="s">
        <v>1440</v>
      </c>
      <c r="E924" s="23" t="s">
        <v>72</v>
      </c>
      <c r="F924" s="23" t="s">
        <v>1443</v>
      </c>
      <c r="G924" s="23"/>
      <c r="H924" s="22" t="s">
        <v>74</v>
      </c>
      <c r="I924" s="23" t="s">
        <v>1444</v>
      </c>
      <c r="J924" s="5"/>
      <c r="K924" s="5"/>
      <c r="L924" s="19" t="str">
        <f>D924&amp;"|"&amp;COUNTIF($D$5:D924,D924)</f>
        <v>استلام نجارة الأعمدة للأدوار المتكررة|3</v>
      </c>
    </row>
    <row r="925" spans="1:12" ht="18" x14ac:dyDescent="0.4">
      <c r="A925" s="20">
        <v>921</v>
      </c>
      <c r="B925" s="20" t="s">
        <v>1253</v>
      </c>
      <c r="C925" s="21" t="s">
        <v>1254</v>
      </c>
      <c r="D925" s="21" t="s">
        <v>1440</v>
      </c>
      <c r="E925" s="21" t="s">
        <v>72</v>
      </c>
      <c r="F925" s="21" t="s">
        <v>1445</v>
      </c>
      <c r="G925" s="21" t="s">
        <v>1446</v>
      </c>
      <c r="H925" s="20" t="s">
        <v>84</v>
      </c>
      <c r="I925" s="21" t="s">
        <v>1444</v>
      </c>
      <c r="J925" s="5"/>
      <c r="K925" s="5"/>
      <c r="L925" s="19" t="str">
        <f>D925&amp;"|"&amp;COUNTIF($D$5:D925,D925)</f>
        <v>استلام نجارة الأعمدة للأدوار المتكررة|4</v>
      </c>
    </row>
    <row r="926" spans="1:12" ht="36" x14ac:dyDescent="0.4">
      <c r="A926" s="22">
        <v>922</v>
      </c>
      <c r="B926" s="22" t="s">
        <v>1253</v>
      </c>
      <c r="C926" s="23" t="s">
        <v>1254</v>
      </c>
      <c r="D926" s="23" t="s">
        <v>1440</v>
      </c>
      <c r="E926" s="23" t="s">
        <v>72</v>
      </c>
      <c r="F926" s="23" t="s">
        <v>1447</v>
      </c>
      <c r="G926" s="23"/>
      <c r="H926" s="22" t="s">
        <v>84</v>
      </c>
      <c r="I926" s="23" t="s">
        <v>1444</v>
      </c>
      <c r="J926" s="5"/>
      <c r="K926" s="5"/>
      <c r="L926" s="19" t="str">
        <f>D926&amp;"|"&amp;COUNTIF($D$5:D926,D926)</f>
        <v>استلام نجارة الأعمدة للأدوار المتكررة|5</v>
      </c>
    </row>
    <row r="927" spans="1:12" ht="18" x14ac:dyDescent="0.4">
      <c r="A927" s="20">
        <v>923</v>
      </c>
      <c r="B927" s="20" t="s">
        <v>1253</v>
      </c>
      <c r="C927" s="21" t="s">
        <v>1254</v>
      </c>
      <c r="D927" s="21" t="s">
        <v>1440</v>
      </c>
      <c r="E927" s="21" t="s">
        <v>118</v>
      </c>
      <c r="F927" s="21" t="s">
        <v>1448</v>
      </c>
      <c r="G927" s="21"/>
      <c r="H927" s="20" t="s">
        <v>84</v>
      </c>
      <c r="I927" s="21" t="s">
        <v>1444</v>
      </c>
      <c r="J927" s="5"/>
      <c r="K927" s="5"/>
      <c r="L927" s="19" t="str">
        <f>D927&amp;"|"&amp;COUNTIF($D$5:D927,D927)</f>
        <v>استلام نجارة الأعمدة للأدوار المتكررة|6</v>
      </c>
    </row>
    <row r="928" spans="1:12" ht="36" x14ac:dyDescent="0.4">
      <c r="A928" s="22">
        <v>924</v>
      </c>
      <c r="B928" s="22" t="s">
        <v>1253</v>
      </c>
      <c r="C928" s="23" t="s">
        <v>1254</v>
      </c>
      <c r="D928" s="23" t="s">
        <v>1440</v>
      </c>
      <c r="E928" s="23" t="s">
        <v>118</v>
      </c>
      <c r="F928" s="23" t="s">
        <v>1449</v>
      </c>
      <c r="G928" s="23"/>
      <c r="H928" s="22" t="s">
        <v>74</v>
      </c>
      <c r="I928" s="23" t="s">
        <v>1444</v>
      </c>
      <c r="J928" s="5"/>
      <c r="K928" s="5"/>
      <c r="L928" s="19" t="str">
        <f>D928&amp;"|"&amp;COUNTIF($D$5:D928,D928)</f>
        <v>استلام نجارة الأعمدة للأدوار المتكررة|7</v>
      </c>
    </row>
    <row r="929" spans="1:12" ht="18" x14ac:dyDescent="0.4">
      <c r="A929" s="20">
        <v>925</v>
      </c>
      <c r="B929" s="20" t="s">
        <v>1253</v>
      </c>
      <c r="C929" s="21" t="s">
        <v>1254</v>
      </c>
      <c r="D929" s="21" t="s">
        <v>1440</v>
      </c>
      <c r="E929" s="21" t="s">
        <v>118</v>
      </c>
      <c r="F929" s="21" t="s">
        <v>1450</v>
      </c>
      <c r="G929" s="21"/>
      <c r="H929" s="20" t="s">
        <v>84</v>
      </c>
      <c r="I929" s="21" t="s">
        <v>1444</v>
      </c>
      <c r="J929" s="5"/>
      <c r="K929" s="5"/>
      <c r="L929" s="19" t="str">
        <f>D929&amp;"|"&amp;COUNTIF($D$5:D929,D929)</f>
        <v>استلام نجارة الأعمدة للأدوار المتكررة|8</v>
      </c>
    </row>
    <row r="930" spans="1:12" ht="36" x14ac:dyDescent="0.4">
      <c r="A930" s="22">
        <v>926</v>
      </c>
      <c r="B930" s="22" t="s">
        <v>1253</v>
      </c>
      <c r="C930" s="23" t="s">
        <v>1254</v>
      </c>
      <c r="D930" s="23" t="s">
        <v>1440</v>
      </c>
      <c r="E930" s="23" t="s">
        <v>118</v>
      </c>
      <c r="F930" s="23" t="s">
        <v>1451</v>
      </c>
      <c r="G930" s="23"/>
      <c r="H930" s="22" t="s">
        <v>84</v>
      </c>
      <c r="I930" s="23" t="s">
        <v>1444</v>
      </c>
      <c r="J930" s="5"/>
      <c r="K930" s="5"/>
      <c r="L930" s="19" t="str">
        <f>D930&amp;"|"&amp;COUNTIF($D$5:D930,D930)</f>
        <v>استلام نجارة الأعمدة للأدوار المتكررة|9</v>
      </c>
    </row>
    <row r="931" spans="1:12" ht="36" x14ac:dyDescent="0.4">
      <c r="A931" s="20">
        <v>927</v>
      </c>
      <c r="B931" s="20" t="s">
        <v>1253</v>
      </c>
      <c r="C931" s="21" t="s">
        <v>1254</v>
      </c>
      <c r="D931" s="21" t="s">
        <v>1440</v>
      </c>
      <c r="E931" s="21" t="s">
        <v>118</v>
      </c>
      <c r="F931" s="21" t="s">
        <v>1452</v>
      </c>
      <c r="G931" s="21"/>
      <c r="H931" s="20" t="s">
        <v>84</v>
      </c>
      <c r="I931" s="21" t="s">
        <v>1444</v>
      </c>
      <c r="J931" s="5"/>
      <c r="K931" s="5"/>
      <c r="L931" s="19" t="str">
        <f>D931&amp;"|"&amp;COUNTIF($D$5:D931,D931)</f>
        <v>استلام نجارة الأعمدة للأدوار المتكررة|10</v>
      </c>
    </row>
    <row r="932" spans="1:12" ht="18" x14ac:dyDescent="0.4">
      <c r="A932" s="22">
        <v>928</v>
      </c>
      <c r="B932" s="22" t="s">
        <v>1253</v>
      </c>
      <c r="C932" s="23" t="s">
        <v>1254</v>
      </c>
      <c r="D932" s="23" t="s">
        <v>1440</v>
      </c>
      <c r="E932" s="23" t="s">
        <v>118</v>
      </c>
      <c r="F932" s="23" t="s">
        <v>1453</v>
      </c>
      <c r="G932" s="23"/>
      <c r="H932" s="22" t="s">
        <v>84</v>
      </c>
      <c r="I932" s="23" t="s">
        <v>1444</v>
      </c>
      <c r="J932" s="5"/>
      <c r="K932" s="5"/>
      <c r="L932" s="19" t="str">
        <f>D932&amp;"|"&amp;COUNTIF($D$5:D932,D932)</f>
        <v>استلام نجارة الأعمدة للأدوار المتكررة|11</v>
      </c>
    </row>
    <row r="933" spans="1:12" ht="18" x14ac:dyDescent="0.4">
      <c r="A933" s="20">
        <v>929</v>
      </c>
      <c r="B933" s="20" t="s">
        <v>1253</v>
      </c>
      <c r="C933" s="21" t="s">
        <v>1254</v>
      </c>
      <c r="D933" s="21" t="s">
        <v>1440</v>
      </c>
      <c r="E933" s="21" t="s">
        <v>118</v>
      </c>
      <c r="F933" s="21" t="s">
        <v>1454</v>
      </c>
      <c r="G933" s="21" t="s">
        <v>1455</v>
      </c>
      <c r="H933" s="20" t="s">
        <v>74</v>
      </c>
      <c r="I933" s="21" t="s">
        <v>1444</v>
      </c>
      <c r="J933" s="5"/>
      <c r="K933" s="5"/>
      <c r="L933" s="19" t="str">
        <f>D933&amp;"|"&amp;COUNTIF($D$5:D933,D933)</f>
        <v>استلام نجارة الأعمدة للأدوار المتكررة|12</v>
      </c>
    </row>
    <row r="934" spans="1:12" ht="18" x14ac:dyDescent="0.4">
      <c r="A934" s="22">
        <v>930</v>
      </c>
      <c r="B934" s="22" t="s">
        <v>1253</v>
      </c>
      <c r="C934" s="23" t="s">
        <v>1254</v>
      </c>
      <c r="D934" s="23" t="s">
        <v>1440</v>
      </c>
      <c r="E934" s="23" t="s">
        <v>118</v>
      </c>
      <c r="F934" s="23" t="s">
        <v>1456</v>
      </c>
      <c r="G934" s="23"/>
      <c r="H934" s="22" t="s">
        <v>84</v>
      </c>
      <c r="I934" s="23" t="s">
        <v>1444</v>
      </c>
      <c r="J934" s="5"/>
      <c r="K934" s="5"/>
      <c r="L934" s="19" t="str">
        <f>D934&amp;"|"&amp;COUNTIF($D$5:D934,D934)</f>
        <v>استلام نجارة الأعمدة للأدوار المتكررة|13</v>
      </c>
    </row>
    <row r="935" spans="1:12" ht="18" x14ac:dyDescent="0.4">
      <c r="A935" s="20">
        <v>931</v>
      </c>
      <c r="B935" s="20" t="s">
        <v>1253</v>
      </c>
      <c r="C935" s="21" t="s">
        <v>1254</v>
      </c>
      <c r="D935" s="21" t="s">
        <v>1440</v>
      </c>
      <c r="E935" s="21" t="s">
        <v>118</v>
      </c>
      <c r="F935" s="21" t="s">
        <v>1457</v>
      </c>
      <c r="G935" s="21"/>
      <c r="H935" s="20" t="s">
        <v>84</v>
      </c>
      <c r="I935" s="21" t="s">
        <v>1444</v>
      </c>
      <c r="J935" s="5"/>
      <c r="K935" s="5"/>
      <c r="L935" s="19" t="str">
        <f>D935&amp;"|"&amp;COUNTIF($D$5:D935,D935)</f>
        <v>استلام نجارة الأعمدة للأدوار المتكررة|14</v>
      </c>
    </row>
    <row r="936" spans="1:12" ht="36" x14ac:dyDescent="0.4">
      <c r="A936" s="22">
        <v>932</v>
      </c>
      <c r="B936" s="22" t="s">
        <v>1253</v>
      </c>
      <c r="C936" s="23" t="s">
        <v>1254</v>
      </c>
      <c r="D936" s="23" t="s">
        <v>1440</v>
      </c>
      <c r="E936" s="23" t="s">
        <v>118</v>
      </c>
      <c r="F936" s="23" t="s">
        <v>1458</v>
      </c>
      <c r="G936" s="23"/>
      <c r="H936" s="22" t="s">
        <v>74</v>
      </c>
      <c r="I936" s="23" t="s">
        <v>1444</v>
      </c>
      <c r="J936" s="5"/>
      <c r="K936" s="5"/>
      <c r="L936" s="19" t="str">
        <f>D936&amp;"|"&amp;COUNTIF($D$5:D936,D936)</f>
        <v>استلام نجارة الأعمدة للأدوار المتكررة|15</v>
      </c>
    </row>
    <row r="937" spans="1:12" ht="36" x14ac:dyDescent="0.4">
      <c r="A937" s="20">
        <v>933</v>
      </c>
      <c r="B937" s="20" t="s">
        <v>1253</v>
      </c>
      <c r="C937" s="21" t="s">
        <v>1254</v>
      </c>
      <c r="D937" s="21" t="s">
        <v>1440</v>
      </c>
      <c r="E937" s="21" t="s">
        <v>118</v>
      </c>
      <c r="F937" s="21" t="s">
        <v>1459</v>
      </c>
      <c r="G937" s="21"/>
      <c r="H937" s="20" t="s">
        <v>74</v>
      </c>
      <c r="I937" s="21" t="s">
        <v>1444</v>
      </c>
      <c r="J937" s="5"/>
      <c r="K937" s="5"/>
      <c r="L937" s="19" t="str">
        <f>D937&amp;"|"&amp;COUNTIF($D$5:D937,D937)</f>
        <v>استلام نجارة الأعمدة للأدوار المتكررة|16</v>
      </c>
    </row>
    <row r="938" spans="1:12" ht="36" x14ac:dyDescent="0.4">
      <c r="A938" s="22">
        <v>934</v>
      </c>
      <c r="B938" s="22" t="s">
        <v>1253</v>
      </c>
      <c r="C938" s="23" t="s">
        <v>1254</v>
      </c>
      <c r="D938" s="23" t="s">
        <v>1460</v>
      </c>
      <c r="E938" s="23" t="s">
        <v>72</v>
      </c>
      <c r="F938" s="23" t="s">
        <v>1461</v>
      </c>
      <c r="G938" s="23" t="s">
        <v>1462</v>
      </c>
      <c r="H938" s="22" t="s">
        <v>78</v>
      </c>
      <c r="I938" s="23" t="s">
        <v>1463</v>
      </c>
      <c r="J938" s="5"/>
      <c r="K938" s="5"/>
      <c r="L938" s="19" t="str">
        <f>D938&amp;"|"&amp;COUNTIF($D$5:D938,D938)</f>
        <v>مراجعة تصميم السلالم الخرسانية|1</v>
      </c>
    </row>
    <row r="939" spans="1:12" ht="54" x14ac:dyDescent="0.4">
      <c r="A939" s="20">
        <v>935</v>
      </c>
      <c r="B939" s="20" t="s">
        <v>1253</v>
      </c>
      <c r="C939" s="21" t="s">
        <v>1254</v>
      </c>
      <c r="D939" s="21" t="s">
        <v>1460</v>
      </c>
      <c r="E939" s="21" t="s">
        <v>72</v>
      </c>
      <c r="F939" s="21" t="s">
        <v>1464</v>
      </c>
      <c r="G939" s="21" t="s">
        <v>1465</v>
      </c>
      <c r="H939" s="20" t="s">
        <v>78</v>
      </c>
      <c r="I939" s="21" t="s">
        <v>1463</v>
      </c>
      <c r="J939" s="5"/>
      <c r="K939" s="5"/>
      <c r="L939" s="19" t="str">
        <f>D939&amp;"|"&amp;COUNTIF($D$5:D939,D939)</f>
        <v>مراجعة تصميم السلالم الخرسانية|2</v>
      </c>
    </row>
    <row r="940" spans="1:12" ht="18" x14ac:dyDescent="0.4">
      <c r="A940" s="22">
        <v>936</v>
      </c>
      <c r="B940" s="22" t="s">
        <v>1253</v>
      </c>
      <c r="C940" s="23" t="s">
        <v>1254</v>
      </c>
      <c r="D940" s="23" t="s">
        <v>1460</v>
      </c>
      <c r="E940" s="23" t="s">
        <v>72</v>
      </c>
      <c r="F940" s="23" t="s">
        <v>1466</v>
      </c>
      <c r="G940" s="23"/>
      <c r="H940" s="22" t="s">
        <v>78</v>
      </c>
      <c r="I940" s="23" t="s">
        <v>1463</v>
      </c>
      <c r="J940" s="5"/>
      <c r="K940" s="5"/>
      <c r="L940" s="19" t="str">
        <f>D940&amp;"|"&amp;COUNTIF($D$5:D940,D940)</f>
        <v>مراجعة تصميم السلالم الخرسانية|3</v>
      </c>
    </row>
    <row r="941" spans="1:12" ht="18" x14ac:dyDescent="0.4">
      <c r="A941" s="20">
        <v>937</v>
      </c>
      <c r="B941" s="20" t="s">
        <v>1253</v>
      </c>
      <c r="C941" s="21" t="s">
        <v>1254</v>
      </c>
      <c r="D941" s="21" t="s">
        <v>1460</v>
      </c>
      <c r="E941" s="21" t="s">
        <v>72</v>
      </c>
      <c r="F941" s="21" t="s">
        <v>1467</v>
      </c>
      <c r="G941" s="21" t="s">
        <v>1468</v>
      </c>
      <c r="H941" s="20" t="s">
        <v>78</v>
      </c>
      <c r="I941" s="21" t="s">
        <v>1463</v>
      </c>
      <c r="J941" s="5"/>
      <c r="K941" s="5"/>
      <c r="L941" s="19" t="str">
        <f>D941&amp;"|"&amp;COUNTIF($D$5:D941,D941)</f>
        <v>مراجعة تصميم السلالم الخرسانية|4</v>
      </c>
    </row>
    <row r="942" spans="1:12" ht="36" x14ac:dyDescent="0.4">
      <c r="A942" s="22">
        <v>938</v>
      </c>
      <c r="B942" s="22" t="s">
        <v>1253</v>
      </c>
      <c r="C942" s="23" t="s">
        <v>1254</v>
      </c>
      <c r="D942" s="23" t="s">
        <v>1460</v>
      </c>
      <c r="E942" s="23" t="s">
        <v>72</v>
      </c>
      <c r="F942" s="23" t="s">
        <v>1469</v>
      </c>
      <c r="G942" s="23" t="s">
        <v>1470</v>
      </c>
      <c r="H942" s="22" t="s">
        <v>78</v>
      </c>
      <c r="I942" s="23" t="s">
        <v>1463</v>
      </c>
      <c r="J942" s="5"/>
      <c r="K942" s="5"/>
      <c r="L942" s="19" t="str">
        <f>D942&amp;"|"&amp;COUNTIF($D$5:D942,D942)</f>
        <v>مراجعة تصميم السلالم الخرسانية|5</v>
      </c>
    </row>
    <row r="943" spans="1:12" ht="18" x14ac:dyDescent="0.4">
      <c r="A943" s="20">
        <v>939</v>
      </c>
      <c r="B943" s="20" t="s">
        <v>1253</v>
      </c>
      <c r="C943" s="21" t="s">
        <v>1254</v>
      </c>
      <c r="D943" s="21" t="s">
        <v>1460</v>
      </c>
      <c r="E943" s="21" t="s">
        <v>72</v>
      </c>
      <c r="F943" s="21" t="s">
        <v>1471</v>
      </c>
      <c r="G943" s="21"/>
      <c r="H943" s="20" t="s">
        <v>78</v>
      </c>
      <c r="I943" s="21" t="s">
        <v>1463</v>
      </c>
      <c r="J943" s="5"/>
      <c r="K943" s="5"/>
      <c r="L943" s="19" t="str">
        <f>D943&amp;"|"&amp;COUNTIF($D$5:D943,D943)</f>
        <v>مراجعة تصميم السلالم الخرسانية|6</v>
      </c>
    </row>
    <row r="944" spans="1:12" ht="18" x14ac:dyDescent="0.4">
      <c r="A944" s="22">
        <v>940</v>
      </c>
      <c r="B944" s="22" t="s">
        <v>1253</v>
      </c>
      <c r="C944" s="23" t="s">
        <v>1254</v>
      </c>
      <c r="D944" s="23" t="s">
        <v>1460</v>
      </c>
      <c r="E944" s="23" t="s">
        <v>72</v>
      </c>
      <c r="F944" s="23" t="s">
        <v>1472</v>
      </c>
      <c r="G944" s="23"/>
      <c r="H944" s="22" t="s">
        <v>78</v>
      </c>
      <c r="I944" s="23" t="s">
        <v>1463</v>
      </c>
      <c r="J944" s="5"/>
      <c r="K944" s="5"/>
      <c r="L944" s="19" t="str">
        <f>D944&amp;"|"&amp;COUNTIF($D$5:D944,D944)</f>
        <v>مراجعة تصميم السلالم الخرسانية|7</v>
      </c>
    </row>
    <row r="945" spans="1:12" ht="18" x14ac:dyDescent="0.4">
      <c r="A945" s="20">
        <v>941</v>
      </c>
      <c r="B945" s="20" t="s">
        <v>1253</v>
      </c>
      <c r="C945" s="21" t="s">
        <v>1254</v>
      </c>
      <c r="D945" s="21" t="s">
        <v>1460</v>
      </c>
      <c r="E945" s="21" t="s">
        <v>72</v>
      </c>
      <c r="F945" s="21" t="s">
        <v>1473</v>
      </c>
      <c r="G945" s="21" t="s">
        <v>141</v>
      </c>
      <c r="H945" s="20" t="s">
        <v>78</v>
      </c>
      <c r="I945" s="21" t="s">
        <v>1463</v>
      </c>
      <c r="J945" s="5"/>
      <c r="K945" s="5"/>
      <c r="L945" s="19" t="str">
        <f>D945&amp;"|"&amp;COUNTIF($D$5:D945,D945)</f>
        <v>مراجعة تصميم السلالم الخرسانية|8</v>
      </c>
    </row>
    <row r="946" spans="1:12" ht="36" x14ac:dyDescent="0.4">
      <c r="A946" s="22">
        <v>942</v>
      </c>
      <c r="B946" s="22" t="s">
        <v>1253</v>
      </c>
      <c r="C946" s="23" t="s">
        <v>1254</v>
      </c>
      <c r="D946" s="23" t="s">
        <v>1460</v>
      </c>
      <c r="E946" s="23" t="s">
        <v>72</v>
      </c>
      <c r="F946" s="23" t="s">
        <v>1474</v>
      </c>
      <c r="G946" s="23"/>
      <c r="H946" s="22" t="s">
        <v>78</v>
      </c>
      <c r="I946" s="23" t="s">
        <v>1463</v>
      </c>
      <c r="J946" s="5"/>
      <c r="K946" s="5"/>
      <c r="L946" s="19" t="str">
        <f>D946&amp;"|"&amp;COUNTIF($D$5:D946,D946)</f>
        <v>مراجعة تصميم السلالم الخرسانية|9</v>
      </c>
    </row>
    <row r="947" spans="1:12" ht="36" x14ac:dyDescent="0.4">
      <c r="A947" s="20">
        <v>943</v>
      </c>
      <c r="B947" s="20" t="s">
        <v>1253</v>
      </c>
      <c r="C947" s="21" t="s">
        <v>1254</v>
      </c>
      <c r="D947" s="21" t="s">
        <v>1460</v>
      </c>
      <c r="E947" s="21" t="s">
        <v>72</v>
      </c>
      <c r="F947" s="21" t="s">
        <v>1475</v>
      </c>
      <c r="G947" s="21"/>
      <c r="H947" s="20" t="s">
        <v>78</v>
      </c>
      <c r="I947" s="21" t="s">
        <v>1463</v>
      </c>
      <c r="J947" s="5"/>
      <c r="K947" s="5"/>
      <c r="L947" s="19" t="str">
        <f>D947&amp;"|"&amp;COUNTIF($D$5:D947,D947)</f>
        <v>مراجعة تصميم السلالم الخرسانية|10</v>
      </c>
    </row>
    <row r="948" spans="1:12" ht="18" x14ac:dyDescent="0.4">
      <c r="A948" s="22">
        <v>944</v>
      </c>
      <c r="B948" s="22" t="s">
        <v>1253</v>
      </c>
      <c r="C948" s="23" t="s">
        <v>1254</v>
      </c>
      <c r="D948" s="23" t="s">
        <v>1460</v>
      </c>
      <c r="E948" s="23" t="s">
        <v>72</v>
      </c>
      <c r="F948" s="23" t="s">
        <v>1476</v>
      </c>
      <c r="G948" s="23"/>
      <c r="H948" s="22" t="s">
        <v>78</v>
      </c>
      <c r="I948" s="23" t="s">
        <v>1463</v>
      </c>
      <c r="J948" s="5"/>
      <c r="K948" s="5"/>
      <c r="L948" s="19" t="str">
        <f>D948&amp;"|"&amp;COUNTIF($D$5:D948,D948)</f>
        <v>مراجعة تصميم السلالم الخرسانية|11</v>
      </c>
    </row>
    <row r="949" spans="1:12" ht="54" x14ac:dyDescent="0.4">
      <c r="A949" s="20">
        <v>945</v>
      </c>
      <c r="B949" s="20" t="s">
        <v>1253</v>
      </c>
      <c r="C949" s="21" t="s">
        <v>1254</v>
      </c>
      <c r="D949" s="21" t="s">
        <v>1460</v>
      </c>
      <c r="E949" s="21" t="s">
        <v>72</v>
      </c>
      <c r="F949" s="21" t="s">
        <v>1477</v>
      </c>
      <c r="G949" s="21" t="s">
        <v>1478</v>
      </c>
      <c r="H949" s="20" t="s">
        <v>78</v>
      </c>
      <c r="I949" s="21" t="s">
        <v>1463</v>
      </c>
      <c r="J949" s="5"/>
      <c r="K949" s="5"/>
      <c r="L949" s="19" t="str">
        <f>D949&amp;"|"&amp;COUNTIF($D$5:D949,D949)</f>
        <v>مراجعة تصميم السلالم الخرسانية|12</v>
      </c>
    </row>
    <row r="950" spans="1:12" ht="54" x14ac:dyDescent="0.4">
      <c r="A950" s="22">
        <v>946</v>
      </c>
      <c r="B950" s="22" t="s">
        <v>1253</v>
      </c>
      <c r="C950" s="23" t="s">
        <v>1254</v>
      </c>
      <c r="D950" s="23" t="s">
        <v>1479</v>
      </c>
      <c r="E950" s="23" t="s">
        <v>118</v>
      </c>
      <c r="F950" s="23" t="s">
        <v>1480</v>
      </c>
      <c r="G950" s="23" t="s">
        <v>1481</v>
      </c>
      <c r="H950" s="22" t="s">
        <v>74</v>
      </c>
      <c r="I950" s="23" t="s">
        <v>1482</v>
      </c>
      <c r="J950" s="5"/>
      <c r="K950" s="5"/>
      <c r="L950" s="19" t="str">
        <f>D950&amp;"|"&amp;COUNTIF($D$5:D950,D950)</f>
        <v>استلام نجارة السلالم الخرسانية|1</v>
      </c>
    </row>
    <row r="951" spans="1:12" ht="18" x14ac:dyDescent="0.4">
      <c r="A951" s="20">
        <v>947</v>
      </c>
      <c r="B951" s="20" t="s">
        <v>1253</v>
      </c>
      <c r="C951" s="21" t="s">
        <v>1254</v>
      </c>
      <c r="D951" s="21" t="s">
        <v>1479</v>
      </c>
      <c r="E951" s="21" t="s">
        <v>118</v>
      </c>
      <c r="F951" s="21" t="s">
        <v>1483</v>
      </c>
      <c r="G951" s="21"/>
      <c r="H951" s="20" t="s">
        <v>84</v>
      </c>
      <c r="I951" s="21" t="s">
        <v>1482</v>
      </c>
      <c r="J951" s="5"/>
      <c r="K951" s="5"/>
      <c r="L951" s="19" t="str">
        <f>D951&amp;"|"&amp;COUNTIF($D$5:D951,D951)</f>
        <v>استلام نجارة السلالم الخرسانية|2</v>
      </c>
    </row>
    <row r="952" spans="1:12" ht="18" x14ac:dyDescent="0.4">
      <c r="A952" s="22">
        <v>948</v>
      </c>
      <c r="B952" s="22" t="s">
        <v>1253</v>
      </c>
      <c r="C952" s="23" t="s">
        <v>1254</v>
      </c>
      <c r="D952" s="23" t="s">
        <v>1479</v>
      </c>
      <c r="E952" s="23" t="s">
        <v>118</v>
      </c>
      <c r="F952" s="23" t="s">
        <v>1484</v>
      </c>
      <c r="G952" s="23"/>
      <c r="H952" s="22" t="s">
        <v>74</v>
      </c>
      <c r="I952" s="23" t="s">
        <v>1482</v>
      </c>
      <c r="J952" s="5"/>
      <c r="K952" s="5"/>
      <c r="L952" s="19" t="str">
        <f>D952&amp;"|"&amp;COUNTIF($D$5:D952,D952)</f>
        <v>استلام نجارة السلالم الخرسانية|3</v>
      </c>
    </row>
    <row r="953" spans="1:12" ht="18" x14ac:dyDescent="0.4">
      <c r="A953" s="20">
        <v>949</v>
      </c>
      <c r="B953" s="20" t="s">
        <v>1253</v>
      </c>
      <c r="C953" s="21" t="s">
        <v>1254</v>
      </c>
      <c r="D953" s="21" t="s">
        <v>1479</v>
      </c>
      <c r="E953" s="21" t="s">
        <v>118</v>
      </c>
      <c r="F953" s="21" t="s">
        <v>1485</v>
      </c>
      <c r="G953" s="21"/>
      <c r="H953" s="20" t="s">
        <v>74</v>
      </c>
      <c r="I953" s="21" t="s">
        <v>1482</v>
      </c>
      <c r="J953" s="5"/>
      <c r="K953" s="5"/>
      <c r="L953" s="19" t="str">
        <f>D953&amp;"|"&amp;COUNTIF($D$5:D953,D953)</f>
        <v>استلام نجارة السلالم الخرسانية|4</v>
      </c>
    </row>
    <row r="954" spans="1:12" ht="18" x14ac:dyDescent="0.4">
      <c r="A954" s="22">
        <v>950</v>
      </c>
      <c r="B954" s="22" t="s">
        <v>1253</v>
      </c>
      <c r="C954" s="23" t="s">
        <v>1254</v>
      </c>
      <c r="D954" s="23" t="s">
        <v>1479</v>
      </c>
      <c r="E954" s="23" t="s">
        <v>118</v>
      </c>
      <c r="F954" s="23" t="s">
        <v>1486</v>
      </c>
      <c r="G954" s="23"/>
      <c r="H954" s="22" t="s">
        <v>84</v>
      </c>
      <c r="I954" s="23" t="s">
        <v>1482</v>
      </c>
      <c r="J954" s="5"/>
      <c r="K954" s="5"/>
      <c r="L954" s="19" t="str">
        <f>D954&amp;"|"&amp;COUNTIF($D$5:D954,D954)</f>
        <v>استلام نجارة السلالم الخرسانية|5</v>
      </c>
    </row>
    <row r="955" spans="1:12" ht="18" x14ac:dyDescent="0.4">
      <c r="A955" s="20">
        <v>951</v>
      </c>
      <c r="B955" s="20" t="s">
        <v>1253</v>
      </c>
      <c r="C955" s="21" t="s">
        <v>1254</v>
      </c>
      <c r="D955" s="21" t="s">
        <v>1479</v>
      </c>
      <c r="E955" s="21" t="s">
        <v>118</v>
      </c>
      <c r="F955" s="21" t="s">
        <v>1487</v>
      </c>
      <c r="G955" s="21"/>
      <c r="H955" s="20" t="s">
        <v>84</v>
      </c>
      <c r="I955" s="21" t="s">
        <v>1482</v>
      </c>
      <c r="J955" s="5"/>
      <c r="K955" s="5"/>
      <c r="L955" s="19" t="str">
        <f>D955&amp;"|"&amp;COUNTIF($D$5:D955,D955)</f>
        <v>استلام نجارة السلالم الخرسانية|6</v>
      </c>
    </row>
    <row r="956" spans="1:12" ht="18" x14ac:dyDescent="0.4">
      <c r="A956" s="22">
        <v>952</v>
      </c>
      <c r="B956" s="22" t="s">
        <v>1253</v>
      </c>
      <c r="C956" s="23" t="s">
        <v>1254</v>
      </c>
      <c r="D956" s="23" t="s">
        <v>1479</v>
      </c>
      <c r="E956" s="23" t="s">
        <v>118</v>
      </c>
      <c r="F956" s="23" t="s">
        <v>1488</v>
      </c>
      <c r="G956" s="23"/>
      <c r="H956" s="22" t="s">
        <v>84</v>
      </c>
      <c r="I956" s="23" t="s">
        <v>1482</v>
      </c>
      <c r="J956" s="5"/>
      <c r="K956" s="5"/>
      <c r="L956" s="19" t="str">
        <f>D956&amp;"|"&amp;COUNTIF($D$5:D956,D956)</f>
        <v>استلام نجارة السلالم الخرسانية|7</v>
      </c>
    </row>
    <row r="957" spans="1:12" ht="18" x14ac:dyDescent="0.4">
      <c r="A957" s="20">
        <v>953</v>
      </c>
      <c r="B957" s="20" t="s">
        <v>1253</v>
      </c>
      <c r="C957" s="21" t="s">
        <v>1254</v>
      </c>
      <c r="D957" s="21" t="s">
        <v>1479</v>
      </c>
      <c r="E957" s="21" t="s">
        <v>118</v>
      </c>
      <c r="F957" s="21" t="s">
        <v>1489</v>
      </c>
      <c r="G957" s="21" t="s">
        <v>1490</v>
      </c>
      <c r="H957" s="20" t="s">
        <v>84</v>
      </c>
      <c r="I957" s="21" t="s">
        <v>1482</v>
      </c>
      <c r="J957" s="5"/>
      <c r="K957" s="5"/>
      <c r="L957" s="19" t="str">
        <f>D957&amp;"|"&amp;COUNTIF($D$5:D957,D957)</f>
        <v>استلام نجارة السلالم الخرسانية|8</v>
      </c>
    </row>
    <row r="958" spans="1:12" ht="18" x14ac:dyDescent="0.4">
      <c r="A958" s="22">
        <v>954</v>
      </c>
      <c r="B958" s="22" t="s">
        <v>1253</v>
      </c>
      <c r="C958" s="23" t="s">
        <v>1254</v>
      </c>
      <c r="D958" s="23" t="s">
        <v>1479</v>
      </c>
      <c r="E958" s="23" t="s">
        <v>118</v>
      </c>
      <c r="F958" s="23" t="s">
        <v>1491</v>
      </c>
      <c r="G958" s="23" t="s">
        <v>1492</v>
      </c>
      <c r="H958" s="22" t="s">
        <v>74</v>
      </c>
      <c r="I958" s="23" t="s">
        <v>1482</v>
      </c>
      <c r="J958" s="5"/>
      <c r="K958" s="5"/>
      <c r="L958" s="19" t="str">
        <f>D958&amp;"|"&amp;COUNTIF($D$5:D958,D958)</f>
        <v>استلام نجارة السلالم الخرسانية|9</v>
      </c>
    </row>
    <row r="959" spans="1:12" ht="18" x14ac:dyDescent="0.4">
      <c r="A959" s="20">
        <v>955</v>
      </c>
      <c r="B959" s="20" t="s">
        <v>1253</v>
      </c>
      <c r="C959" s="21" t="s">
        <v>1254</v>
      </c>
      <c r="D959" s="21" t="s">
        <v>1479</v>
      </c>
      <c r="E959" s="21" t="s">
        <v>118</v>
      </c>
      <c r="F959" s="21" t="s">
        <v>1493</v>
      </c>
      <c r="G959" s="21"/>
      <c r="H959" s="20" t="s">
        <v>84</v>
      </c>
      <c r="I959" s="21" t="s">
        <v>1482</v>
      </c>
      <c r="J959" s="5"/>
      <c r="K959" s="5"/>
      <c r="L959" s="19" t="str">
        <f>D959&amp;"|"&amp;COUNTIF($D$5:D959,D959)</f>
        <v>استلام نجارة السلالم الخرسانية|10</v>
      </c>
    </row>
    <row r="960" spans="1:12" ht="18" x14ac:dyDescent="0.4">
      <c r="A960" s="22">
        <v>956</v>
      </c>
      <c r="B960" s="22" t="s">
        <v>1253</v>
      </c>
      <c r="C960" s="23" t="s">
        <v>1254</v>
      </c>
      <c r="D960" s="23" t="s">
        <v>1479</v>
      </c>
      <c r="E960" s="23" t="s">
        <v>118</v>
      </c>
      <c r="F960" s="23" t="s">
        <v>1494</v>
      </c>
      <c r="G960" s="23"/>
      <c r="H960" s="22" t="s">
        <v>84</v>
      </c>
      <c r="I960" s="23" t="s">
        <v>1482</v>
      </c>
      <c r="J960" s="5"/>
      <c r="K960" s="5"/>
      <c r="L960" s="19" t="str">
        <f>D960&amp;"|"&amp;COUNTIF($D$5:D960,D960)</f>
        <v>استلام نجارة السلالم الخرسانية|11</v>
      </c>
    </row>
    <row r="961" spans="1:12" ht="18" x14ac:dyDescent="0.4">
      <c r="A961" s="20">
        <v>957</v>
      </c>
      <c r="B961" s="20" t="s">
        <v>1253</v>
      </c>
      <c r="C961" s="21" t="s">
        <v>1254</v>
      </c>
      <c r="D961" s="21" t="s">
        <v>1479</v>
      </c>
      <c r="E961" s="21" t="s">
        <v>118</v>
      </c>
      <c r="F961" s="21" t="s">
        <v>1495</v>
      </c>
      <c r="G961" s="21"/>
      <c r="H961" s="20" t="s">
        <v>84</v>
      </c>
      <c r="I961" s="21" t="s">
        <v>1482</v>
      </c>
      <c r="J961" s="5"/>
      <c r="K961" s="5"/>
      <c r="L961" s="19" t="str">
        <f>D961&amp;"|"&amp;COUNTIF($D$5:D961,D961)</f>
        <v>استلام نجارة السلالم الخرسانية|12</v>
      </c>
    </row>
    <row r="962" spans="1:12" ht="18" x14ac:dyDescent="0.4">
      <c r="A962" s="22">
        <v>958</v>
      </c>
      <c r="B962" s="22" t="s">
        <v>1253</v>
      </c>
      <c r="C962" s="23" t="s">
        <v>1254</v>
      </c>
      <c r="D962" s="23" t="s">
        <v>1056</v>
      </c>
      <c r="E962" s="23" t="s">
        <v>118</v>
      </c>
      <c r="F962" s="23" t="s">
        <v>1496</v>
      </c>
      <c r="G962" s="23"/>
      <c r="H962" s="22" t="s">
        <v>84</v>
      </c>
      <c r="I962" s="23" t="s">
        <v>1058</v>
      </c>
      <c r="J962" s="5"/>
      <c r="K962" s="5"/>
      <c r="L962" s="19" t="str">
        <f>D962&amp;"|"&amp;COUNTIF($D$5:D962,D962)</f>
        <v>استلام حدادة السلالم الخرسانية|2</v>
      </c>
    </row>
    <row r="963" spans="1:12" ht="36" x14ac:dyDescent="0.4">
      <c r="A963" s="20">
        <v>959</v>
      </c>
      <c r="B963" s="20" t="s">
        <v>1253</v>
      </c>
      <c r="C963" s="21" t="s">
        <v>1254</v>
      </c>
      <c r="D963" s="21" t="s">
        <v>1497</v>
      </c>
      <c r="E963" s="21" t="s">
        <v>72</v>
      </c>
      <c r="F963" s="21" t="s">
        <v>1498</v>
      </c>
      <c r="G963" s="21" t="s">
        <v>1499</v>
      </c>
      <c r="H963" s="20" t="s">
        <v>74</v>
      </c>
      <c r="I963" s="21" t="s">
        <v>1058</v>
      </c>
      <c r="J963" s="5"/>
      <c r="K963" s="5"/>
      <c r="L963" s="19" t="str">
        <f>D963&amp;"|"&amp;COUNTIF($D$5:D963,D963)</f>
        <v>استلام نجارة الأسقف: الأعمال التمهيدية|1</v>
      </c>
    </row>
    <row r="964" spans="1:12" ht="36" x14ac:dyDescent="0.4">
      <c r="A964" s="22">
        <v>960</v>
      </c>
      <c r="B964" s="22" t="s">
        <v>1253</v>
      </c>
      <c r="C964" s="23" t="s">
        <v>1254</v>
      </c>
      <c r="D964" s="23" t="s">
        <v>1497</v>
      </c>
      <c r="E964" s="23" t="s">
        <v>72</v>
      </c>
      <c r="F964" s="23" t="s">
        <v>1500</v>
      </c>
      <c r="G964" s="23"/>
      <c r="H964" s="22" t="s">
        <v>78</v>
      </c>
      <c r="I964" s="23" t="s">
        <v>1058</v>
      </c>
      <c r="J964" s="5"/>
      <c r="K964" s="5"/>
      <c r="L964" s="19" t="str">
        <f>D964&amp;"|"&amp;COUNTIF($D$5:D964,D964)</f>
        <v>استلام نجارة الأسقف: الأعمال التمهيدية|2</v>
      </c>
    </row>
    <row r="965" spans="1:12" ht="36" x14ac:dyDescent="0.4">
      <c r="A965" s="20">
        <v>961</v>
      </c>
      <c r="B965" s="20" t="s">
        <v>1253</v>
      </c>
      <c r="C965" s="21" t="s">
        <v>1254</v>
      </c>
      <c r="D965" s="21" t="s">
        <v>1497</v>
      </c>
      <c r="E965" s="21" t="s">
        <v>72</v>
      </c>
      <c r="F965" s="21" t="s">
        <v>1501</v>
      </c>
      <c r="G965" s="21"/>
      <c r="H965" s="20" t="s">
        <v>78</v>
      </c>
      <c r="I965" s="21" t="s">
        <v>1058</v>
      </c>
      <c r="J965" s="5"/>
      <c r="K965" s="5"/>
      <c r="L965" s="19" t="str">
        <f>D965&amp;"|"&amp;COUNTIF($D$5:D965,D965)</f>
        <v>استلام نجارة الأسقف: الأعمال التمهيدية|3</v>
      </c>
    </row>
    <row r="966" spans="1:12" ht="36" x14ac:dyDescent="0.4">
      <c r="A966" s="22">
        <v>962</v>
      </c>
      <c r="B966" s="22" t="s">
        <v>1253</v>
      </c>
      <c r="C966" s="23" t="s">
        <v>1254</v>
      </c>
      <c r="D966" s="23" t="s">
        <v>1497</v>
      </c>
      <c r="E966" s="23" t="s">
        <v>72</v>
      </c>
      <c r="F966" s="23" t="s">
        <v>1502</v>
      </c>
      <c r="G966" s="23"/>
      <c r="H966" s="22" t="s">
        <v>78</v>
      </c>
      <c r="I966" s="23" t="s">
        <v>1058</v>
      </c>
      <c r="J966" s="5"/>
      <c r="K966" s="5"/>
      <c r="L966" s="19" t="str">
        <f>D966&amp;"|"&amp;COUNTIF($D$5:D966,D966)</f>
        <v>استلام نجارة الأسقف: الأعمال التمهيدية|4</v>
      </c>
    </row>
    <row r="967" spans="1:12" ht="36" x14ac:dyDescent="0.4">
      <c r="A967" s="20">
        <v>963</v>
      </c>
      <c r="B967" s="20" t="s">
        <v>1253</v>
      </c>
      <c r="C967" s="21" t="s">
        <v>1254</v>
      </c>
      <c r="D967" s="21" t="s">
        <v>1497</v>
      </c>
      <c r="E967" s="21" t="s">
        <v>72</v>
      </c>
      <c r="F967" s="21" t="s">
        <v>1503</v>
      </c>
      <c r="G967" s="21"/>
      <c r="H967" s="20" t="s">
        <v>78</v>
      </c>
      <c r="I967" s="21" t="s">
        <v>1058</v>
      </c>
      <c r="J967" s="5"/>
      <c r="K967" s="5"/>
      <c r="L967" s="19" t="str">
        <f>D967&amp;"|"&amp;COUNTIF($D$5:D967,D967)</f>
        <v>استلام نجارة الأسقف: الأعمال التمهيدية|5</v>
      </c>
    </row>
    <row r="968" spans="1:12" ht="36" x14ac:dyDescent="0.4">
      <c r="A968" s="22">
        <v>964</v>
      </c>
      <c r="B968" s="22" t="s">
        <v>1253</v>
      </c>
      <c r="C968" s="23" t="s">
        <v>1254</v>
      </c>
      <c r="D968" s="23" t="s">
        <v>1497</v>
      </c>
      <c r="E968" s="23" t="s">
        <v>72</v>
      </c>
      <c r="F968" s="23" t="s">
        <v>1504</v>
      </c>
      <c r="G968" s="23"/>
      <c r="H968" s="22" t="s">
        <v>78</v>
      </c>
      <c r="I968" s="23" t="s">
        <v>1058</v>
      </c>
      <c r="J968" s="5"/>
      <c r="K968" s="5"/>
      <c r="L968" s="19" t="str">
        <f>D968&amp;"|"&amp;COUNTIF($D$5:D968,D968)</f>
        <v>استلام نجارة الأسقف: الأعمال التمهيدية|6</v>
      </c>
    </row>
    <row r="969" spans="1:12" ht="36" x14ac:dyDescent="0.4">
      <c r="A969" s="20">
        <v>965</v>
      </c>
      <c r="B969" s="20" t="s">
        <v>1253</v>
      </c>
      <c r="C969" s="21" t="s">
        <v>1254</v>
      </c>
      <c r="D969" s="21" t="s">
        <v>1497</v>
      </c>
      <c r="E969" s="21" t="s">
        <v>72</v>
      </c>
      <c r="F969" s="21" t="s">
        <v>1505</v>
      </c>
      <c r="G969" s="21"/>
      <c r="H969" s="20" t="s">
        <v>84</v>
      </c>
      <c r="I969" s="21" t="s">
        <v>1058</v>
      </c>
      <c r="J969" s="5"/>
      <c r="K969" s="5"/>
      <c r="L969" s="19" t="str">
        <f>D969&amp;"|"&amp;COUNTIF($D$5:D969,D969)</f>
        <v>استلام نجارة الأسقف: الأعمال التمهيدية|7</v>
      </c>
    </row>
    <row r="970" spans="1:12" ht="36" x14ac:dyDescent="0.4">
      <c r="A970" s="22">
        <v>966</v>
      </c>
      <c r="B970" s="22" t="s">
        <v>1253</v>
      </c>
      <c r="C970" s="23" t="s">
        <v>1254</v>
      </c>
      <c r="D970" s="23" t="s">
        <v>1497</v>
      </c>
      <c r="E970" s="23" t="s">
        <v>72</v>
      </c>
      <c r="F970" s="23" t="s">
        <v>1506</v>
      </c>
      <c r="G970" s="23"/>
      <c r="H970" s="22" t="s">
        <v>78</v>
      </c>
      <c r="I970" s="23" t="s">
        <v>1507</v>
      </c>
      <c r="J970" s="5"/>
      <c r="K970" s="5"/>
      <c r="L970" s="19" t="str">
        <f>D970&amp;"|"&amp;COUNTIF($D$5:D970,D970)</f>
        <v>استلام نجارة الأسقف: الأعمال التمهيدية|8</v>
      </c>
    </row>
    <row r="971" spans="1:12" ht="36" x14ac:dyDescent="0.4">
      <c r="A971" s="20">
        <v>967</v>
      </c>
      <c r="B971" s="20" t="s">
        <v>1253</v>
      </c>
      <c r="C971" s="21" t="s">
        <v>1254</v>
      </c>
      <c r="D971" s="21" t="s">
        <v>1497</v>
      </c>
      <c r="E971" s="21" t="s">
        <v>72</v>
      </c>
      <c r="F971" s="21" t="s">
        <v>1508</v>
      </c>
      <c r="G971" s="21"/>
      <c r="H971" s="20" t="s">
        <v>84</v>
      </c>
      <c r="I971" s="21" t="s">
        <v>1507</v>
      </c>
      <c r="J971" s="5"/>
      <c r="K971" s="5"/>
      <c r="L971" s="19" t="str">
        <f>D971&amp;"|"&amp;COUNTIF($D$5:D971,D971)</f>
        <v>استلام نجارة الأسقف: الأعمال التمهيدية|9</v>
      </c>
    </row>
    <row r="972" spans="1:12" ht="36" x14ac:dyDescent="0.4">
      <c r="A972" s="22">
        <v>968</v>
      </c>
      <c r="B972" s="22" t="s">
        <v>1253</v>
      </c>
      <c r="C972" s="23" t="s">
        <v>1254</v>
      </c>
      <c r="D972" s="23" t="s">
        <v>1497</v>
      </c>
      <c r="E972" s="23" t="s">
        <v>72</v>
      </c>
      <c r="F972" s="23" t="s">
        <v>1509</v>
      </c>
      <c r="G972" s="23"/>
      <c r="H972" s="22" t="s">
        <v>78</v>
      </c>
      <c r="I972" s="23" t="s">
        <v>1507</v>
      </c>
      <c r="J972" s="5"/>
      <c r="K972" s="5"/>
      <c r="L972" s="19" t="str">
        <f>D972&amp;"|"&amp;COUNTIF($D$5:D972,D972)</f>
        <v>استلام نجارة الأسقف: الأعمال التمهيدية|10</v>
      </c>
    </row>
    <row r="973" spans="1:12" ht="36" x14ac:dyDescent="0.4">
      <c r="A973" s="20">
        <v>969</v>
      </c>
      <c r="B973" s="20" t="s">
        <v>1253</v>
      </c>
      <c r="C973" s="21" t="s">
        <v>1254</v>
      </c>
      <c r="D973" s="21" t="s">
        <v>1497</v>
      </c>
      <c r="E973" s="21" t="s">
        <v>72</v>
      </c>
      <c r="F973" s="21" t="s">
        <v>1510</v>
      </c>
      <c r="G973" s="21"/>
      <c r="H973" s="20" t="s">
        <v>78</v>
      </c>
      <c r="I973" s="21" t="s">
        <v>1507</v>
      </c>
      <c r="J973" s="5"/>
      <c r="K973" s="5"/>
      <c r="L973" s="19" t="str">
        <f>D973&amp;"|"&amp;COUNTIF($D$5:D973,D973)</f>
        <v>استلام نجارة الأسقف: الأعمال التمهيدية|11</v>
      </c>
    </row>
    <row r="974" spans="1:12" ht="36" x14ac:dyDescent="0.4">
      <c r="A974" s="22">
        <v>970</v>
      </c>
      <c r="B974" s="22" t="s">
        <v>1253</v>
      </c>
      <c r="C974" s="23" t="s">
        <v>1254</v>
      </c>
      <c r="D974" s="23" t="s">
        <v>1497</v>
      </c>
      <c r="E974" s="23" t="s">
        <v>72</v>
      </c>
      <c r="F974" s="23" t="s">
        <v>1511</v>
      </c>
      <c r="G974" s="23"/>
      <c r="H974" s="22" t="s">
        <v>78</v>
      </c>
      <c r="I974" s="23" t="s">
        <v>1507</v>
      </c>
      <c r="J974" s="5"/>
      <c r="K974" s="5"/>
      <c r="L974" s="19" t="str">
        <f>D974&amp;"|"&amp;COUNTIF($D$5:D974,D974)</f>
        <v>استلام نجارة الأسقف: الأعمال التمهيدية|12</v>
      </c>
    </row>
    <row r="975" spans="1:12" ht="36" x14ac:dyDescent="0.4">
      <c r="A975" s="20">
        <v>971</v>
      </c>
      <c r="B975" s="20" t="s">
        <v>1253</v>
      </c>
      <c r="C975" s="21" t="s">
        <v>1254</v>
      </c>
      <c r="D975" s="21" t="s">
        <v>1497</v>
      </c>
      <c r="E975" s="21" t="s">
        <v>72</v>
      </c>
      <c r="F975" s="21" t="s">
        <v>1512</v>
      </c>
      <c r="G975" s="21"/>
      <c r="H975" s="20" t="s">
        <v>78</v>
      </c>
      <c r="I975" s="21" t="s">
        <v>1507</v>
      </c>
      <c r="J975" s="5"/>
      <c r="K975" s="5"/>
      <c r="L975" s="19" t="str">
        <f>D975&amp;"|"&amp;COUNTIF($D$5:D975,D975)</f>
        <v>استلام نجارة الأسقف: الأعمال التمهيدية|13</v>
      </c>
    </row>
    <row r="976" spans="1:12" ht="36" x14ac:dyDescent="0.4">
      <c r="A976" s="22">
        <v>972</v>
      </c>
      <c r="B976" s="22" t="s">
        <v>1253</v>
      </c>
      <c r="C976" s="23" t="s">
        <v>1254</v>
      </c>
      <c r="D976" s="23" t="s">
        <v>1497</v>
      </c>
      <c r="E976" s="23" t="s">
        <v>72</v>
      </c>
      <c r="F976" s="23" t="s">
        <v>1513</v>
      </c>
      <c r="G976" s="23"/>
      <c r="H976" s="22" t="s">
        <v>74</v>
      </c>
      <c r="I976" s="23" t="s">
        <v>1507</v>
      </c>
      <c r="J976" s="5"/>
      <c r="K976" s="5"/>
      <c r="L976" s="19" t="str">
        <f>D976&amp;"|"&amp;COUNTIF($D$5:D976,D976)</f>
        <v>استلام نجارة الأسقف: الأعمال التمهيدية|14</v>
      </c>
    </row>
    <row r="977" spans="1:12" ht="36" x14ac:dyDescent="0.4">
      <c r="A977" s="20">
        <v>973</v>
      </c>
      <c r="B977" s="20" t="s">
        <v>1253</v>
      </c>
      <c r="C977" s="21" t="s">
        <v>1254</v>
      </c>
      <c r="D977" s="21" t="s">
        <v>1514</v>
      </c>
      <c r="E977" s="21" t="s">
        <v>118</v>
      </c>
      <c r="F977" s="21" t="s">
        <v>1515</v>
      </c>
      <c r="G977" s="21" t="s">
        <v>1516</v>
      </c>
      <c r="H977" s="20" t="s">
        <v>74</v>
      </c>
      <c r="I977" s="21" t="s">
        <v>1507</v>
      </c>
      <c r="J977" s="5"/>
      <c r="K977" s="5"/>
      <c r="L977" s="19" t="str">
        <f>D977&amp;"|"&amp;COUNTIF($D$5:D977,D977)</f>
        <v>استلام الشدة الخشبية للسقف من أسفل|1</v>
      </c>
    </row>
    <row r="978" spans="1:12" ht="36" x14ac:dyDescent="0.4">
      <c r="A978" s="22">
        <v>974</v>
      </c>
      <c r="B978" s="22" t="s">
        <v>1253</v>
      </c>
      <c r="C978" s="23" t="s">
        <v>1254</v>
      </c>
      <c r="D978" s="23" t="s">
        <v>1514</v>
      </c>
      <c r="E978" s="23" t="s">
        <v>118</v>
      </c>
      <c r="F978" s="23" t="s">
        <v>1517</v>
      </c>
      <c r="G978" s="23"/>
      <c r="H978" s="22" t="s">
        <v>74</v>
      </c>
      <c r="I978" s="23" t="s">
        <v>1507</v>
      </c>
      <c r="J978" s="5"/>
      <c r="K978" s="5"/>
      <c r="L978" s="19" t="str">
        <f>D978&amp;"|"&amp;COUNTIF($D$5:D978,D978)</f>
        <v>استلام الشدة الخشبية للسقف من أسفل|2</v>
      </c>
    </row>
    <row r="979" spans="1:12" ht="36" x14ac:dyDescent="0.4">
      <c r="A979" s="20">
        <v>975</v>
      </c>
      <c r="B979" s="20" t="s">
        <v>1253</v>
      </c>
      <c r="C979" s="21" t="s">
        <v>1254</v>
      </c>
      <c r="D979" s="21" t="s">
        <v>1514</v>
      </c>
      <c r="E979" s="21" t="s">
        <v>118</v>
      </c>
      <c r="F979" s="21" t="s">
        <v>1518</v>
      </c>
      <c r="G979" s="21"/>
      <c r="H979" s="20" t="s">
        <v>84</v>
      </c>
      <c r="I979" s="21" t="s">
        <v>1507</v>
      </c>
      <c r="J979" s="5"/>
      <c r="K979" s="5"/>
      <c r="L979" s="19" t="str">
        <f>D979&amp;"|"&amp;COUNTIF($D$5:D979,D979)</f>
        <v>استلام الشدة الخشبية للسقف من أسفل|3</v>
      </c>
    </row>
    <row r="980" spans="1:12" ht="36" x14ac:dyDescent="0.4">
      <c r="A980" s="22">
        <v>976</v>
      </c>
      <c r="B980" s="22" t="s">
        <v>1253</v>
      </c>
      <c r="C980" s="23" t="s">
        <v>1254</v>
      </c>
      <c r="D980" s="23" t="s">
        <v>1514</v>
      </c>
      <c r="E980" s="23" t="s">
        <v>118</v>
      </c>
      <c r="F980" s="23" t="s">
        <v>1519</v>
      </c>
      <c r="G980" s="23"/>
      <c r="H980" s="22" t="s">
        <v>84</v>
      </c>
      <c r="I980" s="23" t="s">
        <v>1507</v>
      </c>
      <c r="J980" s="5"/>
      <c r="K980" s="5"/>
      <c r="L980" s="19" t="str">
        <f>D980&amp;"|"&amp;COUNTIF($D$5:D980,D980)</f>
        <v>استلام الشدة الخشبية للسقف من أسفل|4</v>
      </c>
    </row>
    <row r="981" spans="1:12" ht="36" x14ac:dyDescent="0.4">
      <c r="A981" s="20">
        <v>977</v>
      </c>
      <c r="B981" s="20" t="s">
        <v>1253</v>
      </c>
      <c r="C981" s="21" t="s">
        <v>1254</v>
      </c>
      <c r="D981" s="21" t="s">
        <v>1514</v>
      </c>
      <c r="E981" s="21" t="s">
        <v>118</v>
      </c>
      <c r="F981" s="21" t="s">
        <v>1520</v>
      </c>
      <c r="G981" s="21"/>
      <c r="H981" s="20" t="s">
        <v>84</v>
      </c>
      <c r="I981" s="21" t="s">
        <v>1507</v>
      </c>
      <c r="J981" s="5"/>
      <c r="K981" s="5"/>
      <c r="L981" s="19" t="str">
        <f>D981&amp;"|"&amp;COUNTIF($D$5:D981,D981)</f>
        <v>استلام الشدة الخشبية للسقف من أسفل|5</v>
      </c>
    </row>
    <row r="982" spans="1:12" ht="36" x14ac:dyDescent="0.4">
      <c r="A982" s="22">
        <v>978</v>
      </c>
      <c r="B982" s="22" t="s">
        <v>1253</v>
      </c>
      <c r="C982" s="23" t="s">
        <v>1254</v>
      </c>
      <c r="D982" s="23" t="s">
        <v>1514</v>
      </c>
      <c r="E982" s="23" t="s">
        <v>118</v>
      </c>
      <c r="F982" s="23" t="s">
        <v>1521</v>
      </c>
      <c r="G982" s="23" t="s">
        <v>1522</v>
      </c>
      <c r="H982" s="22" t="s">
        <v>84</v>
      </c>
      <c r="I982" s="23" t="s">
        <v>1507</v>
      </c>
      <c r="J982" s="5"/>
      <c r="K982" s="5"/>
      <c r="L982" s="19" t="str">
        <f>D982&amp;"|"&amp;COUNTIF($D$5:D982,D982)</f>
        <v>استلام الشدة الخشبية للسقف من أسفل|6</v>
      </c>
    </row>
    <row r="983" spans="1:12" ht="36" x14ac:dyDescent="0.4">
      <c r="A983" s="20">
        <v>979</v>
      </c>
      <c r="B983" s="20" t="s">
        <v>1253</v>
      </c>
      <c r="C983" s="21" t="s">
        <v>1254</v>
      </c>
      <c r="D983" s="21" t="s">
        <v>1514</v>
      </c>
      <c r="E983" s="21" t="s">
        <v>118</v>
      </c>
      <c r="F983" s="21" t="s">
        <v>1523</v>
      </c>
      <c r="G983" s="21"/>
      <c r="H983" s="20" t="s">
        <v>84</v>
      </c>
      <c r="I983" s="21" t="s">
        <v>1507</v>
      </c>
      <c r="J983" s="5"/>
      <c r="K983" s="5"/>
      <c r="L983" s="19" t="str">
        <f>D983&amp;"|"&amp;COUNTIF($D$5:D983,D983)</f>
        <v>استلام الشدة الخشبية للسقف من أسفل|7</v>
      </c>
    </row>
    <row r="984" spans="1:12" ht="36" x14ac:dyDescent="0.4">
      <c r="A984" s="22">
        <v>980</v>
      </c>
      <c r="B984" s="22" t="s">
        <v>1253</v>
      </c>
      <c r="C984" s="23" t="s">
        <v>1254</v>
      </c>
      <c r="D984" s="23" t="s">
        <v>1514</v>
      </c>
      <c r="E984" s="23" t="s">
        <v>118</v>
      </c>
      <c r="F984" s="23" t="s">
        <v>1524</v>
      </c>
      <c r="G984" s="23"/>
      <c r="H984" s="22" t="s">
        <v>84</v>
      </c>
      <c r="I984" s="23" t="s">
        <v>1507</v>
      </c>
      <c r="J984" s="5"/>
      <c r="K984" s="5"/>
      <c r="L984" s="19" t="str">
        <f>D984&amp;"|"&amp;COUNTIF($D$5:D984,D984)</f>
        <v>استلام الشدة الخشبية للسقف من أسفل|8</v>
      </c>
    </row>
    <row r="985" spans="1:12" ht="36" x14ac:dyDescent="0.4">
      <c r="A985" s="20">
        <v>981</v>
      </c>
      <c r="B985" s="20" t="s">
        <v>1253</v>
      </c>
      <c r="C985" s="21" t="s">
        <v>1254</v>
      </c>
      <c r="D985" s="21" t="s">
        <v>1514</v>
      </c>
      <c r="E985" s="21" t="s">
        <v>118</v>
      </c>
      <c r="F985" s="21" t="s">
        <v>1525</v>
      </c>
      <c r="G985" s="21"/>
      <c r="H985" s="20" t="s">
        <v>74</v>
      </c>
      <c r="I985" s="21" t="s">
        <v>1507</v>
      </c>
      <c r="J985" s="5"/>
      <c r="K985" s="5"/>
      <c r="L985" s="19" t="str">
        <f>D985&amp;"|"&amp;COUNTIF($D$5:D985,D985)</f>
        <v>استلام الشدة الخشبية للسقف من أسفل|9</v>
      </c>
    </row>
    <row r="986" spans="1:12" ht="36" x14ac:dyDescent="0.4">
      <c r="A986" s="22">
        <v>982</v>
      </c>
      <c r="B986" s="22" t="s">
        <v>1253</v>
      </c>
      <c r="C986" s="23" t="s">
        <v>1254</v>
      </c>
      <c r="D986" s="23" t="s">
        <v>1514</v>
      </c>
      <c r="E986" s="23" t="s">
        <v>118</v>
      </c>
      <c r="F986" s="23" t="s">
        <v>1526</v>
      </c>
      <c r="G986" s="23" t="s">
        <v>1527</v>
      </c>
      <c r="H986" s="22" t="s">
        <v>74</v>
      </c>
      <c r="I986" s="23" t="s">
        <v>1528</v>
      </c>
      <c r="J986" s="5"/>
      <c r="K986" s="5"/>
      <c r="L986" s="19" t="str">
        <f>D986&amp;"|"&amp;COUNTIF($D$5:D986,D986)</f>
        <v>استلام الشدة الخشبية للسقف من أسفل|10</v>
      </c>
    </row>
    <row r="987" spans="1:12" ht="36" x14ac:dyDescent="0.4">
      <c r="A987" s="20">
        <v>983</v>
      </c>
      <c r="B987" s="20" t="s">
        <v>1253</v>
      </c>
      <c r="C987" s="21" t="s">
        <v>1254</v>
      </c>
      <c r="D987" s="21" t="s">
        <v>1514</v>
      </c>
      <c r="E987" s="21" t="s">
        <v>118</v>
      </c>
      <c r="F987" s="21" t="s">
        <v>1529</v>
      </c>
      <c r="G987" s="21" t="s">
        <v>1530</v>
      </c>
      <c r="H987" s="20" t="s">
        <v>84</v>
      </c>
      <c r="I987" s="21" t="s">
        <v>1528</v>
      </c>
      <c r="J987" s="5"/>
      <c r="K987" s="5"/>
      <c r="L987" s="19" t="str">
        <f>D987&amp;"|"&amp;COUNTIF($D$5:D987,D987)</f>
        <v>استلام الشدة الخشبية للسقف من أسفل|11</v>
      </c>
    </row>
    <row r="988" spans="1:12" ht="36" x14ac:dyDescent="0.4">
      <c r="A988" s="22">
        <v>984</v>
      </c>
      <c r="B988" s="22" t="s">
        <v>1253</v>
      </c>
      <c r="C988" s="23" t="s">
        <v>1254</v>
      </c>
      <c r="D988" s="23" t="s">
        <v>1514</v>
      </c>
      <c r="E988" s="23" t="s">
        <v>118</v>
      </c>
      <c r="F988" s="23" t="s">
        <v>1531</v>
      </c>
      <c r="G988" s="23"/>
      <c r="H988" s="22" t="s">
        <v>84</v>
      </c>
      <c r="I988" s="23" t="s">
        <v>1528</v>
      </c>
      <c r="J988" s="5"/>
      <c r="K988" s="5"/>
      <c r="L988" s="19" t="str">
        <f>D988&amp;"|"&amp;COUNTIF($D$5:D988,D988)</f>
        <v>استلام الشدة الخشبية للسقف من أسفل|12</v>
      </c>
    </row>
    <row r="989" spans="1:12" ht="36" x14ac:dyDescent="0.4">
      <c r="A989" s="20">
        <v>985</v>
      </c>
      <c r="B989" s="20" t="s">
        <v>1253</v>
      </c>
      <c r="C989" s="21" t="s">
        <v>1254</v>
      </c>
      <c r="D989" s="21" t="s">
        <v>1514</v>
      </c>
      <c r="E989" s="21" t="s">
        <v>118</v>
      </c>
      <c r="F989" s="21" t="s">
        <v>1532</v>
      </c>
      <c r="G989" s="21"/>
      <c r="H989" s="20" t="s">
        <v>84</v>
      </c>
      <c r="I989" s="21" t="s">
        <v>1528</v>
      </c>
      <c r="J989" s="5"/>
      <c r="K989" s="5"/>
      <c r="L989" s="19" t="str">
        <f>D989&amp;"|"&amp;COUNTIF($D$5:D989,D989)</f>
        <v>استلام الشدة الخشبية للسقف من أسفل|13</v>
      </c>
    </row>
    <row r="990" spans="1:12" ht="36" x14ac:dyDescent="0.4">
      <c r="A990" s="22">
        <v>986</v>
      </c>
      <c r="B990" s="22" t="s">
        <v>1253</v>
      </c>
      <c r="C990" s="23" t="s">
        <v>1254</v>
      </c>
      <c r="D990" s="23" t="s">
        <v>277</v>
      </c>
      <c r="E990" s="23" t="s">
        <v>118</v>
      </c>
      <c r="F990" s="23" t="s">
        <v>1533</v>
      </c>
      <c r="G990" s="23" t="s">
        <v>1534</v>
      </c>
      <c r="H990" s="22" t="s">
        <v>74</v>
      </c>
      <c r="I990" s="23" t="s">
        <v>1528</v>
      </c>
      <c r="J990" s="5"/>
      <c r="K990" s="5"/>
      <c r="L990" s="19" t="str">
        <f>D990&amp;"|"&amp;COUNTIF($D$5:D990,D990)</f>
        <v>استلام الشدة الخشبية للسقف من أعلى|4</v>
      </c>
    </row>
    <row r="991" spans="1:12" ht="36" x14ac:dyDescent="0.4">
      <c r="A991" s="20">
        <v>987</v>
      </c>
      <c r="B991" s="20" t="s">
        <v>1253</v>
      </c>
      <c r="C991" s="21" t="s">
        <v>1254</v>
      </c>
      <c r="D991" s="21" t="s">
        <v>277</v>
      </c>
      <c r="E991" s="21" t="s">
        <v>118</v>
      </c>
      <c r="F991" s="21" t="s">
        <v>1535</v>
      </c>
      <c r="G991" s="21"/>
      <c r="H991" s="20" t="s">
        <v>84</v>
      </c>
      <c r="I991" s="21" t="s">
        <v>1528</v>
      </c>
      <c r="J991" s="5"/>
      <c r="K991" s="5"/>
      <c r="L991" s="19" t="str">
        <f>D991&amp;"|"&amp;COUNTIF($D$5:D991,D991)</f>
        <v>استلام الشدة الخشبية للسقف من أعلى|5</v>
      </c>
    </row>
    <row r="992" spans="1:12" ht="36" x14ac:dyDescent="0.4">
      <c r="A992" s="22">
        <v>988</v>
      </c>
      <c r="B992" s="22" t="s">
        <v>1253</v>
      </c>
      <c r="C992" s="23" t="s">
        <v>1254</v>
      </c>
      <c r="D992" s="23" t="s">
        <v>277</v>
      </c>
      <c r="E992" s="23" t="s">
        <v>118</v>
      </c>
      <c r="F992" s="23" t="s">
        <v>1536</v>
      </c>
      <c r="G992" s="23"/>
      <c r="H992" s="22" t="s">
        <v>84</v>
      </c>
      <c r="I992" s="23" t="s">
        <v>1528</v>
      </c>
      <c r="J992" s="5"/>
      <c r="K992" s="5"/>
      <c r="L992" s="19" t="str">
        <f>D992&amp;"|"&amp;COUNTIF($D$5:D992,D992)</f>
        <v>استلام الشدة الخشبية للسقف من أعلى|6</v>
      </c>
    </row>
    <row r="993" spans="1:12" ht="36" x14ac:dyDescent="0.4">
      <c r="A993" s="20">
        <v>989</v>
      </c>
      <c r="B993" s="20" t="s">
        <v>1253</v>
      </c>
      <c r="C993" s="21" t="s">
        <v>1254</v>
      </c>
      <c r="D993" s="21" t="s">
        <v>277</v>
      </c>
      <c r="E993" s="21" t="s">
        <v>118</v>
      </c>
      <c r="F993" s="21" t="s">
        <v>1537</v>
      </c>
      <c r="G993" s="21" t="s">
        <v>1538</v>
      </c>
      <c r="H993" s="20" t="s">
        <v>84</v>
      </c>
      <c r="I993" s="21" t="s">
        <v>1528</v>
      </c>
      <c r="J993" s="5"/>
      <c r="K993" s="5"/>
      <c r="L993" s="19" t="str">
        <f>D993&amp;"|"&amp;COUNTIF($D$5:D993,D993)</f>
        <v>استلام الشدة الخشبية للسقف من أعلى|7</v>
      </c>
    </row>
    <row r="994" spans="1:12" ht="36" x14ac:dyDescent="0.4">
      <c r="A994" s="22">
        <v>990</v>
      </c>
      <c r="B994" s="22" t="s">
        <v>1253</v>
      </c>
      <c r="C994" s="23" t="s">
        <v>1254</v>
      </c>
      <c r="D994" s="23" t="s">
        <v>277</v>
      </c>
      <c r="E994" s="23" t="s">
        <v>118</v>
      </c>
      <c r="F994" s="23" t="s">
        <v>1539</v>
      </c>
      <c r="G994" s="23" t="s">
        <v>1540</v>
      </c>
      <c r="H994" s="22" t="s">
        <v>74</v>
      </c>
      <c r="I994" s="23" t="s">
        <v>1528</v>
      </c>
      <c r="J994" s="5"/>
      <c r="K994" s="5"/>
      <c r="L994" s="19" t="str">
        <f>D994&amp;"|"&amp;COUNTIF($D$5:D994,D994)</f>
        <v>استلام الشدة الخشبية للسقف من أعلى|8</v>
      </c>
    </row>
    <row r="995" spans="1:12" ht="90" x14ac:dyDescent="0.4">
      <c r="A995" s="20">
        <v>991</v>
      </c>
      <c r="B995" s="20" t="s">
        <v>1253</v>
      </c>
      <c r="C995" s="21" t="s">
        <v>1254</v>
      </c>
      <c r="D995" s="21" t="s">
        <v>277</v>
      </c>
      <c r="E995" s="21" t="s">
        <v>118</v>
      </c>
      <c r="F995" s="21" t="s">
        <v>1541</v>
      </c>
      <c r="G995" s="21" t="s">
        <v>1542</v>
      </c>
      <c r="H995" s="20" t="s">
        <v>74</v>
      </c>
      <c r="I995" s="21" t="s">
        <v>1528</v>
      </c>
      <c r="J995" s="5"/>
      <c r="K995" s="5"/>
      <c r="L995" s="19" t="str">
        <f>D995&amp;"|"&amp;COUNTIF($D$5:D995,D995)</f>
        <v>استلام الشدة الخشبية للسقف من أعلى|9</v>
      </c>
    </row>
    <row r="996" spans="1:12" ht="36" x14ac:dyDescent="0.4">
      <c r="A996" s="22">
        <v>992</v>
      </c>
      <c r="B996" s="22" t="s">
        <v>1253</v>
      </c>
      <c r="C996" s="23" t="s">
        <v>1254</v>
      </c>
      <c r="D996" s="23" t="s">
        <v>277</v>
      </c>
      <c r="E996" s="23" t="s">
        <v>118</v>
      </c>
      <c r="F996" s="23" t="s">
        <v>1543</v>
      </c>
      <c r="G996" s="23"/>
      <c r="H996" s="22" t="s">
        <v>84</v>
      </c>
      <c r="I996" s="23" t="s">
        <v>1528</v>
      </c>
      <c r="J996" s="5"/>
      <c r="K996" s="5"/>
      <c r="L996" s="19" t="str">
        <f>D996&amp;"|"&amp;COUNTIF($D$5:D996,D996)</f>
        <v>استلام الشدة الخشبية للسقف من أعلى|10</v>
      </c>
    </row>
    <row r="997" spans="1:12" ht="36" x14ac:dyDescent="0.4">
      <c r="A997" s="20">
        <v>993</v>
      </c>
      <c r="B997" s="20" t="s">
        <v>1253</v>
      </c>
      <c r="C997" s="21" t="s">
        <v>1254</v>
      </c>
      <c r="D997" s="21" t="s">
        <v>277</v>
      </c>
      <c r="E997" s="21" t="s">
        <v>118</v>
      </c>
      <c r="F997" s="21" t="s">
        <v>1544</v>
      </c>
      <c r="G997" s="21"/>
      <c r="H997" s="20" t="s">
        <v>74</v>
      </c>
      <c r="I997" s="21" t="s">
        <v>1528</v>
      </c>
      <c r="J997" s="5"/>
      <c r="K997" s="5"/>
      <c r="L997" s="19" t="str">
        <f>D997&amp;"|"&amp;COUNTIF($D$5:D997,D997)</f>
        <v>استلام الشدة الخشبية للسقف من أعلى|11</v>
      </c>
    </row>
    <row r="998" spans="1:12" ht="36" x14ac:dyDescent="0.4">
      <c r="A998" s="22">
        <v>994</v>
      </c>
      <c r="B998" s="22" t="s">
        <v>1253</v>
      </c>
      <c r="C998" s="23" t="s">
        <v>1254</v>
      </c>
      <c r="D998" s="23" t="s">
        <v>277</v>
      </c>
      <c r="E998" s="23" t="s">
        <v>118</v>
      </c>
      <c r="F998" s="23" t="s">
        <v>1545</v>
      </c>
      <c r="G998" s="23"/>
      <c r="H998" s="22" t="s">
        <v>74</v>
      </c>
      <c r="I998" s="23" t="s">
        <v>1528</v>
      </c>
      <c r="J998" s="5"/>
      <c r="K998" s="5"/>
      <c r="L998" s="19" t="str">
        <f>D998&amp;"|"&amp;COUNTIF($D$5:D998,D998)</f>
        <v>استلام الشدة الخشبية للسقف من أعلى|12</v>
      </c>
    </row>
    <row r="999" spans="1:12" ht="36" x14ac:dyDescent="0.4">
      <c r="A999" s="20">
        <v>995</v>
      </c>
      <c r="B999" s="20" t="s">
        <v>1253</v>
      </c>
      <c r="C999" s="21" t="s">
        <v>1254</v>
      </c>
      <c r="D999" s="21" t="s">
        <v>277</v>
      </c>
      <c r="E999" s="21" t="s">
        <v>118</v>
      </c>
      <c r="F999" s="21" t="s">
        <v>1546</v>
      </c>
      <c r="G999" s="21"/>
      <c r="H999" s="20" t="s">
        <v>84</v>
      </c>
      <c r="I999" s="21" t="s">
        <v>1528</v>
      </c>
      <c r="J999" s="5"/>
      <c r="K999" s="5"/>
      <c r="L999" s="19" t="str">
        <f>D999&amp;"|"&amp;COUNTIF($D$5:D999,D999)</f>
        <v>استلام الشدة الخشبية للسقف من أعلى|13</v>
      </c>
    </row>
    <row r="1000" spans="1:12" ht="36" x14ac:dyDescent="0.4">
      <c r="A1000" s="22">
        <v>996</v>
      </c>
      <c r="B1000" s="22" t="s">
        <v>1253</v>
      </c>
      <c r="C1000" s="23" t="s">
        <v>1254</v>
      </c>
      <c r="D1000" s="23" t="s">
        <v>277</v>
      </c>
      <c r="E1000" s="23" t="s">
        <v>118</v>
      </c>
      <c r="F1000" s="23" t="s">
        <v>1547</v>
      </c>
      <c r="G1000" s="23"/>
      <c r="H1000" s="22" t="s">
        <v>84</v>
      </c>
      <c r="I1000" s="23" t="s">
        <v>1060</v>
      </c>
      <c r="J1000" s="5"/>
      <c r="K1000" s="5"/>
      <c r="L1000" s="19" t="str">
        <f>D1000&amp;"|"&amp;COUNTIF($D$5:D1000,D1000)</f>
        <v>استلام الشدة الخشبية للسقف من أعلى|14</v>
      </c>
    </row>
    <row r="1001" spans="1:12" ht="36" x14ac:dyDescent="0.4">
      <c r="A1001" s="20">
        <v>997</v>
      </c>
      <c r="B1001" s="20" t="s">
        <v>1253</v>
      </c>
      <c r="C1001" s="21" t="s">
        <v>1254</v>
      </c>
      <c r="D1001" s="21" t="s">
        <v>277</v>
      </c>
      <c r="E1001" s="21" t="s">
        <v>118</v>
      </c>
      <c r="F1001" s="21" t="s">
        <v>1548</v>
      </c>
      <c r="G1001" s="21" t="s">
        <v>1431</v>
      </c>
      <c r="H1001" s="20" t="s">
        <v>84</v>
      </c>
      <c r="I1001" s="21" t="s">
        <v>1060</v>
      </c>
      <c r="J1001" s="5"/>
      <c r="K1001" s="5"/>
      <c r="L1001" s="19" t="str">
        <f>D1001&amp;"|"&amp;COUNTIF($D$5:D1001,D1001)</f>
        <v>استلام الشدة الخشبية للسقف من أعلى|15</v>
      </c>
    </row>
    <row r="1002" spans="1:12" ht="36" x14ac:dyDescent="0.4">
      <c r="A1002" s="22">
        <v>998</v>
      </c>
      <c r="B1002" s="22" t="s">
        <v>1253</v>
      </c>
      <c r="C1002" s="23" t="s">
        <v>1254</v>
      </c>
      <c r="D1002" s="23" t="s">
        <v>277</v>
      </c>
      <c r="E1002" s="23" t="s">
        <v>118</v>
      </c>
      <c r="F1002" s="23" t="s">
        <v>1549</v>
      </c>
      <c r="G1002" s="23"/>
      <c r="H1002" s="22" t="s">
        <v>84</v>
      </c>
      <c r="I1002" s="23" t="s">
        <v>1060</v>
      </c>
      <c r="J1002" s="5"/>
      <c r="K1002" s="5"/>
      <c r="L1002" s="19" t="str">
        <f>D1002&amp;"|"&amp;COUNTIF($D$5:D1002,D1002)</f>
        <v>استلام الشدة الخشبية للسقف من أعلى|16</v>
      </c>
    </row>
    <row r="1003" spans="1:12" ht="36" x14ac:dyDescent="0.4">
      <c r="A1003" s="20">
        <v>999</v>
      </c>
      <c r="B1003" s="20" t="s">
        <v>1253</v>
      </c>
      <c r="C1003" s="21" t="s">
        <v>1254</v>
      </c>
      <c r="D1003" s="21" t="s">
        <v>277</v>
      </c>
      <c r="E1003" s="21" t="s">
        <v>118</v>
      </c>
      <c r="F1003" s="21" t="s">
        <v>1550</v>
      </c>
      <c r="G1003" s="21"/>
      <c r="H1003" s="20" t="s">
        <v>84</v>
      </c>
      <c r="I1003" s="21" t="s">
        <v>1060</v>
      </c>
      <c r="J1003" s="5"/>
      <c r="K1003" s="5"/>
      <c r="L1003" s="19" t="str">
        <f>D1003&amp;"|"&amp;COUNTIF($D$5:D1003,D1003)</f>
        <v>استلام الشدة الخشبية للسقف من أعلى|17</v>
      </c>
    </row>
    <row r="1004" spans="1:12" ht="36" x14ac:dyDescent="0.4">
      <c r="A1004" s="22">
        <v>1000</v>
      </c>
      <c r="B1004" s="22" t="s">
        <v>1253</v>
      </c>
      <c r="C1004" s="23" t="s">
        <v>1254</v>
      </c>
      <c r="D1004" s="23" t="s">
        <v>277</v>
      </c>
      <c r="E1004" s="23" t="s">
        <v>118</v>
      </c>
      <c r="F1004" s="23" t="s">
        <v>1551</v>
      </c>
      <c r="G1004" s="23"/>
      <c r="H1004" s="22" t="s">
        <v>84</v>
      </c>
      <c r="I1004" s="23" t="s">
        <v>1060</v>
      </c>
      <c r="J1004" s="5"/>
      <c r="K1004" s="5"/>
      <c r="L1004" s="19" t="str">
        <f>D1004&amp;"|"&amp;COUNTIF($D$5:D1004,D1004)</f>
        <v>استلام الشدة الخشبية للسقف من أعلى|18</v>
      </c>
    </row>
    <row r="1005" spans="1:12" ht="36" x14ac:dyDescent="0.4">
      <c r="A1005" s="20">
        <v>1001</v>
      </c>
      <c r="B1005" s="20" t="s">
        <v>1253</v>
      </c>
      <c r="C1005" s="21" t="s">
        <v>1254</v>
      </c>
      <c r="D1005" s="21" t="s">
        <v>277</v>
      </c>
      <c r="E1005" s="21" t="s">
        <v>118</v>
      </c>
      <c r="F1005" s="21" t="s">
        <v>1552</v>
      </c>
      <c r="G1005" s="21"/>
      <c r="H1005" s="20" t="s">
        <v>84</v>
      </c>
      <c r="I1005" s="21" t="s">
        <v>1060</v>
      </c>
      <c r="J1005" s="5"/>
      <c r="K1005" s="5"/>
      <c r="L1005" s="19" t="str">
        <f>D1005&amp;"|"&amp;COUNTIF($D$5:D1005,D1005)</f>
        <v>استلام الشدة الخشبية للسقف من أعلى|19</v>
      </c>
    </row>
    <row r="1006" spans="1:12" ht="36" x14ac:dyDescent="0.4">
      <c r="A1006" s="22">
        <v>1002</v>
      </c>
      <c r="B1006" s="22" t="s">
        <v>1253</v>
      </c>
      <c r="C1006" s="23" t="s">
        <v>1254</v>
      </c>
      <c r="D1006" s="23" t="s">
        <v>277</v>
      </c>
      <c r="E1006" s="23" t="s">
        <v>118</v>
      </c>
      <c r="F1006" s="23" t="s">
        <v>1553</v>
      </c>
      <c r="G1006" s="23"/>
      <c r="H1006" s="22" t="s">
        <v>84</v>
      </c>
      <c r="I1006" s="23" t="s">
        <v>1060</v>
      </c>
      <c r="J1006" s="5"/>
      <c r="K1006" s="5"/>
      <c r="L1006" s="19" t="str">
        <f>D1006&amp;"|"&amp;COUNTIF($D$5:D1006,D1006)</f>
        <v>استلام الشدة الخشبية للسقف من أعلى|20</v>
      </c>
    </row>
    <row r="1007" spans="1:12" ht="36" x14ac:dyDescent="0.4">
      <c r="A1007" s="20">
        <v>1003</v>
      </c>
      <c r="B1007" s="20" t="s">
        <v>1253</v>
      </c>
      <c r="C1007" s="21" t="s">
        <v>1254</v>
      </c>
      <c r="D1007" s="21" t="s">
        <v>277</v>
      </c>
      <c r="E1007" s="21" t="s">
        <v>118</v>
      </c>
      <c r="F1007" s="21" t="s">
        <v>1554</v>
      </c>
      <c r="G1007" s="21"/>
      <c r="H1007" s="20" t="s">
        <v>74</v>
      </c>
      <c r="I1007" s="21" t="s">
        <v>1060</v>
      </c>
      <c r="J1007" s="5"/>
      <c r="K1007" s="5"/>
      <c r="L1007" s="19" t="str">
        <f>D1007&amp;"|"&amp;COUNTIF($D$5:D1007,D1007)</f>
        <v>استلام الشدة الخشبية للسقف من أعلى|21</v>
      </c>
    </row>
    <row r="1008" spans="1:12" ht="36" x14ac:dyDescent="0.4">
      <c r="A1008" s="22">
        <v>1004</v>
      </c>
      <c r="B1008" s="22" t="s">
        <v>1253</v>
      </c>
      <c r="C1008" s="23" t="s">
        <v>1254</v>
      </c>
      <c r="D1008" s="23" t="s">
        <v>277</v>
      </c>
      <c r="E1008" s="23" t="s">
        <v>118</v>
      </c>
      <c r="F1008" s="23" t="s">
        <v>1555</v>
      </c>
      <c r="G1008" s="23"/>
      <c r="H1008" s="22" t="s">
        <v>84</v>
      </c>
      <c r="I1008" s="23" t="s">
        <v>1060</v>
      </c>
      <c r="J1008" s="5"/>
      <c r="K1008" s="5"/>
      <c r="L1008" s="19" t="str">
        <f>D1008&amp;"|"&amp;COUNTIF($D$5:D1008,D1008)</f>
        <v>استلام الشدة الخشبية للسقف من أعلى|22</v>
      </c>
    </row>
    <row r="1009" spans="1:12" ht="36" x14ac:dyDescent="0.4">
      <c r="A1009" s="20">
        <v>1005</v>
      </c>
      <c r="B1009" s="20" t="s">
        <v>1253</v>
      </c>
      <c r="C1009" s="21" t="s">
        <v>1254</v>
      </c>
      <c r="D1009" s="21" t="s">
        <v>277</v>
      </c>
      <c r="E1009" s="21" t="s">
        <v>118</v>
      </c>
      <c r="F1009" s="21" t="s">
        <v>1556</v>
      </c>
      <c r="G1009" s="21"/>
      <c r="H1009" s="20" t="s">
        <v>84</v>
      </c>
      <c r="I1009" s="21" t="s">
        <v>1060</v>
      </c>
      <c r="J1009" s="5"/>
      <c r="K1009" s="5"/>
      <c r="L1009" s="19" t="str">
        <f>D1009&amp;"|"&amp;COUNTIF($D$5:D1009,D1009)</f>
        <v>استلام الشدة الخشبية للسقف من أعلى|23</v>
      </c>
    </row>
    <row r="1010" spans="1:12" ht="36" x14ac:dyDescent="0.4">
      <c r="A1010" s="22">
        <v>1006</v>
      </c>
      <c r="B1010" s="22" t="s">
        <v>1253</v>
      </c>
      <c r="C1010" s="23" t="s">
        <v>1254</v>
      </c>
      <c r="D1010" s="23" t="s">
        <v>277</v>
      </c>
      <c r="E1010" s="23" t="s">
        <v>118</v>
      </c>
      <c r="F1010" s="23" t="s">
        <v>1557</v>
      </c>
      <c r="G1010" s="23"/>
      <c r="H1010" s="22" t="s">
        <v>84</v>
      </c>
      <c r="I1010" s="23" t="s">
        <v>1060</v>
      </c>
      <c r="J1010" s="5"/>
      <c r="K1010" s="5"/>
      <c r="L1010" s="19" t="str">
        <f>D1010&amp;"|"&amp;COUNTIF($D$5:D1010,D1010)</f>
        <v>استلام الشدة الخشبية للسقف من أعلى|24</v>
      </c>
    </row>
    <row r="1011" spans="1:12" ht="36" x14ac:dyDescent="0.4">
      <c r="A1011" s="20">
        <v>1007</v>
      </c>
      <c r="B1011" s="20" t="s">
        <v>1253</v>
      </c>
      <c r="C1011" s="21" t="s">
        <v>1254</v>
      </c>
      <c r="D1011" s="21" t="s">
        <v>277</v>
      </c>
      <c r="E1011" s="21" t="s">
        <v>118</v>
      </c>
      <c r="F1011" s="21" t="s">
        <v>1558</v>
      </c>
      <c r="G1011" s="21" t="s">
        <v>1559</v>
      </c>
      <c r="H1011" s="20" t="s">
        <v>78</v>
      </c>
      <c r="I1011" s="21" t="s">
        <v>1060</v>
      </c>
      <c r="J1011" s="5"/>
      <c r="K1011" s="5"/>
      <c r="L1011" s="19" t="str">
        <f>D1011&amp;"|"&amp;COUNTIF($D$5:D1011,D1011)</f>
        <v>استلام الشدة الخشبية للسقف من أعلى|25</v>
      </c>
    </row>
    <row r="1012" spans="1:12" ht="36" x14ac:dyDescent="0.4">
      <c r="A1012" s="22">
        <v>1008</v>
      </c>
      <c r="B1012" s="22" t="s">
        <v>1253</v>
      </c>
      <c r="C1012" s="23" t="s">
        <v>1254</v>
      </c>
      <c r="D1012" s="23" t="s">
        <v>277</v>
      </c>
      <c r="E1012" s="23" t="s">
        <v>118</v>
      </c>
      <c r="F1012" s="23" t="s">
        <v>1560</v>
      </c>
      <c r="G1012" s="23"/>
      <c r="H1012" s="22" t="s">
        <v>84</v>
      </c>
      <c r="I1012" s="23" t="s">
        <v>1060</v>
      </c>
      <c r="J1012" s="5"/>
      <c r="K1012" s="5"/>
      <c r="L1012" s="19" t="str">
        <f>D1012&amp;"|"&amp;COUNTIF($D$5:D1012,D1012)</f>
        <v>استلام الشدة الخشبية للسقف من أعلى|26</v>
      </c>
    </row>
    <row r="1013" spans="1:12" ht="36" x14ac:dyDescent="0.4">
      <c r="A1013" s="20">
        <v>1009</v>
      </c>
      <c r="B1013" s="20" t="s">
        <v>1253</v>
      </c>
      <c r="C1013" s="21" t="s">
        <v>1254</v>
      </c>
      <c r="D1013" s="21" t="s">
        <v>277</v>
      </c>
      <c r="E1013" s="21" t="s">
        <v>118</v>
      </c>
      <c r="F1013" s="21" t="s">
        <v>1561</v>
      </c>
      <c r="G1013" s="21"/>
      <c r="H1013" s="20" t="s">
        <v>74</v>
      </c>
      <c r="I1013" s="21" t="s">
        <v>1060</v>
      </c>
      <c r="J1013" s="5"/>
      <c r="K1013" s="5"/>
      <c r="L1013" s="19" t="str">
        <f>D1013&amp;"|"&amp;COUNTIF($D$5:D1013,D1013)</f>
        <v>استلام الشدة الخشبية للسقف من أعلى|27</v>
      </c>
    </row>
    <row r="1014" spans="1:12" ht="36" x14ac:dyDescent="0.4">
      <c r="A1014" s="22">
        <v>1010</v>
      </c>
      <c r="B1014" s="22" t="s">
        <v>1253</v>
      </c>
      <c r="C1014" s="23" t="s">
        <v>1254</v>
      </c>
      <c r="D1014" s="23" t="s">
        <v>277</v>
      </c>
      <c r="E1014" s="23" t="s">
        <v>118</v>
      </c>
      <c r="F1014" s="23" t="s">
        <v>1562</v>
      </c>
      <c r="G1014" s="23"/>
      <c r="H1014" s="22" t="s">
        <v>84</v>
      </c>
      <c r="I1014" s="23" t="s">
        <v>1060</v>
      </c>
      <c r="J1014" s="5"/>
      <c r="K1014" s="5"/>
      <c r="L1014" s="19" t="str">
        <f>D1014&amp;"|"&amp;COUNTIF($D$5:D1014,D1014)</f>
        <v>استلام الشدة الخشبية للسقف من أعلى|28</v>
      </c>
    </row>
    <row r="1015" spans="1:12" ht="36" x14ac:dyDescent="0.4">
      <c r="A1015" s="20">
        <v>1011</v>
      </c>
      <c r="B1015" s="20" t="s">
        <v>1253</v>
      </c>
      <c r="C1015" s="21" t="s">
        <v>1254</v>
      </c>
      <c r="D1015" s="21" t="s">
        <v>277</v>
      </c>
      <c r="E1015" s="21" t="s">
        <v>118</v>
      </c>
      <c r="F1015" s="21" t="s">
        <v>1563</v>
      </c>
      <c r="G1015" s="21"/>
      <c r="H1015" s="20" t="s">
        <v>84</v>
      </c>
      <c r="I1015" s="21" t="s">
        <v>280</v>
      </c>
      <c r="J1015" s="5"/>
      <c r="K1015" s="5"/>
      <c r="L1015" s="19" t="str">
        <f>D1015&amp;"|"&amp;COUNTIF($D$5:D1015,D1015)</f>
        <v>استلام الشدة الخشبية للسقف من أعلى|29</v>
      </c>
    </row>
    <row r="1016" spans="1:12" ht="36" x14ac:dyDescent="0.4">
      <c r="A1016" s="22">
        <v>1012</v>
      </c>
      <c r="B1016" s="22" t="s">
        <v>1253</v>
      </c>
      <c r="C1016" s="23" t="s">
        <v>1254</v>
      </c>
      <c r="D1016" s="23" t="s">
        <v>277</v>
      </c>
      <c r="E1016" s="23" t="s">
        <v>118</v>
      </c>
      <c r="F1016" s="23" t="s">
        <v>1564</v>
      </c>
      <c r="G1016" s="23"/>
      <c r="H1016" s="22" t="s">
        <v>84</v>
      </c>
      <c r="I1016" s="23" t="s">
        <v>280</v>
      </c>
      <c r="J1016" s="5"/>
      <c r="K1016" s="5"/>
      <c r="L1016" s="19" t="str">
        <f>D1016&amp;"|"&amp;COUNTIF($D$5:D1016,D1016)</f>
        <v>استلام الشدة الخشبية للسقف من أعلى|30</v>
      </c>
    </row>
    <row r="1017" spans="1:12" ht="36" x14ac:dyDescent="0.4">
      <c r="A1017" s="20">
        <v>1013</v>
      </c>
      <c r="B1017" s="20" t="s">
        <v>1253</v>
      </c>
      <c r="C1017" s="21" t="s">
        <v>1254</v>
      </c>
      <c r="D1017" s="21" t="s">
        <v>277</v>
      </c>
      <c r="E1017" s="21" t="s">
        <v>118</v>
      </c>
      <c r="F1017" s="21" t="s">
        <v>1565</v>
      </c>
      <c r="G1017" s="21"/>
      <c r="H1017" s="20" t="s">
        <v>84</v>
      </c>
      <c r="I1017" s="21" t="s">
        <v>280</v>
      </c>
      <c r="J1017" s="5"/>
      <c r="K1017" s="5"/>
      <c r="L1017" s="19" t="str">
        <f>D1017&amp;"|"&amp;COUNTIF($D$5:D1017,D1017)</f>
        <v>استلام الشدة الخشبية للسقف من أعلى|31</v>
      </c>
    </row>
    <row r="1018" spans="1:12" ht="36" x14ac:dyDescent="0.4">
      <c r="A1018" s="22">
        <v>1014</v>
      </c>
      <c r="B1018" s="22" t="s">
        <v>1253</v>
      </c>
      <c r="C1018" s="23" t="s">
        <v>1254</v>
      </c>
      <c r="D1018" s="23" t="s">
        <v>277</v>
      </c>
      <c r="E1018" s="23" t="s">
        <v>118</v>
      </c>
      <c r="F1018" s="23" t="s">
        <v>1566</v>
      </c>
      <c r="G1018" s="23"/>
      <c r="H1018" s="22" t="s">
        <v>74</v>
      </c>
      <c r="I1018" s="23" t="s">
        <v>280</v>
      </c>
      <c r="J1018" s="5"/>
      <c r="K1018" s="5"/>
      <c r="L1018" s="19" t="str">
        <f>D1018&amp;"|"&amp;COUNTIF($D$5:D1018,D1018)</f>
        <v>استلام الشدة الخشبية للسقف من أعلى|32</v>
      </c>
    </row>
    <row r="1019" spans="1:12" ht="36" x14ac:dyDescent="0.4">
      <c r="A1019" s="20">
        <v>1015</v>
      </c>
      <c r="B1019" s="20" t="s">
        <v>1253</v>
      </c>
      <c r="C1019" s="21" t="s">
        <v>1254</v>
      </c>
      <c r="D1019" s="21" t="s">
        <v>277</v>
      </c>
      <c r="E1019" s="21" t="s">
        <v>118</v>
      </c>
      <c r="F1019" s="21" t="s">
        <v>1567</v>
      </c>
      <c r="G1019" s="21"/>
      <c r="H1019" s="20" t="s">
        <v>84</v>
      </c>
      <c r="I1019" s="21" t="s">
        <v>280</v>
      </c>
      <c r="J1019" s="5"/>
      <c r="K1019" s="5"/>
      <c r="L1019" s="19" t="str">
        <f>D1019&amp;"|"&amp;COUNTIF($D$5:D1019,D1019)</f>
        <v>استلام الشدة الخشبية للسقف من أعلى|33</v>
      </c>
    </row>
    <row r="1020" spans="1:12" ht="36" x14ac:dyDescent="0.4">
      <c r="A1020" s="22">
        <v>1016</v>
      </c>
      <c r="B1020" s="22" t="s">
        <v>1253</v>
      </c>
      <c r="C1020" s="23" t="s">
        <v>1254</v>
      </c>
      <c r="D1020" s="23" t="s">
        <v>277</v>
      </c>
      <c r="E1020" s="23" t="s">
        <v>118</v>
      </c>
      <c r="F1020" s="23" t="s">
        <v>1568</v>
      </c>
      <c r="G1020" s="23"/>
      <c r="H1020" s="22" t="s">
        <v>74</v>
      </c>
      <c r="I1020" s="23" t="s">
        <v>280</v>
      </c>
      <c r="J1020" s="5"/>
      <c r="K1020" s="5"/>
      <c r="L1020" s="19" t="str">
        <f>D1020&amp;"|"&amp;COUNTIF($D$5:D1020,D1020)</f>
        <v>استلام الشدة الخشبية للسقف من أعلى|34</v>
      </c>
    </row>
    <row r="1021" spans="1:12" ht="36" x14ac:dyDescent="0.4">
      <c r="A1021" s="20">
        <v>1017</v>
      </c>
      <c r="B1021" s="20" t="s">
        <v>1253</v>
      </c>
      <c r="C1021" s="21" t="s">
        <v>1254</v>
      </c>
      <c r="D1021" s="21" t="s">
        <v>277</v>
      </c>
      <c r="E1021" s="21" t="s">
        <v>118</v>
      </c>
      <c r="F1021" s="21" t="s">
        <v>1569</v>
      </c>
      <c r="G1021" s="21" t="s">
        <v>1570</v>
      </c>
      <c r="H1021" s="20" t="s">
        <v>78</v>
      </c>
      <c r="I1021" s="21" t="s">
        <v>280</v>
      </c>
      <c r="J1021" s="5"/>
      <c r="K1021" s="5"/>
      <c r="L1021" s="19" t="str">
        <f>D1021&amp;"|"&amp;COUNTIF($D$5:D1021,D1021)</f>
        <v>استلام الشدة الخشبية للسقف من أعلى|35</v>
      </c>
    </row>
    <row r="1022" spans="1:12" ht="36" x14ac:dyDescent="0.4">
      <c r="A1022" s="22">
        <v>1018</v>
      </c>
      <c r="B1022" s="22" t="s">
        <v>1253</v>
      </c>
      <c r="C1022" s="23" t="s">
        <v>1254</v>
      </c>
      <c r="D1022" s="23" t="s">
        <v>277</v>
      </c>
      <c r="E1022" s="23" t="s">
        <v>118</v>
      </c>
      <c r="F1022" s="23" t="s">
        <v>1571</v>
      </c>
      <c r="G1022" s="23" t="s">
        <v>1572</v>
      </c>
      <c r="H1022" s="22" t="s">
        <v>84</v>
      </c>
      <c r="I1022" s="23" t="s">
        <v>280</v>
      </c>
      <c r="J1022" s="5"/>
      <c r="K1022" s="5"/>
      <c r="L1022" s="19" t="str">
        <f>D1022&amp;"|"&amp;COUNTIF($D$5:D1022,D1022)</f>
        <v>استلام الشدة الخشبية للسقف من أعلى|36</v>
      </c>
    </row>
    <row r="1023" spans="1:12" ht="18" x14ac:dyDescent="0.4">
      <c r="A1023" s="20">
        <v>1019</v>
      </c>
      <c r="B1023" s="20" t="s">
        <v>1253</v>
      </c>
      <c r="C1023" s="21" t="s">
        <v>1254</v>
      </c>
      <c r="D1023" s="21" t="s">
        <v>1573</v>
      </c>
      <c r="E1023" s="21" t="s">
        <v>404</v>
      </c>
      <c r="F1023" s="21" t="s">
        <v>1574</v>
      </c>
      <c r="G1023" s="21" t="s">
        <v>1575</v>
      </c>
      <c r="H1023" s="20" t="s">
        <v>74</v>
      </c>
      <c r="I1023" s="21" t="s">
        <v>1576</v>
      </c>
      <c r="J1023" s="5"/>
      <c r="K1023" s="5"/>
      <c r="L1023" s="19" t="str">
        <f>D1023&amp;"|"&amp;COUNTIF($D$5:D1023,D1023)</f>
        <v>فك الشدات|1</v>
      </c>
    </row>
    <row r="1024" spans="1:12" ht="54" x14ac:dyDescent="0.4">
      <c r="A1024" s="22">
        <v>1020</v>
      </c>
      <c r="B1024" s="22" t="s">
        <v>1253</v>
      </c>
      <c r="C1024" s="23" t="s">
        <v>1254</v>
      </c>
      <c r="D1024" s="23" t="s">
        <v>1573</v>
      </c>
      <c r="E1024" s="23" t="s">
        <v>404</v>
      </c>
      <c r="F1024" s="23" t="s">
        <v>1577</v>
      </c>
      <c r="G1024" s="23" t="s">
        <v>1578</v>
      </c>
      <c r="H1024" s="22" t="s">
        <v>74</v>
      </c>
      <c r="I1024" s="23" t="s">
        <v>1576</v>
      </c>
      <c r="J1024" s="5"/>
      <c r="K1024" s="5"/>
      <c r="L1024" s="19" t="str">
        <f>D1024&amp;"|"&amp;COUNTIF($D$5:D1024,D1024)</f>
        <v>فك الشدات|2</v>
      </c>
    </row>
    <row r="1025" spans="1:12" ht="18" x14ac:dyDescent="0.4">
      <c r="A1025" s="20">
        <v>1021</v>
      </c>
      <c r="B1025" s="20" t="s">
        <v>1253</v>
      </c>
      <c r="C1025" s="21" t="s">
        <v>1254</v>
      </c>
      <c r="D1025" s="21" t="s">
        <v>1573</v>
      </c>
      <c r="E1025" s="21" t="s">
        <v>404</v>
      </c>
      <c r="F1025" s="21" t="s">
        <v>1579</v>
      </c>
      <c r="G1025" s="21" t="s">
        <v>1580</v>
      </c>
      <c r="H1025" s="20" t="s">
        <v>74</v>
      </c>
      <c r="I1025" s="21" t="s">
        <v>1576</v>
      </c>
      <c r="J1025" s="5"/>
      <c r="K1025" s="5"/>
      <c r="L1025" s="19" t="str">
        <f>D1025&amp;"|"&amp;COUNTIF($D$5:D1025,D1025)</f>
        <v>فك الشدات|3</v>
      </c>
    </row>
    <row r="1026" spans="1:12" ht="36" x14ac:dyDescent="0.4">
      <c r="A1026" s="22">
        <v>1022</v>
      </c>
      <c r="B1026" s="22" t="s">
        <v>1253</v>
      </c>
      <c r="C1026" s="23" t="s">
        <v>1254</v>
      </c>
      <c r="D1026" s="23" t="s">
        <v>1573</v>
      </c>
      <c r="E1026" s="23" t="s">
        <v>404</v>
      </c>
      <c r="F1026" s="23" t="s">
        <v>1581</v>
      </c>
      <c r="G1026" s="23" t="s">
        <v>1582</v>
      </c>
      <c r="H1026" s="22" t="s">
        <v>74</v>
      </c>
      <c r="I1026" s="23" t="s">
        <v>1576</v>
      </c>
      <c r="J1026" s="5"/>
      <c r="K1026" s="5"/>
      <c r="L1026" s="19" t="str">
        <f>D1026&amp;"|"&amp;COUNTIF($D$5:D1026,D1026)</f>
        <v>فك الشدات|4</v>
      </c>
    </row>
    <row r="1027" spans="1:12" ht="54" x14ac:dyDescent="0.4">
      <c r="A1027" s="20">
        <v>1023</v>
      </c>
      <c r="B1027" s="20" t="s">
        <v>1253</v>
      </c>
      <c r="C1027" s="21" t="s">
        <v>1254</v>
      </c>
      <c r="D1027" s="21" t="s">
        <v>1573</v>
      </c>
      <c r="E1027" s="21" t="s">
        <v>404</v>
      </c>
      <c r="F1027" s="21" t="s">
        <v>1583</v>
      </c>
      <c r="G1027" s="21" t="s">
        <v>1584</v>
      </c>
      <c r="H1027" s="20" t="s">
        <v>74</v>
      </c>
      <c r="I1027" s="21" t="s">
        <v>1576</v>
      </c>
      <c r="J1027" s="5"/>
      <c r="K1027" s="5"/>
      <c r="L1027" s="19" t="str">
        <f>D1027&amp;"|"&amp;COUNTIF($D$5:D1027,D1027)</f>
        <v>فك الشدات|5</v>
      </c>
    </row>
    <row r="1028" spans="1:12" ht="36" x14ac:dyDescent="0.4">
      <c r="A1028" s="22">
        <v>1024</v>
      </c>
      <c r="B1028" s="22" t="s">
        <v>1253</v>
      </c>
      <c r="C1028" s="23" t="s">
        <v>1254</v>
      </c>
      <c r="D1028" s="23" t="s">
        <v>1573</v>
      </c>
      <c r="E1028" s="23" t="s">
        <v>404</v>
      </c>
      <c r="F1028" s="23" t="s">
        <v>1585</v>
      </c>
      <c r="G1028" s="23" t="s">
        <v>1586</v>
      </c>
      <c r="H1028" s="22" t="s">
        <v>74</v>
      </c>
      <c r="I1028" s="23" t="s">
        <v>1576</v>
      </c>
      <c r="J1028" s="5"/>
      <c r="K1028" s="5"/>
      <c r="L1028" s="19" t="str">
        <f>D1028&amp;"|"&amp;COUNTIF($D$5:D1028,D1028)</f>
        <v>فك الشدات|6</v>
      </c>
    </row>
    <row r="1029" spans="1:12" ht="18" x14ac:dyDescent="0.4">
      <c r="A1029" s="20">
        <v>1025</v>
      </c>
      <c r="B1029" s="20" t="s">
        <v>1253</v>
      </c>
      <c r="C1029" s="21" t="s">
        <v>1254</v>
      </c>
      <c r="D1029" s="21" t="s">
        <v>1573</v>
      </c>
      <c r="E1029" s="21" t="s">
        <v>76</v>
      </c>
      <c r="F1029" s="21" t="s">
        <v>1587</v>
      </c>
      <c r="G1029" s="21"/>
      <c r="H1029" s="20" t="s">
        <v>74</v>
      </c>
      <c r="I1029" s="21" t="s">
        <v>1576</v>
      </c>
      <c r="J1029" s="5"/>
      <c r="K1029" s="5"/>
      <c r="L1029" s="19" t="str">
        <f>D1029&amp;"|"&amp;COUNTIF($D$5:D1029,D1029)</f>
        <v>فك الشدات|7</v>
      </c>
    </row>
    <row r="1030" spans="1:12" ht="36" x14ac:dyDescent="0.4">
      <c r="A1030" s="22">
        <v>1026</v>
      </c>
      <c r="B1030" s="22" t="s">
        <v>1253</v>
      </c>
      <c r="C1030" s="23" t="s">
        <v>1254</v>
      </c>
      <c r="D1030" s="23" t="s">
        <v>1573</v>
      </c>
      <c r="E1030" s="23" t="s">
        <v>404</v>
      </c>
      <c r="F1030" s="23" t="s">
        <v>1588</v>
      </c>
      <c r="G1030" s="23" t="s">
        <v>1589</v>
      </c>
      <c r="H1030" s="22" t="s">
        <v>74</v>
      </c>
      <c r="I1030" s="23" t="s">
        <v>1576</v>
      </c>
      <c r="J1030" s="5"/>
      <c r="K1030" s="5"/>
      <c r="L1030" s="19" t="str">
        <f>D1030&amp;"|"&amp;COUNTIF($D$5:D1030,D1030)</f>
        <v>فك الشدات|8</v>
      </c>
    </row>
    <row r="1031" spans="1:12" ht="36" x14ac:dyDescent="0.4">
      <c r="A1031" s="20">
        <v>1027</v>
      </c>
      <c r="B1031" s="20" t="s">
        <v>1253</v>
      </c>
      <c r="C1031" s="21" t="s">
        <v>1254</v>
      </c>
      <c r="D1031" s="21" t="s">
        <v>1573</v>
      </c>
      <c r="E1031" s="21" t="s">
        <v>404</v>
      </c>
      <c r="F1031" s="21" t="s">
        <v>1590</v>
      </c>
      <c r="G1031" s="21"/>
      <c r="H1031" s="20" t="s">
        <v>74</v>
      </c>
      <c r="I1031" s="21" t="s">
        <v>1576</v>
      </c>
      <c r="J1031" s="5"/>
      <c r="K1031" s="5"/>
      <c r="L1031" s="19" t="str">
        <f>D1031&amp;"|"&amp;COUNTIF($D$5:D1031,D1031)</f>
        <v>فك الشدات|9</v>
      </c>
    </row>
    <row r="1032" spans="1:12" ht="18" x14ac:dyDescent="0.4">
      <c r="A1032" s="22">
        <v>1028</v>
      </c>
      <c r="B1032" s="22" t="s">
        <v>1253</v>
      </c>
      <c r="C1032" s="23" t="s">
        <v>1254</v>
      </c>
      <c r="D1032" s="23" t="s">
        <v>1573</v>
      </c>
      <c r="E1032" s="23" t="s">
        <v>404</v>
      </c>
      <c r="F1032" s="23" t="s">
        <v>1591</v>
      </c>
      <c r="G1032" s="23"/>
      <c r="H1032" s="22" t="s">
        <v>84</v>
      </c>
      <c r="I1032" s="23" t="s">
        <v>1576</v>
      </c>
      <c r="J1032" s="5"/>
      <c r="K1032" s="5"/>
      <c r="L1032" s="19" t="str">
        <f>D1032&amp;"|"&amp;COUNTIF($D$5:D1032,D1032)</f>
        <v>فك الشدات|10</v>
      </c>
    </row>
    <row r="1033" spans="1:12" ht="36" x14ac:dyDescent="0.4">
      <c r="A1033" s="20">
        <v>1029</v>
      </c>
      <c r="B1033" s="20" t="s">
        <v>1253</v>
      </c>
      <c r="C1033" s="21" t="s">
        <v>1254</v>
      </c>
      <c r="D1033" s="21" t="s">
        <v>1592</v>
      </c>
      <c r="E1033" s="21" t="s">
        <v>72</v>
      </c>
      <c r="F1033" s="21" t="s">
        <v>1593</v>
      </c>
      <c r="G1033" s="21" t="s">
        <v>1594</v>
      </c>
      <c r="H1033" s="20" t="s">
        <v>74</v>
      </c>
      <c r="I1033" s="21" t="s">
        <v>1595</v>
      </c>
      <c r="J1033" s="5"/>
      <c r="K1033" s="5"/>
      <c r="L1033" s="19" t="str">
        <f>D1033&amp;"|"&amp;COUNTIF($D$5:D1033,D1033)</f>
        <v>الغطاء الخرساني والإكسسوارات|1</v>
      </c>
    </row>
    <row r="1034" spans="1:12" ht="36" x14ac:dyDescent="0.4">
      <c r="A1034" s="22">
        <v>1030</v>
      </c>
      <c r="B1034" s="22" t="s">
        <v>1253</v>
      </c>
      <c r="C1034" s="23" t="s">
        <v>1254</v>
      </c>
      <c r="D1034" s="23" t="s">
        <v>1592</v>
      </c>
      <c r="E1034" s="23" t="s">
        <v>72</v>
      </c>
      <c r="F1034" s="23" t="s">
        <v>1596</v>
      </c>
      <c r="G1034" s="23"/>
      <c r="H1034" s="22" t="s">
        <v>84</v>
      </c>
      <c r="I1034" s="23" t="s">
        <v>1595</v>
      </c>
      <c r="J1034" s="5"/>
      <c r="K1034" s="5"/>
      <c r="L1034" s="19" t="str">
        <f>D1034&amp;"|"&amp;COUNTIF($D$5:D1034,D1034)</f>
        <v>الغطاء الخرساني والإكسسوارات|2</v>
      </c>
    </row>
    <row r="1035" spans="1:12" ht="36" x14ac:dyDescent="0.4">
      <c r="A1035" s="20">
        <v>1031</v>
      </c>
      <c r="B1035" s="20" t="s">
        <v>1253</v>
      </c>
      <c r="C1035" s="21" t="s">
        <v>1254</v>
      </c>
      <c r="D1035" s="21" t="s">
        <v>1592</v>
      </c>
      <c r="E1035" s="21" t="s">
        <v>72</v>
      </c>
      <c r="F1035" s="21" t="s">
        <v>1597</v>
      </c>
      <c r="G1035" s="21" t="s">
        <v>1598</v>
      </c>
      <c r="H1035" s="20" t="s">
        <v>84</v>
      </c>
      <c r="I1035" s="21" t="s">
        <v>1595</v>
      </c>
      <c r="J1035" s="5"/>
      <c r="K1035" s="5"/>
      <c r="L1035" s="19" t="str">
        <f>D1035&amp;"|"&amp;COUNTIF($D$5:D1035,D1035)</f>
        <v>الغطاء الخرساني والإكسسوارات|3</v>
      </c>
    </row>
    <row r="1036" spans="1:12" ht="36" x14ac:dyDescent="0.4">
      <c r="A1036" s="22">
        <v>1032</v>
      </c>
      <c r="B1036" s="22" t="s">
        <v>1253</v>
      </c>
      <c r="C1036" s="23" t="s">
        <v>1254</v>
      </c>
      <c r="D1036" s="23" t="s">
        <v>1592</v>
      </c>
      <c r="E1036" s="23" t="s">
        <v>72</v>
      </c>
      <c r="F1036" s="23" t="s">
        <v>1599</v>
      </c>
      <c r="G1036" s="23"/>
      <c r="H1036" s="22" t="s">
        <v>84</v>
      </c>
      <c r="I1036" s="23" t="s">
        <v>1595</v>
      </c>
      <c r="J1036" s="5"/>
      <c r="K1036" s="5"/>
      <c r="L1036" s="19" t="str">
        <f>D1036&amp;"|"&amp;COUNTIF($D$5:D1036,D1036)</f>
        <v>الغطاء الخرساني والإكسسوارات|4</v>
      </c>
    </row>
    <row r="1037" spans="1:12" ht="36" x14ac:dyDescent="0.4">
      <c r="A1037" s="20">
        <v>1033</v>
      </c>
      <c r="B1037" s="20" t="s">
        <v>1253</v>
      </c>
      <c r="C1037" s="21" t="s">
        <v>1254</v>
      </c>
      <c r="D1037" s="21" t="s">
        <v>1600</v>
      </c>
      <c r="E1037" s="21" t="s">
        <v>118</v>
      </c>
      <c r="F1037" s="21" t="s">
        <v>1601</v>
      </c>
      <c r="G1037" s="21"/>
      <c r="H1037" s="20" t="s">
        <v>74</v>
      </c>
      <c r="I1037" s="21" t="s">
        <v>1602</v>
      </c>
      <c r="J1037" s="5"/>
      <c r="K1037" s="5"/>
      <c r="L1037" s="19" t="str">
        <f>D1037&amp;"|"&amp;COUNTIF($D$5:D1037,D1037)</f>
        <v>الشدات والسلامة ومحاور الأعمدة|1</v>
      </c>
    </row>
    <row r="1038" spans="1:12" ht="36" x14ac:dyDescent="0.4">
      <c r="A1038" s="22">
        <v>1034</v>
      </c>
      <c r="B1038" s="22" t="s">
        <v>1253</v>
      </c>
      <c r="C1038" s="23" t="s">
        <v>1254</v>
      </c>
      <c r="D1038" s="23" t="s">
        <v>1600</v>
      </c>
      <c r="E1038" s="23" t="s">
        <v>72</v>
      </c>
      <c r="F1038" s="23" t="s">
        <v>1603</v>
      </c>
      <c r="G1038" s="23"/>
      <c r="H1038" s="22" t="s">
        <v>74</v>
      </c>
      <c r="I1038" s="23" t="s">
        <v>1602</v>
      </c>
      <c r="J1038" s="5"/>
      <c r="K1038" s="5"/>
      <c r="L1038" s="19" t="str">
        <f>D1038&amp;"|"&amp;COUNTIF($D$5:D1038,D1038)</f>
        <v>الشدات والسلامة ومحاور الأعمدة|2</v>
      </c>
    </row>
    <row r="1039" spans="1:12" ht="36" x14ac:dyDescent="0.4">
      <c r="A1039" s="20">
        <v>1035</v>
      </c>
      <c r="B1039" s="20" t="s">
        <v>1253</v>
      </c>
      <c r="C1039" s="21" t="s">
        <v>1254</v>
      </c>
      <c r="D1039" s="21" t="s">
        <v>1600</v>
      </c>
      <c r="E1039" s="21" t="s">
        <v>404</v>
      </c>
      <c r="F1039" s="21" t="s">
        <v>1604</v>
      </c>
      <c r="G1039" s="21" t="s">
        <v>1605</v>
      </c>
      <c r="H1039" s="20" t="s">
        <v>74</v>
      </c>
      <c r="I1039" s="21" t="s">
        <v>1602</v>
      </c>
      <c r="J1039" s="5"/>
      <c r="K1039" s="5"/>
      <c r="L1039" s="19" t="str">
        <f>D1039&amp;"|"&amp;COUNTIF($D$5:D1039,D1039)</f>
        <v>الشدات والسلامة ومحاور الأعمدة|3</v>
      </c>
    </row>
    <row r="1040" spans="1:12" ht="36" x14ac:dyDescent="0.4">
      <c r="A1040" s="22">
        <v>1036</v>
      </c>
      <c r="B1040" s="22" t="s">
        <v>1253</v>
      </c>
      <c r="C1040" s="23" t="s">
        <v>1254</v>
      </c>
      <c r="D1040" s="23" t="s">
        <v>1606</v>
      </c>
      <c r="E1040" s="23" t="s">
        <v>72</v>
      </c>
      <c r="F1040" s="23" t="s">
        <v>1607</v>
      </c>
      <c r="G1040" s="23"/>
      <c r="H1040" s="22" t="s">
        <v>84</v>
      </c>
      <c r="I1040" s="23" t="s">
        <v>1608</v>
      </c>
      <c r="J1040" s="5"/>
      <c r="K1040" s="5"/>
      <c r="L1040" s="19" t="str">
        <f>D1040&amp;"|"&amp;COUNTIF($D$5:D1040,D1040)</f>
        <v>استلام شدة السقف|1</v>
      </c>
    </row>
    <row r="1041" spans="1:12" ht="36" x14ac:dyDescent="0.4">
      <c r="A1041" s="20">
        <v>1037</v>
      </c>
      <c r="B1041" s="20" t="s">
        <v>1253</v>
      </c>
      <c r="C1041" s="21" t="s">
        <v>1254</v>
      </c>
      <c r="D1041" s="21" t="s">
        <v>1606</v>
      </c>
      <c r="E1041" s="21" t="s">
        <v>72</v>
      </c>
      <c r="F1041" s="21" t="s">
        <v>1609</v>
      </c>
      <c r="G1041" s="21"/>
      <c r="H1041" s="20" t="s">
        <v>84</v>
      </c>
      <c r="I1041" s="21" t="s">
        <v>1608</v>
      </c>
      <c r="J1041" s="5"/>
      <c r="K1041" s="5"/>
      <c r="L1041" s="19" t="str">
        <f>D1041&amp;"|"&amp;COUNTIF($D$5:D1041,D1041)</f>
        <v>استلام شدة السقف|2</v>
      </c>
    </row>
    <row r="1042" spans="1:12" ht="36" x14ac:dyDescent="0.4">
      <c r="A1042" s="22">
        <v>1038</v>
      </c>
      <c r="B1042" s="22" t="s">
        <v>1253</v>
      </c>
      <c r="C1042" s="23" t="s">
        <v>1254</v>
      </c>
      <c r="D1042" s="23" t="s">
        <v>1606</v>
      </c>
      <c r="E1042" s="23" t="s">
        <v>72</v>
      </c>
      <c r="F1042" s="23" t="s">
        <v>1610</v>
      </c>
      <c r="G1042" s="23" t="s">
        <v>1611</v>
      </c>
      <c r="H1042" s="22" t="s">
        <v>74</v>
      </c>
      <c r="I1042" s="23" t="s">
        <v>1608</v>
      </c>
      <c r="J1042" s="5"/>
      <c r="K1042" s="5"/>
      <c r="L1042" s="19" t="str">
        <f>D1042&amp;"|"&amp;COUNTIF($D$5:D1042,D1042)</f>
        <v>استلام شدة السقف|3</v>
      </c>
    </row>
    <row r="1043" spans="1:12" ht="36" x14ac:dyDescent="0.4">
      <c r="A1043" s="20">
        <v>1039</v>
      </c>
      <c r="B1043" s="20" t="s">
        <v>1253</v>
      </c>
      <c r="C1043" s="21" t="s">
        <v>1254</v>
      </c>
      <c r="D1043" s="21" t="s">
        <v>1606</v>
      </c>
      <c r="E1043" s="21" t="s">
        <v>72</v>
      </c>
      <c r="F1043" s="21" t="s">
        <v>1612</v>
      </c>
      <c r="G1043" s="21" t="s">
        <v>1613</v>
      </c>
      <c r="H1043" s="20" t="s">
        <v>74</v>
      </c>
      <c r="I1043" s="21" t="s">
        <v>1608</v>
      </c>
      <c r="J1043" s="5"/>
      <c r="K1043" s="5"/>
      <c r="L1043" s="19" t="str">
        <f>D1043&amp;"|"&amp;COUNTIF($D$5:D1043,D1043)</f>
        <v>استلام شدة السقف|4</v>
      </c>
    </row>
    <row r="1044" spans="1:12" ht="36" x14ac:dyDescent="0.4">
      <c r="A1044" s="22">
        <v>1040</v>
      </c>
      <c r="B1044" s="22" t="s">
        <v>1253</v>
      </c>
      <c r="C1044" s="23" t="s">
        <v>1254</v>
      </c>
      <c r="D1044" s="23" t="s">
        <v>1606</v>
      </c>
      <c r="E1044" s="23" t="s">
        <v>72</v>
      </c>
      <c r="F1044" s="23" t="s">
        <v>1614</v>
      </c>
      <c r="G1044" s="23" t="s">
        <v>1615</v>
      </c>
      <c r="H1044" s="22" t="s">
        <v>74</v>
      </c>
      <c r="I1044" s="23" t="s">
        <v>1608</v>
      </c>
      <c r="J1044" s="5"/>
      <c r="K1044" s="5"/>
      <c r="L1044" s="19" t="str">
        <f>D1044&amp;"|"&amp;COUNTIF($D$5:D1044,D1044)</f>
        <v>استلام شدة السقف|5</v>
      </c>
    </row>
    <row r="1045" spans="1:12" ht="36" x14ac:dyDescent="0.4">
      <c r="A1045" s="20">
        <v>1041</v>
      </c>
      <c r="B1045" s="20" t="s">
        <v>1253</v>
      </c>
      <c r="C1045" s="21" t="s">
        <v>1254</v>
      </c>
      <c r="D1045" s="21" t="s">
        <v>1606</v>
      </c>
      <c r="E1045" s="21" t="s">
        <v>72</v>
      </c>
      <c r="F1045" s="21" t="s">
        <v>1616</v>
      </c>
      <c r="G1045" s="21"/>
      <c r="H1045" s="20" t="s">
        <v>84</v>
      </c>
      <c r="I1045" s="21" t="s">
        <v>1608</v>
      </c>
      <c r="J1045" s="5"/>
      <c r="K1045" s="5"/>
      <c r="L1045" s="19" t="str">
        <f>D1045&amp;"|"&amp;COUNTIF($D$5:D1045,D1045)</f>
        <v>استلام شدة السقف|6</v>
      </c>
    </row>
    <row r="1046" spans="1:12" ht="36" x14ac:dyDescent="0.4">
      <c r="A1046" s="22">
        <v>1042</v>
      </c>
      <c r="B1046" s="22" t="s">
        <v>1253</v>
      </c>
      <c r="C1046" s="23" t="s">
        <v>1254</v>
      </c>
      <c r="D1046" s="23" t="s">
        <v>1606</v>
      </c>
      <c r="E1046" s="23" t="s">
        <v>72</v>
      </c>
      <c r="F1046" s="23" t="s">
        <v>1617</v>
      </c>
      <c r="G1046" s="23" t="s">
        <v>1618</v>
      </c>
      <c r="H1046" s="22" t="s">
        <v>84</v>
      </c>
      <c r="I1046" s="23" t="s">
        <v>1608</v>
      </c>
      <c r="J1046" s="5"/>
      <c r="K1046" s="5"/>
      <c r="L1046" s="19" t="str">
        <f>D1046&amp;"|"&amp;COUNTIF($D$5:D1046,D1046)</f>
        <v>استلام شدة السقف|7</v>
      </c>
    </row>
    <row r="1047" spans="1:12" ht="18" x14ac:dyDescent="0.4">
      <c r="A1047" s="20">
        <v>1043</v>
      </c>
      <c r="B1047" s="20" t="s">
        <v>1253</v>
      </c>
      <c r="C1047" s="21" t="s">
        <v>1254</v>
      </c>
      <c r="D1047" s="21" t="s">
        <v>1415</v>
      </c>
      <c r="E1047" s="21" t="s">
        <v>72</v>
      </c>
      <c r="F1047" s="21" t="s">
        <v>1619</v>
      </c>
      <c r="G1047" s="21" t="s">
        <v>1620</v>
      </c>
      <c r="H1047" s="20" t="s">
        <v>84</v>
      </c>
      <c r="I1047" s="21" t="s">
        <v>1421</v>
      </c>
      <c r="J1047" s="5"/>
      <c r="K1047" s="5"/>
      <c r="L1047" s="19" t="str">
        <f>D1047&amp;"|"&amp;COUNTIF($D$5:D1047,D1047)</f>
        <v>استلام نجارة أعمدة الدور الأرضي|20</v>
      </c>
    </row>
    <row r="1048" spans="1:12" ht="36" x14ac:dyDescent="0.4">
      <c r="A1048" s="22">
        <v>1044</v>
      </c>
      <c r="B1048" s="22" t="s">
        <v>1253</v>
      </c>
      <c r="C1048" s="23" t="s">
        <v>1254</v>
      </c>
      <c r="D1048" s="23" t="s">
        <v>1440</v>
      </c>
      <c r="E1048" s="23" t="s">
        <v>72</v>
      </c>
      <c r="F1048" s="23" t="s">
        <v>1621</v>
      </c>
      <c r="G1048" s="23"/>
      <c r="H1048" s="22" t="s">
        <v>74</v>
      </c>
      <c r="I1048" s="23" t="s">
        <v>1042</v>
      </c>
      <c r="J1048" s="5"/>
      <c r="K1048" s="5"/>
      <c r="L1048" s="19" t="str">
        <f>D1048&amp;"|"&amp;COUNTIF($D$5:D1048,D1048)</f>
        <v>استلام نجارة الأعمدة للأدوار المتكررة|17</v>
      </c>
    </row>
    <row r="1049" spans="1:12" ht="36" x14ac:dyDescent="0.4">
      <c r="A1049" s="20">
        <v>1045</v>
      </c>
      <c r="B1049" s="20" t="s">
        <v>1622</v>
      </c>
      <c r="C1049" s="21" t="s">
        <v>1623</v>
      </c>
      <c r="D1049" s="21" t="s">
        <v>1624</v>
      </c>
      <c r="E1049" s="21" t="s">
        <v>76</v>
      </c>
      <c r="F1049" s="21" t="s">
        <v>1625</v>
      </c>
      <c r="G1049" s="21"/>
      <c r="H1049" s="20" t="s">
        <v>78</v>
      </c>
      <c r="I1049" s="21" t="s">
        <v>1626</v>
      </c>
      <c r="J1049" s="5"/>
      <c r="K1049" s="5"/>
      <c r="L1049" s="19" t="str">
        <f>D1049&amp;"|"&amp;COUNTIF($D$5:D1049,D1049)</f>
        <v>قبول نتائج اختبارات حديد التسليح|1</v>
      </c>
    </row>
    <row r="1050" spans="1:12" ht="18" x14ac:dyDescent="0.4">
      <c r="A1050" s="22">
        <v>1046</v>
      </c>
      <c r="B1050" s="22" t="s">
        <v>1622</v>
      </c>
      <c r="C1050" s="23" t="s">
        <v>1623</v>
      </c>
      <c r="D1050" s="23" t="s">
        <v>1624</v>
      </c>
      <c r="E1050" s="23" t="s">
        <v>76</v>
      </c>
      <c r="F1050" s="23" t="s">
        <v>1627</v>
      </c>
      <c r="G1050" s="23"/>
      <c r="H1050" s="22" t="s">
        <v>78</v>
      </c>
      <c r="I1050" s="23" t="s">
        <v>1626</v>
      </c>
      <c r="J1050" s="5"/>
      <c r="K1050" s="5"/>
      <c r="L1050" s="19" t="str">
        <f>D1050&amp;"|"&amp;COUNTIF($D$5:D1050,D1050)</f>
        <v>قبول نتائج اختبارات حديد التسليح|2</v>
      </c>
    </row>
    <row r="1051" spans="1:12" ht="36" x14ac:dyDescent="0.4">
      <c r="A1051" s="20">
        <v>1047</v>
      </c>
      <c r="B1051" s="20" t="s">
        <v>1622</v>
      </c>
      <c r="C1051" s="21" t="s">
        <v>1623</v>
      </c>
      <c r="D1051" s="21" t="s">
        <v>1624</v>
      </c>
      <c r="E1051" s="21" t="s">
        <v>72</v>
      </c>
      <c r="F1051" s="21" t="s">
        <v>1628</v>
      </c>
      <c r="G1051" s="21" t="s">
        <v>1629</v>
      </c>
      <c r="H1051" s="20" t="s">
        <v>84</v>
      </c>
      <c r="I1051" s="21" t="s">
        <v>1626</v>
      </c>
      <c r="J1051" s="5"/>
      <c r="K1051" s="5"/>
      <c r="L1051" s="19" t="str">
        <f>D1051&amp;"|"&amp;COUNTIF($D$5:D1051,D1051)</f>
        <v>قبول نتائج اختبارات حديد التسليح|3</v>
      </c>
    </row>
    <row r="1052" spans="1:12" ht="36" x14ac:dyDescent="0.4">
      <c r="A1052" s="22">
        <v>1048</v>
      </c>
      <c r="B1052" s="22" t="s">
        <v>1622</v>
      </c>
      <c r="C1052" s="23" t="s">
        <v>1623</v>
      </c>
      <c r="D1052" s="23" t="s">
        <v>1624</v>
      </c>
      <c r="E1052" s="23" t="s">
        <v>72</v>
      </c>
      <c r="F1052" s="23" t="s">
        <v>1630</v>
      </c>
      <c r="G1052" s="23" t="s">
        <v>1631</v>
      </c>
      <c r="H1052" s="22" t="s">
        <v>84</v>
      </c>
      <c r="I1052" s="23" t="s">
        <v>1626</v>
      </c>
      <c r="J1052" s="5"/>
      <c r="K1052" s="5"/>
      <c r="L1052" s="19" t="str">
        <f>D1052&amp;"|"&amp;COUNTIF($D$5:D1052,D1052)</f>
        <v>قبول نتائج اختبارات حديد التسليح|4</v>
      </c>
    </row>
    <row r="1053" spans="1:12" ht="36" x14ac:dyDescent="0.4">
      <c r="A1053" s="20">
        <v>1049</v>
      </c>
      <c r="B1053" s="20" t="s">
        <v>1622</v>
      </c>
      <c r="C1053" s="21" t="s">
        <v>1623</v>
      </c>
      <c r="D1053" s="21" t="s">
        <v>1624</v>
      </c>
      <c r="E1053" s="21" t="s">
        <v>72</v>
      </c>
      <c r="F1053" s="21" t="s">
        <v>1632</v>
      </c>
      <c r="G1053" s="21"/>
      <c r="H1053" s="20" t="s">
        <v>84</v>
      </c>
      <c r="I1053" s="21" t="s">
        <v>1626</v>
      </c>
      <c r="J1053" s="5"/>
      <c r="K1053" s="5"/>
      <c r="L1053" s="19" t="str">
        <f>D1053&amp;"|"&amp;COUNTIF($D$5:D1053,D1053)</f>
        <v>قبول نتائج اختبارات حديد التسليح|5</v>
      </c>
    </row>
    <row r="1054" spans="1:12" ht="18" x14ac:dyDescent="0.4">
      <c r="A1054" s="22">
        <v>1050</v>
      </c>
      <c r="B1054" s="22" t="s">
        <v>1622</v>
      </c>
      <c r="C1054" s="23" t="s">
        <v>1623</v>
      </c>
      <c r="D1054" s="23" t="s">
        <v>1624</v>
      </c>
      <c r="E1054" s="23" t="s">
        <v>76</v>
      </c>
      <c r="F1054" s="23" t="s">
        <v>1633</v>
      </c>
      <c r="G1054" s="23"/>
      <c r="H1054" s="22" t="s">
        <v>78</v>
      </c>
      <c r="I1054" s="23" t="s">
        <v>1626</v>
      </c>
      <c r="J1054" s="5"/>
      <c r="K1054" s="5"/>
      <c r="L1054" s="19" t="str">
        <f>D1054&amp;"|"&amp;COUNTIF($D$5:D1054,D1054)</f>
        <v>قبول نتائج اختبارات حديد التسليح|6</v>
      </c>
    </row>
    <row r="1055" spans="1:12" ht="36" x14ac:dyDescent="0.4">
      <c r="A1055" s="20">
        <v>1051</v>
      </c>
      <c r="B1055" s="20" t="s">
        <v>1622</v>
      </c>
      <c r="C1055" s="21" t="s">
        <v>1623</v>
      </c>
      <c r="D1055" s="21" t="s">
        <v>1634</v>
      </c>
      <c r="E1055" s="21" t="s">
        <v>72</v>
      </c>
      <c r="F1055" s="21" t="s">
        <v>1635</v>
      </c>
      <c r="G1055" s="21" t="s">
        <v>1636</v>
      </c>
      <c r="H1055" s="20" t="s">
        <v>74</v>
      </c>
      <c r="I1055" s="21" t="s">
        <v>1637</v>
      </c>
      <c r="J1055" s="5"/>
      <c r="K1055" s="5"/>
      <c r="L1055" s="19" t="str">
        <f>D1055&amp;"|"&amp;COUNTIF($D$5:D1055,D1055)</f>
        <v>استلام حديد تسليح الأساسات|1</v>
      </c>
    </row>
    <row r="1056" spans="1:12" ht="18" x14ac:dyDescent="0.4">
      <c r="A1056" s="22">
        <v>1052</v>
      </c>
      <c r="B1056" s="22" t="s">
        <v>1622</v>
      </c>
      <c r="C1056" s="23" t="s">
        <v>1623</v>
      </c>
      <c r="D1056" s="23" t="s">
        <v>1634</v>
      </c>
      <c r="E1056" s="23" t="s">
        <v>72</v>
      </c>
      <c r="F1056" s="23" t="s">
        <v>1638</v>
      </c>
      <c r="G1056" s="23" t="s">
        <v>1639</v>
      </c>
      <c r="H1056" s="22" t="s">
        <v>74</v>
      </c>
      <c r="I1056" s="23" t="s">
        <v>1637</v>
      </c>
      <c r="J1056" s="5"/>
      <c r="K1056" s="5"/>
      <c r="L1056" s="19" t="str">
        <f>D1056&amp;"|"&amp;COUNTIF($D$5:D1056,D1056)</f>
        <v>استلام حديد تسليح الأساسات|2</v>
      </c>
    </row>
    <row r="1057" spans="1:12" ht="36" x14ac:dyDescent="0.4">
      <c r="A1057" s="20">
        <v>1053</v>
      </c>
      <c r="B1057" s="20" t="s">
        <v>1622</v>
      </c>
      <c r="C1057" s="21" t="s">
        <v>1623</v>
      </c>
      <c r="D1057" s="21" t="s">
        <v>1634</v>
      </c>
      <c r="E1057" s="21" t="s">
        <v>72</v>
      </c>
      <c r="F1057" s="21" t="s">
        <v>1640</v>
      </c>
      <c r="G1057" s="21" t="s">
        <v>1641</v>
      </c>
      <c r="H1057" s="20" t="s">
        <v>74</v>
      </c>
      <c r="I1057" s="21" t="s">
        <v>1637</v>
      </c>
      <c r="J1057" s="5"/>
      <c r="K1057" s="5"/>
      <c r="L1057" s="19" t="str">
        <f>D1057&amp;"|"&amp;COUNTIF($D$5:D1057,D1057)</f>
        <v>استلام حديد تسليح الأساسات|3</v>
      </c>
    </row>
    <row r="1058" spans="1:12" ht="18" x14ac:dyDescent="0.4">
      <c r="A1058" s="22">
        <v>1054</v>
      </c>
      <c r="B1058" s="22" t="s">
        <v>1622</v>
      </c>
      <c r="C1058" s="23" t="s">
        <v>1623</v>
      </c>
      <c r="D1058" s="23" t="s">
        <v>1634</v>
      </c>
      <c r="E1058" s="23" t="s">
        <v>72</v>
      </c>
      <c r="F1058" s="23" t="s">
        <v>1642</v>
      </c>
      <c r="G1058" s="23" t="s">
        <v>1643</v>
      </c>
      <c r="H1058" s="22" t="s">
        <v>74</v>
      </c>
      <c r="I1058" s="23" t="s">
        <v>1637</v>
      </c>
      <c r="J1058" s="5"/>
      <c r="K1058" s="5"/>
      <c r="L1058" s="19" t="str">
        <f>D1058&amp;"|"&amp;COUNTIF($D$5:D1058,D1058)</f>
        <v>استلام حديد تسليح الأساسات|4</v>
      </c>
    </row>
    <row r="1059" spans="1:12" ht="18" x14ac:dyDescent="0.4">
      <c r="A1059" s="20">
        <v>1055</v>
      </c>
      <c r="B1059" s="20" t="s">
        <v>1622</v>
      </c>
      <c r="C1059" s="21" t="s">
        <v>1623</v>
      </c>
      <c r="D1059" s="21" t="s">
        <v>1634</v>
      </c>
      <c r="E1059" s="21" t="s">
        <v>72</v>
      </c>
      <c r="F1059" s="21" t="s">
        <v>1644</v>
      </c>
      <c r="G1059" s="21" t="s">
        <v>1645</v>
      </c>
      <c r="H1059" s="20" t="s">
        <v>74</v>
      </c>
      <c r="I1059" s="21" t="s">
        <v>1637</v>
      </c>
      <c r="J1059" s="5"/>
      <c r="K1059" s="5"/>
      <c r="L1059" s="19" t="str">
        <f>D1059&amp;"|"&amp;COUNTIF($D$5:D1059,D1059)</f>
        <v>استلام حديد تسليح الأساسات|5</v>
      </c>
    </row>
    <row r="1060" spans="1:12" ht="18" x14ac:dyDescent="0.4">
      <c r="A1060" s="22">
        <v>1056</v>
      </c>
      <c r="B1060" s="22" t="s">
        <v>1622</v>
      </c>
      <c r="C1060" s="23" t="s">
        <v>1623</v>
      </c>
      <c r="D1060" s="23" t="s">
        <v>1634</v>
      </c>
      <c r="E1060" s="23" t="s">
        <v>72</v>
      </c>
      <c r="F1060" s="23" t="s">
        <v>1646</v>
      </c>
      <c r="G1060" s="23"/>
      <c r="H1060" s="22" t="s">
        <v>74</v>
      </c>
      <c r="I1060" s="23" t="s">
        <v>1637</v>
      </c>
      <c r="J1060" s="5"/>
      <c r="K1060" s="5"/>
      <c r="L1060" s="19" t="str">
        <f>D1060&amp;"|"&amp;COUNTIF($D$5:D1060,D1060)</f>
        <v>استلام حديد تسليح الأساسات|6</v>
      </c>
    </row>
    <row r="1061" spans="1:12" ht="18" x14ac:dyDescent="0.4">
      <c r="A1061" s="20">
        <v>1057</v>
      </c>
      <c r="B1061" s="20" t="s">
        <v>1622</v>
      </c>
      <c r="C1061" s="21" t="s">
        <v>1623</v>
      </c>
      <c r="D1061" s="21" t="s">
        <v>1634</v>
      </c>
      <c r="E1061" s="21" t="s">
        <v>72</v>
      </c>
      <c r="F1061" s="21" t="s">
        <v>1647</v>
      </c>
      <c r="G1061" s="21"/>
      <c r="H1061" s="20" t="s">
        <v>74</v>
      </c>
      <c r="I1061" s="21" t="s">
        <v>1637</v>
      </c>
      <c r="J1061" s="5"/>
      <c r="K1061" s="5"/>
      <c r="L1061" s="19" t="str">
        <f>D1061&amp;"|"&amp;COUNTIF($D$5:D1061,D1061)</f>
        <v>استلام حديد تسليح الأساسات|7</v>
      </c>
    </row>
    <row r="1062" spans="1:12" ht="36" x14ac:dyDescent="0.4">
      <c r="A1062" s="22">
        <v>1058</v>
      </c>
      <c r="B1062" s="22" t="s">
        <v>1622</v>
      </c>
      <c r="C1062" s="23" t="s">
        <v>1623</v>
      </c>
      <c r="D1062" s="23" t="s">
        <v>1634</v>
      </c>
      <c r="E1062" s="23" t="s">
        <v>72</v>
      </c>
      <c r="F1062" s="23" t="s">
        <v>1648</v>
      </c>
      <c r="G1062" s="23" t="s">
        <v>1649</v>
      </c>
      <c r="H1062" s="22" t="s">
        <v>74</v>
      </c>
      <c r="I1062" s="23" t="s">
        <v>1637</v>
      </c>
      <c r="J1062" s="5"/>
      <c r="K1062" s="5"/>
      <c r="L1062" s="19" t="str">
        <f>D1062&amp;"|"&amp;COUNTIF($D$5:D1062,D1062)</f>
        <v>استلام حديد تسليح الأساسات|8</v>
      </c>
    </row>
    <row r="1063" spans="1:12" ht="18" x14ac:dyDescent="0.4">
      <c r="A1063" s="20">
        <v>1059</v>
      </c>
      <c r="B1063" s="20" t="s">
        <v>1622</v>
      </c>
      <c r="C1063" s="21" t="s">
        <v>1623</v>
      </c>
      <c r="D1063" s="21" t="s">
        <v>1634</v>
      </c>
      <c r="E1063" s="21" t="s">
        <v>72</v>
      </c>
      <c r="F1063" s="21" t="s">
        <v>1650</v>
      </c>
      <c r="G1063" s="21" t="s">
        <v>1651</v>
      </c>
      <c r="H1063" s="20" t="s">
        <v>74</v>
      </c>
      <c r="I1063" s="21" t="s">
        <v>1637</v>
      </c>
      <c r="J1063" s="5"/>
      <c r="K1063" s="5"/>
      <c r="L1063" s="19" t="str">
        <f>D1063&amp;"|"&amp;COUNTIF($D$5:D1063,D1063)</f>
        <v>استلام حديد تسليح الأساسات|9</v>
      </c>
    </row>
    <row r="1064" spans="1:12" ht="36" x14ac:dyDescent="0.4">
      <c r="A1064" s="22">
        <v>1060</v>
      </c>
      <c r="B1064" s="22" t="s">
        <v>1622</v>
      </c>
      <c r="C1064" s="23" t="s">
        <v>1623</v>
      </c>
      <c r="D1064" s="23" t="s">
        <v>1634</v>
      </c>
      <c r="E1064" s="23" t="s">
        <v>72</v>
      </c>
      <c r="F1064" s="23" t="s">
        <v>1652</v>
      </c>
      <c r="G1064" s="23"/>
      <c r="H1064" s="22" t="s">
        <v>74</v>
      </c>
      <c r="I1064" s="23" t="s">
        <v>1637</v>
      </c>
      <c r="J1064" s="5"/>
      <c r="K1064" s="5"/>
      <c r="L1064" s="19" t="str">
        <f>D1064&amp;"|"&amp;COUNTIF($D$5:D1064,D1064)</f>
        <v>استلام حديد تسليح الأساسات|10</v>
      </c>
    </row>
    <row r="1065" spans="1:12" ht="36" x14ac:dyDescent="0.4">
      <c r="A1065" s="20">
        <v>1061</v>
      </c>
      <c r="B1065" s="20" t="s">
        <v>1622</v>
      </c>
      <c r="C1065" s="21" t="s">
        <v>1623</v>
      </c>
      <c r="D1065" s="21" t="s">
        <v>1634</v>
      </c>
      <c r="E1065" s="21" t="s">
        <v>72</v>
      </c>
      <c r="F1065" s="21" t="s">
        <v>1653</v>
      </c>
      <c r="G1065" s="21" t="s">
        <v>1654</v>
      </c>
      <c r="H1065" s="20" t="s">
        <v>74</v>
      </c>
      <c r="I1065" s="21" t="s">
        <v>1655</v>
      </c>
      <c r="J1065" s="5"/>
      <c r="K1065" s="5"/>
      <c r="L1065" s="19" t="str">
        <f>D1065&amp;"|"&amp;COUNTIF($D$5:D1065,D1065)</f>
        <v>استلام حديد تسليح الأساسات|11</v>
      </c>
    </row>
    <row r="1066" spans="1:12" ht="36" x14ac:dyDescent="0.4">
      <c r="A1066" s="22">
        <v>1062</v>
      </c>
      <c r="B1066" s="22" t="s">
        <v>1622</v>
      </c>
      <c r="C1066" s="23" t="s">
        <v>1623</v>
      </c>
      <c r="D1066" s="23" t="s">
        <v>1634</v>
      </c>
      <c r="E1066" s="23" t="s">
        <v>72</v>
      </c>
      <c r="F1066" s="23" t="s">
        <v>1656</v>
      </c>
      <c r="G1066" s="23" t="s">
        <v>1657</v>
      </c>
      <c r="H1066" s="22" t="s">
        <v>74</v>
      </c>
      <c r="I1066" s="23" t="s">
        <v>1658</v>
      </c>
      <c r="J1066" s="5"/>
      <c r="K1066" s="5"/>
      <c r="L1066" s="19" t="str">
        <f>D1066&amp;"|"&amp;COUNTIF($D$5:D1066,D1066)</f>
        <v>استلام حديد تسليح الأساسات|12</v>
      </c>
    </row>
    <row r="1067" spans="1:12" ht="36" x14ac:dyDescent="0.4">
      <c r="A1067" s="20">
        <v>1063</v>
      </c>
      <c r="B1067" s="20" t="s">
        <v>1622</v>
      </c>
      <c r="C1067" s="21" t="s">
        <v>1623</v>
      </c>
      <c r="D1067" s="21" t="s">
        <v>1634</v>
      </c>
      <c r="E1067" s="21" t="s">
        <v>72</v>
      </c>
      <c r="F1067" s="21" t="s">
        <v>1659</v>
      </c>
      <c r="G1067" s="21"/>
      <c r="H1067" s="20" t="s">
        <v>74</v>
      </c>
      <c r="I1067" s="21" t="s">
        <v>1658</v>
      </c>
      <c r="J1067" s="5"/>
      <c r="K1067" s="5"/>
      <c r="L1067" s="19" t="str">
        <f>D1067&amp;"|"&amp;COUNTIF($D$5:D1067,D1067)</f>
        <v>استلام حديد تسليح الأساسات|13</v>
      </c>
    </row>
    <row r="1068" spans="1:12" ht="18" x14ac:dyDescent="0.4">
      <c r="A1068" s="22">
        <v>1064</v>
      </c>
      <c r="B1068" s="22" t="s">
        <v>1622</v>
      </c>
      <c r="C1068" s="23" t="s">
        <v>1623</v>
      </c>
      <c r="D1068" s="23" t="s">
        <v>1634</v>
      </c>
      <c r="E1068" s="23" t="s">
        <v>72</v>
      </c>
      <c r="F1068" s="23" t="s">
        <v>1660</v>
      </c>
      <c r="G1068" s="23" t="s">
        <v>1661</v>
      </c>
      <c r="H1068" s="22" t="s">
        <v>74</v>
      </c>
      <c r="I1068" s="23" t="s">
        <v>1658</v>
      </c>
      <c r="J1068" s="5"/>
      <c r="K1068" s="5"/>
      <c r="L1068" s="19" t="str">
        <f>D1068&amp;"|"&amp;COUNTIF($D$5:D1068,D1068)</f>
        <v>استلام حديد تسليح الأساسات|14</v>
      </c>
    </row>
    <row r="1069" spans="1:12" ht="36" x14ac:dyDescent="0.4">
      <c r="A1069" s="20">
        <v>1065</v>
      </c>
      <c r="B1069" s="20" t="s">
        <v>1622</v>
      </c>
      <c r="C1069" s="21" t="s">
        <v>1623</v>
      </c>
      <c r="D1069" s="21" t="s">
        <v>1634</v>
      </c>
      <c r="E1069" s="21" t="s">
        <v>72</v>
      </c>
      <c r="F1069" s="21" t="s">
        <v>1662</v>
      </c>
      <c r="G1069" s="21"/>
      <c r="H1069" s="20" t="s">
        <v>84</v>
      </c>
      <c r="I1069" s="21" t="s">
        <v>1658</v>
      </c>
      <c r="J1069" s="5"/>
      <c r="K1069" s="5"/>
      <c r="L1069" s="19" t="str">
        <f>D1069&amp;"|"&amp;COUNTIF($D$5:D1069,D1069)</f>
        <v>استلام حديد تسليح الأساسات|15</v>
      </c>
    </row>
    <row r="1070" spans="1:12" ht="36" x14ac:dyDescent="0.4">
      <c r="A1070" s="22">
        <v>1066</v>
      </c>
      <c r="B1070" s="22" t="s">
        <v>1622</v>
      </c>
      <c r="C1070" s="23" t="s">
        <v>1623</v>
      </c>
      <c r="D1070" s="23" t="s">
        <v>1634</v>
      </c>
      <c r="E1070" s="23" t="s">
        <v>72</v>
      </c>
      <c r="F1070" s="23" t="s">
        <v>1663</v>
      </c>
      <c r="G1070" s="23" t="s">
        <v>1664</v>
      </c>
      <c r="H1070" s="22" t="s">
        <v>84</v>
      </c>
      <c r="I1070" s="23" t="s">
        <v>1658</v>
      </c>
      <c r="J1070" s="5"/>
      <c r="K1070" s="5"/>
      <c r="L1070" s="19" t="str">
        <f>D1070&amp;"|"&amp;COUNTIF($D$5:D1070,D1070)</f>
        <v>استلام حديد تسليح الأساسات|16</v>
      </c>
    </row>
    <row r="1071" spans="1:12" ht="36" x14ac:dyDescent="0.4">
      <c r="A1071" s="20">
        <v>1067</v>
      </c>
      <c r="B1071" s="20" t="s">
        <v>1622</v>
      </c>
      <c r="C1071" s="21" t="s">
        <v>1623</v>
      </c>
      <c r="D1071" s="21" t="s">
        <v>1634</v>
      </c>
      <c r="E1071" s="21" t="s">
        <v>72</v>
      </c>
      <c r="F1071" s="21" t="s">
        <v>1665</v>
      </c>
      <c r="G1071" s="21"/>
      <c r="H1071" s="20" t="s">
        <v>74</v>
      </c>
      <c r="I1071" s="21" t="s">
        <v>1658</v>
      </c>
      <c r="J1071" s="5"/>
      <c r="K1071" s="5"/>
      <c r="L1071" s="19" t="str">
        <f>D1071&amp;"|"&amp;COUNTIF($D$5:D1071,D1071)</f>
        <v>استلام حديد تسليح الأساسات|17</v>
      </c>
    </row>
    <row r="1072" spans="1:12" ht="36" x14ac:dyDescent="0.4">
      <c r="A1072" s="22">
        <v>1068</v>
      </c>
      <c r="B1072" s="22" t="s">
        <v>1622</v>
      </c>
      <c r="C1072" s="23" t="s">
        <v>1623</v>
      </c>
      <c r="D1072" s="23" t="s">
        <v>1634</v>
      </c>
      <c r="E1072" s="23" t="s">
        <v>72</v>
      </c>
      <c r="F1072" s="23" t="s">
        <v>1666</v>
      </c>
      <c r="G1072" s="23" t="s">
        <v>1667</v>
      </c>
      <c r="H1072" s="22" t="s">
        <v>74</v>
      </c>
      <c r="I1072" s="23" t="s">
        <v>1658</v>
      </c>
      <c r="J1072" s="5"/>
      <c r="K1072" s="5"/>
      <c r="L1072" s="19" t="str">
        <f>D1072&amp;"|"&amp;COUNTIF($D$5:D1072,D1072)</f>
        <v>استلام حديد تسليح الأساسات|18</v>
      </c>
    </row>
    <row r="1073" spans="1:12" ht="36" x14ac:dyDescent="0.4">
      <c r="A1073" s="20">
        <v>1069</v>
      </c>
      <c r="B1073" s="20" t="s">
        <v>1622</v>
      </c>
      <c r="C1073" s="21" t="s">
        <v>1623</v>
      </c>
      <c r="D1073" s="21" t="s">
        <v>1634</v>
      </c>
      <c r="E1073" s="21" t="s">
        <v>72</v>
      </c>
      <c r="F1073" s="21" t="s">
        <v>1668</v>
      </c>
      <c r="G1073" s="21" t="s">
        <v>1669</v>
      </c>
      <c r="H1073" s="20" t="s">
        <v>74</v>
      </c>
      <c r="I1073" s="21" t="s">
        <v>1670</v>
      </c>
      <c r="J1073" s="5"/>
      <c r="K1073" s="5"/>
      <c r="L1073" s="19" t="str">
        <f>D1073&amp;"|"&amp;COUNTIF($D$5:D1073,D1073)</f>
        <v>استلام حديد تسليح الأساسات|19</v>
      </c>
    </row>
    <row r="1074" spans="1:12" ht="18" x14ac:dyDescent="0.4">
      <c r="A1074" s="22">
        <v>1070</v>
      </c>
      <c r="B1074" s="22" t="s">
        <v>1622</v>
      </c>
      <c r="C1074" s="23" t="s">
        <v>1623</v>
      </c>
      <c r="D1074" s="23" t="s">
        <v>1634</v>
      </c>
      <c r="E1074" s="23" t="s">
        <v>72</v>
      </c>
      <c r="F1074" s="23" t="s">
        <v>1671</v>
      </c>
      <c r="G1074" s="23"/>
      <c r="H1074" s="22" t="s">
        <v>74</v>
      </c>
      <c r="I1074" s="23" t="s">
        <v>1672</v>
      </c>
      <c r="J1074" s="5"/>
      <c r="K1074" s="5"/>
      <c r="L1074" s="19" t="str">
        <f>D1074&amp;"|"&amp;COUNTIF($D$5:D1074,D1074)</f>
        <v>استلام حديد تسليح الأساسات|20</v>
      </c>
    </row>
    <row r="1075" spans="1:12" ht="36" x14ac:dyDescent="0.4">
      <c r="A1075" s="20">
        <v>1071</v>
      </c>
      <c r="B1075" s="20" t="s">
        <v>1622</v>
      </c>
      <c r="C1075" s="21" t="s">
        <v>1623</v>
      </c>
      <c r="D1075" s="21" t="s">
        <v>1634</v>
      </c>
      <c r="E1075" s="21" t="s">
        <v>72</v>
      </c>
      <c r="F1075" s="21" t="s">
        <v>1673</v>
      </c>
      <c r="G1075" s="21"/>
      <c r="H1075" s="20" t="s">
        <v>74</v>
      </c>
      <c r="I1075" s="21" t="s">
        <v>1672</v>
      </c>
      <c r="J1075" s="5"/>
      <c r="K1075" s="5"/>
      <c r="L1075" s="19" t="str">
        <f>D1075&amp;"|"&amp;COUNTIF($D$5:D1075,D1075)</f>
        <v>استلام حديد تسليح الأساسات|21</v>
      </c>
    </row>
    <row r="1076" spans="1:12" ht="36" x14ac:dyDescent="0.4">
      <c r="A1076" s="22">
        <v>1072</v>
      </c>
      <c r="B1076" s="22" t="s">
        <v>1622</v>
      </c>
      <c r="C1076" s="23" t="s">
        <v>1623</v>
      </c>
      <c r="D1076" s="23" t="s">
        <v>1634</v>
      </c>
      <c r="E1076" s="23" t="s">
        <v>72</v>
      </c>
      <c r="F1076" s="23" t="s">
        <v>1674</v>
      </c>
      <c r="G1076" s="23"/>
      <c r="H1076" s="22" t="s">
        <v>74</v>
      </c>
      <c r="I1076" s="23" t="s">
        <v>1672</v>
      </c>
      <c r="J1076" s="5"/>
      <c r="K1076" s="5"/>
      <c r="L1076" s="19" t="str">
        <f>D1076&amp;"|"&amp;COUNTIF($D$5:D1076,D1076)</f>
        <v>استلام حديد تسليح الأساسات|22</v>
      </c>
    </row>
    <row r="1077" spans="1:12" ht="36" x14ac:dyDescent="0.4">
      <c r="A1077" s="20">
        <v>1073</v>
      </c>
      <c r="B1077" s="20" t="s">
        <v>1622</v>
      </c>
      <c r="C1077" s="21" t="s">
        <v>1623</v>
      </c>
      <c r="D1077" s="21" t="s">
        <v>1634</v>
      </c>
      <c r="E1077" s="21" t="s">
        <v>72</v>
      </c>
      <c r="F1077" s="21" t="s">
        <v>1675</v>
      </c>
      <c r="G1077" s="21"/>
      <c r="H1077" s="20" t="s">
        <v>74</v>
      </c>
      <c r="I1077" s="21" t="s">
        <v>1672</v>
      </c>
      <c r="J1077" s="5"/>
      <c r="K1077" s="5"/>
      <c r="L1077" s="19" t="str">
        <f>D1077&amp;"|"&amp;COUNTIF($D$5:D1077,D1077)</f>
        <v>استلام حديد تسليح الأساسات|23</v>
      </c>
    </row>
    <row r="1078" spans="1:12" ht="54" x14ac:dyDescent="0.4">
      <c r="A1078" s="22">
        <v>1074</v>
      </c>
      <c r="B1078" s="22" t="s">
        <v>1622</v>
      </c>
      <c r="C1078" s="23" t="s">
        <v>1623</v>
      </c>
      <c r="D1078" s="23" t="s">
        <v>1634</v>
      </c>
      <c r="E1078" s="23" t="s">
        <v>72</v>
      </c>
      <c r="F1078" s="23" t="s">
        <v>1676</v>
      </c>
      <c r="G1078" s="23" t="s">
        <v>1677</v>
      </c>
      <c r="H1078" s="22" t="s">
        <v>74</v>
      </c>
      <c r="I1078" s="23" t="s">
        <v>1672</v>
      </c>
      <c r="J1078" s="5"/>
      <c r="K1078" s="5"/>
      <c r="L1078" s="19" t="str">
        <f>D1078&amp;"|"&amp;COUNTIF($D$5:D1078,D1078)</f>
        <v>استلام حديد تسليح الأساسات|24</v>
      </c>
    </row>
    <row r="1079" spans="1:12" ht="18" x14ac:dyDescent="0.4">
      <c r="A1079" s="20">
        <v>1075</v>
      </c>
      <c r="B1079" s="20" t="s">
        <v>1622</v>
      </c>
      <c r="C1079" s="21" t="s">
        <v>1623</v>
      </c>
      <c r="D1079" s="21" t="s">
        <v>1634</v>
      </c>
      <c r="E1079" s="21" t="s">
        <v>72</v>
      </c>
      <c r="F1079" s="21" t="s">
        <v>1678</v>
      </c>
      <c r="G1079" s="21" t="s">
        <v>1679</v>
      </c>
      <c r="H1079" s="20" t="s">
        <v>74</v>
      </c>
      <c r="I1079" s="21" t="s">
        <v>1672</v>
      </c>
      <c r="J1079" s="5"/>
      <c r="K1079" s="5"/>
      <c r="L1079" s="19" t="str">
        <f>D1079&amp;"|"&amp;COUNTIF($D$5:D1079,D1079)</f>
        <v>استلام حديد تسليح الأساسات|25</v>
      </c>
    </row>
    <row r="1080" spans="1:12" ht="18" x14ac:dyDescent="0.4">
      <c r="A1080" s="22">
        <v>1076</v>
      </c>
      <c r="B1080" s="22" t="s">
        <v>1622</v>
      </c>
      <c r="C1080" s="23" t="s">
        <v>1623</v>
      </c>
      <c r="D1080" s="23" t="s">
        <v>1634</v>
      </c>
      <c r="E1080" s="23" t="s">
        <v>72</v>
      </c>
      <c r="F1080" s="23" t="s">
        <v>1680</v>
      </c>
      <c r="G1080" s="23"/>
      <c r="H1080" s="22" t="s">
        <v>74</v>
      </c>
      <c r="I1080" s="23" t="s">
        <v>1672</v>
      </c>
      <c r="J1080" s="5"/>
      <c r="K1080" s="5"/>
      <c r="L1080" s="19" t="str">
        <f>D1080&amp;"|"&amp;COUNTIF($D$5:D1080,D1080)</f>
        <v>استلام حديد تسليح الأساسات|26</v>
      </c>
    </row>
    <row r="1081" spans="1:12" ht="18" x14ac:dyDescent="0.4">
      <c r="A1081" s="20">
        <v>1077</v>
      </c>
      <c r="B1081" s="20" t="s">
        <v>1622</v>
      </c>
      <c r="C1081" s="21" t="s">
        <v>1623</v>
      </c>
      <c r="D1081" s="21" t="s">
        <v>1634</v>
      </c>
      <c r="E1081" s="21" t="s">
        <v>72</v>
      </c>
      <c r="F1081" s="21" t="s">
        <v>1681</v>
      </c>
      <c r="G1081" s="21"/>
      <c r="H1081" s="20" t="s">
        <v>74</v>
      </c>
      <c r="I1081" s="21" t="s">
        <v>1672</v>
      </c>
      <c r="J1081" s="5"/>
      <c r="K1081" s="5"/>
      <c r="L1081" s="19" t="str">
        <f>D1081&amp;"|"&amp;COUNTIF($D$5:D1081,D1081)</f>
        <v>استلام حديد تسليح الأساسات|27</v>
      </c>
    </row>
    <row r="1082" spans="1:12" ht="18" x14ac:dyDescent="0.4">
      <c r="A1082" s="22">
        <v>1078</v>
      </c>
      <c r="B1082" s="22" t="s">
        <v>1622</v>
      </c>
      <c r="C1082" s="23" t="s">
        <v>1623</v>
      </c>
      <c r="D1082" s="23" t="s">
        <v>1634</v>
      </c>
      <c r="E1082" s="23" t="s">
        <v>72</v>
      </c>
      <c r="F1082" s="23" t="s">
        <v>1682</v>
      </c>
      <c r="G1082" s="23"/>
      <c r="H1082" s="22" t="s">
        <v>78</v>
      </c>
      <c r="I1082" s="23" t="s">
        <v>1672</v>
      </c>
      <c r="J1082" s="5"/>
      <c r="K1082" s="5"/>
      <c r="L1082" s="19" t="str">
        <f>D1082&amp;"|"&amp;COUNTIF($D$5:D1082,D1082)</f>
        <v>استلام حديد تسليح الأساسات|28</v>
      </c>
    </row>
    <row r="1083" spans="1:12" ht="18" x14ac:dyDescent="0.4">
      <c r="A1083" s="20">
        <v>1079</v>
      </c>
      <c r="B1083" s="20" t="s">
        <v>1622</v>
      </c>
      <c r="C1083" s="21" t="s">
        <v>1623</v>
      </c>
      <c r="D1083" s="21" t="s">
        <v>1634</v>
      </c>
      <c r="E1083" s="21" t="s">
        <v>72</v>
      </c>
      <c r="F1083" s="21" t="s">
        <v>1683</v>
      </c>
      <c r="G1083" s="21"/>
      <c r="H1083" s="20" t="s">
        <v>78</v>
      </c>
      <c r="I1083" s="21" t="s">
        <v>1672</v>
      </c>
      <c r="J1083" s="5"/>
      <c r="K1083" s="5"/>
      <c r="L1083" s="19" t="str">
        <f>D1083&amp;"|"&amp;COUNTIF($D$5:D1083,D1083)</f>
        <v>استلام حديد تسليح الأساسات|29</v>
      </c>
    </row>
    <row r="1084" spans="1:12" ht="18" x14ac:dyDescent="0.4">
      <c r="A1084" s="22">
        <v>1080</v>
      </c>
      <c r="B1084" s="22" t="s">
        <v>1622</v>
      </c>
      <c r="C1084" s="23" t="s">
        <v>1623</v>
      </c>
      <c r="D1084" s="23" t="s">
        <v>1634</v>
      </c>
      <c r="E1084" s="23" t="s">
        <v>72</v>
      </c>
      <c r="F1084" s="23" t="s">
        <v>1684</v>
      </c>
      <c r="G1084" s="23"/>
      <c r="H1084" s="22" t="s">
        <v>84</v>
      </c>
      <c r="I1084" s="23" t="s">
        <v>1685</v>
      </c>
      <c r="J1084" s="5"/>
      <c r="K1084" s="5"/>
      <c r="L1084" s="19" t="str">
        <f>D1084&amp;"|"&amp;COUNTIF($D$5:D1084,D1084)</f>
        <v>استلام حديد تسليح الأساسات|30</v>
      </c>
    </row>
    <row r="1085" spans="1:12" ht="18" x14ac:dyDescent="0.4">
      <c r="A1085" s="20">
        <v>1081</v>
      </c>
      <c r="B1085" s="20" t="s">
        <v>1622</v>
      </c>
      <c r="C1085" s="21" t="s">
        <v>1623</v>
      </c>
      <c r="D1085" s="21" t="s">
        <v>1634</v>
      </c>
      <c r="E1085" s="21" t="s">
        <v>72</v>
      </c>
      <c r="F1085" s="21" t="s">
        <v>1686</v>
      </c>
      <c r="G1085" s="21"/>
      <c r="H1085" s="20" t="s">
        <v>74</v>
      </c>
      <c r="I1085" s="21" t="s">
        <v>1685</v>
      </c>
      <c r="J1085" s="5"/>
      <c r="K1085" s="5"/>
      <c r="L1085" s="19" t="str">
        <f>D1085&amp;"|"&amp;COUNTIF($D$5:D1085,D1085)</f>
        <v>استلام حديد تسليح الأساسات|31</v>
      </c>
    </row>
    <row r="1086" spans="1:12" ht="18" x14ac:dyDescent="0.4">
      <c r="A1086" s="22">
        <v>1082</v>
      </c>
      <c r="B1086" s="22" t="s">
        <v>1622</v>
      </c>
      <c r="C1086" s="23" t="s">
        <v>1623</v>
      </c>
      <c r="D1086" s="23" t="s">
        <v>1634</v>
      </c>
      <c r="E1086" s="23" t="s">
        <v>76</v>
      </c>
      <c r="F1086" s="23" t="s">
        <v>1687</v>
      </c>
      <c r="G1086" s="23"/>
      <c r="H1086" s="22" t="s">
        <v>78</v>
      </c>
      <c r="I1086" s="23" t="s">
        <v>1685</v>
      </c>
      <c r="J1086" s="5"/>
      <c r="K1086" s="5"/>
      <c r="L1086" s="19" t="str">
        <f>D1086&amp;"|"&amp;COUNTIF($D$5:D1086,D1086)</f>
        <v>استلام حديد تسليح الأساسات|32</v>
      </c>
    </row>
    <row r="1087" spans="1:12" ht="18" x14ac:dyDescent="0.4">
      <c r="A1087" s="20">
        <v>1083</v>
      </c>
      <c r="B1087" s="20" t="s">
        <v>1622</v>
      </c>
      <c r="C1087" s="21" t="s">
        <v>1623</v>
      </c>
      <c r="D1087" s="21" t="s">
        <v>1634</v>
      </c>
      <c r="E1087" s="21" t="s">
        <v>72</v>
      </c>
      <c r="F1087" s="21" t="s">
        <v>1688</v>
      </c>
      <c r="G1087" s="21"/>
      <c r="H1087" s="20" t="s">
        <v>74</v>
      </c>
      <c r="I1087" s="21" t="s">
        <v>1685</v>
      </c>
      <c r="J1087" s="5"/>
      <c r="K1087" s="5"/>
      <c r="L1087" s="19" t="str">
        <f>D1087&amp;"|"&amp;COUNTIF($D$5:D1087,D1087)</f>
        <v>استلام حديد تسليح الأساسات|33</v>
      </c>
    </row>
    <row r="1088" spans="1:12" ht="36" x14ac:dyDescent="0.4">
      <c r="A1088" s="22">
        <v>1084</v>
      </c>
      <c r="B1088" s="22" t="s">
        <v>1622</v>
      </c>
      <c r="C1088" s="23" t="s">
        <v>1623</v>
      </c>
      <c r="D1088" s="23" t="s">
        <v>1634</v>
      </c>
      <c r="E1088" s="23" t="s">
        <v>72</v>
      </c>
      <c r="F1088" s="23" t="s">
        <v>1689</v>
      </c>
      <c r="G1088" s="23"/>
      <c r="H1088" s="22" t="s">
        <v>74</v>
      </c>
      <c r="I1088" s="23" t="s">
        <v>1685</v>
      </c>
      <c r="J1088" s="5"/>
      <c r="K1088" s="5"/>
      <c r="L1088" s="19" t="str">
        <f>D1088&amp;"|"&amp;COUNTIF($D$5:D1088,D1088)</f>
        <v>استلام حديد تسليح الأساسات|34</v>
      </c>
    </row>
    <row r="1089" spans="1:12" ht="36" x14ac:dyDescent="0.4">
      <c r="A1089" s="20">
        <v>1085</v>
      </c>
      <c r="B1089" s="20" t="s">
        <v>1622</v>
      </c>
      <c r="C1089" s="21" t="s">
        <v>1623</v>
      </c>
      <c r="D1089" s="21" t="s">
        <v>1634</v>
      </c>
      <c r="E1089" s="21" t="s">
        <v>72</v>
      </c>
      <c r="F1089" s="21" t="s">
        <v>1690</v>
      </c>
      <c r="G1089" s="21" t="s">
        <v>1691</v>
      </c>
      <c r="H1089" s="20" t="s">
        <v>74</v>
      </c>
      <c r="I1089" s="21" t="s">
        <v>1685</v>
      </c>
      <c r="J1089" s="5"/>
      <c r="K1089" s="5"/>
      <c r="L1089" s="19" t="str">
        <f>D1089&amp;"|"&amp;COUNTIF($D$5:D1089,D1089)</f>
        <v>استلام حديد تسليح الأساسات|35</v>
      </c>
    </row>
    <row r="1090" spans="1:12" ht="18" x14ac:dyDescent="0.4">
      <c r="A1090" s="22">
        <v>1086</v>
      </c>
      <c r="B1090" s="22" t="s">
        <v>1622</v>
      </c>
      <c r="C1090" s="23" t="s">
        <v>1623</v>
      </c>
      <c r="D1090" s="23" t="s">
        <v>1634</v>
      </c>
      <c r="E1090" s="23" t="s">
        <v>72</v>
      </c>
      <c r="F1090" s="23" t="s">
        <v>1692</v>
      </c>
      <c r="G1090" s="23"/>
      <c r="H1090" s="22" t="s">
        <v>84</v>
      </c>
      <c r="I1090" s="23" t="s">
        <v>1685</v>
      </c>
      <c r="J1090" s="5"/>
      <c r="K1090" s="5"/>
      <c r="L1090" s="19" t="str">
        <f>D1090&amp;"|"&amp;COUNTIF($D$5:D1090,D1090)</f>
        <v>استلام حديد تسليح الأساسات|36</v>
      </c>
    </row>
    <row r="1091" spans="1:12" ht="36" x14ac:dyDescent="0.4">
      <c r="A1091" s="20">
        <v>1087</v>
      </c>
      <c r="B1091" s="20" t="s">
        <v>1622</v>
      </c>
      <c r="C1091" s="21" t="s">
        <v>1623</v>
      </c>
      <c r="D1091" s="21" t="s">
        <v>1634</v>
      </c>
      <c r="E1091" s="21" t="s">
        <v>72</v>
      </c>
      <c r="F1091" s="21" t="s">
        <v>1693</v>
      </c>
      <c r="G1091" s="21"/>
      <c r="H1091" s="20" t="s">
        <v>84</v>
      </c>
      <c r="I1091" s="21" t="s">
        <v>1685</v>
      </c>
      <c r="J1091" s="5"/>
      <c r="K1091" s="5"/>
      <c r="L1091" s="19" t="str">
        <f>D1091&amp;"|"&amp;COUNTIF($D$5:D1091,D1091)</f>
        <v>استلام حديد تسليح الأساسات|37</v>
      </c>
    </row>
    <row r="1092" spans="1:12" ht="36" x14ac:dyDescent="0.4">
      <c r="A1092" s="22">
        <v>1088</v>
      </c>
      <c r="B1092" s="22" t="s">
        <v>1622</v>
      </c>
      <c r="C1092" s="23" t="s">
        <v>1623</v>
      </c>
      <c r="D1092" s="23" t="s">
        <v>1634</v>
      </c>
      <c r="E1092" s="23" t="s">
        <v>72</v>
      </c>
      <c r="F1092" s="23" t="s">
        <v>1694</v>
      </c>
      <c r="G1092" s="23" t="s">
        <v>1695</v>
      </c>
      <c r="H1092" s="22" t="s">
        <v>74</v>
      </c>
      <c r="I1092" s="23" t="s">
        <v>1685</v>
      </c>
      <c r="J1092" s="5"/>
      <c r="K1092" s="5"/>
      <c r="L1092" s="19" t="str">
        <f>D1092&amp;"|"&amp;COUNTIF($D$5:D1092,D1092)</f>
        <v>استلام حديد تسليح الأساسات|38</v>
      </c>
    </row>
    <row r="1093" spans="1:12" ht="36" x14ac:dyDescent="0.4">
      <c r="A1093" s="20">
        <v>1089</v>
      </c>
      <c r="B1093" s="20" t="s">
        <v>1622</v>
      </c>
      <c r="C1093" s="21" t="s">
        <v>1623</v>
      </c>
      <c r="D1093" s="21" t="s">
        <v>1634</v>
      </c>
      <c r="E1093" s="21" t="s">
        <v>72</v>
      </c>
      <c r="F1093" s="21" t="s">
        <v>1696</v>
      </c>
      <c r="G1093" s="21" t="s">
        <v>1697</v>
      </c>
      <c r="H1093" s="20" t="s">
        <v>74</v>
      </c>
      <c r="I1093" s="21" t="s">
        <v>1698</v>
      </c>
      <c r="J1093" s="5"/>
      <c r="K1093" s="5"/>
      <c r="L1093" s="19" t="str">
        <f>D1093&amp;"|"&amp;COUNTIF($D$5:D1093,D1093)</f>
        <v>استلام حديد تسليح الأساسات|39</v>
      </c>
    </row>
    <row r="1094" spans="1:12" ht="18" x14ac:dyDescent="0.4">
      <c r="A1094" s="22">
        <v>1090</v>
      </c>
      <c r="B1094" s="22" t="s">
        <v>1622</v>
      </c>
      <c r="C1094" s="23" t="s">
        <v>1623</v>
      </c>
      <c r="D1094" s="23" t="s">
        <v>1634</v>
      </c>
      <c r="E1094" s="23" t="s">
        <v>72</v>
      </c>
      <c r="F1094" s="23" t="s">
        <v>1699</v>
      </c>
      <c r="G1094" s="23"/>
      <c r="H1094" s="22" t="s">
        <v>84</v>
      </c>
      <c r="I1094" s="23" t="s">
        <v>1698</v>
      </c>
      <c r="J1094" s="5"/>
      <c r="K1094" s="5"/>
      <c r="L1094" s="19" t="str">
        <f>D1094&amp;"|"&amp;COUNTIF($D$5:D1094,D1094)</f>
        <v>استلام حديد تسليح الأساسات|40</v>
      </c>
    </row>
    <row r="1095" spans="1:12" ht="18" x14ac:dyDescent="0.4">
      <c r="A1095" s="20">
        <v>1091</v>
      </c>
      <c r="B1095" s="20" t="s">
        <v>1622</v>
      </c>
      <c r="C1095" s="21" t="s">
        <v>1623</v>
      </c>
      <c r="D1095" s="21" t="s">
        <v>1634</v>
      </c>
      <c r="E1095" s="21" t="s">
        <v>72</v>
      </c>
      <c r="F1095" s="21" t="s">
        <v>1700</v>
      </c>
      <c r="G1095" s="21" t="s">
        <v>1701</v>
      </c>
      <c r="H1095" s="20" t="s">
        <v>74</v>
      </c>
      <c r="I1095" s="21" t="s">
        <v>1698</v>
      </c>
      <c r="J1095" s="5"/>
      <c r="K1095" s="5"/>
      <c r="L1095" s="19" t="str">
        <f>D1095&amp;"|"&amp;COUNTIF($D$5:D1095,D1095)</f>
        <v>استلام حديد تسليح الأساسات|41</v>
      </c>
    </row>
    <row r="1096" spans="1:12" ht="18" x14ac:dyDescent="0.4">
      <c r="A1096" s="22">
        <v>1092</v>
      </c>
      <c r="B1096" s="22" t="s">
        <v>1622</v>
      </c>
      <c r="C1096" s="23" t="s">
        <v>1623</v>
      </c>
      <c r="D1096" s="23" t="s">
        <v>1634</v>
      </c>
      <c r="E1096" s="23" t="s">
        <v>72</v>
      </c>
      <c r="F1096" s="23" t="s">
        <v>1702</v>
      </c>
      <c r="G1096" s="23" t="s">
        <v>1703</v>
      </c>
      <c r="H1096" s="22" t="s">
        <v>74</v>
      </c>
      <c r="I1096" s="23" t="s">
        <v>1698</v>
      </c>
      <c r="J1096" s="5"/>
      <c r="K1096" s="5"/>
      <c r="L1096" s="19" t="str">
        <f>D1096&amp;"|"&amp;COUNTIF($D$5:D1096,D1096)</f>
        <v>استلام حديد تسليح الأساسات|42</v>
      </c>
    </row>
    <row r="1097" spans="1:12" ht="36" x14ac:dyDescent="0.4">
      <c r="A1097" s="20">
        <v>1093</v>
      </c>
      <c r="B1097" s="20" t="s">
        <v>1622</v>
      </c>
      <c r="C1097" s="21" t="s">
        <v>1623</v>
      </c>
      <c r="D1097" s="21" t="s">
        <v>1634</v>
      </c>
      <c r="E1097" s="21" t="s">
        <v>72</v>
      </c>
      <c r="F1097" s="21" t="s">
        <v>1704</v>
      </c>
      <c r="G1097" s="21"/>
      <c r="H1097" s="20" t="s">
        <v>84</v>
      </c>
      <c r="I1097" s="21" t="s">
        <v>1698</v>
      </c>
      <c r="J1097" s="5"/>
      <c r="K1097" s="5"/>
      <c r="L1097" s="19" t="str">
        <f>D1097&amp;"|"&amp;COUNTIF($D$5:D1097,D1097)</f>
        <v>استلام حديد تسليح الأساسات|43</v>
      </c>
    </row>
    <row r="1098" spans="1:12" ht="18" x14ac:dyDescent="0.4">
      <c r="A1098" s="22">
        <v>1094</v>
      </c>
      <c r="B1098" s="22" t="s">
        <v>1622</v>
      </c>
      <c r="C1098" s="23" t="s">
        <v>1623</v>
      </c>
      <c r="D1098" s="23" t="s">
        <v>1634</v>
      </c>
      <c r="E1098" s="23" t="s">
        <v>72</v>
      </c>
      <c r="F1098" s="23" t="s">
        <v>1705</v>
      </c>
      <c r="G1098" s="23" t="s">
        <v>1706</v>
      </c>
      <c r="H1098" s="22" t="s">
        <v>74</v>
      </c>
      <c r="I1098" s="23" t="s">
        <v>1698</v>
      </c>
      <c r="J1098" s="5"/>
      <c r="K1098" s="5"/>
      <c r="L1098" s="19" t="str">
        <f>D1098&amp;"|"&amp;COUNTIF($D$5:D1098,D1098)</f>
        <v>استلام حديد تسليح الأساسات|44</v>
      </c>
    </row>
    <row r="1099" spans="1:12" ht="18" x14ac:dyDescent="0.4">
      <c r="A1099" s="20">
        <v>1095</v>
      </c>
      <c r="B1099" s="20" t="s">
        <v>1622</v>
      </c>
      <c r="C1099" s="21" t="s">
        <v>1623</v>
      </c>
      <c r="D1099" s="21" t="s">
        <v>1634</v>
      </c>
      <c r="E1099" s="21" t="s">
        <v>72</v>
      </c>
      <c r="F1099" s="21" t="s">
        <v>1707</v>
      </c>
      <c r="G1099" s="21" t="s">
        <v>1708</v>
      </c>
      <c r="H1099" s="20" t="s">
        <v>74</v>
      </c>
      <c r="I1099" s="21" t="s">
        <v>1698</v>
      </c>
      <c r="J1099" s="5"/>
      <c r="K1099" s="5"/>
      <c r="L1099" s="19" t="str">
        <f>D1099&amp;"|"&amp;COUNTIF($D$5:D1099,D1099)</f>
        <v>استلام حديد تسليح الأساسات|45</v>
      </c>
    </row>
    <row r="1100" spans="1:12" ht="18" x14ac:dyDescent="0.4">
      <c r="A1100" s="22">
        <v>1096</v>
      </c>
      <c r="B1100" s="22" t="s">
        <v>1622</v>
      </c>
      <c r="C1100" s="23" t="s">
        <v>1623</v>
      </c>
      <c r="D1100" s="23" t="s">
        <v>1634</v>
      </c>
      <c r="E1100" s="23" t="s">
        <v>72</v>
      </c>
      <c r="F1100" s="23" t="s">
        <v>1709</v>
      </c>
      <c r="G1100" s="23" t="s">
        <v>1710</v>
      </c>
      <c r="H1100" s="22" t="s">
        <v>74</v>
      </c>
      <c r="I1100" s="23" t="s">
        <v>1698</v>
      </c>
      <c r="J1100" s="5"/>
      <c r="K1100" s="5"/>
      <c r="L1100" s="19" t="str">
        <f>D1100&amp;"|"&amp;COUNTIF($D$5:D1100,D1100)</f>
        <v>استلام حديد تسليح الأساسات|46</v>
      </c>
    </row>
    <row r="1101" spans="1:12" ht="18" x14ac:dyDescent="0.4">
      <c r="A1101" s="20">
        <v>1097</v>
      </c>
      <c r="B1101" s="20" t="s">
        <v>1622</v>
      </c>
      <c r="C1101" s="21" t="s">
        <v>1623</v>
      </c>
      <c r="D1101" s="21" t="s">
        <v>1634</v>
      </c>
      <c r="E1101" s="21" t="s">
        <v>72</v>
      </c>
      <c r="F1101" s="21" t="s">
        <v>1711</v>
      </c>
      <c r="G1101" s="21"/>
      <c r="H1101" s="20" t="s">
        <v>74</v>
      </c>
      <c r="I1101" s="21" t="s">
        <v>1698</v>
      </c>
      <c r="J1101" s="5"/>
      <c r="K1101" s="5"/>
      <c r="L1101" s="19" t="str">
        <f>D1101&amp;"|"&amp;COUNTIF($D$5:D1101,D1101)</f>
        <v>استلام حديد تسليح الأساسات|47</v>
      </c>
    </row>
    <row r="1102" spans="1:12" ht="36" x14ac:dyDescent="0.4">
      <c r="A1102" s="22">
        <v>1098</v>
      </c>
      <c r="B1102" s="22" t="s">
        <v>1622</v>
      </c>
      <c r="C1102" s="23" t="s">
        <v>1623</v>
      </c>
      <c r="D1102" s="23" t="s">
        <v>1634</v>
      </c>
      <c r="E1102" s="23" t="s">
        <v>72</v>
      </c>
      <c r="F1102" s="23" t="s">
        <v>1712</v>
      </c>
      <c r="G1102" s="23" t="s">
        <v>1713</v>
      </c>
      <c r="H1102" s="22" t="s">
        <v>74</v>
      </c>
      <c r="I1102" s="23" t="s">
        <v>1698</v>
      </c>
      <c r="J1102" s="5"/>
      <c r="K1102" s="5"/>
      <c r="L1102" s="19" t="str">
        <f>D1102&amp;"|"&amp;COUNTIF($D$5:D1102,D1102)</f>
        <v>استلام حديد تسليح الأساسات|48</v>
      </c>
    </row>
    <row r="1103" spans="1:12" ht="18" x14ac:dyDescent="0.4">
      <c r="A1103" s="20">
        <v>1099</v>
      </c>
      <c r="B1103" s="20" t="s">
        <v>1622</v>
      </c>
      <c r="C1103" s="21" t="s">
        <v>1623</v>
      </c>
      <c r="D1103" s="21" t="s">
        <v>1634</v>
      </c>
      <c r="E1103" s="21" t="s">
        <v>72</v>
      </c>
      <c r="F1103" s="21" t="s">
        <v>1714</v>
      </c>
      <c r="G1103" s="21" t="s">
        <v>1715</v>
      </c>
      <c r="H1103" s="20" t="s">
        <v>74</v>
      </c>
      <c r="I1103" s="21" t="s">
        <v>1698</v>
      </c>
      <c r="J1103" s="5"/>
      <c r="K1103" s="5"/>
      <c r="L1103" s="19" t="str">
        <f>D1103&amp;"|"&amp;COUNTIF($D$5:D1103,D1103)</f>
        <v>استلام حديد تسليح الأساسات|49</v>
      </c>
    </row>
    <row r="1104" spans="1:12" ht="18" x14ac:dyDescent="0.4">
      <c r="A1104" s="22">
        <v>1100</v>
      </c>
      <c r="B1104" s="22" t="s">
        <v>1622</v>
      </c>
      <c r="C1104" s="23" t="s">
        <v>1623</v>
      </c>
      <c r="D1104" s="23" t="s">
        <v>1634</v>
      </c>
      <c r="E1104" s="23" t="s">
        <v>72</v>
      </c>
      <c r="F1104" s="23" t="s">
        <v>1716</v>
      </c>
      <c r="G1104" s="23"/>
      <c r="H1104" s="22" t="s">
        <v>74</v>
      </c>
      <c r="I1104" s="23" t="s">
        <v>1698</v>
      </c>
      <c r="J1104" s="5"/>
      <c r="K1104" s="5"/>
      <c r="L1104" s="19" t="str">
        <f>D1104&amp;"|"&amp;COUNTIF($D$5:D1104,D1104)</f>
        <v>استلام حديد تسليح الأساسات|50</v>
      </c>
    </row>
    <row r="1105" spans="1:12" ht="18" x14ac:dyDescent="0.4">
      <c r="A1105" s="20">
        <v>1101</v>
      </c>
      <c r="B1105" s="20" t="s">
        <v>1622</v>
      </c>
      <c r="C1105" s="21" t="s">
        <v>1623</v>
      </c>
      <c r="D1105" s="21" t="s">
        <v>1634</v>
      </c>
      <c r="E1105" s="21" t="s">
        <v>72</v>
      </c>
      <c r="F1105" s="21" t="s">
        <v>1717</v>
      </c>
      <c r="G1105" s="21" t="s">
        <v>1718</v>
      </c>
      <c r="H1105" s="20" t="s">
        <v>84</v>
      </c>
      <c r="I1105" s="21" t="s">
        <v>1698</v>
      </c>
      <c r="J1105" s="5"/>
      <c r="K1105" s="5"/>
      <c r="L1105" s="19" t="str">
        <f>D1105&amp;"|"&amp;COUNTIF($D$5:D1105,D1105)</f>
        <v>استلام حديد تسليح الأساسات|51</v>
      </c>
    </row>
    <row r="1106" spans="1:12" ht="36" x14ac:dyDescent="0.4">
      <c r="A1106" s="22">
        <v>1102</v>
      </c>
      <c r="B1106" s="22" t="s">
        <v>1622</v>
      </c>
      <c r="C1106" s="23" t="s">
        <v>1623</v>
      </c>
      <c r="D1106" s="23" t="s">
        <v>1634</v>
      </c>
      <c r="E1106" s="23" t="s">
        <v>72</v>
      </c>
      <c r="F1106" s="23" t="s">
        <v>1719</v>
      </c>
      <c r="G1106" s="23" t="s">
        <v>1720</v>
      </c>
      <c r="H1106" s="22" t="s">
        <v>74</v>
      </c>
      <c r="I1106" s="23" t="s">
        <v>1721</v>
      </c>
      <c r="J1106" s="5"/>
      <c r="K1106" s="5"/>
      <c r="L1106" s="19" t="str">
        <f>D1106&amp;"|"&amp;COUNTIF($D$5:D1106,D1106)</f>
        <v>استلام حديد تسليح الأساسات|52</v>
      </c>
    </row>
    <row r="1107" spans="1:12" ht="18" x14ac:dyDescent="0.4">
      <c r="A1107" s="20">
        <v>1103</v>
      </c>
      <c r="B1107" s="20" t="s">
        <v>1622</v>
      </c>
      <c r="C1107" s="21" t="s">
        <v>1623</v>
      </c>
      <c r="D1107" s="21" t="s">
        <v>1634</v>
      </c>
      <c r="E1107" s="21" t="s">
        <v>72</v>
      </c>
      <c r="F1107" s="21" t="s">
        <v>1722</v>
      </c>
      <c r="G1107" s="21"/>
      <c r="H1107" s="20" t="s">
        <v>78</v>
      </c>
      <c r="I1107" s="21" t="s">
        <v>945</v>
      </c>
      <c r="J1107" s="5"/>
      <c r="K1107" s="5"/>
      <c r="L1107" s="19" t="str">
        <f>D1107&amp;"|"&amp;COUNTIF($D$5:D1107,D1107)</f>
        <v>استلام حديد تسليح الأساسات|53</v>
      </c>
    </row>
    <row r="1108" spans="1:12" ht="36" x14ac:dyDescent="0.4">
      <c r="A1108" s="22">
        <v>1104</v>
      </c>
      <c r="B1108" s="22" t="s">
        <v>1622</v>
      </c>
      <c r="C1108" s="23" t="s">
        <v>1623</v>
      </c>
      <c r="D1108" s="23" t="s">
        <v>1634</v>
      </c>
      <c r="E1108" s="23" t="s">
        <v>76</v>
      </c>
      <c r="F1108" s="23" t="s">
        <v>1723</v>
      </c>
      <c r="G1108" s="23"/>
      <c r="H1108" s="22" t="s">
        <v>78</v>
      </c>
      <c r="I1108" s="23" t="s">
        <v>945</v>
      </c>
      <c r="J1108" s="5"/>
      <c r="K1108" s="5"/>
      <c r="L1108" s="19" t="str">
        <f>D1108&amp;"|"&amp;COUNTIF($D$5:D1108,D1108)</f>
        <v>استلام حديد تسليح الأساسات|54</v>
      </c>
    </row>
    <row r="1109" spans="1:12" ht="54" x14ac:dyDescent="0.4">
      <c r="A1109" s="20">
        <v>1105</v>
      </c>
      <c r="B1109" s="20" t="s">
        <v>1622</v>
      </c>
      <c r="C1109" s="21" t="s">
        <v>1623</v>
      </c>
      <c r="D1109" s="21" t="s">
        <v>1634</v>
      </c>
      <c r="E1109" s="21" t="s">
        <v>72</v>
      </c>
      <c r="F1109" s="21" t="s">
        <v>1724</v>
      </c>
      <c r="G1109" s="21"/>
      <c r="H1109" s="20" t="s">
        <v>74</v>
      </c>
      <c r="I1109" s="21" t="s">
        <v>945</v>
      </c>
      <c r="J1109" s="5"/>
      <c r="K1109" s="5"/>
      <c r="L1109" s="19" t="str">
        <f>D1109&amp;"|"&amp;COUNTIF($D$5:D1109,D1109)</f>
        <v>استلام حديد تسليح الأساسات|55</v>
      </c>
    </row>
    <row r="1110" spans="1:12" ht="36" x14ac:dyDescent="0.4">
      <c r="A1110" s="22">
        <v>1106</v>
      </c>
      <c r="B1110" s="22" t="s">
        <v>1622</v>
      </c>
      <c r="C1110" s="23" t="s">
        <v>1623</v>
      </c>
      <c r="D1110" s="23" t="s">
        <v>1634</v>
      </c>
      <c r="E1110" s="23" t="s">
        <v>72</v>
      </c>
      <c r="F1110" s="23" t="s">
        <v>1725</v>
      </c>
      <c r="G1110" s="23"/>
      <c r="H1110" s="22" t="s">
        <v>74</v>
      </c>
      <c r="I1110" s="23" t="s">
        <v>945</v>
      </c>
      <c r="J1110" s="5"/>
      <c r="K1110" s="5"/>
      <c r="L1110" s="19" t="str">
        <f>D1110&amp;"|"&amp;COUNTIF($D$5:D1110,D1110)</f>
        <v>استلام حديد تسليح الأساسات|56</v>
      </c>
    </row>
    <row r="1111" spans="1:12" ht="36" x14ac:dyDescent="0.4">
      <c r="A1111" s="20">
        <v>1107</v>
      </c>
      <c r="B1111" s="20" t="s">
        <v>1622</v>
      </c>
      <c r="C1111" s="21" t="s">
        <v>1623</v>
      </c>
      <c r="D1111" s="21" t="s">
        <v>1634</v>
      </c>
      <c r="E1111" s="21" t="s">
        <v>72</v>
      </c>
      <c r="F1111" s="21" t="s">
        <v>1726</v>
      </c>
      <c r="G1111" s="21"/>
      <c r="H1111" s="20" t="s">
        <v>74</v>
      </c>
      <c r="I1111" s="21" t="s">
        <v>945</v>
      </c>
      <c r="J1111" s="5"/>
      <c r="K1111" s="5"/>
      <c r="L1111" s="19" t="str">
        <f>D1111&amp;"|"&amp;COUNTIF($D$5:D1111,D1111)</f>
        <v>استلام حديد تسليح الأساسات|57</v>
      </c>
    </row>
    <row r="1112" spans="1:12" ht="36" x14ac:dyDescent="0.4">
      <c r="A1112" s="22">
        <v>1108</v>
      </c>
      <c r="B1112" s="22" t="s">
        <v>1622</v>
      </c>
      <c r="C1112" s="23" t="s">
        <v>1623</v>
      </c>
      <c r="D1112" s="23" t="s">
        <v>1634</v>
      </c>
      <c r="E1112" s="23" t="s">
        <v>72</v>
      </c>
      <c r="F1112" s="23" t="s">
        <v>1727</v>
      </c>
      <c r="G1112" s="23"/>
      <c r="H1112" s="22" t="s">
        <v>74</v>
      </c>
      <c r="I1112" s="23" t="s">
        <v>945</v>
      </c>
      <c r="J1112" s="5"/>
      <c r="K1112" s="5"/>
      <c r="L1112" s="19" t="str">
        <f>D1112&amp;"|"&amp;COUNTIF($D$5:D1112,D1112)</f>
        <v>استلام حديد تسليح الأساسات|58</v>
      </c>
    </row>
    <row r="1113" spans="1:12" ht="18" x14ac:dyDescent="0.4">
      <c r="A1113" s="20">
        <v>1109</v>
      </c>
      <c r="B1113" s="20" t="s">
        <v>1622</v>
      </c>
      <c r="C1113" s="21" t="s">
        <v>1623</v>
      </c>
      <c r="D1113" s="21" t="s">
        <v>1333</v>
      </c>
      <c r="E1113" s="21" t="s">
        <v>72</v>
      </c>
      <c r="F1113" s="21" t="s">
        <v>1728</v>
      </c>
      <c r="G1113" s="21"/>
      <c r="H1113" s="20" t="s">
        <v>78</v>
      </c>
      <c r="I1113" s="21" t="s">
        <v>974</v>
      </c>
      <c r="J1113" s="5"/>
      <c r="K1113" s="5"/>
      <c r="L1113" s="19" t="str">
        <f>D1113&amp;"|"&amp;COUNTIF($D$5:D1113,D1113)</f>
        <v>استلام نجارة وحدادة رقاب الأعمدة|25</v>
      </c>
    </row>
    <row r="1114" spans="1:12" ht="36" x14ac:dyDescent="0.4">
      <c r="A1114" s="22">
        <v>1110</v>
      </c>
      <c r="B1114" s="22" t="s">
        <v>1622</v>
      </c>
      <c r="C1114" s="23" t="s">
        <v>1623</v>
      </c>
      <c r="D1114" s="23" t="s">
        <v>1333</v>
      </c>
      <c r="E1114" s="23" t="s">
        <v>72</v>
      </c>
      <c r="F1114" s="23" t="s">
        <v>1729</v>
      </c>
      <c r="G1114" s="23"/>
      <c r="H1114" s="22" t="s">
        <v>78</v>
      </c>
      <c r="I1114" s="23" t="s">
        <v>974</v>
      </c>
      <c r="J1114" s="5"/>
      <c r="K1114" s="5"/>
      <c r="L1114" s="19" t="str">
        <f>D1114&amp;"|"&amp;COUNTIF($D$5:D1114,D1114)</f>
        <v>استلام نجارة وحدادة رقاب الأعمدة|26</v>
      </c>
    </row>
    <row r="1115" spans="1:12" ht="18" x14ac:dyDescent="0.4">
      <c r="A1115" s="20">
        <v>1111</v>
      </c>
      <c r="B1115" s="20" t="s">
        <v>1622</v>
      </c>
      <c r="C1115" s="21" t="s">
        <v>1623</v>
      </c>
      <c r="D1115" s="21" t="s">
        <v>1333</v>
      </c>
      <c r="E1115" s="21" t="s">
        <v>72</v>
      </c>
      <c r="F1115" s="21" t="s">
        <v>1730</v>
      </c>
      <c r="G1115" s="21"/>
      <c r="H1115" s="20" t="s">
        <v>74</v>
      </c>
      <c r="I1115" s="21" t="s">
        <v>974</v>
      </c>
      <c r="J1115" s="5"/>
      <c r="K1115" s="5"/>
      <c r="L1115" s="19" t="str">
        <f>D1115&amp;"|"&amp;COUNTIF($D$5:D1115,D1115)</f>
        <v>استلام نجارة وحدادة رقاب الأعمدة|27</v>
      </c>
    </row>
    <row r="1116" spans="1:12" ht="18" x14ac:dyDescent="0.4">
      <c r="A1116" s="22">
        <v>1112</v>
      </c>
      <c r="B1116" s="22" t="s">
        <v>1622</v>
      </c>
      <c r="C1116" s="23" t="s">
        <v>1623</v>
      </c>
      <c r="D1116" s="23" t="s">
        <v>1333</v>
      </c>
      <c r="E1116" s="23" t="s">
        <v>72</v>
      </c>
      <c r="F1116" s="23" t="s">
        <v>1731</v>
      </c>
      <c r="G1116" s="23"/>
      <c r="H1116" s="22" t="s">
        <v>74</v>
      </c>
      <c r="I1116" s="23" t="s">
        <v>974</v>
      </c>
      <c r="J1116" s="5"/>
      <c r="K1116" s="5"/>
      <c r="L1116" s="19" t="str">
        <f>D1116&amp;"|"&amp;COUNTIF($D$5:D1116,D1116)</f>
        <v>استلام نجارة وحدادة رقاب الأعمدة|28</v>
      </c>
    </row>
    <row r="1117" spans="1:12" ht="18" x14ac:dyDescent="0.4">
      <c r="A1117" s="20">
        <v>1113</v>
      </c>
      <c r="B1117" s="20" t="s">
        <v>1622</v>
      </c>
      <c r="C1117" s="21" t="s">
        <v>1623</v>
      </c>
      <c r="D1117" s="21" t="s">
        <v>1333</v>
      </c>
      <c r="E1117" s="21" t="s">
        <v>72</v>
      </c>
      <c r="F1117" s="21" t="s">
        <v>1732</v>
      </c>
      <c r="G1117" s="21"/>
      <c r="H1117" s="20" t="s">
        <v>84</v>
      </c>
      <c r="I1117" s="21" t="s">
        <v>974</v>
      </c>
      <c r="J1117" s="5"/>
      <c r="K1117" s="5"/>
      <c r="L1117" s="19" t="str">
        <f>D1117&amp;"|"&amp;COUNTIF($D$5:D1117,D1117)</f>
        <v>استلام نجارة وحدادة رقاب الأعمدة|29</v>
      </c>
    </row>
    <row r="1118" spans="1:12" ht="36" x14ac:dyDescent="0.4">
      <c r="A1118" s="22">
        <v>1114</v>
      </c>
      <c r="B1118" s="22" t="s">
        <v>1622</v>
      </c>
      <c r="C1118" s="23" t="s">
        <v>1623</v>
      </c>
      <c r="D1118" s="23" t="s">
        <v>1333</v>
      </c>
      <c r="E1118" s="23" t="s">
        <v>72</v>
      </c>
      <c r="F1118" s="23" t="s">
        <v>1733</v>
      </c>
      <c r="G1118" s="23" t="s">
        <v>1734</v>
      </c>
      <c r="H1118" s="22" t="s">
        <v>74</v>
      </c>
      <c r="I1118" s="23" t="s">
        <v>974</v>
      </c>
      <c r="J1118" s="5"/>
      <c r="K1118" s="5"/>
      <c r="L1118" s="19" t="str">
        <f>D1118&amp;"|"&amp;COUNTIF($D$5:D1118,D1118)</f>
        <v>استلام نجارة وحدادة رقاب الأعمدة|30</v>
      </c>
    </row>
    <row r="1119" spans="1:12" ht="18" x14ac:dyDescent="0.4">
      <c r="A1119" s="20">
        <v>1115</v>
      </c>
      <c r="B1119" s="20" t="s">
        <v>1622</v>
      </c>
      <c r="C1119" s="21" t="s">
        <v>1623</v>
      </c>
      <c r="D1119" s="21" t="s">
        <v>1333</v>
      </c>
      <c r="E1119" s="21" t="s">
        <v>72</v>
      </c>
      <c r="F1119" s="21" t="s">
        <v>1735</v>
      </c>
      <c r="G1119" s="21"/>
      <c r="H1119" s="20" t="s">
        <v>74</v>
      </c>
      <c r="I1119" s="21" t="s">
        <v>1736</v>
      </c>
      <c r="J1119" s="5"/>
      <c r="K1119" s="5"/>
      <c r="L1119" s="19" t="str">
        <f>D1119&amp;"|"&amp;COUNTIF($D$5:D1119,D1119)</f>
        <v>استلام نجارة وحدادة رقاب الأعمدة|31</v>
      </c>
    </row>
    <row r="1120" spans="1:12" ht="36" x14ac:dyDescent="0.4">
      <c r="A1120" s="22">
        <v>1116</v>
      </c>
      <c r="B1120" s="22" t="s">
        <v>1622</v>
      </c>
      <c r="C1120" s="23" t="s">
        <v>1623</v>
      </c>
      <c r="D1120" s="23" t="s">
        <v>1333</v>
      </c>
      <c r="E1120" s="23" t="s">
        <v>72</v>
      </c>
      <c r="F1120" s="23" t="s">
        <v>1737</v>
      </c>
      <c r="G1120" s="23" t="s">
        <v>1738</v>
      </c>
      <c r="H1120" s="22" t="s">
        <v>74</v>
      </c>
      <c r="I1120" s="23" t="s">
        <v>1739</v>
      </c>
      <c r="J1120" s="5"/>
      <c r="K1120" s="5"/>
      <c r="L1120" s="19" t="str">
        <f>D1120&amp;"|"&amp;COUNTIF($D$5:D1120,D1120)</f>
        <v>استلام نجارة وحدادة رقاب الأعمدة|32</v>
      </c>
    </row>
    <row r="1121" spans="1:12" ht="36" x14ac:dyDescent="0.4">
      <c r="A1121" s="20">
        <v>1117</v>
      </c>
      <c r="B1121" s="20" t="s">
        <v>1622</v>
      </c>
      <c r="C1121" s="21" t="s">
        <v>1623</v>
      </c>
      <c r="D1121" s="21" t="s">
        <v>1333</v>
      </c>
      <c r="E1121" s="21" t="s">
        <v>72</v>
      </c>
      <c r="F1121" s="21" t="s">
        <v>1740</v>
      </c>
      <c r="G1121" s="21" t="s">
        <v>1741</v>
      </c>
      <c r="H1121" s="20" t="s">
        <v>74</v>
      </c>
      <c r="I1121" s="21" t="s">
        <v>1739</v>
      </c>
      <c r="J1121" s="5"/>
      <c r="K1121" s="5"/>
      <c r="L1121" s="19" t="str">
        <f>D1121&amp;"|"&amp;COUNTIF($D$5:D1121,D1121)</f>
        <v>استلام نجارة وحدادة رقاب الأعمدة|33</v>
      </c>
    </row>
    <row r="1122" spans="1:12" ht="36" x14ac:dyDescent="0.4">
      <c r="A1122" s="22">
        <v>1118</v>
      </c>
      <c r="B1122" s="22" t="s">
        <v>1622</v>
      </c>
      <c r="C1122" s="23" t="s">
        <v>1623</v>
      </c>
      <c r="D1122" s="23" t="s">
        <v>1333</v>
      </c>
      <c r="E1122" s="23" t="s">
        <v>72</v>
      </c>
      <c r="F1122" s="23" t="s">
        <v>1742</v>
      </c>
      <c r="G1122" s="23"/>
      <c r="H1122" s="22" t="s">
        <v>84</v>
      </c>
      <c r="I1122" s="23" t="s">
        <v>1739</v>
      </c>
      <c r="J1122" s="5"/>
      <c r="K1122" s="5"/>
      <c r="L1122" s="19" t="str">
        <f>D1122&amp;"|"&amp;COUNTIF($D$5:D1122,D1122)</f>
        <v>استلام نجارة وحدادة رقاب الأعمدة|34</v>
      </c>
    </row>
    <row r="1123" spans="1:12" ht="18" x14ac:dyDescent="0.4">
      <c r="A1123" s="20">
        <v>1119</v>
      </c>
      <c r="B1123" s="20" t="s">
        <v>1622</v>
      </c>
      <c r="C1123" s="21" t="s">
        <v>1623</v>
      </c>
      <c r="D1123" s="21" t="s">
        <v>1333</v>
      </c>
      <c r="E1123" s="21" t="s">
        <v>72</v>
      </c>
      <c r="F1123" s="21" t="s">
        <v>1743</v>
      </c>
      <c r="G1123" s="21" t="s">
        <v>1744</v>
      </c>
      <c r="H1123" s="20" t="s">
        <v>74</v>
      </c>
      <c r="I1123" s="21" t="s">
        <v>1739</v>
      </c>
      <c r="J1123" s="5"/>
      <c r="K1123" s="5"/>
      <c r="L1123" s="19" t="str">
        <f>D1123&amp;"|"&amp;COUNTIF($D$5:D1123,D1123)</f>
        <v>استلام نجارة وحدادة رقاب الأعمدة|35</v>
      </c>
    </row>
    <row r="1124" spans="1:12" ht="36" x14ac:dyDescent="0.4">
      <c r="A1124" s="22">
        <v>1120</v>
      </c>
      <c r="B1124" s="22" t="s">
        <v>1622</v>
      </c>
      <c r="C1124" s="23" t="s">
        <v>1623</v>
      </c>
      <c r="D1124" s="23" t="s">
        <v>1333</v>
      </c>
      <c r="E1124" s="23" t="s">
        <v>72</v>
      </c>
      <c r="F1124" s="23" t="s">
        <v>1745</v>
      </c>
      <c r="G1124" s="23" t="s">
        <v>1746</v>
      </c>
      <c r="H1124" s="22" t="s">
        <v>74</v>
      </c>
      <c r="I1124" s="23" t="s">
        <v>1739</v>
      </c>
      <c r="J1124" s="5"/>
      <c r="K1124" s="5"/>
      <c r="L1124" s="19" t="str">
        <f>D1124&amp;"|"&amp;COUNTIF($D$5:D1124,D1124)</f>
        <v>استلام نجارة وحدادة رقاب الأعمدة|36</v>
      </c>
    </row>
    <row r="1125" spans="1:12" ht="18" x14ac:dyDescent="0.4">
      <c r="A1125" s="20">
        <v>1121</v>
      </c>
      <c r="B1125" s="20" t="s">
        <v>1622</v>
      </c>
      <c r="C1125" s="21" t="s">
        <v>1623</v>
      </c>
      <c r="D1125" s="21" t="s">
        <v>1333</v>
      </c>
      <c r="E1125" s="21" t="s">
        <v>72</v>
      </c>
      <c r="F1125" s="21" t="s">
        <v>1747</v>
      </c>
      <c r="G1125" s="21" t="s">
        <v>1748</v>
      </c>
      <c r="H1125" s="20" t="s">
        <v>74</v>
      </c>
      <c r="I1125" s="21" t="s">
        <v>1739</v>
      </c>
      <c r="J1125" s="5"/>
      <c r="K1125" s="5"/>
      <c r="L1125" s="19" t="str">
        <f>D1125&amp;"|"&amp;COUNTIF($D$5:D1125,D1125)</f>
        <v>استلام نجارة وحدادة رقاب الأعمدة|37</v>
      </c>
    </row>
    <row r="1126" spans="1:12" ht="18" x14ac:dyDescent="0.4">
      <c r="A1126" s="22">
        <v>1122</v>
      </c>
      <c r="B1126" s="22" t="s">
        <v>1622</v>
      </c>
      <c r="C1126" s="23" t="s">
        <v>1623</v>
      </c>
      <c r="D1126" s="23" t="s">
        <v>1333</v>
      </c>
      <c r="E1126" s="23" t="s">
        <v>72</v>
      </c>
      <c r="F1126" s="23" t="s">
        <v>1749</v>
      </c>
      <c r="G1126" s="23"/>
      <c r="H1126" s="22" t="s">
        <v>74</v>
      </c>
      <c r="I1126" s="23" t="s">
        <v>1739</v>
      </c>
      <c r="J1126" s="5"/>
      <c r="K1126" s="5"/>
      <c r="L1126" s="19" t="str">
        <f>D1126&amp;"|"&amp;COUNTIF($D$5:D1126,D1126)</f>
        <v>استلام نجارة وحدادة رقاب الأعمدة|38</v>
      </c>
    </row>
    <row r="1127" spans="1:12" ht="18" x14ac:dyDescent="0.4">
      <c r="A1127" s="20">
        <v>1123</v>
      </c>
      <c r="B1127" s="20" t="s">
        <v>1622</v>
      </c>
      <c r="C1127" s="21" t="s">
        <v>1623</v>
      </c>
      <c r="D1127" s="21" t="s">
        <v>1333</v>
      </c>
      <c r="E1127" s="21" t="s">
        <v>72</v>
      </c>
      <c r="F1127" s="21" t="s">
        <v>1750</v>
      </c>
      <c r="G1127" s="21"/>
      <c r="H1127" s="20" t="s">
        <v>74</v>
      </c>
      <c r="I1127" s="21" t="s">
        <v>1739</v>
      </c>
      <c r="J1127" s="5"/>
      <c r="K1127" s="5"/>
      <c r="L1127" s="19" t="str">
        <f>D1127&amp;"|"&amp;COUNTIF($D$5:D1127,D1127)</f>
        <v>استلام نجارة وحدادة رقاب الأعمدة|39</v>
      </c>
    </row>
    <row r="1128" spans="1:12" ht="18" x14ac:dyDescent="0.4">
      <c r="A1128" s="22">
        <v>1124</v>
      </c>
      <c r="B1128" s="22" t="s">
        <v>1622</v>
      </c>
      <c r="C1128" s="23" t="s">
        <v>1623</v>
      </c>
      <c r="D1128" s="23" t="s">
        <v>1333</v>
      </c>
      <c r="E1128" s="23" t="s">
        <v>72</v>
      </c>
      <c r="F1128" s="23" t="s">
        <v>1751</v>
      </c>
      <c r="G1128" s="23" t="s">
        <v>1752</v>
      </c>
      <c r="H1128" s="22" t="s">
        <v>74</v>
      </c>
      <c r="I1128" s="23" t="s">
        <v>1739</v>
      </c>
      <c r="J1128" s="5"/>
      <c r="K1128" s="5"/>
      <c r="L1128" s="19" t="str">
        <f>D1128&amp;"|"&amp;COUNTIF($D$5:D1128,D1128)</f>
        <v>استلام نجارة وحدادة رقاب الأعمدة|40</v>
      </c>
    </row>
    <row r="1129" spans="1:12" ht="18" x14ac:dyDescent="0.4">
      <c r="A1129" s="20">
        <v>1125</v>
      </c>
      <c r="B1129" s="20" t="s">
        <v>1622</v>
      </c>
      <c r="C1129" s="21" t="s">
        <v>1623</v>
      </c>
      <c r="D1129" s="21" t="s">
        <v>1333</v>
      </c>
      <c r="E1129" s="21" t="s">
        <v>72</v>
      </c>
      <c r="F1129" s="21" t="s">
        <v>1753</v>
      </c>
      <c r="G1129" s="21" t="s">
        <v>1754</v>
      </c>
      <c r="H1129" s="20" t="s">
        <v>74</v>
      </c>
      <c r="I1129" s="21" t="s">
        <v>1739</v>
      </c>
      <c r="J1129" s="5"/>
      <c r="K1129" s="5"/>
      <c r="L1129" s="19" t="str">
        <f>D1129&amp;"|"&amp;COUNTIF($D$5:D1129,D1129)</f>
        <v>استلام نجارة وحدادة رقاب الأعمدة|41</v>
      </c>
    </row>
    <row r="1130" spans="1:12" ht="36" x14ac:dyDescent="0.4">
      <c r="A1130" s="22">
        <v>1126</v>
      </c>
      <c r="B1130" s="22" t="s">
        <v>1622</v>
      </c>
      <c r="C1130" s="23" t="s">
        <v>1623</v>
      </c>
      <c r="D1130" s="23" t="s">
        <v>1333</v>
      </c>
      <c r="E1130" s="23" t="s">
        <v>72</v>
      </c>
      <c r="F1130" s="23" t="s">
        <v>1755</v>
      </c>
      <c r="G1130" s="23" t="s">
        <v>1756</v>
      </c>
      <c r="H1130" s="22" t="s">
        <v>74</v>
      </c>
      <c r="I1130" s="23" t="s">
        <v>1757</v>
      </c>
      <c r="J1130" s="5"/>
      <c r="K1130" s="5"/>
      <c r="L1130" s="19" t="str">
        <f>D1130&amp;"|"&amp;COUNTIF($D$5:D1130,D1130)</f>
        <v>استلام نجارة وحدادة رقاب الأعمدة|42</v>
      </c>
    </row>
    <row r="1131" spans="1:12" ht="36" x14ac:dyDescent="0.4">
      <c r="A1131" s="20">
        <v>1127</v>
      </c>
      <c r="B1131" s="20" t="s">
        <v>1622</v>
      </c>
      <c r="C1131" s="21" t="s">
        <v>1623</v>
      </c>
      <c r="D1131" s="21" t="s">
        <v>1758</v>
      </c>
      <c r="E1131" s="21" t="s">
        <v>72</v>
      </c>
      <c r="F1131" s="21" t="s">
        <v>1759</v>
      </c>
      <c r="G1131" s="21"/>
      <c r="H1131" s="20" t="s">
        <v>78</v>
      </c>
      <c r="I1131" s="21" t="s">
        <v>1760</v>
      </c>
      <c r="J1131" s="5"/>
      <c r="K1131" s="5"/>
      <c r="L1131" s="19" t="str">
        <f>D1131&amp;"|"&amp;COUNTIF($D$5:D1131,D1131)</f>
        <v>استلام تسليح الميدات العلوية|1</v>
      </c>
    </row>
    <row r="1132" spans="1:12" ht="36" x14ac:dyDescent="0.4">
      <c r="A1132" s="22">
        <v>1128</v>
      </c>
      <c r="B1132" s="22" t="s">
        <v>1622</v>
      </c>
      <c r="C1132" s="23" t="s">
        <v>1623</v>
      </c>
      <c r="D1132" s="23" t="s">
        <v>1758</v>
      </c>
      <c r="E1132" s="23" t="s">
        <v>76</v>
      </c>
      <c r="F1132" s="23" t="s">
        <v>1761</v>
      </c>
      <c r="G1132" s="23"/>
      <c r="H1132" s="22" t="s">
        <v>78</v>
      </c>
      <c r="I1132" s="23" t="s">
        <v>1760</v>
      </c>
      <c r="J1132" s="5"/>
      <c r="K1132" s="5"/>
      <c r="L1132" s="19" t="str">
        <f>D1132&amp;"|"&amp;COUNTIF($D$5:D1132,D1132)</f>
        <v>استلام تسليح الميدات العلوية|2</v>
      </c>
    </row>
    <row r="1133" spans="1:12" ht="18" x14ac:dyDescent="0.4">
      <c r="A1133" s="20">
        <v>1129</v>
      </c>
      <c r="B1133" s="20" t="s">
        <v>1622</v>
      </c>
      <c r="C1133" s="21" t="s">
        <v>1623</v>
      </c>
      <c r="D1133" s="21" t="s">
        <v>1758</v>
      </c>
      <c r="E1133" s="21" t="s">
        <v>76</v>
      </c>
      <c r="F1133" s="21" t="s">
        <v>1762</v>
      </c>
      <c r="G1133" s="21"/>
      <c r="H1133" s="20" t="s">
        <v>78</v>
      </c>
      <c r="I1133" s="21" t="s">
        <v>1760</v>
      </c>
      <c r="J1133" s="5"/>
      <c r="K1133" s="5"/>
      <c r="L1133" s="19" t="str">
        <f>D1133&amp;"|"&amp;COUNTIF($D$5:D1133,D1133)</f>
        <v>استلام تسليح الميدات العلوية|3</v>
      </c>
    </row>
    <row r="1134" spans="1:12" ht="18" x14ac:dyDescent="0.4">
      <c r="A1134" s="22">
        <v>1130</v>
      </c>
      <c r="B1134" s="22" t="s">
        <v>1622</v>
      </c>
      <c r="C1134" s="23" t="s">
        <v>1623</v>
      </c>
      <c r="D1134" s="23" t="s">
        <v>1758</v>
      </c>
      <c r="E1134" s="23" t="s">
        <v>76</v>
      </c>
      <c r="F1134" s="23" t="s">
        <v>1763</v>
      </c>
      <c r="G1134" s="23"/>
      <c r="H1134" s="22" t="s">
        <v>78</v>
      </c>
      <c r="I1134" s="23" t="s">
        <v>1760</v>
      </c>
      <c r="J1134" s="5"/>
      <c r="K1134" s="5"/>
      <c r="L1134" s="19" t="str">
        <f>D1134&amp;"|"&amp;COUNTIF($D$5:D1134,D1134)</f>
        <v>استلام تسليح الميدات العلوية|4</v>
      </c>
    </row>
    <row r="1135" spans="1:12" ht="18" x14ac:dyDescent="0.4">
      <c r="A1135" s="20">
        <v>1131</v>
      </c>
      <c r="B1135" s="20" t="s">
        <v>1622</v>
      </c>
      <c r="C1135" s="21" t="s">
        <v>1623</v>
      </c>
      <c r="D1135" s="21" t="s">
        <v>1758</v>
      </c>
      <c r="E1135" s="21" t="s">
        <v>76</v>
      </c>
      <c r="F1135" s="21" t="s">
        <v>1764</v>
      </c>
      <c r="G1135" s="21"/>
      <c r="H1135" s="20" t="s">
        <v>78</v>
      </c>
      <c r="I1135" s="21" t="s">
        <v>1760</v>
      </c>
      <c r="J1135" s="5"/>
      <c r="K1135" s="5"/>
      <c r="L1135" s="19" t="str">
        <f>D1135&amp;"|"&amp;COUNTIF($D$5:D1135,D1135)</f>
        <v>استلام تسليح الميدات العلوية|5</v>
      </c>
    </row>
    <row r="1136" spans="1:12" ht="36" x14ac:dyDescent="0.4">
      <c r="A1136" s="22">
        <v>1132</v>
      </c>
      <c r="B1136" s="22" t="s">
        <v>1622</v>
      </c>
      <c r="C1136" s="23" t="s">
        <v>1623</v>
      </c>
      <c r="D1136" s="23" t="s">
        <v>1758</v>
      </c>
      <c r="E1136" s="23" t="s">
        <v>76</v>
      </c>
      <c r="F1136" s="23" t="s">
        <v>1765</v>
      </c>
      <c r="G1136" s="23"/>
      <c r="H1136" s="22" t="s">
        <v>78</v>
      </c>
      <c r="I1136" s="23" t="s">
        <v>1760</v>
      </c>
      <c r="J1136" s="5"/>
      <c r="K1136" s="5"/>
      <c r="L1136" s="19" t="str">
        <f>D1136&amp;"|"&amp;COUNTIF($D$5:D1136,D1136)</f>
        <v>استلام تسليح الميدات العلوية|6</v>
      </c>
    </row>
    <row r="1137" spans="1:12" ht="18" x14ac:dyDescent="0.4">
      <c r="A1137" s="20">
        <v>1133</v>
      </c>
      <c r="B1137" s="20" t="s">
        <v>1622</v>
      </c>
      <c r="C1137" s="21" t="s">
        <v>1623</v>
      </c>
      <c r="D1137" s="21" t="s">
        <v>1758</v>
      </c>
      <c r="E1137" s="21" t="s">
        <v>76</v>
      </c>
      <c r="F1137" s="21" t="s">
        <v>1766</v>
      </c>
      <c r="G1137" s="21"/>
      <c r="H1137" s="20" t="s">
        <v>78</v>
      </c>
      <c r="I1137" s="21" t="s">
        <v>1760</v>
      </c>
      <c r="J1137" s="5"/>
      <c r="K1137" s="5"/>
      <c r="L1137" s="19" t="str">
        <f>D1137&amp;"|"&amp;COUNTIF($D$5:D1137,D1137)</f>
        <v>استلام تسليح الميدات العلوية|7</v>
      </c>
    </row>
    <row r="1138" spans="1:12" ht="18" x14ac:dyDescent="0.4">
      <c r="A1138" s="22">
        <v>1134</v>
      </c>
      <c r="B1138" s="22" t="s">
        <v>1622</v>
      </c>
      <c r="C1138" s="23" t="s">
        <v>1623</v>
      </c>
      <c r="D1138" s="23" t="s">
        <v>1758</v>
      </c>
      <c r="E1138" s="23" t="s">
        <v>76</v>
      </c>
      <c r="F1138" s="23" t="s">
        <v>1767</v>
      </c>
      <c r="G1138" s="23"/>
      <c r="H1138" s="22" t="s">
        <v>78</v>
      </c>
      <c r="I1138" s="23" t="s">
        <v>1760</v>
      </c>
      <c r="J1138" s="5"/>
      <c r="K1138" s="5"/>
      <c r="L1138" s="19" t="str">
        <f>D1138&amp;"|"&amp;COUNTIF($D$5:D1138,D1138)</f>
        <v>استلام تسليح الميدات العلوية|8</v>
      </c>
    </row>
    <row r="1139" spans="1:12" ht="36" x14ac:dyDescent="0.4">
      <c r="A1139" s="20">
        <v>1135</v>
      </c>
      <c r="B1139" s="20" t="s">
        <v>1622</v>
      </c>
      <c r="C1139" s="21" t="s">
        <v>1623</v>
      </c>
      <c r="D1139" s="21" t="s">
        <v>1758</v>
      </c>
      <c r="E1139" s="21" t="s">
        <v>76</v>
      </c>
      <c r="F1139" s="21" t="s">
        <v>1768</v>
      </c>
      <c r="G1139" s="21"/>
      <c r="H1139" s="20" t="s">
        <v>78</v>
      </c>
      <c r="I1139" s="21" t="s">
        <v>1760</v>
      </c>
      <c r="J1139" s="5"/>
      <c r="K1139" s="5"/>
      <c r="L1139" s="19" t="str">
        <f>D1139&amp;"|"&amp;COUNTIF($D$5:D1139,D1139)</f>
        <v>استلام تسليح الميدات العلوية|9</v>
      </c>
    </row>
    <row r="1140" spans="1:12" ht="18" x14ac:dyDescent="0.4">
      <c r="A1140" s="22">
        <v>1136</v>
      </c>
      <c r="B1140" s="22" t="s">
        <v>1622</v>
      </c>
      <c r="C1140" s="23" t="s">
        <v>1623</v>
      </c>
      <c r="D1140" s="23" t="s">
        <v>1758</v>
      </c>
      <c r="E1140" s="23" t="s">
        <v>72</v>
      </c>
      <c r="F1140" s="23" t="s">
        <v>1769</v>
      </c>
      <c r="G1140" s="23" t="s">
        <v>1770</v>
      </c>
      <c r="H1140" s="22" t="s">
        <v>74</v>
      </c>
      <c r="I1140" s="23" t="s">
        <v>1760</v>
      </c>
      <c r="J1140" s="5"/>
      <c r="K1140" s="5"/>
      <c r="L1140" s="19" t="str">
        <f>D1140&amp;"|"&amp;COUNTIF($D$5:D1140,D1140)</f>
        <v>استلام تسليح الميدات العلوية|10</v>
      </c>
    </row>
    <row r="1141" spans="1:12" ht="36" x14ac:dyDescent="0.4">
      <c r="A1141" s="20">
        <v>1137</v>
      </c>
      <c r="B1141" s="20" t="s">
        <v>1622</v>
      </c>
      <c r="C1141" s="21" t="s">
        <v>1623</v>
      </c>
      <c r="D1141" s="21" t="s">
        <v>1758</v>
      </c>
      <c r="E1141" s="21" t="s">
        <v>72</v>
      </c>
      <c r="F1141" s="21" t="s">
        <v>1771</v>
      </c>
      <c r="G1141" s="21" t="s">
        <v>1772</v>
      </c>
      <c r="H1141" s="20" t="s">
        <v>74</v>
      </c>
      <c r="I1141" s="21" t="s">
        <v>1760</v>
      </c>
      <c r="J1141" s="5"/>
      <c r="K1141" s="5"/>
      <c r="L1141" s="19" t="str">
        <f>D1141&amp;"|"&amp;COUNTIF($D$5:D1141,D1141)</f>
        <v>استلام تسليح الميدات العلوية|11</v>
      </c>
    </row>
    <row r="1142" spans="1:12" ht="18" x14ac:dyDescent="0.4">
      <c r="A1142" s="22">
        <v>1138</v>
      </c>
      <c r="B1142" s="22" t="s">
        <v>1622</v>
      </c>
      <c r="C1142" s="23" t="s">
        <v>1623</v>
      </c>
      <c r="D1142" s="23" t="s">
        <v>1758</v>
      </c>
      <c r="E1142" s="23" t="s">
        <v>72</v>
      </c>
      <c r="F1142" s="23" t="s">
        <v>1773</v>
      </c>
      <c r="G1142" s="23"/>
      <c r="H1142" s="22" t="s">
        <v>74</v>
      </c>
      <c r="I1142" s="23" t="s">
        <v>1760</v>
      </c>
      <c r="J1142" s="5"/>
      <c r="K1142" s="5"/>
      <c r="L1142" s="19" t="str">
        <f>D1142&amp;"|"&amp;COUNTIF($D$5:D1142,D1142)</f>
        <v>استلام تسليح الميدات العلوية|12</v>
      </c>
    </row>
    <row r="1143" spans="1:12" ht="18" x14ac:dyDescent="0.4">
      <c r="A1143" s="20">
        <v>1139</v>
      </c>
      <c r="B1143" s="20" t="s">
        <v>1622</v>
      </c>
      <c r="C1143" s="21" t="s">
        <v>1623</v>
      </c>
      <c r="D1143" s="21" t="s">
        <v>1758</v>
      </c>
      <c r="E1143" s="21" t="s">
        <v>72</v>
      </c>
      <c r="F1143" s="21" t="s">
        <v>1774</v>
      </c>
      <c r="G1143" s="21"/>
      <c r="H1143" s="20" t="s">
        <v>74</v>
      </c>
      <c r="I1143" s="21" t="s">
        <v>1760</v>
      </c>
      <c r="J1143" s="5"/>
      <c r="K1143" s="5"/>
      <c r="L1143" s="19" t="str">
        <f>D1143&amp;"|"&amp;COUNTIF($D$5:D1143,D1143)</f>
        <v>استلام تسليح الميدات العلوية|13</v>
      </c>
    </row>
    <row r="1144" spans="1:12" ht="36" x14ac:dyDescent="0.4">
      <c r="A1144" s="22">
        <v>1140</v>
      </c>
      <c r="B1144" s="22" t="s">
        <v>1622</v>
      </c>
      <c r="C1144" s="23" t="s">
        <v>1623</v>
      </c>
      <c r="D1144" s="23" t="s">
        <v>1758</v>
      </c>
      <c r="E1144" s="23" t="s">
        <v>72</v>
      </c>
      <c r="F1144" s="23" t="s">
        <v>1775</v>
      </c>
      <c r="G1144" s="23" t="s">
        <v>1776</v>
      </c>
      <c r="H1144" s="22" t="s">
        <v>74</v>
      </c>
      <c r="I1144" s="23" t="s">
        <v>1777</v>
      </c>
      <c r="J1144" s="5"/>
      <c r="K1144" s="5"/>
      <c r="L1144" s="19" t="str">
        <f>D1144&amp;"|"&amp;COUNTIF($D$5:D1144,D1144)</f>
        <v>استلام تسليح الميدات العلوية|14</v>
      </c>
    </row>
    <row r="1145" spans="1:12" ht="36" x14ac:dyDescent="0.4">
      <c r="A1145" s="20">
        <v>1141</v>
      </c>
      <c r="B1145" s="20" t="s">
        <v>1622</v>
      </c>
      <c r="C1145" s="21" t="s">
        <v>1623</v>
      </c>
      <c r="D1145" s="21" t="s">
        <v>1758</v>
      </c>
      <c r="E1145" s="21" t="s">
        <v>72</v>
      </c>
      <c r="F1145" s="21" t="s">
        <v>1778</v>
      </c>
      <c r="G1145" s="21" t="s">
        <v>1779</v>
      </c>
      <c r="H1145" s="20" t="s">
        <v>74</v>
      </c>
      <c r="I1145" s="21" t="s">
        <v>1777</v>
      </c>
      <c r="J1145" s="5"/>
      <c r="K1145" s="5"/>
      <c r="L1145" s="19" t="str">
        <f>D1145&amp;"|"&amp;COUNTIF($D$5:D1145,D1145)</f>
        <v>استلام تسليح الميدات العلوية|15</v>
      </c>
    </row>
    <row r="1146" spans="1:12" ht="36" x14ac:dyDescent="0.4">
      <c r="A1146" s="22">
        <v>1142</v>
      </c>
      <c r="B1146" s="22" t="s">
        <v>1622</v>
      </c>
      <c r="C1146" s="23" t="s">
        <v>1623</v>
      </c>
      <c r="D1146" s="23" t="s">
        <v>1758</v>
      </c>
      <c r="E1146" s="23" t="s">
        <v>72</v>
      </c>
      <c r="F1146" s="23" t="s">
        <v>1780</v>
      </c>
      <c r="G1146" s="23" t="s">
        <v>1781</v>
      </c>
      <c r="H1146" s="22" t="s">
        <v>74</v>
      </c>
      <c r="I1146" s="23" t="s">
        <v>1777</v>
      </c>
      <c r="J1146" s="5"/>
      <c r="K1146" s="5"/>
      <c r="L1146" s="19" t="str">
        <f>D1146&amp;"|"&amp;COUNTIF($D$5:D1146,D1146)</f>
        <v>استلام تسليح الميدات العلوية|16</v>
      </c>
    </row>
    <row r="1147" spans="1:12" ht="18" x14ac:dyDescent="0.4">
      <c r="A1147" s="20">
        <v>1143</v>
      </c>
      <c r="B1147" s="20" t="s">
        <v>1622</v>
      </c>
      <c r="C1147" s="21" t="s">
        <v>1623</v>
      </c>
      <c r="D1147" s="21" t="s">
        <v>1758</v>
      </c>
      <c r="E1147" s="21" t="s">
        <v>72</v>
      </c>
      <c r="F1147" s="21" t="s">
        <v>1782</v>
      </c>
      <c r="G1147" s="21" t="s">
        <v>1783</v>
      </c>
      <c r="H1147" s="20" t="s">
        <v>74</v>
      </c>
      <c r="I1147" s="21" t="s">
        <v>1777</v>
      </c>
      <c r="J1147" s="5"/>
      <c r="K1147" s="5"/>
      <c r="L1147" s="19" t="str">
        <f>D1147&amp;"|"&amp;COUNTIF($D$5:D1147,D1147)</f>
        <v>استلام تسليح الميدات العلوية|17</v>
      </c>
    </row>
    <row r="1148" spans="1:12" ht="18" x14ac:dyDescent="0.4">
      <c r="A1148" s="22">
        <v>1144</v>
      </c>
      <c r="B1148" s="22" t="s">
        <v>1622</v>
      </c>
      <c r="C1148" s="23" t="s">
        <v>1623</v>
      </c>
      <c r="D1148" s="23" t="s">
        <v>1758</v>
      </c>
      <c r="E1148" s="23" t="s">
        <v>72</v>
      </c>
      <c r="F1148" s="23" t="s">
        <v>1784</v>
      </c>
      <c r="G1148" s="23"/>
      <c r="H1148" s="22" t="s">
        <v>74</v>
      </c>
      <c r="I1148" s="23" t="s">
        <v>1777</v>
      </c>
      <c r="J1148" s="5"/>
      <c r="K1148" s="5"/>
      <c r="L1148" s="19" t="str">
        <f>D1148&amp;"|"&amp;COUNTIF($D$5:D1148,D1148)</f>
        <v>استلام تسليح الميدات العلوية|18</v>
      </c>
    </row>
    <row r="1149" spans="1:12" ht="18" x14ac:dyDescent="0.4">
      <c r="A1149" s="20">
        <v>1145</v>
      </c>
      <c r="B1149" s="20" t="s">
        <v>1622</v>
      </c>
      <c r="C1149" s="21" t="s">
        <v>1623</v>
      </c>
      <c r="D1149" s="21" t="s">
        <v>1758</v>
      </c>
      <c r="E1149" s="21" t="s">
        <v>72</v>
      </c>
      <c r="F1149" s="21" t="s">
        <v>1785</v>
      </c>
      <c r="G1149" s="21" t="s">
        <v>1786</v>
      </c>
      <c r="H1149" s="20" t="s">
        <v>74</v>
      </c>
      <c r="I1149" s="21" t="s">
        <v>1777</v>
      </c>
      <c r="J1149" s="5"/>
      <c r="K1149" s="5"/>
      <c r="L1149" s="19" t="str">
        <f>D1149&amp;"|"&amp;COUNTIF($D$5:D1149,D1149)</f>
        <v>استلام تسليح الميدات العلوية|19</v>
      </c>
    </row>
    <row r="1150" spans="1:12" ht="18" x14ac:dyDescent="0.4">
      <c r="A1150" s="22">
        <v>1146</v>
      </c>
      <c r="B1150" s="22" t="s">
        <v>1622</v>
      </c>
      <c r="C1150" s="23" t="s">
        <v>1623</v>
      </c>
      <c r="D1150" s="23" t="s">
        <v>1758</v>
      </c>
      <c r="E1150" s="23" t="s">
        <v>72</v>
      </c>
      <c r="F1150" s="23" t="s">
        <v>1787</v>
      </c>
      <c r="G1150" s="23"/>
      <c r="H1150" s="22" t="s">
        <v>84</v>
      </c>
      <c r="I1150" s="23" t="s">
        <v>1777</v>
      </c>
      <c r="J1150" s="5"/>
      <c r="K1150" s="5"/>
      <c r="L1150" s="19" t="str">
        <f>D1150&amp;"|"&amp;COUNTIF($D$5:D1150,D1150)</f>
        <v>استلام تسليح الميدات العلوية|20</v>
      </c>
    </row>
    <row r="1151" spans="1:12" ht="36" x14ac:dyDescent="0.4">
      <c r="A1151" s="20">
        <v>1147</v>
      </c>
      <c r="B1151" s="20" t="s">
        <v>1622</v>
      </c>
      <c r="C1151" s="21" t="s">
        <v>1623</v>
      </c>
      <c r="D1151" s="21" t="s">
        <v>1758</v>
      </c>
      <c r="E1151" s="21" t="s">
        <v>72</v>
      </c>
      <c r="F1151" s="21" t="s">
        <v>1788</v>
      </c>
      <c r="G1151" s="21" t="s">
        <v>1789</v>
      </c>
      <c r="H1151" s="20" t="s">
        <v>74</v>
      </c>
      <c r="I1151" s="21" t="s">
        <v>1777</v>
      </c>
      <c r="J1151" s="5"/>
      <c r="K1151" s="5"/>
      <c r="L1151" s="19" t="str">
        <f>D1151&amp;"|"&amp;COUNTIF($D$5:D1151,D1151)</f>
        <v>استلام تسليح الميدات العلوية|21</v>
      </c>
    </row>
    <row r="1152" spans="1:12" ht="18" x14ac:dyDescent="0.4">
      <c r="A1152" s="22">
        <v>1148</v>
      </c>
      <c r="B1152" s="22" t="s">
        <v>1622</v>
      </c>
      <c r="C1152" s="23" t="s">
        <v>1623</v>
      </c>
      <c r="D1152" s="23" t="s">
        <v>1758</v>
      </c>
      <c r="E1152" s="23" t="s">
        <v>72</v>
      </c>
      <c r="F1152" s="23" t="s">
        <v>1790</v>
      </c>
      <c r="G1152" s="23"/>
      <c r="H1152" s="22" t="s">
        <v>74</v>
      </c>
      <c r="I1152" s="23" t="s">
        <v>1791</v>
      </c>
      <c r="J1152" s="5"/>
      <c r="K1152" s="5"/>
      <c r="L1152" s="19" t="str">
        <f>D1152&amp;"|"&amp;COUNTIF($D$5:D1152,D1152)</f>
        <v>استلام تسليح الميدات العلوية|22</v>
      </c>
    </row>
    <row r="1153" spans="1:12" ht="36" x14ac:dyDescent="0.4">
      <c r="A1153" s="20">
        <v>1149</v>
      </c>
      <c r="B1153" s="20" t="s">
        <v>1622</v>
      </c>
      <c r="C1153" s="21" t="s">
        <v>1623</v>
      </c>
      <c r="D1153" s="21" t="s">
        <v>1758</v>
      </c>
      <c r="E1153" s="21" t="s">
        <v>72</v>
      </c>
      <c r="F1153" s="21" t="s">
        <v>1792</v>
      </c>
      <c r="G1153" s="21" t="s">
        <v>1793</v>
      </c>
      <c r="H1153" s="20" t="s">
        <v>74</v>
      </c>
      <c r="I1153" s="21" t="s">
        <v>1791</v>
      </c>
      <c r="J1153" s="5"/>
      <c r="K1153" s="5"/>
      <c r="L1153" s="19" t="str">
        <f>D1153&amp;"|"&amp;COUNTIF($D$5:D1153,D1153)</f>
        <v>استلام تسليح الميدات العلوية|23</v>
      </c>
    </row>
    <row r="1154" spans="1:12" ht="18" x14ac:dyDescent="0.4">
      <c r="A1154" s="22">
        <v>1150</v>
      </c>
      <c r="B1154" s="22" t="s">
        <v>1622</v>
      </c>
      <c r="C1154" s="23" t="s">
        <v>1623</v>
      </c>
      <c r="D1154" s="23" t="s">
        <v>1758</v>
      </c>
      <c r="E1154" s="23" t="s">
        <v>72</v>
      </c>
      <c r="F1154" s="23" t="s">
        <v>1794</v>
      </c>
      <c r="G1154" s="23" t="s">
        <v>1795</v>
      </c>
      <c r="H1154" s="22" t="s">
        <v>74</v>
      </c>
      <c r="I1154" s="23" t="s">
        <v>1791</v>
      </c>
      <c r="J1154" s="5"/>
      <c r="K1154" s="5"/>
      <c r="L1154" s="19" t="str">
        <f>D1154&amp;"|"&amp;COUNTIF($D$5:D1154,D1154)</f>
        <v>استلام تسليح الميدات العلوية|24</v>
      </c>
    </row>
    <row r="1155" spans="1:12" ht="18" x14ac:dyDescent="0.4">
      <c r="A1155" s="20">
        <v>1151</v>
      </c>
      <c r="B1155" s="20" t="s">
        <v>1622</v>
      </c>
      <c r="C1155" s="21" t="s">
        <v>1623</v>
      </c>
      <c r="D1155" s="21" t="s">
        <v>1758</v>
      </c>
      <c r="E1155" s="21" t="s">
        <v>72</v>
      </c>
      <c r="F1155" s="21" t="s">
        <v>1796</v>
      </c>
      <c r="G1155" s="21" t="s">
        <v>1797</v>
      </c>
      <c r="H1155" s="20" t="s">
        <v>74</v>
      </c>
      <c r="I1155" s="21" t="s">
        <v>1791</v>
      </c>
      <c r="J1155" s="5"/>
      <c r="K1155" s="5"/>
      <c r="L1155" s="19" t="str">
        <f>D1155&amp;"|"&amp;COUNTIF($D$5:D1155,D1155)</f>
        <v>استلام تسليح الميدات العلوية|25</v>
      </c>
    </row>
    <row r="1156" spans="1:12" ht="36" x14ac:dyDescent="0.4">
      <c r="A1156" s="22">
        <v>1152</v>
      </c>
      <c r="B1156" s="22" t="s">
        <v>1622</v>
      </c>
      <c r="C1156" s="23" t="s">
        <v>1623</v>
      </c>
      <c r="D1156" s="23" t="s">
        <v>1758</v>
      </c>
      <c r="E1156" s="23" t="s">
        <v>72</v>
      </c>
      <c r="F1156" s="23" t="s">
        <v>1798</v>
      </c>
      <c r="G1156" s="23"/>
      <c r="H1156" s="22" t="s">
        <v>74</v>
      </c>
      <c r="I1156" s="23" t="s">
        <v>1791</v>
      </c>
      <c r="J1156" s="5"/>
      <c r="K1156" s="5"/>
      <c r="L1156" s="19" t="str">
        <f>D1156&amp;"|"&amp;COUNTIF($D$5:D1156,D1156)</f>
        <v>استلام تسليح الميدات العلوية|26</v>
      </c>
    </row>
    <row r="1157" spans="1:12" ht="36" x14ac:dyDescent="0.4">
      <c r="A1157" s="20">
        <v>1153</v>
      </c>
      <c r="B1157" s="20" t="s">
        <v>1622</v>
      </c>
      <c r="C1157" s="21" t="s">
        <v>1623</v>
      </c>
      <c r="D1157" s="21" t="s">
        <v>1758</v>
      </c>
      <c r="E1157" s="21" t="s">
        <v>72</v>
      </c>
      <c r="F1157" s="21" t="s">
        <v>1799</v>
      </c>
      <c r="G1157" s="21"/>
      <c r="H1157" s="20" t="s">
        <v>74</v>
      </c>
      <c r="I1157" s="21" t="s">
        <v>1791</v>
      </c>
      <c r="J1157" s="5"/>
      <c r="K1157" s="5"/>
      <c r="L1157" s="19" t="str">
        <f>D1157&amp;"|"&amp;COUNTIF($D$5:D1157,D1157)</f>
        <v>استلام تسليح الميدات العلوية|27</v>
      </c>
    </row>
    <row r="1158" spans="1:12" ht="18" x14ac:dyDescent="0.4">
      <c r="A1158" s="22">
        <v>1154</v>
      </c>
      <c r="B1158" s="22" t="s">
        <v>1622</v>
      </c>
      <c r="C1158" s="23" t="s">
        <v>1623</v>
      </c>
      <c r="D1158" s="23" t="s">
        <v>1758</v>
      </c>
      <c r="E1158" s="23" t="s">
        <v>72</v>
      </c>
      <c r="F1158" s="23" t="s">
        <v>1800</v>
      </c>
      <c r="G1158" s="23" t="s">
        <v>1801</v>
      </c>
      <c r="H1158" s="22" t="s">
        <v>74</v>
      </c>
      <c r="I1158" s="23" t="s">
        <v>1791</v>
      </c>
      <c r="J1158" s="5"/>
      <c r="K1158" s="5"/>
      <c r="L1158" s="19" t="str">
        <f>D1158&amp;"|"&amp;COUNTIF($D$5:D1158,D1158)</f>
        <v>استلام تسليح الميدات العلوية|28</v>
      </c>
    </row>
    <row r="1159" spans="1:12" ht="18" x14ac:dyDescent="0.4">
      <c r="A1159" s="20">
        <v>1155</v>
      </c>
      <c r="B1159" s="20" t="s">
        <v>1622</v>
      </c>
      <c r="C1159" s="21" t="s">
        <v>1623</v>
      </c>
      <c r="D1159" s="21" t="s">
        <v>1758</v>
      </c>
      <c r="E1159" s="21" t="s">
        <v>118</v>
      </c>
      <c r="F1159" s="21" t="s">
        <v>1802</v>
      </c>
      <c r="G1159" s="21" t="s">
        <v>1803</v>
      </c>
      <c r="H1159" s="20" t="s">
        <v>84</v>
      </c>
      <c r="I1159" s="21" t="s">
        <v>1791</v>
      </c>
      <c r="J1159" s="5"/>
      <c r="K1159" s="5"/>
      <c r="L1159" s="19" t="str">
        <f>D1159&amp;"|"&amp;COUNTIF($D$5:D1159,D1159)</f>
        <v>استلام تسليح الميدات العلوية|29</v>
      </c>
    </row>
    <row r="1160" spans="1:12" ht="18" x14ac:dyDescent="0.4">
      <c r="A1160" s="22">
        <v>1156</v>
      </c>
      <c r="B1160" s="22" t="s">
        <v>1622</v>
      </c>
      <c r="C1160" s="23" t="s">
        <v>1623</v>
      </c>
      <c r="D1160" s="23" t="s">
        <v>1758</v>
      </c>
      <c r="E1160" s="23" t="s">
        <v>72</v>
      </c>
      <c r="F1160" s="23" t="s">
        <v>1804</v>
      </c>
      <c r="G1160" s="23"/>
      <c r="H1160" s="22" t="s">
        <v>74</v>
      </c>
      <c r="I1160" s="23" t="s">
        <v>1791</v>
      </c>
      <c r="J1160" s="5"/>
      <c r="K1160" s="5"/>
      <c r="L1160" s="19" t="str">
        <f>D1160&amp;"|"&amp;COUNTIF($D$5:D1160,D1160)</f>
        <v>استلام تسليح الميدات العلوية|30</v>
      </c>
    </row>
    <row r="1161" spans="1:12" ht="18" x14ac:dyDescent="0.4">
      <c r="A1161" s="20">
        <v>1157</v>
      </c>
      <c r="B1161" s="20" t="s">
        <v>1622</v>
      </c>
      <c r="C1161" s="21" t="s">
        <v>1623</v>
      </c>
      <c r="D1161" s="21" t="s">
        <v>1758</v>
      </c>
      <c r="E1161" s="21" t="s">
        <v>72</v>
      </c>
      <c r="F1161" s="21" t="s">
        <v>1805</v>
      </c>
      <c r="G1161" s="21" t="s">
        <v>1806</v>
      </c>
      <c r="H1161" s="20" t="s">
        <v>74</v>
      </c>
      <c r="I1161" s="21" t="s">
        <v>1791</v>
      </c>
      <c r="J1161" s="5"/>
      <c r="K1161" s="5"/>
      <c r="L1161" s="19" t="str">
        <f>D1161&amp;"|"&amp;COUNTIF($D$5:D1161,D1161)</f>
        <v>استلام تسليح الميدات العلوية|31</v>
      </c>
    </row>
    <row r="1162" spans="1:12" ht="18" x14ac:dyDescent="0.4">
      <c r="A1162" s="22">
        <v>1158</v>
      </c>
      <c r="B1162" s="22" t="s">
        <v>1622</v>
      </c>
      <c r="C1162" s="23" t="s">
        <v>1623</v>
      </c>
      <c r="D1162" s="23" t="s">
        <v>1758</v>
      </c>
      <c r="E1162" s="23" t="s">
        <v>72</v>
      </c>
      <c r="F1162" s="23" t="s">
        <v>1807</v>
      </c>
      <c r="G1162" s="23"/>
      <c r="H1162" s="22" t="s">
        <v>74</v>
      </c>
      <c r="I1162" s="23" t="s">
        <v>1791</v>
      </c>
      <c r="J1162" s="5"/>
      <c r="K1162" s="5"/>
      <c r="L1162" s="19" t="str">
        <f>D1162&amp;"|"&amp;COUNTIF($D$5:D1162,D1162)</f>
        <v>استلام تسليح الميدات العلوية|32</v>
      </c>
    </row>
    <row r="1163" spans="1:12" ht="18" x14ac:dyDescent="0.4">
      <c r="A1163" s="20">
        <v>1159</v>
      </c>
      <c r="B1163" s="20" t="s">
        <v>1622</v>
      </c>
      <c r="C1163" s="21" t="s">
        <v>1623</v>
      </c>
      <c r="D1163" s="21" t="s">
        <v>1758</v>
      </c>
      <c r="E1163" s="21" t="s">
        <v>72</v>
      </c>
      <c r="F1163" s="21" t="s">
        <v>1808</v>
      </c>
      <c r="G1163" s="21"/>
      <c r="H1163" s="20" t="s">
        <v>84</v>
      </c>
      <c r="I1163" s="21" t="s">
        <v>1791</v>
      </c>
      <c r="J1163" s="5"/>
      <c r="K1163" s="5"/>
      <c r="L1163" s="19" t="str">
        <f>D1163&amp;"|"&amp;COUNTIF($D$5:D1163,D1163)</f>
        <v>استلام تسليح الميدات العلوية|33</v>
      </c>
    </row>
    <row r="1164" spans="1:12" ht="36" x14ac:dyDescent="0.4">
      <c r="A1164" s="22">
        <v>1160</v>
      </c>
      <c r="B1164" s="22" t="s">
        <v>1622</v>
      </c>
      <c r="C1164" s="23" t="s">
        <v>1623</v>
      </c>
      <c r="D1164" s="23" t="s">
        <v>1758</v>
      </c>
      <c r="E1164" s="23" t="s">
        <v>72</v>
      </c>
      <c r="F1164" s="23" t="s">
        <v>1809</v>
      </c>
      <c r="G1164" s="23"/>
      <c r="H1164" s="22" t="s">
        <v>74</v>
      </c>
      <c r="I1164" s="23" t="s">
        <v>1791</v>
      </c>
      <c r="J1164" s="5"/>
      <c r="K1164" s="5"/>
      <c r="L1164" s="19" t="str">
        <f>D1164&amp;"|"&amp;COUNTIF($D$5:D1164,D1164)</f>
        <v>استلام تسليح الميدات العلوية|34</v>
      </c>
    </row>
    <row r="1165" spans="1:12" ht="18" x14ac:dyDescent="0.4">
      <c r="A1165" s="20">
        <v>1161</v>
      </c>
      <c r="B1165" s="20" t="s">
        <v>1622</v>
      </c>
      <c r="C1165" s="21" t="s">
        <v>1623</v>
      </c>
      <c r="D1165" s="21" t="s">
        <v>1758</v>
      </c>
      <c r="E1165" s="21" t="s">
        <v>118</v>
      </c>
      <c r="F1165" s="21" t="s">
        <v>1810</v>
      </c>
      <c r="G1165" s="21" t="s">
        <v>1811</v>
      </c>
      <c r="H1165" s="20" t="s">
        <v>74</v>
      </c>
      <c r="I1165" s="21" t="s">
        <v>582</v>
      </c>
      <c r="J1165" s="5"/>
      <c r="K1165" s="5"/>
      <c r="L1165" s="19" t="str">
        <f>D1165&amp;"|"&amp;COUNTIF($D$5:D1165,D1165)</f>
        <v>استلام تسليح الميدات العلوية|35</v>
      </c>
    </row>
    <row r="1166" spans="1:12" ht="36" x14ac:dyDescent="0.4">
      <c r="A1166" s="22">
        <v>1162</v>
      </c>
      <c r="B1166" s="22" t="s">
        <v>1622</v>
      </c>
      <c r="C1166" s="23" t="s">
        <v>1623</v>
      </c>
      <c r="D1166" s="23" t="s">
        <v>1758</v>
      </c>
      <c r="E1166" s="23" t="s">
        <v>72</v>
      </c>
      <c r="F1166" s="23" t="s">
        <v>1812</v>
      </c>
      <c r="G1166" s="23" t="s">
        <v>1813</v>
      </c>
      <c r="H1166" s="22" t="s">
        <v>74</v>
      </c>
      <c r="I1166" s="23" t="s">
        <v>582</v>
      </c>
      <c r="J1166" s="5"/>
      <c r="K1166" s="5"/>
      <c r="L1166" s="19" t="str">
        <f>D1166&amp;"|"&amp;COUNTIF($D$5:D1166,D1166)</f>
        <v>استلام تسليح الميدات العلوية|36</v>
      </c>
    </row>
    <row r="1167" spans="1:12" ht="36" x14ac:dyDescent="0.4">
      <c r="A1167" s="20">
        <v>1163</v>
      </c>
      <c r="B1167" s="20" t="s">
        <v>1622</v>
      </c>
      <c r="C1167" s="21" t="s">
        <v>1623</v>
      </c>
      <c r="D1167" s="21" t="s">
        <v>1814</v>
      </c>
      <c r="E1167" s="21" t="s">
        <v>76</v>
      </c>
      <c r="F1167" s="21" t="s">
        <v>1815</v>
      </c>
      <c r="G1167" s="21"/>
      <c r="H1167" s="20" t="s">
        <v>78</v>
      </c>
      <c r="I1167" s="21" t="s">
        <v>1816</v>
      </c>
      <c r="J1167" s="5"/>
      <c r="K1167" s="5"/>
      <c r="L1167" s="19" t="str">
        <f>D1167&amp;"|"&amp;COUNTIF($D$5:D1167,D1167)</f>
        <v>استلام تسليح الأعمدة وحوائط القص|1</v>
      </c>
    </row>
    <row r="1168" spans="1:12" ht="36" x14ac:dyDescent="0.4">
      <c r="A1168" s="22">
        <v>1164</v>
      </c>
      <c r="B1168" s="22" t="s">
        <v>1622</v>
      </c>
      <c r="C1168" s="23" t="s">
        <v>1623</v>
      </c>
      <c r="D1168" s="23" t="s">
        <v>1814</v>
      </c>
      <c r="E1168" s="23" t="s">
        <v>72</v>
      </c>
      <c r="F1168" s="23" t="s">
        <v>1817</v>
      </c>
      <c r="G1168" s="23"/>
      <c r="H1168" s="22" t="s">
        <v>78</v>
      </c>
      <c r="I1168" s="23" t="s">
        <v>1816</v>
      </c>
      <c r="J1168" s="5"/>
      <c r="K1168" s="5"/>
      <c r="L1168" s="19" t="str">
        <f>D1168&amp;"|"&amp;COUNTIF($D$5:D1168,D1168)</f>
        <v>استلام تسليح الأعمدة وحوائط القص|2</v>
      </c>
    </row>
    <row r="1169" spans="1:12" ht="36" x14ac:dyDescent="0.4">
      <c r="A1169" s="20">
        <v>1165</v>
      </c>
      <c r="B1169" s="20" t="s">
        <v>1622</v>
      </c>
      <c r="C1169" s="21" t="s">
        <v>1623</v>
      </c>
      <c r="D1169" s="21" t="s">
        <v>1814</v>
      </c>
      <c r="E1169" s="21" t="s">
        <v>72</v>
      </c>
      <c r="F1169" s="21" t="s">
        <v>1818</v>
      </c>
      <c r="G1169" s="21" t="s">
        <v>1819</v>
      </c>
      <c r="H1169" s="20" t="s">
        <v>74</v>
      </c>
      <c r="I1169" s="21" t="s">
        <v>1816</v>
      </c>
      <c r="J1169" s="5"/>
      <c r="K1169" s="5"/>
      <c r="L1169" s="19" t="str">
        <f>D1169&amp;"|"&amp;COUNTIF($D$5:D1169,D1169)</f>
        <v>استلام تسليح الأعمدة وحوائط القص|3</v>
      </c>
    </row>
    <row r="1170" spans="1:12" ht="36" x14ac:dyDescent="0.4">
      <c r="A1170" s="22">
        <v>1166</v>
      </c>
      <c r="B1170" s="22" t="s">
        <v>1622</v>
      </c>
      <c r="C1170" s="23" t="s">
        <v>1623</v>
      </c>
      <c r="D1170" s="23" t="s">
        <v>1814</v>
      </c>
      <c r="E1170" s="23" t="s">
        <v>72</v>
      </c>
      <c r="F1170" s="23" t="s">
        <v>1820</v>
      </c>
      <c r="G1170" s="23" t="s">
        <v>1821</v>
      </c>
      <c r="H1170" s="22" t="s">
        <v>74</v>
      </c>
      <c r="I1170" s="23" t="s">
        <v>1816</v>
      </c>
      <c r="J1170" s="5"/>
      <c r="K1170" s="5"/>
      <c r="L1170" s="19" t="str">
        <f>D1170&amp;"|"&amp;COUNTIF($D$5:D1170,D1170)</f>
        <v>استلام تسليح الأعمدة وحوائط القص|4</v>
      </c>
    </row>
    <row r="1171" spans="1:12" ht="36" x14ac:dyDescent="0.4">
      <c r="A1171" s="20">
        <v>1167</v>
      </c>
      <c r="B1171" s="20" t="s">
        <v>1622</v>
      </c>
      <c r="C1171" s="21" t="s">
        <v>1623</v>
      </c>
      <c r="D1171" s="21" t="s">
        <v>1814</v>
      </c>
      <c r="E1171" s="21" t="s">
        <v>72</v>
      </c>
      <c r="F1171" s="21" t="s">
        <v>1822</v>
      </c>
      <c r="G1171" s="21" t="s">
        <v>1823</v>
      </c>
      <c r="H1171" s="20" t="s">
        <v>74</v>
      </c>
      <c r="I1171" s="21" t="s">
        <v>1816</v>
      </c>
      <c r="J1171" s="5"/>
      <c r="K1171" s="5"/>
      <c r="L1171" s="19" t="str">
        <f>D1171&amp;"|"&amp;COUNTIF($D$5:D1171,D1171)</f>
        <v>استلام تسليح الأعمدة وحوائط القص|5</v>
      </c>
    </row>
    <row r="1172" spans="1:12" ht="36" x14ac:dyDescent="0.4">
      <c r="A1172" s="22">
        <v>1168</v>
      </c>
      <c r="B1172" s="22" t="s">
        <v>1622</v>
      </c>
      <c r="C1172" s="23" t="s">
        <v>1623</v>
      </c>
      <c r="D1172" s="23" t="s">
        <v>1814</v>
      </c>
      <c r="E1172" s="23" t="s">
        <v>72</v>
      </c>
      <c r="F1172" s="23" t="s">
        <v>1824</v>
      </c>
      <c r="G1172" s="23" t="s">
        <v>1825</v>
      </c>
      <c r="H1172" s="22" t="s">
        <v>74</v>
      </c>
      <c r="I1172" s="23" t="s">
        <v>1816</v>
      </c>
      <c r="J1172" s="5"/>
      <c r="K1172" s="5"/>
      <c r="L1172" s="19" t="str">
        <f>D1172&amp;"|"&amp;COUNTIF($D$5:D1172,D1172)</f>
        <v>استلام تسليح الأعمدة وحوائط القص|6</v>
      </c>
    </row>
    <row r="1173" spans="1:12" ht="36" x14ac:dyDescent="0.4">
      <c r="A1173" s="20">
        <v>1169</v>
      </c>
      <c r="B1173" s="20" t="s">
        <v>1622</v>
      </c>
      <c r="C1173" s="21" t="s">
        <v>1623</v>
      </c>
      <c r="D1173" s="21" t="s">
        <v>1814</v>
      </c>
      <c r="E1173" s="21" t="s">
        <v>72</v>
      </c>
      <c r="F1173" s="21" t="s">
        <v>1826</v>
      </c>
      <c r="G1173" s="21" t="s">
        <v>1827</v>
      </c>
      <c r="H1173" s="20" t="s">
        <v>74</v>
      </c>
      <c r="I1173" s="21" t="s">
        <v>1816</v>
      </c>
      <c r="J1173" s="5"/>
      <c r="K1173" s="5"/>
      <c r="L1173" s="19" t="str">
        <f>D1173&amp;"|"&amp;COUNTIF($D$5:D1173,D1173)</f>
        <v>استلام تسليح الأعمدة وحوائط القص|7</v>
      </c>
    </row>
    <row r="1174" spans="1:12" ht="36" x14ac:dyDescent="0.4">
      <c r="A1174" s="22">
        <v>1170</v>
      </c>
      <c r="B1174" s="22" t="s">
        <v>1622</v>
      </c>
      <c r="C1174" s="23" t="s">
        <v>1623</v>
      </c>
      <c r="D1174" s="23" t="s">
        <v>1814</v>
      </c>
      <c r="E1174" s="23" t="s">
        <v>72</v>
      </c>
      <c r="F1174" s="23" t="s">
        <v>1828</v>
      </c>
      <c r="G1174" s="23"/>
      <c r="H1174" s="22" t="s">
        <v>74</v>
      </c>
      <c r="I1174" s="23" t="s">
        <v>1816</v>
      </c>
      <c r="J1174" s="5"/>
      <c r="K1174" s="5"/>
      <c r="L1174" s="19" t="str">
        <f>D1174&amp;"|"&amp;COUNTIF($D$5:D1174,D1174)</f>
        <v>استلام تسليح الأعمدة وحوائط القص|8</v>
      </c>
    </row>
    <row r="1175" spans="1:12" ht="36" x14ac:dyDescent="0.4">
      <c r="A1175" s="20">
        <v>1171</v>
      </c>
      <c r="B1175" s="20" t="s">
        <v>1622</v>
      </c>
      <c r="C1175" s="21" t="s">
        <v>1623</v>
      </c>
      <c r="D1175" s="21" t="s">
        <v>1814</v>
      </c>
      <c r="E1175" s="21" t="s">
        <v>72</v>
      </c>
      <c r="F1175" s="21" t="s">
        <v>1829</v>
      </c>
      <c r="G1175" s="21" t="s">
        <v>1830</v>
      </c>
      <c r="H1175" s="20" t="s">
        <v>74</v>
      </c>
      <c r="I1175" s="21" t="s">
        <v>1816</v>
      </c>
      <c r="J1175" s="5"/>
      <c r="K1175" s="5"/>
      <c r="L1175" s="19" t="str">
        <f>D1175&amp;"|"&amp;COUNTIF($D$5:D1175,D1175)</f>
        <v>استلام تسليح الأعمدة وحوائط القص|9</v>
      </c>
    </row>
    <row r="1176" spans="1:12" ht="36" x14ac:dyDescent="0.4">
      <c r="A1176" s="22">
        <v>1172</v>
      </c>
      <c r="B1176" s="22" t="s">
        <v>1622</v>
      </c>
      <c r="C1176" s="23" t="s">
        <v>1623</v>
      </c>
      <c r="D1176" s="23" t="s">
        <v>1814</v>
      </c>
      <c r="E1176" s="23" t="s">
        <v>76</v>
      </c>
      <c r="F1176" s="23" t="s">
        <v>1831</v>
      </c>
      <c r="G1176" s="23"/>
      <c r="H1176" s="22" t="s">
        <v>78</v>
      </c>
      <c r="I1176" s="23" t="s">
        <v>1816</v>
      </c>
      <c r="J1176" s="5"/>
      <c r="K1176" s="5"/>
      <c r="L1176" s="19" t="str">
        <f>D1176&amp;"|"&amp;COUNTIF($D$5:D1176,D1176)</f>
        <v>استلام تسليح الأعمدة وحوائط القص|10</v>
      </c>
    </row>
    <row r="1177" spans="1:12" ht="36" x14ac:dyDescent="0.4">
      <c r="A1177" s="20">
        <v>1173</v>
      </c>
      <c r="B1177" s="20" t="s">
        <v>1622</v>
      </c>
      <c r="C1177" s="21" t="s">
        <v>1623</v>
      </c>
      <c r="D1177" s="21" t="s">
        <v>1814</v>
      </c>
      <c r="E1177" s="21" t="s">
        <v>72</v>
      </c>
      <c r="F1177" s="21" t="s">
        <v>1832</v>
      </c>
      <c r="G1177" s="21"/>
      <c r="H1177" s="20" t="s">
        <v>74</v>
      </c>
      <c r="I1177" s="21" t="s">
        <v>1816</v>
      </c>
      <c r="J1177" s="5"/>
      <c r="K1177" s="5"/>
      <c r="L1177" s="19" t="str">
        <f>D1177&amp;"|"&amp;COUNTIF($D$5:D1177,D1177)</f>
        <v>استلام تسليح الأعمدة وحوائط القص|11</v>
      </c>
    </row>
    <row r="1178" spans="1:12" ht="36" x14ac:dyDescent="0.4">
      <c r="A1178" s="22">
        <v>1174</v>
      </c>
      <c r="B1178" s="22" t="s">
        <v>1622</v>
      </c>
      <c r="C1178" s="23" t="s">
        <v>1623</v>
      </c>
      <c r="D1178" s="23" t="s">
        <v>1814</v>
      </c>
      <c r="E1178" s="23" t="s">
        <v>72</v>
      </c>
      <c r="F1178" s="23" t="s">
        <v>1833</v>
      </c>
      <c r="G1178" s="23"/>
      <c r="H1178" s="22" t="s">
        <v>74</v>
      </c>
      <c r="I1178" s="23" t="s">
        <v>1816</v>
      </c>
      <c r="J1178" s="5"/>
      <c r="K1178" s="5"/>
      <c r="L1178" s="19" t="str">
        <f>D1178&amp;"|"&amp;COUNTIF($D$5:D1178,D1178)</f>
        <v>استلام تسليح الأعمدة وحوائط القص|12</v>
      </c>
    </row>
    <row r="1179" spans="1:12" ht="36" x14ac:dyDescent="0.4">
      <c r="A1179" s="20">
        <v>1175</v>
      </c>
      <c r="B1179" s="20" t="s">
        <v>1622</v>
      </c>
      <c r="C1179" s="21" t="s">
        <v>1623</v>
      </c>
      <c r="D1179" s="21" t="s">
        <v>1814</v>
      </c>
      <c r="E1179" s="21" t="s">
        <v>72</v>
      </c>
      <c r="F1179" s="21" t="s">
        <v>1834</v>
      </c>
      <c r="G1179" s="21"/>
      <c r="H1179" s="20" t="s">
        <v>84</v>
      </c>
      <c r="I1179" s="21" t="s">
        <v>1835</v>
      </c>
      <c r="J1179" s="5"/>
      <c r="K1179" s="5"/>
      <c r="L1179" s="19" t="str">
        <f>D1179&amp;"|"&amp;COUNTIF($D$5:D1179,D1179)</f>
        <v>استلام تسليح الأعمدة وحوائط القص|13</v>
      </c>
    </row>
    <row r="1180" spans="1:12" ht="36" x14ac:dyDescent="0.4">
      <c r="A1180" s="22">
        <v>1176</v>
      </c>
      <c r="B1180" s="22" t="s">
        <v>1622</v>
      </c>
      <c r="C1180" s="23" t="s">
        <v>1623</v>
      </c>
      <c r="D1180" s="23" t="s">
        <v>1814</v>
      </c>
      <c r="E1180" s="23" t="s">
        <v>72</v>
      </c>
      <c r="F1180" s="23" t="s">
        <v>1836</v>
      </c>
      <c r="G1180" s="23"/>
      <c r="H1180" s="22" t="s">
        <v>84</v>
      </c>
      <c r="I1180" s="23" t="s">
        <v>1835</v>
      </c>
      <c r="J1180" s="5"/>
      <c r="K1180" s="5"/>
      <c r="L1180" s="19" t="str">
        <f>D1180&amp;"|"&amp;COUNTIF($D$5:D1180,D1180)</f>
        <v>استلام تسليح الأعمدة وحوائط القص|14</v>
      </c>
    </row>
    <row r="1181" spans="1:12" ht="36" x14ac:dyDescent="0.4">
      <c r="A1181" s="20">
        <v>1177</v>
      </c>
      <c r="B1181" s="20" t="s">
        <v>1622</v>
      </c>
      <c r="C1181" s="21" t="s">
        <v>1623</v>
      </c>
      <c r="D1181" s="21" t="s">
        <v>1814</v>
      </c>
      <c r="E1181" s="21" t="s">
        <v>72</v>
      </c>
      <c r="F1181" s="21" t="s">
        <v>1837</v>
      </c>
      <c r="G1181" s="21" t="s">
        <v>1838</v>
      </c>
      <c r="H1181" s="20" t="s">
        <v>74</v>
      </c>
      <c r="I1181" s="21" t="s">
        <v>1835</v>
      </c>
      <c r="J1181" s="5"/>
      <c r="K1181" s="5"/>
      <c r="L1181" s="19" t="str">
        <f>D1181&amp;"|"&amp;COUNTIF($D$5:D1181,D1181)</f>
        <v>استلام تسليح الأعمدة وحوائط القص|15</v>
      </c>
    </row>
    <row r="1182" spans="1:12" ht="36" x14ac:dyDescent="0.4">
      <c r="A1182" s="22">
        <v>1178</v>
      </c>
      <c r="B1182" s="22" t="s">
        <v>1622</v>
      </c>
      <c r="C1182" s="23" t="s">
        <v>1623</v>
      </c>
      <c r="D1182" s="23" t="s">
        <v>1814</v>
      </c>
      <c r="E1182" s="23" t="s">
        <v>72</v>
      </c>
      <c r="F1182" s="23" t="s">
        <v>1839</v>
      </c>
      <c r="G1182" s="23" t="s">
        <v>1840</v>
      </c>
      <c r="H1182" s="22" t="s">
        <v>74</v>
      </c>
      <c r="I1182" s="23" t="s">
        <v>1835</v>
      </c>
      <c r="J1182" s="5"/>
      <c r="K1182" s="5"/>
      <c r="L1182" s="19" t="str">
        <f>D1182&amp;"|"&amp;COUNTIF($D$5:D1182,D1182)</f>
        <v>استلام تسليح الأعمدة وحوائط القص|16</v>
      </c>
    </row>
    <row r="1183" spans="1:12" ht="36" x14ac:dyDescent="0.4">
      <c r="A1183" s="20">
        <v>1179</v>
      </c>
      <c r="B1183" s="20" t="s">
        <v>1622</v>
      </c>
      <c r="C1183" s="21" t="s">
        <v>1623</v>
      </c>
      <c r="D1183" s="21" t="s">
        <v>1814</v>
      </c>
      <c r="E1183" s="21" t="s">
        <v>72</v>
      </c>
      <c r="F1183" s="21" t="s">
        <v>1841</v>
      </c>
      <c r="G1183" s="21" t="s">
        <v>1842</v>
      </c>
      <c r="H1183" s="20" t="s">
        <v>74</v>
      </c>
      <c r="I1183" s="21" t="s">
        <v>1835</v>
      </c>
      <c r="J1183" s="5"/>
      <c r="K1183" s="5"/>
      <c r="L1183" s="19" t="str">
        <f>D1183&amp;"|"&amp;COUNTIF($D$5:D1183,D1183)</f>
        <v>استلام تسليح الأعمدة وحوائط القص|17</v>
      </c>
    </row>
    <row r="1184" spans="1:12" ht="36" x14ac:dyDescent="0.4">
      <c r="A1184" s="22">
        <v>1180</v>
      </c>
      <c r="B1184" s="22" t="s">
        <v>1622</v>
      </c>
      <c r="C1184" s="23" t="s">
        <v>1623</v>
      </c>
      <c r="D1184" s="23" t="s">
        <v>1814</v>
      </c>
      <c r="E1184" s="23" t="s">
        <v>72</v>
      </c>
      <c r="F1184" s="23" t="s">
        <v>1843</v>
      </c>
      <c r="G1184" s="23"/>
      <c r="H1184" s="22" t="s">
        <v>74</v>
      </c>
      <c r="I1184" s="23" t="s">
        <v>1835</v>
      </c>
      <c r="J1184" s="5"/>
      <c r="K1184" s="5"/>
      <c r="L1184" s="19" t="str">
        <f>D1184&amp;"|"&amp;COUNTIF($D$5:D1184,D1184)</f>
        <v>استلام تسليح الأعمدة وحوائط القص|18</v>
      </c>
    </row>
    <row r="1185" spans="1:12" ht="36" x14ac:dyDescent="0.4">
      <c r="A1185" s="20">
        <v>1181</v>
      </c>
      <c r="B1185" s="20" t="s">
        <v>1622</v>
      </c>
      <c r="C1185" s="21" t="s">
        <v>1623</v>
      </c>
      <c r="D1185" s="21" t="s">
        <v>1814</v>
      </c>
      <c r="E1185" s="21" t="s">
        <v>72</v>
      </c>
      <c r="F1185" s="21" t="s">
        <v>1844</v>
      </c>
      <c r="G1185" s="21"/>
      <c r="H1185" s="20" t="s">
        <v>74</v>
      </c>
      <c r="I1185" s="21" t="s">
        <v>1835</v>
      </c>
      <c r="J1185" s="5"/>
      <c r="K1185" s="5"/>
      <c r="L1185" s="19" t="str">
        <f>D1185&amp;"|"&amp;COUNTIF($D$5:D1185,D1185)</f>
        <v>استلام تسليح الأعمدة وحوائط القص|19</v>
      </c>
    </row>
    <row r="1186" spans="1:12" ht="36" x14ac:dyDescent="0.4">
      <c r="A1186" s="22">
        <v>1182</v>
      </c>
      <c r="B1186" s="22" t="s">
        <v>1622</v>
      </c>
      <c r="C1186" s="23" t="s">
        <v>1623</v>
      </c>
      <c r="D1186" s="23" t="s">
        <v>1814</v>
      </c>
      <c r="E1186" s="23" t="s">
        <v>72</v>
      </c>
      <c r="F1186" s="23" t="s">
        <v>1845</v>
      </c>
      <c r="G1186" s="23" t="s">
        <v>1846</v>
      </c>
      <c r="H1186" s="22" t="s">
        <v>84</v>
      </c>
      <c r="I1186" s="23" t="s">
        <v>1835</v>
      </c>
      <c r="J1186" s="5"/>
      <c r="K1186" s="5"/>
      <c r="L1186" s="19" t="str">
        <f>D1186&amp;"|"&amp;COUNTIF($D$5:D1186,D1186)</f>
        <v>استلام تسليح الأعمدة وحوائط القص|20</v>
      </c>
    </row>
    <row r="1187" spans="1:12" ht="36" x14ac:dyDescent="0.4">
      <c r="A1187" s="20">
        <v>1183</v>
      </c>
      <c r="B1187" s="20" t="s">
        <v>1622</v>
      </c>
      <c r="C1187" s="21" t="s">
        <v>1623</v>
      </c>
      <c r="D1187" s="21" t="s">
        <v>1814</v>
      </c>
      <c r="E1187" s="21" t="s">
        <v>72</v>
      </c>
      <c r="F1187" s="21" t="s">
        <v>1847</v>
      </c>
      <c r="G1187" s="21" t="s">
        <v>1848</v>
      </c>
      <c r="H1187" s="20" t="s">
        <v>74</v>
      </c>
      <c r="I1187" s="21" t="s">
        <v>1835</v>
      </c>
      <c r="J1187" s="5"/>
      <c r="K1187" s="5"/>
      <c r="L1187" s="19" t="str">
        <f>D1187&amp;"|"&amp;COUNTIF($D$5:D1187,D1187)</f>
        <v>استلام تسليح الأعمدة وحوائط القص|21</v>
      </c>
    </row>
    <row r="1188" spans="1:12" ht="36" x14ac:dyDescent="0.4">
      <c r="A1188" s="22">
        <v>1184</v>
      </c>
      <c r="B1188" s="22" t="s">
        <v>1622</v>
      </c>
      <c r="C1188" s="23" t="s">
        <v>1623</v>
      </c>
      <c r="D1188" s="23" t="s">
        <v>1814</v>
      </c>
      <c r="E1188" s="23" t="s">
        <v>72</v>
      </c>
      <c r="F1188" s="23" t="s">
        <v>1849</v>
      </c>
      <c r="G1188" s="23" t="s">
        <v>1850</v>
      </c>
      <c r="H1188" s="22" t="s">
        <v>74</v>
      </c>
      <c r="I1188" s="23" t="s">
        <v>1835</v>
      </c>
      <c r="J1188" s="5"/>
      <c r="K1188" s="5"/>
      <c r="L1188" s="19" t="str">
        <f>D1188&amp;"|"&amp;COUNTIF($D$5:D1188,D1188)</f>
        <v>استلام تسليح الأعمدة وحوائط القص|22</v>
      </c>
    </row>
    <row r="1189" spans="1:12" ht="36" x14ac:dyDescent="0.4">
      <c r="A1189" s="20">
        <v>1185</v>
      </c>
      <c r="B1189" s="20" t="s">
        <v>1622</v>
      </c>
      <c r="C1189" s="21" t="s">
        <v>1623</v>
      </c>
      <c r="D1189" s="21" t="s">
        <v>1814</v>
      </c>
      <c r="E1189" s="21" t="s">
        <v>72</v>
      </c>
      <c r="F1189" s="21" t="s">
        <v>1851</v>
      </c>
      <c r="G1189" s="21"/>
      <c r="H1189" s="20" t="s">
        <v>74</v>
      </c>
      <c r="I1189" s="21" t="s">
        <v>1835</v>
      </c>
      <c r="J1189" s="5"/>
      <c r="K1189" s="5"/>
      <c r="L1189" s="19" t="str">
        <f>D1189&amp;"|"&amp;COUNTIF($D$5:D1189,D1189)</f>
        <v>استلام تسليح الأعمدة وحوائط القص|23</v>
      </c>
    </row>
    <row r="1190" spans="1:12" ht="36" x14ac:dyDescent="0.4">
      <c r="A1190" s="22">
        <v>1186</v>
      </c>
      <c r="B1190" s="22" t="s">
        <v>1622</v>
      </c>
      <c r="C1190" s="23" t="s">
        <v>1623</v>
      </c>
      <c r="D1190" s="23" t="s">
        <v>1814</v>
      </c>
      <c r="E1190" s="23" t="s">
        <v>72</v>
      </c>
      <c r="F1190" s="23" t="s">
        <v>1852</v>
      </c>
      <c r="G1190" s="23" t="s">
        <v>1853</v>
      </c>
      <c r="H1190" s="22" t="s">
        <v>84</v>
      </c>
      <c r="I1190" s="23" t="s">
        <v>1835</v>
      </c>
      <c r="J1190" s="5"/>
      <c r="K1190" s="5"/>
      <c r="L1190" s="19" t="str">
        <f>D1190&amp;"|"&amp;COUNTIF($D$5:D1190,D1190)</f>
        <v>استلام تسليح الأعمدة وحوائط القص|24</v>
      </c>
    </row>
    <row r="1191" spans="1:12" ht="36" x14ac:dyDescent="0.4">
      <c r="A1191" s="20">
        <v>1187</v>
      </c>
      <c r="B1191" s="20" t="s">
        <v>1622</v>
      </c>
      <c r="C1191" s="21" t="s">
        <v>1623</v>
      </c>
      <c r="D1191" s="21" t="s">
        <v>1814</v>
      </c>
      <c r="E1191" s="21" t="s">
        <v>72</v>
      </c>
      <c r="F1191" s="21" t="s">
        <v>1854</v>
      </c>
      <c r="G1191" s="21"/>
      <c r="H1191" s="20" t="s">
        <v>84</v>
      </c>
      <c r="I1191" s="21" t="s">
        <v>1855</v>
      </c>
      <c r="J1191" s="5"/>
      <c r="K1191" s="5"/>
      <c r="L1191" s="19" t="str">
        <f>D1191&amp;"|"&amp;COUNTIF($D$5:D1191,D1191)</f>
        <v>استلام تسليح الأعمدة وحوائط القص|25</v>
      </c>
    </row>
    <row r="1192" spans="1:12" ht="36" x14ac:dyDescent="0.4">
      <c r="A1192" s="22">
        <v>1188</v>
      </c>
      <c r="B1192" s="22" t="s">
        <v>1622</v>
      </c>
      <c r="C1192" s="23" t="s">
        <v>1623</v>
      </c>
      <c r="D1192" s="23" t="s">
        <v>1814</v>
      </c>
      <c r="E1192" s="23" t="s">
        <v>72</v>
      </c>
      <c r="F1192" s="23" t="s">
        <v>1856</v>
      </c>
      <c r="G1192" s="23"/>
      <c r="H1192" s="22" t="s">
        <v>74</v>
      </c>
      <c r="I1192" s="23" t="s">
        <v>1855</v>
      </c>
      <c r="J1192" s="5"/>
      <c r="K1192" s="5"/>
      <c r="L1192" s="19" t="str">
        <f>D1192&amp;"|"&amp;COUNTIF($D$5:D1192,D1192)</f>
        <v>استلام تسليح الأعمدة وحوائط القص|26</v>
      </c>
    </row>
    <row r="1193" spans="1:12" ht="36" x14ac:dyDescent="0.4">
      <c r="A1193" s="20">
        <v>1189</v>
      </c>
      <c r="B1193" s="20" t="s">
        <v>1622</v>
      </c>
      <c r="C1193" s="21" t="s">
        <v>1623</v>
      </c>
      <c r="D1193" s="21" t="s">
        <v>1814</v>
      </c>
      <c r="E1193" s="21" t="s">
        <v>72</v>
      </c>
      <c r="F1193" s="21" t="s">
        <v>1857</v>
      </c>
      <c r="G1193" s="21"/>
      <c r="H1193" s="20" t="s">
        <v>84</v>
      </c>
      <c r="I1193" s="21" t="s">
        <v>1855</v>
      </c>
      <c r="J1193" s="5"/>
      <c r="K1193" s="5"/>
      <c r="L1193" s="19" t="str">
        <f>D1193&amp;"|"&amp;COUNTIF($D$5:D1193,D1193)</f>
        <v>استلام تسليح الأعمدة وحوائط القص|27</v>
      </c>
    </row>
    <row r="1194" spans="1:12" ht="36" x14ac:dyDescent="0.4">
      <c r="A1194" s="22">
        <v>1190</v>
      </c>
      <c r="B1194" s="22" t="s">
        <v>1622</v>
      </c>
      <c r="C1194" s="23" t="s">
        <v>1623</v>
      </c>
      <c r="D1194" s="23" t="s">
        <v>1814</v>
      </c>
      <c r="E1194" s="23" t="s">
        <v>72</v>
      </c>
      <c r="F1194" s="23" t="s">
        <v>1858</v>
      </c>
      <c r="G1194" s="23" t="s">
        <v>1859</v>
      </c>
      <c r="H1194" s="22" t="s">
        <v>74</v>
      </c>
      <c r="I1194" s="23" t="s">
        <v>1855</v>
      </c>
      <c r="J1194" s="5"/>
      <c r="K1194" s="5"/>
      <c r="L1194" s="19" t="str">
        <f>D1194&amp;"|"&amp;COUNTIF($D$5:D1194,D1194)</f>
        <v>استلام تسليح الأعمدة وحوائط القص|28</v>
      </c>
    </row>
    <row r="1195" spans="1:12" ht="36" x14ac:dyDescent="0.4">
      <c r="A1195" s="20">
        <v>1191</v>
      </c>
      <c r="B1195" s="20" t="s">
        <v>1622</v>
      </c>
      <c r="C1195" s="21" t="s">
        <v>1623</v>
      </c>
      <c r="D1195" s="21" t="s">
        <v>1814</v>
      </c>
      <c r="E1195" s="21" t="s">
        <v>72</v>
      </c>
      <c r="F1195" s="21" t="s">
        <v>1860</v>
      </c>
      <c r="G1195" s="21"/>
      <c r="H1195" s="20" t="s">
        <v>74</v>
      </c>
      <c r="I1195" s="21" t="s">
        <v>1855</v>
      </c>
      <c r="J1195" s="5"/>
      <c r="K1195" s="5"/>
      <c r="L1195" s="19" t="str">
        <f>D1195&amp;"|"&amp;COUNTIF($D$5:D1195,D1195)</f>
        <v>استلام تسليح الأعمدة وحوائط القص|29</v>
      </c>
    </row>
    <row r="1196" spans="1:12" ht="36" x14ac:dyDescent="0.4">
      <c r="A1196" s="22">
        <v>1192</v>
      </c>
      <c r="B1196" s="22" t="s">
        <v>1622</v>
      </c>
      <c r="C1196" s="23" t="s">
        <v>1623</v>
      </c>
      <c r="D1196" s="23" t="s">
        <v>1814</v>
      </c>
      <c r="E1196" s="23" t="s">
        <v>72</v>
      </c>
      <c r="F1196" s="23" t="s">
        <v>1861</v>
      </c>
      <c r="G1196" s="23" t="s">
        <v>1752</v>
      </c>
      <c r="H1196" s="22" t="s">
        <v>74</v>
      </c>
      <c r="I1196" s="23" t="s">
        <v>1855</v>
      </c>
      <c r="J1196" s="5"/>
      <c r="K1196" s="5"/>
      <c r="L1196" s="19" t="str">
        <f>D1196&amp;"|"&amp;COUNTIF($D$5:D1196,D1196)</f>
        <v>استلام تسليح الأعمدة وحوائط القص|30</v>
      </c>
    </row>
    <row r="1197" spans="1:12" ht="36" x14ac:dyDescent="0.4">
      <c r="A1197" s="20">
        <v>1193</v>
      </c>
      <c r="B1197" s="20" t="s">
        <v>1622</v>
      </c>
      <c r="C1197" s="21" t="s">
        <v>1623</v>
      </c>
      <c r="D1197" s="21" t="s">
        <v>1814</v>
      </c>
      <c r="E1197" s="21" t="s">
        <v>72</v>
      </c>
      <c r="F1197" s="21" t="s">
        <v>1862</v>
      </c>
      <c r="G1197" s="21" t="s">
        <v>1754</v>
      </c>
      <c r="H1197" s="20" t="s">
        <v>74</v>
      </c>
      <c r="I1197" s="21" t="s">
        <v>1855</v>
      </c>
      <c r="J1197" s="5"/>
      <c r="K1197" s="5"/>
      <c r="L1197" s="19" t="str">
        <f>D1197&amp;"|"&amp;COUNTIF($D$5:D1197,D1197)</f>
        <v>استلام تسليح الأعمدة وحوائط القص|31</v>
      </c>
    </row>
    <row r="1198" spans="1:12" ht="36" x14ac:dyDescent="0.4">
      <c r="A1198" s="22">
        <v>1194</v>
      </c>
      <c r="B1198" s="22" t="s">
        <v>1622</v>
      </c>
      <c r="C1198" s="23" t="s">
        <v>1623</v>
      </c>
      <c r="D1198" s="23" t="s">
        <v>1814</v>
      </c>
      <c r="E1198" s="23" t="s">
        <v>72</v>
      </c>
      <c r="F1198" s="23" t="s">
        <v>1863</v>
      </c>
      <c r="G1198" s="23" t="s">
        <v>1756</v>
      </c>
      <c r="H1198" s="22" t="s">
        <v>74</v>
      </c>
      <c r="I1198" s="23" t="s">
        <v>1855</v>
      </c>
      <c r="J1198" s="5"/>
      <c r="K1198" s="5"/>
      <c r="L1198" s="19" t="str">
        <f>D1198&amp;"|"&amp;COUNTIF($D$5:D1198,D1198)</f>
        <v>استلام تسليح الأعمدة وحوائط القص|32</v>
      </c>
    </row>
    <row r="1199" spans="1:12" ht="36" x14ac:dyDescent="0.4">
      <c r="A1199" s="20">
        <v>1195</v>
      </c>
      <c r="B1199" s="20" t="s">
        <v>1622</v>
      </c>
      <c r="C1199" s="21" t="s">
        <v>1623</v>
      </c>
      <c r="D1199" s="21" t="s">
        <v>1814</v>
      </c>
      <c r="E1199" s="21" t="s">
        <v>72</v>
      </c>
      <c r="F1199" s="21" t="s">
        <v>1864</v>
      </c>
      <c r="G1199" s="21" t="s">
        <v>1865</v>
      </c>
      <c r="H1199" s="20" t="s">
        <v>74</v>
      </c>
      <c r="I1199" s="21" t="s">
        <v>1855</v>
      </c>
      <c r="J1199" s="5"/>
      <c r="K1199" s="5"/>
      <c r="L1199" s="19" t="str">
        <f>D1199&amp;"|"&amp;COUNTIF($D$5:D1199,D1199)</f>
        <v>استلام تسليح الأعمدة وحوائط القص|33</v>
      </c>
    </row>
    <row r="1200" spans="1:12" ht="36" x14ac:dyDescent="0.4">
      <c r="A1200" s="22">
        <v>1196</v>
      </c>
      <c r="B1200" s="22" t="s">
        <v>1622</v>
      </c>
      <c r="C1200" s="23" t="s">
        <v>1623</v>
      </c>
      <c r="D1200" s="23" t="s">
        <v>1814</v>
      </c>
      <c r="E1200" s="23" t="s">
        <v>72</v>
      </c>
      <c r="F1200" s="23" t="s">
        <v>1866</v>
      </c>
      <c r="G1200" s="23"/>
      <c r="H1200" s="22" t="s">
        <v>74</v>
      </c>
      <c r="I1200" s="23" t="s">
        <v>1855</v>
      </c>
      <c r="J1200" s="5"/>
      <c r="K1200" s="5"/>
      <c r="L1200" s="19" t="str">
        <f>D1200&amp;"|"&amp;COUNTIF($D$5:D1200,D1200)</f>
        <v>استلام تسليح الأعمدة وحوائط القص|34</v>
      </c>
    </row>
    <row r="1201" spans="1:12" ht="36" x14ac:dyDescent="0.4">
      <c r="A1201" s="20">
        <v>1197</v>
      </c>
      <c r="B1201" s="20" t="s">
        <v>1622</v>
      </c>
      <c r="C1201" s="21" t="s">
        <v>1623</v>
      </c>
      <c r="D1201" s="21" t="s">
        <v>1814</v>
      </c>
      <c r="E1201" s="21" t="s">
        <v>72</v>
      </c>
      <c r="F1201" s="21" t="s">
        <v>1867</v>
      </c>
      <c r="G1201" s="21" t="s">
        <v>1868</v>
      </c>
      <c r="H1201" s="20" t="s">
        <v>74</v>
      </c>
      <c r="I1201" s="21" t="s">
        <v>1855</v>
      </c>
      <c r="J1201" s="5"/>
      <c r="K1201" s="5"/>
      <c r="L1201" s="19" t="str">
        <f>D1201&amp;"|"&amp;COUNTIF($D$5:D1201,D1201)</f>
        <v>استلام تسليح الأعمدة وحوائط القص|35</v>
      </c>
    </row>
    <row r="1202" spans="1:12" ht="36" x14ac:dyDescent="0.4">
      <c r="A1202" s="22">
        <v>1198</v>
      </c>
      <c r="B1202" s="22" t="s">
        <v>1622</v>
      </c>
      <c r="C1202" s="23" t="s">
        <v>1623</v>
      </c>
      <c r="D1202" s="23" t="s">
        <v>1438</v>
      </c>
      <c r="E1202" s="23" t="s">
        <v>72</v>
      </c>
      <c r="F1202" s="23" t="s">
        <v>1869</v>
      </c>
      <c r="G1202" s="23" t="s">
        <v>1870</v>
      </c>
      <c r="H1202" s="22" t="s">
        <v>74</v>
      </c>
      <c r="I1202" s="23" t="s">
        <v>1027</v>
      </c>
      <c r="J1202" s="5"/>
      <c r="K1202" s="5"/>
      <c r="L1202" s="19" t="str">
        <f>D1202&amp;"|"&amp;COUNTIF($D$5:D1202,D1202)</f>
        <v>استلام الأعمدة قبل وأثناء وبعد الصب|2</v>
      </c>
    </row>
    <row r="1203" spans="1:12" ht="36" x14ac:dyDescent="0.4">
      <c r="A1203" s="20">
        <v>1199</v>
      </c>
      <c r="B1203" s="20" t="s">
        <v>1622</v>
      </c>
      <c r="C1203" s="21" t="s">
        <v>1623</v>
      </c>
      <c r="D1203" s="21" t="s">
        <v>1438</v>
      </c>
      <c r="E1203" s="21" t="s">
        <v>72</v>
      </c>
      <c r="F1203" s="21" t="s">
        <v>1871</v>
      </c>
      <c r="G1203" s="21" t="s">
        <v>1872</v>
      </c>
      <c r="H1203" s="20" t="s">
        <v>74</v>
      </c>
      <c r="I1203" s="21" t="s">
        <v>1027</v>
      </c>
      <c r="J1203" s="5"/>
      <c r="K1203" s="5"/>
      <c r="L1203" s="19" t="str">
        <f>D1203&amp;"|"&amp;COUNTIF($D$5:D1203,D1203)</f>
        <v>استلام الأعمدة قبل وأثناء وبعد الصب|3</v>
      </c>
    </row>
    <row r="1204" spans="1:12" ht="36" x14ac:dyDescent="0.4">
      <c r="A1204" s="22">
        <v>1200</v>
      </c>
      <c r="B1204" s="22" t="s">
        <v>1622</v>
      </c>
      <c r="C1204" s="23" t="s">
        <v>1623</v>
      </c>
      <c r="D1204" s="23" t="s">
        <v>1438</v>
      </c>
      <c r="E1204" s="23" t="s">
        <v>72</v>
      </c>
      <c r="F1204" s="23" t="s">
        <v>1873</v>
      </c>
      <c r="G1204" s="23" t="s">
        <v>1874</v>
      </c>
      <c r="H1204" s="22" t="s">
        <v>74</v>
      </c>
      <c r="I1204" s="23" t="s">
        <v>1027</v>
      </c>
      <c r="J1204" s="5"/>
      <c r="K1204" s="5"/>
      <c r="L1204" s="19" t="str">
        <f>D1204&amp;"|"&amp;COUNTIF($D$5:D1204,D1204)</f>
        <v>استلام الأعمدة قبل وأثناء وبعد الصب|4</v>
      </c>
    </row>
    <row r="1205" spans="1:12" ht="36" x14ac:dyDescent="0.4">
      <c r="A1205" s="20">
        <v>1201</v>
      </c>
      <c r="B1205" s="20" t="s">
        <v>1622</v>
      </c>
      <c r="C1205" s="21" t="s">
        <v>1623</v>
      </c>
      <c r="D1205" s="21" t="s">
        <v>1438</v>
      </c>
      <c r="E1205" s="21" t="s">
        <v>72</v>
      </c>
      <c r="F1205" s="21" t="s">
        <v>1875</v>
      </c>
      <c r="G1205" s="21"/>
      <c r="H1205" s="20" t="s">
        <v>84</v>
      </c>
      <c r="I1205" s="21" t="s">
        <v>1027</v>
      </c>
      <c r="J1205" s="5"/>
      <c r="K1205" s="5"/>
      <c r="L1205" s="19" t="str">
        <f>D1205&amp;"|"&amp;COUNTIF($D$5:D1205,D1205)</f>
        <v>استلام الأعمدة قبل وأثناء وبعد الصب|5</v>
      </c>
    </row>
    <row r="1206" spans="1:12" ht="36" x14ac:dyDescent="0.4">
      <c r="A1206" s="22">
        <v>1202</v>
      </c>
      <c r="B1206" s="22" t="s">
        <v>1622</v>
      </c>
      <c r="C1206" s="23" t="s">
        <v>1623</v>
      </c>
      <c r="D1206" s="23" t="s">
        <v>1438</v>
      </c>
      <c r="E1206" s="23" t="s">
        <v>72</v>
      </c>
      <c r="F1206" s="23" t="s">
        <v>1876</v>
      </c>
      <c r="G1206" s="23"/>
      <c r="H1206" s="22" t="s">
        <v>74</v>
      </c>
      <c r="I1206" s="23" t="s">
        <v>1027</v>
      </c>
      <c r="J1206" s="5"/>
      <c r="K1206" s="5"/>
      <c r="L1206" s="19" t="str">
        <f>D1206&amp;"|"&amp;COUNTIF($D$5:D1206,D1206)</f>
        <v>استلام الأعمدة قبل وأثناء وبعد الصب|6</v>
      </c>
    </row>
    <row r="1207" spans="1:12" ht="36" x14ac:dyDescent="0.4">
      <c r="A1207" s="20">
        <v>1203</v>
      </c>
      <c r="B1207" s="20" t="s">
        <v>1622</v>
      </c>
      <c r="C1207" s="21" t="s">
        <v>1623</v>
      </c>
      <c r="D1207" s="21" t="s">
        <v>1438</v>
      </c>
      <c r="E1207" s="21" t="s">
        <v>72</v>
      </c>
      <c r="F1207" s="21" t="s">
        <v>1877</v>
      </c>
      <c r="G1207" s="21" t="s">
        <v>1878</v>
      </c>
      <c r="H1207" s="20" t="s">
        <v>74</v>
      </c>
      <c r="I1207" s="21" t="s">
        <v>1027</v>
      </c>
      <c r="J1207" s="5"/>
      <c r="K1207" s="5"/>
      <c r="L1207" s="19" t="str">
        <f>D1207&amp;"|"&amp;COUNTIF($D$5:D1207,D1207)</f>
        <v>استلام الأعمدة قبل وأثناء وبعد الصب|7</v>
      </c>
    </row>
    <row r="1208" spans="1:12" ht="18" x14ac:dyDescent="0.4">
      <c r="A1208" s="22">
        <v>1204</v>
      </c>
      <c r="B1208" s="22" t="s">
        <v>1622</v>
      </c>
      <c r="C1208" s="23" t="s">
        <v>1623</v>
      </c>
      <c r="D1208" s="23" t="s">
        <v>1056</v>
      </c>
      <c r="E1208" s="23" t="s">
        <v>118</v>
      </c>
      <c r="F1208" s="23" t="s">
        <v>1879</v>
      </c>
      <c r="G1208" s="23"/>
      <c r="H1208" s="22" t="s">
        <v>74</v>
      </c>
      <c r="I1208" s="23" t="s">
        <v>1482</v>
      </c>
      <c r="J1208" s="5"/>
      <c r="K1208" s="5"/>
      <c r="L1208" s="19" t="str">
        <f>D1208&amp;"|"&amp;COUNTIF($D$5:D1208,D1208)</f>
        <v>استلام حدادة السلالم الخرسانية|3</v>
      </c>
    </row>
    <row r="1209" spans="1:12" ht="18" x14ac:dyDescent="0.4">
      <c r="A1209" s="20">
        <v>1205</v>
      </c>
      <c r="B1209" s="20" t="s">
        <v>1622</v>
      </c>
      <c r="C1209" s="21" t="s">
        <v>1623</v>
      </c>
      <c r="D1209" s="21" t="s">
        <v>1056</v>
      </c>
      <c r="E1209" s="21" t="s">
        <v>118</v>
      </c>
      <c r="F1209" s="21" t="s">
        <v>1880</v>
      </c>
      <c r="G1209" s="21"/>
      <c r="H1209" s="20" t="s">
        <v>74</v>
      </c>
      <c r="I1209" s="21" t="s">
        <v>1482</v>
      </c>
      <c r="J1209" s="5"/>
      <c r="K1209" s="5"/>
      <c r="L1209" s="19" t="str">
        <f>D1209&amp;"|"&amp;COUNTIF($D$5:D1209,D1209)</f>
        <v>استلام حدادة السلالم الخرسانية|4</v>
      </c>
    </row>
    <row r="1210" spans="1:12" ht="18" x14ac:dyDescent="0.4">
      <c r="A1210" s="22">
        <v>1206</v>
      </c>
      <c r="B1210" s="22" t="s">
        <v>1622</v>
      </c>
      <c r="C1210" s="23" t="s">
        <v>1623</v>
      </c>
      <c r="D1210" s="23" t="s">
        <v>1056</v>
      </c>
      <c r="E1210" s="23" t="s">
        <v>118</v>
      </c>
      <c r="F1210" s="23" t="s">
        <v>1881</v>
      </c>
      <c r="G1210" s="23"/>
      <c r="H1210" s="22" t="s">
        <v>84</v>
      </c>
      <c r="I1210" s="23" t="s">
        <v>1482</v>
      </c>
      <c r="J1210" s="5"/>
      <c r="K1210" s="5"/>
      <c r="L1210" s="19" t="str">
        <f>D1210&amp;"|"&amp;COUNTIF($D$5:D1210,D1210)</f>
        <v>استلام حدادة السلالم الخرسانية|5</v>
      </c>
    </row>
    <row r="1211" spans="1:12" ht="36" x14ac:dyDescent="0.4">
      <c r="A1211" s="20">
        <v>1207</v>
      </c>
      <c r="B1211" s="20" t="s">
        <v>1622</v>
      </c>
      <c r="C1211" s="21" t="s">
        <v>1623</v>
      </c>
      <c r="D1211" s="21" t="s">
        <v>1056</v>
      </c>
      <c r="E1211" s="21" t="s">
        <v>118</v>
      </c>
      <c r="F1211" s="21" t="s">
        <v>1882</v>
      </c>
      <c r="G1211" s="21" t="s">
        <v>1883</v>
      </c>
      <c r="H1211" s="20" t="s">
        <v>74</v>
      </c>
      <c r="I1211" s="21" t="s">
        <v>1482</v>
      </c>
      <c r="J1211" s="5"/>
      <c r="K1211" s="5"/>
      <c r="L1211" s="19" t="str">
        <f>D1211&amp;"|"&amp;COUNTIF($D$5:D1211,D1211)</f>
        <v>استلام حدادة السلالم الخرسانية|6</v>
      </c>
    </row>
    <row r="1212" spans="1:12" ht="36" x14ac:dyDescent="0.4">
      <c r="A1212" s="22">
        <v>1208</v>
      </c>
      <c r="B1212" s="22" t="s">
        <v>1622</v>
      </c>
      <c r="C1212" s="23" t="s">
        <v>1623</v>
      </c>
      <c r="D1212" s="23" t="s">
        <v>1056</v>
      </c>
      <c r="E1212" s="23" t="s">
        <v>118</v>
      </c>
      <c r="F1212" s="23" t="s">
        <v>1884</v>
      </c>
      <c r="G1212" s="23" t="s">
        <v>1885</v>
      </c>
      <c r="H1212" s="22" t="s">
        <v>74</v>
      </c>
      <c r="I1212" s="23" t="s">
        <v>1482</v>
      </c>
      <c r="J1212" s="5"/>
      <c r="K1212" s="5"/>
      <c r="L1212" s="19" t="str">
        <f>D1212&amp;"|"&amp;COUNTIF($D$5:D1212,D1212)</f>
        <v>استلام حدادة السلالم الخرسانية|7</v>
      </c>
    </row>
    <row r="1213" spans="1:12" ht="18" x14ac:dyDescent="0.4">
      <c r="A1213" s="20">
        <v>1209</v>
      </c>
      <c r="B1213" s="20" t="s">
        <v>1622</v>
      </c>
      <c r="C1213" s="21" t="s">
        <v>1623</v>
      </c>
      <c r="D1213" s="21" t="s">
        <v>1056</v>
      </c>
      <c r="E1213" s="21" t="s">
        <v>118</v>
      </c>
      <c r="F1213" s="21" t="s">
        <v>1886</v>
      </c>
      <c r="G1213" s="21"/>
      <c r="H1213" s="20" t="s">
        <v>74</v>
      </c>
      <c r="I1213" s="21" t="s">
        <v>1482</v>
      </c>
      <c r="J1213" s="5"/>
      <c r="K1213" s="5"/>
      <c r="L1213" s="19" t="str">
        <f>D1213&amp;"|"&amp;COUNTIF($D$5:D1213,D1213)</f>
        <v>استلام حدادة السلالم الخرسانية|8</v>
      </c>
    </row>
    <row r="1214" spans="1:12" ht="18" x14ac:dyDescent="0.4">
      <c r="A1214" s="22">
        <v>1210</v>
      </c>
      <c r="B1214" s="22" t="s">
        <v>1622</v>
      </c>
      <c r="C1214" s="23" t="s">
        <v>1623</v>
      </c>
      <c r="D1214" s="23" t="s">
        <v>1056</v>
      </c>
      <c r="E1214" s="23" t="s">
        <v>118</v>
      </c>
      <c r="F1214" s="23" t="s">
        <v>1887</v>
      </c>
      <c r="G1214" s="23"/>
      <c r="H1214" s="22" t="s">
        <v>74</v>
      </c>
      <c r="I1214" s="23" t="s">
        <v>1482</v>
      </c>
      <c r="J1214" s="5"/>
      <c r="K1214" s="5"/>
      <c r="L1214" s="19" t="str">
        <f>D1214&amp;"|"&amp;COUNTIF($D$5:D1214,D1214)</f>
        <v>استلام حدادة السلالم الخرسانية|9</v>
      </c>
    </row>
    <row r="1215" spans="1:12" ht="18" x14ac:dyDescent="0.4">
      <c r="A1215" s="20">
        <v>1211</v>
      </c>
      <c r="B1215" s="20" t="s">
        <v>1622</v>
      </c>
      <c r="C1215" s="21" t="s">
        <v>1623</v>
      </c>
      <c r="D1215" s="21" t="s">
        <v>1056</v>
      </c>
      <c r="E1215" s="21" t="s">
        <v>118</v>
      </c>
      <c r="F1215" s="21" t="s">
        <v>1888</v>
      </c>
      <c r="G1215" s="21"/>
      <c r="H1215" s="20" t="s">
        <v>84</v>
      </c>
      <c r="I1215" s="21" t="s">
        <v>1482</v>
      </c>
      <c r="J1215" s="5"/>
      <c r="K1215" s="5"/>
      <c r="L1215" s="19" t="str">
        <f>D1215&amp;"|"&amp;COUNTIF($D$5:D1215,D1215)</f>
        <v>استلام حدادة السلالم الخرسانية|10</v>
      </c>
    </row>
    <row r="1216" spans="1:12" ht="18" x14ac:dyDescent="0.4">
      <c r="A1216" s="22">
        <v>1212</v>
      </c>
      <c r="B1216" s="22" t="s">
        <v>1622</v>
      </c>
      <c r="C1216" s="23" t="s">
        <v>1623</v>
      </c>
      <c r="D1216" s="23" t="s">
        <v>1056</v>
      </c>
      <c r="E1216" s="23" t="s">
        <v>118</v>
      </c>
      <c r="F1216" s="23" t="s">
        <v>1889</v>
      </c>
      <c r="G1216" s="23"/>
      <c r="H1216" s="22" t="s">
        <v>74</v>
      </c>
      <c r="I1216" s="23" t="s">
        <v>1058</v>
      </c>
      <c r="J1216" s="5"/>
      <c r="K1216" s="5"/>
      <c r="L1216" s="19" t="str">
        <f>D1216&amp;"|"&amp;COUNTIF($D$5:D1216,D1216)</f>
        <v>استلام حدادة السلالم الخرسانية|11</v>
      </c>
    </row>
    <row r="1217" spans="1:12" ht="36" x14ac:dyDescent="0.4">
      <c r="A1217" s="20">
        <v>1213</v>
      </c>
      <c r="B1217" s="20" t="s">
        <v>1622</v>
      </c>
      <c r="C1217" s="21" t="s">
        <v>1623</v>
      </c>
      <c r="D1217" s="21" t="s">
        <v>1056</v>
      </c>
      <c r="E1217" s="21" t="s">
        <v>118</v>
      </c>
      <c r="F1217" s="21" t="s">
        <v>1890</v>
      </c>
      <c r="G1217" s="21"/>
      <c r="H1217" s="20" t="s">
        <v>74</v>
      </c>
      <c r="I1217" s="21" t="s">
        <v>1058</v>
      </c>
      <c r="J1217" s="5"/>
      <c r="K1217" s="5"/>
      <c r="L1217" s="19" t="str">
        <f>D1217&amp;"|"&amp;COUNTIF($D$5:D1217,D1217)</f>
        <v>استلام حدادة السلالم الخرسانية|12</v>
      </c>
    </row>
    <row r="1218" spans="1:12" ht="36" x14ac:dyDescent="0.4">
      <c r="A1218" s="22">
        <v>1214</v>
      </c>
      <c r="B1218" s="22" t="s">
        <v>1622</v>
      </c>
      <c r="C1218" s="23" t="s">
        <v>1623</v>
      </c>
      <c r="D1218" s="23" t="s">
        <v>1891</v>
      </c>
      <c r="E1218" s="23" t="s">
        <v>72</v>
      </c>
      <c r="F1218" s="23" t="s">
        <v>1892</v>
      </c>
      <c r="G1218" s="23"/>
      <c r="H1218" s="22" t="s">
        <v>78</v>
      </c>
      <c r="I1218" s="23" t="s">
        <v>1576</v>
      </c>
      <c r="J1218" s="5"/>
      <c r="K1218" s="5"/>
      <c r="L1218" s="19" t="str">
        <f>D1218&amp;"|"&amp;COUNTIF($D$5:D1218,D1218)</f>
        <v>استلام تسليح الأسقف: الأعمال التمهيدية|1</v>
      </c>
    </row>
    <row r="1219" spans="1:12" ht="36" x14ac:dyDescent="0.4">
      <c r="A1219" s="20">
        <v>1215</v>
      </c>
      <c r="B1219" s="20" t="s">
        <v>1622</v>
      </c>
      <c r="C1219" s="21" t="s">
        <v>1623</v>
      </c>
      <c r="D1219" s="21" t="s">
        <v>1891</v>
      </c>
      <c r="E1219" s="21" t="s">
        <v>72</v>
      </c>
      <c r="F1219" s="21" t="s">
        <v>1893</v>
      </c>
      <c r="G1219" s="21"/>
      <c r="H1219" s="20" t="s">
        <v>78</v>
      </c>
      <c r="I1219" s="21" t="s">
        <v>1576</v>
      </c>
      <c r="J1219" s="5"/>
      <c r="K1219" s="5"/>
      <c r="L1219" s="19" t="str">
        <f>D1219&amp;"|"&amp;COUNTIF($D$5:D1219,D1219)</f>
        <v>استلام تسليح الأسقف: الأعمال التمهيدية|2</v>
      </c>
    </row>
    <row r="1220" spans="1:12" ht="36" x14ac:dyDescent="0.4">
      <c r="A1220" s="22">
        <v>1216</v>
      </c>
      <c r="B1220" s="22" t="s">
        <v>1622</v>
      </c>
      <c r="C1220" s="23" t="s">
        <v>1623</v>
      </c>
      <c r="D1220" s="23" t="s">
        <v>1891</v>
      </c>
      <c r="E1220" s="23" t="s">
        <v>72</v>
      </c>
      <c r="F1220" s="23" t="s">
        <v>1894</v>
      </c>
      <c r="G1220" s="23"/>
      <c r="H1220" s="22" t="s">
        <v>78</v>
      </c>
      <c r="I1220" s="23" t="s">
        <v>1895</v>
      </c>
      <c r="J1220" s="5"/>
      <c r="K1220" s="5"/>
      <c r="L1220" s="19" t="str">
        <f>D1220&amp;"|"&amp;COUNTIF($D$5:D1220,D1220)</f>
        <v>استلام تسليح الأسقف: الأعمال التمهيدية|3</v>
      </c>
    </row>
    <row r="1221" spans="1:12" ht="54" x14ac:dyDescent="0.4">
      <c r="A1221" s="20">
        <v>1217</v>
      </c>
      <c r="B1221" s="20" t="s">
        <v>1622</v>
      </c>
      <c r="C1221" s="21" t="s">
        <v>1623</v>
      </c>
      <c r="D1221" s="21" t="s">
        <v>1891</v>
      </c>
      <c r="E1221" s="21" t="s">
        <v>72</v>
      </c>
      <c r="F1221" s="21" t="s">
        <v>1896</v>
      </c>
      <c r="G1221" s="21"/>
      <c r="H1221" s="20" t="s">
        <v>78</v>
      </c>
      <c r="I1221" s="21" t="s">
        <v>1895</v>
      </c>
      <c r="J1221" s="5"/>
      <c r="K1221" s="5"/>
      <c r="L1221" s="19" t="str">
        <f>D1221&amp;"|"&amp;COUNTIF($D$5:D1221,D1221)</f>
        <v>استلام تسليح الأسقف: الأعمال التمهيدية|4</v>
      </c>
    </row>
    <row r="1222" spans="1:12" ht="36" x14ac:dyDescent="0.4">
      <c r="A1222" s="22">
        <v>1218</v>
      </c>
      <c r="B1222" s="22" t="s">
        <v>1622</v>
      </c>
      <c r="C1222" s="23" t="s">
        <v>1623</v>
      </c>
      <c r="D1222" s="23" t="s">
        <v>1891</v>
      </c>
      <c r="E1222" s="23" t="s">
        <v>72</v>
      </c>
      <c r="F1222" s="23" t="s">
        <v>1897</v>
      </c>
      <c r="G1222" s="23"/>
      <c r="H1222" s="22" t="s">
        <v>78</v>
      </c>
      <c r="I1222" s="23" t="s">
        <v>1895</v>
      </c>
      <c r="J1222" s="5"/>
      <c r="K1222" s="5"/>
      <c r="L1222" s="19" t="str">
        <f>D1222&amp;"|"&amp;COUNTIF($D$5:D1222,D1222)</f>
        <v>استلام تسليح الأسقف: الأعمال التمهيدية|5</v>
      </c>
    </row>
    <row r="1223" spans="1:12" ht="36" x14ac:dyDescent="0.4">
      <c r="A1223" s="20">
        <v>1219</v>
      </c>
      <c r="B1223" s="20" t="s">
        <v>1622</v>
      </c>
      <c r="C1223" s="21" t="s">
        <v>1623</v>
      </c>
      <c r="D1223" s="21" t="s">
        <v>1898</v>
      </c>
      <c r="E1223" s="21" t="s">
        <v>118</v>
      </c>
      <c r="F1223" s="21" t="s">
        <v>1899</v>
      </c>
      <c r="G1223" s="21" t="s">
        <v>1900</v>
      </c>
      <c r="H1223" s="20" t="s">
        <v>74</v>
      </c>
      <c r="I1223" s="21" t="s">
        <v>1895</v>
      </c>
      <c r="J1223" s="5"/>
      <c r="K1223" s="5"/>
      <c r="L1223" s="19" t="str">
        <f>D1223&amp;"|"&amp;COUNTIF($D$5:D1223,D1223)</f>
        <v>استلام حديد تسليح الكمرات|1</v>
      </c>
    </row>
    <row r="1224" spans="1:12" ht="18" x14ac:dyDescent="0.4">
      <c r="A1224" s="22">
        <v>1220</v>
      </c>
      <c r="B1224" s="22" t="s">
        <v>1622</v>
      </c>
      <c r="C1224" s="23" t="s">
        <v>1623</v>
      </c>
      <c r="D1224" s="23" t="s">
        <v>1898</v>
      </c>
      <c r="E1224" s="23" t="s">
        <v>118</v>
      </c>
      <c r="F1224" s="23" t="s">
        <v>1901</v>
      </c>
      <c r="G1224" s="23"/>
      <c r="H1224" s="22" t="s">
        <v>84</v>
      </c>
      <c r="I1224" s="23" t="s">
        <v>1895</v>
      </c>
      <c r="J1224" s="5"/>
      <c r="K1224" s="5"/>
      <c r="L1224" s="19" t="str">
        <f>D1224&amp;"|"&amp;COUNTIF($D$5:D1224,D1224)</f>
        <v>استلام حديد تسليح الكمرات|2</v>
      </c>
    </row>
    <row r="1225" spans="1:12" ht="18" x14ac:dyDescent="0.4">
      <c r="A1225" s="20">
        <v>1221</v>
      </c>
      <c r="B1225" s="20" t="s">
        <v>1622</v>
      </c>
      <c r="C1225" s="21" t="s">
        <v>1623</v>
      </c>
      <c r="D1225" s="21" t="s">
        <v>1898</v>
      </c>
      <c r="E1225" s="21" t="s">
        <v>118</v>
      </c>
      <c r="F1225" s="21" t="s">
        <v>1902</v>
      </c>
      <c r="G1225" s="21" t="s">
        <v>1903</v>
      </c>
      <c r="H1225" s="20" t="s">
        <v>74</v>
      </c>
      <c r="I1225" s="21" t="s">
        <v>1895</v>
      </c>
      <c r="J1225" s="5"/>
      <c r="K1225" s="5"/>
      <c r="L1225" s="19" t="str">
        <f>D1225&amp;"|"&amp;COUNTIF($D$5:D1225,D1225)</f>
        <v>استلام حديد تسليح الكمرات|3</v>
      </c>
    </row>
    <row r="1226" spans="1:12" ht="18" x14ac:dyDescent="0.4">
      <c r="A1226" s="22">
        <v>1222</v>
      </c>
      <c r="B1226" s="22" t="s">
        <v>1622</v>
      </c>
      <c r="C1226" s="23" t="s">
        <v>1623</v>
      </c>
      <c r="D1226" s="23" t="s">
        <v>1898</v>
      </c>
      <c r="E1226" s="23" t="s">
        <v>118</v>
      </c>
      <c r="F1226" s="23" t="s">
        <v>1904</v>
      </c>
      <c r="G1226" s="23"/>
      <c r="H1226" s="22" t="s">
        <v>84</v>
      </c>
      <c r="I1226" s="23" t="s">
        <v>1895</v>
      </c>
      <c r="J1226" s="5"/>
      <c r="K1226" s="5"/>
      <c r="L1226" s="19" t="str">
        <f>D1226&amp;"|"&amp;COUNTIF($D$5:D1226,D1226)</f>
        <v>استلام حديد تسليح الكمرات|4</v>
      </c>
    </row>
    <row r="1227" spans="1:12" ht="18" x14ac:dyDescent="0.4">
      <c r="A1227" s="20">
        <v>1223</v>
      </c>
      <c r="B1227" s="20" t="s">
        <v>1622</v>
      </c>
      <c r="C1227" s="21" t="s">
        <v>1623</v>
      </c>
      <c r="D1227" s="21" t="s">
        <v>1898</v>
      </c>
      <c r="E1227" s="21" t="s">
        <v>118</v>
      </c>
      <c r="F1227" s="21" t="s">
        <v>1905</v>
      </c>
      <c r="G1227" s="21"/>
      <c r="H1227" s="20" t="s">
        <v>84</v>
      </c>
      <c r="I1227" s="21" t="s">
        <v>1895</v>
      </c>
      <c r="J1227" s="5"/>
      <c r="K1227" s="5"/>
      <c r="L1227" s="19" t="str">
        <f>D1227&amp;"|"&amp;COUNTIF($D$5:D1227,D1227)</f>
        <v>استلام حديد تسليح الكمرات|5</v>
      </c>
    </row>
    <row r="1228" spans="1:12" ht="36" x14ac:dyDescent="0.4">
      <c r="A1228" s="22">
        <v>1224</v>
      </c>
      <c r="B1228" s="22" t="s">
        <v>1622</v>
      </c>
      <c r="C1228" s="23" t="s">
        <v>1623</v>
      </c>
      <c r="D1228" s="23" t="s">
        <v>1898</v>
      </c>
      <c r="E1228" s="23" t="s">
        <v>118</v>
      </c>
      <c r="F1228" s="23" t="s">
        <v>1906</v>
      </c>
      <c r="G1228" s="23" t="s">
        <v>1907</v>
      </c>
      <c r="H1228" s="22" t="s">
        <v>84</v>
      </c>
      <c r="I1228" s="23" t="s">
        <v>1895</v>
      </c>
      <c r="J1228" s="5"/>
      <c r="K1228" s="5"/>
      <c r="L1228" s="19" t="str">
        <f>D1228&amp;"|"&amp;COUNTIF($D$5:D1228,D1228)</f>
        <v>استلام حديد تسليح الكمرات|6</v>
      </c>
    </row>
    <row r="1229" spans="1:12" ht="90" x14ac:dyDescent="0.4">
      <c r="A1229" s="20">
        <v>1225</v>
      </c>
      <c r="B1229" s="20" t="s">
        <v>1622</v>
      </c>
      <c r="C1229" s="21" t="s">
        <v>1623</v>
      </c>
      <c r="D1229" s="21" t="s">
        <v>1898</v>
      </c>
      <c r="E1229" s="21" t="s">
        <v>118</v>
      </c>
      <c r="F1229" s="21" t="s">
        <v>1908</v>
      </c>
      <c r="G1229" s="21" t="s">
        <v>1909</v>
      </c>
      <c r="H1229" s="20" t="s">
        <v>74</v>
      </c>
      <c r="I1229" s="21" t="s">
        <v>1910</v>
      </c>
      <c r="J1229" s="5"/>
      <c r="K1229" s="5"/>
      <c r="L1229" s="19" t="str">
        <f>D1229&amp;"|"&amp;COUNTIF($D$5:D1229,D1229)</f>
        <v>استلام حديد تسليح الكمرات|7</v>
      </c>
    </row>
    <row r="1230" spans="1:12" ht="54" x14ac:dyDescent="0.4">
      <c r="A1230" s="22">
        <v>1226</v>
      </c>
      <c r="B1230" s="22" t="s">
        <v>1622</v>
      </c>
      <c r="C1230" s="23" t="s">
        <v>1623</v>
      </c>
      <c r="D1230" s="23" t="s">
        <v>1898</v>
      </c>
      <c r="E1230" s="23" t="s">
        <v>118</v>
      </c>
      <c r="F1230" s="23" t="s">
        <v>1911</v>
      </c>
      <c r="G1230" s="23" t="s">
        <v>1912</v>
      </c>
      <c r="H1230" s="22" t="s">
        <v>74</v>
      </c>
      <c r="I1230" s="23" t="s">
        <v>1910</v>
      </c>
      <c r="J1230" s="5"/>
      <c r="K1230" s="5"/>
      <c r="L1230" s="19" t="str">
        <f>D1230&amp;"|"&amp;COUNTIF($D$5:D1230,D1230)</f>
        <v>استلام حديد تسليح الكمرات|8</v>
      </c>
    </row>
    <row r="1231" spans="1:12" ht="18" x14ac:dyDescent="0.4">
      <c r="A1231" s="20">
        <v>1227</v>
      </c>
      <c r="B1231" s="20" t="s">
        <v>1622</v>
      </c>
      <c r="C1231" s="21" t="s">
        <v>1623</v>
      </c>
      <c r="D1231" s="21" t="s">
        <v>1898</v>
      </c>
      <c r="E1231" s="21" t="s">
        <v>118</v>
      </c>
      <c r="F1231" s="21" t="s">
        <v>1913</v>
      </c>
      <c r="G1231" s="21" t="s">
        <v>1914</v>
      </c>
      <c r="H1231" s="20" t="s">
        <v>74</v>
      </c>
      <c r="I1231" s="21" t="s">
        <v>1910</v>
      </c>
      <c r="J1231" s="5"/>
      <c r="K1231" s="5"/>
      <c r="L1231" s="19" t="str">
        <f>D1231&amp;"|"&amp;COUNTIF($D$5:D1231,D1231)</f>
        <v>استلام حديد تسليح الكمرات|9</v>
      </c>
    </row>
    <row r="1232" spans="1:12" ht="18" x14ac:dyDescent="0.4">
      <c r="A1232" s="22">
        <v>1228</v>
      </c>
      <c r="B1232" s="22" t="s">
        <v>1622</v>
      </c>
      <c r="C1232" s="23" t="s">
        <v>1623</v>
      </c>
      <c r="D1232" s="23" t="s">
        <v>1898</v>
      </c>
      <c r="E1232" s="23" t="s">
        <v>118</v>
      </c>
      <c r="F1232" s="23" t="s">
        <v>1915</v>
      </c>
      <c r="G1232" s="23" t="s">
        <v>1916</v>
      </c>
      <c r="H1232" s="22" t="s">
        <v>74</v>
      </c>
      <c r="I1232" s="23" t="s">
        <v>1910</v>
      </c>
      <c r="J1232" s="5"/>
      <c r="K1232" s="5"/>
      <c r="L1232" s="19" t="str">
        <f>D1232&amp;"|"&amp;COUNTIF($D$5:D1232,D1232)</f>
        <v>استلام حديد تسليح الكمرات|10</v>
      </c>
    </row>
    <row r="1233" spans="1:12" ht="36" x14ac:dyDescent="0.4">
      <c r="A1233" s="20">
        <v>1229</v>
      </c>
      <c r="B1233" s="20" t="s">
        <v>1622</v>
      </c>
      <c r="C1233" s="21" t="s">
        <v>1623</v>
      </c>
      <c r="D1233" s="21" t="s">
        <v>1898</v>
      </c>
      <c r="E1233" s="21" t="s">
        <v>118</v>
      </c>
      <c r="F1233" s="21" t="s">
        <v>1917</v>
      </c>
      <c r="G1233" s="21" t="s">
        <v>1918</v>
      </c>
      <c r="H1233" s="20" t="s">
        <v>74</v>
      </c>
      <c r="I1233" s="21" t="s">
        <v>1910</v>
      </c>
      <c r="J1233" s="5"/>
      <c r="K1233" s="5"/>
      <c r="L1233" s="19" t="str">
        <f>D1233&amp;"|"&amp;COUNTIF($D$5:D1233,D1233)</f>
        <v>استلام حديد تسليح الكمرات|11</v>
      </c>
    </row>
    <row r="1234" spans="1:12" ht="36" x14ac:dyDescent="0.4">
      <c r="A1234" s="22">
        <v>1230</v>
      </c>
      <c r="B1234" s="22" t="s">
        <v>1622</v>
      </c>
      <c r="C1234" s="23" t="s">
        <v>1623</v>
      </c>
      <c r="D1234" s="23" t="s">
        <v>1898</v>
      </c>
      <c r="E1234" s="23" t="s">
        <v>118</v>
      </c>
      <c r="F1234" s="23" t="s">
        <v>1919</v>
      </c>
      <c r="G1234" s="23" t="s">
        <v>1920</v>
      </c>
      <c r="H1234" s="22" t="s">
        <v>74</v>
      </c>
      <c r="I1234" s="23" t="s">
        <v>1910</v>
      </c>
      <c r="J1234" s="5"/>
      <c r="K1234" s="5"/>
      <c r="L1234" s="19" t="str">
        <f>D1234&amp;"|"&amp;COUNTIF($D$5:D1234,D1234)</f>
        <v>استلام حديد تسليح الكمرات|12</v>
      </c>
    </row>
    <row r="1235" spans="1:12" ht="36" x14ac:dyDescent="0.4">
      <c r="A1235" s="20">
        <v>1231</v>
      </c>
      <c r="B1235" s="20" t="s">
        <v>1622</v>
      </c>
      <c r="C1235" s="21" t="s">
        <v>1623</v>
      </c>
      <c r="D1235" s="21" t="s">
        <v>1898</v>
      </c>
      <c r="E1235" s="21" t="s">
        <v>118</v>
      </c>
      <c r="F1235" s="21" t="s">
        <v>1921</v>
      </c>
      <c r="G1235" s="21"/>
      <c r="H1235" s="20" t="s">
        <v>74</v>
      </c>
      <c r="I1235" s="21" t="s">
        <v>1910</v>
      </c>
      <c r="J1235" s="5"/>
      <c r="K1235" s="5"/>
      <c r="L1235" s="19" t="str">
        <f>D1235&amp;"|"&amp;COUNTIF($D$5:D1235,D1235)</f>
        <v>استلام حديد تسليح الكمرات|13</v>
      </c>
    </row>
    <row r="1236" spans="1:12" ht="36" x14ac:dyDescent="0.4">
      <c r="A1236" s="22">
        <v>1232</v>
      </c>
      <c r="B1236" s="22" t="s">
        <v>1622</v>
      </c>
      <c r="C1236" s="23" t="s">
        <v>1623</v>
      </c>
      <c r="D1236" s="23" t="s">
        <v>1898</v>
      </c>
      <c r="E1236" s="23" t="s">
        <v>118</v>
      </c>
      <c r="F1236" s="23" t="s">
        <v>1922</v>
      </c>
      <c r="G1236" s="23"/>
      <c r="H1236" s="22" t="s">
        <v>78</v>
      </c>
      <c r="I1236" s="23" t="s">
        <v>1910</v>
      </c>
      <c r="J1236" s="5"/>
      <c r="K1236" s="5"/>
      <c r="L1236" s="19" t="str">
        <f>D1236&amp;"|"&amp;COUNTIF($D$5:D1236,D1236)</f>
        <v>استلام حديد تسليح الكمرات|14</v>
      </c>
    </row>
    <row r="1237" spans="1:12" ht="36" x14ac:dyDescent="0.4">
      <c r="A1237" s="20">
        <v>1233</v>
      </c>
      <c r="B1237" s="20" t="s">
        <v>1622</v>
      </c>
      <c r="C1237" s="21" t="s">
        <v>1623</v>
      </c>
      <c r="D1237" s="21" t="s">
        <v>1898</v>
      </c>
      <c r="E1237" s="21" t="s">
        <v>118</v>
      </c>
      <c r="F1237" s="21" t="s">
        <v>1923</v>
      </c>
      <c r="G1237" s="21" t="s">
        <v>1924</v>
      </c>
      <c r="H1237" s="20" t="s">
        <v>74</v>
      </c>
      <c r="I1237" s="21" t="s">
        <v>1910</v>
      </c>
      <c r="J1237" s="5"/>
      <c r="K1237" s="5"/>
      <c r="L1237" s="19" t="str">
        <f>D1237&amp;"|"&amp;COUNTIF($D$5:D1237,D1237)</f>
        <v>استلام حديد تسليح الكمرات|15</v>
      </c>
    </row>
    <row r="1238" spans="1:12" ht="36" x14ac:dyDescent="0.4">
      <c r="A1238" s="22">
        <v>1234</v>
      </c>
      <c r="B1238" s="22" t="s">
        <v>1622</v>
      </c>
      <c r="C1238" s="23" t="s">
        <v>1623</v>
      </c>
      <c r="D1238" s="23" t="s">
        <v>1898</v>
      </c>
      <c r="E1238" s="23" t="s">
        <v>118</v>
      </c>
      <c r="F1238" s="23" t="s">
        <v>1925</v>
      </c>
      <c r="G1238" s="23" t="s">
        <v>1926</v>
      </c>
      <c r="H1238" s="22" t="s">
        <v>74</v>
      </c>
      <c r="I1238" s="23" t="s">
        <v>1910</v>
      </c>
      <c r="J1238" s="5"/>
      <c r="K1238" s="5"/>
      <c r="L1238" s="19" t="str">
        <f>D1238&amp;"|"&amp;COUNTIF($D$5:D1238,D1238)</f>
        <v>استلام حديد تسليح الكمرات|16</v>
      </c>
    </row>
    <row r="1239" spans="1:12" ht="36" x14ac:dyDescent="0.4">
      <c r="A1239" s="20">
        <v>1235</v>
      </c>
      <c r="B1239" s="20" t="s">
        <v>1622</v>
      </c>
      <c r="C1239" s="21" t="s">
        <v>1623</v>
      </c>
      <c r="D1239" s="21" t="s">
        <v>1898</v>
      </c>
      <c r="E1239" s="21" t="s">
        <v>118</v>
      </c>
      <c r="F1239" s="21" t="s">
        <v>1927</v>
      </c>
      <c r="G1239" s="21" t="s">
        <v>1928</v>
      </c>
      <c r="H1239" s="20" t="s">
        <v>74</v>
      </c>
      <c r="I1239" s="21" t="s">
        <v>1910</v>
      </c>
      <c r="J1239" s="5"/>
      <c r="K1239" s="5"/>
      <c r="L1239" s="19" t="str">
        <f>D1239&amp;"|"&amp;COUNTIF($D$5:D1239,D1239)</f>
        <v>استلام حديد تسليح الكمرات|17</v>
      </c>
    </row>
    <row r="1240" spans="1:12" ht="18" x14ac:dyDescent="0.4">
      <c r="A1240" s="22">
        <v>1236</v>
      </c>
      <c r="B1240" s="22" t="s">
        <v>1622</v>
      </c>
      <c r="C1240" s="23" t="s">
        <v>1623</v>
      </c>
      <c r="D1240" s="23" t="s">
        <v>1898</v>
      </c>
      <c r="E1240" s="23" t="s">
        <v>118</v>
      </c>
      <c r="F1240" s="23" t="s">
        <v>1929</v>
      </c>
      <c r="G1240" s="23" t="s">
        <v>1930</v>
      </c>
      <c r="H1240" s="22" t="s">
        <v>74</v>
      </c>
      <c r="I1240" s="23" t="s">
        <v>1931</v>
      </c>
      <c r="J1240" s="5"/>
      <c r="K1240" s="5"/>
      <c r="L1240" s="19" t="str">
        <f>D1240&amp;"|"&amp;COUNTIF($D$5:D1240,D1240)</f>
        <v>استلام حديد تسليح الكمرات|18</v>
      </c>
    </row>
    <row r="1241" spans="1:12" ht="18" x14ac:dyDescent="0.4">
      <c r="A1241" s="20">
        <v>1237</v>
      </c>
      <c r="B1241" s="20" t="s">
        <v>1622</v>
      </c>
      <c r="C1241" s="21" t="s">
        <v>1623</v>
      </c>
      <c r="D1241" s="21" t="s">
        <v>1898</v>
      </c>
      <c r="E1241" s="21" t="s">
        <v>118</v>
      </c>
      <c r="F1241" s="21" t="s">
        <v>1932</v>
      </c>
      <c r="G1241" s="21"/>
      <c r="H1241" s="20" t="s">
        <v>74</v>
      </c>
      <c r="I1241" s="21" t="s">
        <v>1931</v>
      </c>
      <c r="J1241" s="5"/>
      <c r="K1241" s="5"/>
      <c r="L1241" s="19" t="str">
        <f>D1241&amp;"|"&amp;COUNTIF($D$5:D1241,D1241)</f>
        <v>استلام حديد تسليح الكمرات|19</v>
      </c>
    </row>
    <row r="1242" spans="1:12" ht="36" x14ac:dyDescent="0.4">
      <c r="A1242" s="22">
        <v>1238</v>
      </c>
      <c r="B1242" s="22" t="s">
        <v>1622</v>
      </c>
      <c r="C1242" s="23" t="s">
        <v>1623</v>
      </c>
      <c r="D1242" s="23" t="s">
        <v>1898</v>
      </c>
      <c r="E1242" s="23" t="s">
        <v>118</v>
      </c>
      <c r="F1242" s="23" t="s">
        <v>1933</v>
      </c>
      <c r="G1242" s="23"/>
      <c r="H1242" s="22" t="s">
        <v>78</v>
      </c>
      <c r="I1242" s="23" t="s">
        <v>1931</v>
      </c>
      <c r="J1242" s="5"/>
      <c r="K1242" s="5"/>
      <c r="L1242" s="19" t="str">
        <f>D1242&amp;"|"&amp;COUNTIF($D$5:D1242,D1242)</f>
        <v>استلام حديد تسليح الكمرات|20</v>
      </c>
    </row>
    <row r="1243" spans="1:12" ht="18" x14ac:dyDescent="0.4">
      <c r="A1243" s="20">
        <v>1239</v>
      </c>
      <c r="B1243" s="20" t="s">
        <v>1622</v>
      </c>
      <c r="C1243" s="21" t="s">
        <v>1623</v>
      </c>
      <c r="D1243" s="21" t="s">
        <v>1898</v>
      </c>
      <c r="E1243" s="21" t="s">
        <v>118</v>
      </c>
      <c r="F1243" s="21" t="s">
        <v>1934</v>
      </c>
      <c r="G1243" s="21"/>
      <c r="H1243" s="20" t="s">
        <v>74</v>
      </c>
      <c r="I1243" s="21" t="s">
        <v>1931</v>
      </c>
      <c r="J1243" s="5"/>
      <c r="K1243" s="5"/>
      <c r="L1243" s="19" t="str">
        <f>D1243&amp;"|"&amp;COUNTIF($D$5:D1243,D1243)</f>
        <v>استلام حديد تسليح الكمرات|21</v>
      </c>
    </row>
    <row r="1244" spans="1:12" ht="18" x14ac:dyDescent="0.4">
      <c r="A1244" s="22">
        <v>1240</v>
      </c>
      <c r="B1244" s="22" t="s">
        <v>1622</v>
      </c>
      <c r="C1244" s="23" t="s">
        <v>1623</v>
      </c>
      <c r="D1244" s="23" t="s">
        <v>1898</v>
      </c>
      <c r="E1244" s="23" t="s">
        <v>118</v>
      </c>
      <c r="F1244" s="23" t="s">
        <v>1935</v>
      </c>
      <c r="G1244" s="23" t="s">
        <v>1936</v>
      </c>
      <c r="H1244" s="22" t="s">
        <v>74</v>
      </c>
      <c r="I1244" s="23" t="s">
        <v>1931</v>
      </c>
      <c r="J1244" s="5"/>
      <c r="K1244" s="5"/>
      <c r="L1244" s="19" t="str">
        <f>D1244&amp;"|"&amp;COUNTIF($D$5:D1244,D1244)</f>
        <v>استلام حديد تسليح الكمرات|22</v>
      </c>
    </row>
    <row r="1245" spans="1:12" ht="18" x14ac:dyDescent="0.4">
      <c r="A1245" s="20">
        <v>1241</v>
      </c>
      <c r="B1245" s="20" t="s">
        <v>1622</v>
      </c>
      <c r="C1245" s="21" t="s">
        <v>1623</v>
      </c>
      <c r="D1245" s="21" t="s">
        <v>1898</v>
      </c>
      <c r="E1245" s="21" t="s">
        <v>118</v>
      </c>
      <c r="F1245" s="21" t="s">
        <v>1937</v>
      </c>
      <c r="G1245" s="21"/>
      <c r="H1245" s="20" t="s">
        <v>74</v>
      </c>
      <c r="I1245" s="21" t="s">
        <v>1931</v>
      </c>
      <c r="J1245" s="5"/>
      <c r="K1245" s="5"/>
      <c r="L1245" s="19" t="str">
        <f>D1245&amp;"|"&amp;COUNTIF($D$5:D1245,D1245)</f>
        <v>استلام حديد تسليح الكمرات|23</v>
      </c>
    </row>
    <row r="1246" spans="1:12" ht="108" x14ac:dyDescent="0.4">
      <c r="A1246" s="22">
        <v>1242</v>
      </c>
      <c r="B1246" s="22" t="s">
        <v>1622</v>
      </c>
      <c r="C1246" s="23" t="s">
        <v>1623</v>
      </c>
      <c r="D1246" s="23" t="s">
        <v>1898</v>
      </c>
      <c r="E1246" s="23" t="s">
        <v>118</v>
      </c>
      <c r="F1246" s="23" t="s">
        <v>1938</v>
      </c>
      <c r="G1246" s="23" t="s">
        <v>1939</v>
      </c>
      <c r="H1246" s="22" t="s">
        <v>74</v>
      </c>
      <c r="I1246" s="23" t="s">
        <v>1931</v>
      </c>
      <c r="J1246" s="5"/>
      <c r="K1246" s="5"/>
      <c r="L1246" s="19" t="str">
        <f>D1246&amp;"|"&amp;COUNTIF($D$5:D1246,D1246)</f>
        <v>استلام حديد تسليح الكمرات|24</v>
      </c>
    </row>
    <row r="1247" spans="1:12" ht="90" x14ac:dyDescent="0.4">
      <c r="A1247" s="20">
        <v>1243</v>
      </c>
      <c r="B1247" s="20" t="s">
        <v>1622</v>
      </c>
      <c r="C1247" s="21" t="s">
        <v>1623</v>
      </c>
      <c r="D1247" s="21" t="s">
        <v>1898</v>
      </c>
      <c r="E1247" s="21" t="s">
        <v>118</v>
      </c>
      <c r="F1247" s="21" t="s">
        <v>1940</v>
      </c>
      <c r="G1247" s="21" t="s">
        <v>1941</v>
      </c>
      <c r="H1247" s="20" t="s">
        <v>74</v>
      </c>
      <c r="I1247" s="21" t="s">
        <v>1931</v>
      </c>
      <c r="J1247" s="5"/>
      <c r="K1247" s="5"/>
      <c r="L1247" s="19" t="str">
        <f>D1247&amp;"|"&amp;COUNTIF($D$5:D1247,D1247)</f>
        <v>استلام حديد تسليح الكمرات|25</v>
      </c>
    </row>
    <row r="1248" spans="1:12" ht="18" x14ac:dyDescent="0.4">
      <c r="A1248" s="22">
        <v>1244</v>
      </c>
      <c r="B1248" s="22" t="s">
        <v>1622</v>
      </c>
      <c r="C1248" s="23" t="s">
        <v>1623</v>
      </c>
      <c r="D1248" s="23" t="s">
        <v>1898</v>
      </c>
      <c r="E1248" s="23" t="s">
        <v>118</v>
      </c>
      <c r="F1248" s="23" t="s">
        <v>1942</v>
      </c>
      <c r="G1248" s="23" t="s">
        <v>1786</v>
      </c>
      <c r="H1248" s="22" t="s">
        <v>74</v>
      </c>
      <c r="I1248" s="23" t="s">
        <v>1931</v>
      </c>
      <c r="J1248" s="5"/>
      <c r="K1248" s="5"/>
      <c r="L1248" s="19" t="str">
        <f>D1248&amp;"|"&amp;COUNTIF($D$5:D1248,D1248)</f>
        <v>استلام حديد تسليح الكمرات|26</v>
      </c>
    </row>
    <row r="1249" spans="1:12" ht="36" x14ac:dyDescent="0.4">
      <c r="A1249" s="20">
        <v>1245</v>
      </c>
      <c r="B1249" s="20" t="s">
        <v>1622</v>
      </c>
      <c r="C1249" s="21" t="s">
        <v>1623</v>
      </c>
      <c r="D1249" s="21" t="s">
        <v>1898</v>
      </c>
      <c r="E1249" s="21" t="s">
        <v>118</v>
      </c>
      <c r="F1249" s="21" t="s">
        <v>1943</v>
      </c>
      <c r="G1249" s="21" t="s">
        <v>1944</v>
      </c>
      <c r="H1249" s="20" t="s">
        <v>74</v>
      </c>
      <c r="I1249" s="21" t="s">
        <v>1931</v>
      </c>
      <c r="J1249" s="5"/>
      <c r="K1249" s="5"/>
      <c r="L1249" s="19" t="str">
        <f>D1249&amp;"|"&amp;COUNTIF($D$5:D1249,D1249)</f>
        <v>استلام حديد تسليح الكمرات|27</v>
      </c>
    </row>
    <row r="1250" spans="1:12" ht="18" x14ac:dyDescent="0.4">
      <c r="A1250" s="22">
        <v>1246</v>
      </c>
      <c r="B1250" s="22" t="s">
        <v>1622</v>
      </c>
      <c r="C1250" s="23" t="s">
        <v>1623</v>
      </c>
      <c r="D1250" s="23" t="s">
        <v>1898</v>
      </c>
      <c r="E1250" s="23" t="s">
        <v>118</v>
      </c>
      <c r="F1250" s="23" t="s">
        <v>1945</v>
      </c>
      <c r="G1250" s="23"/>
      <c r="H1250" s="22" t="s">
        <v>74</v>
      </c>
      <c r="I1250" s="23" t="s">
        <v>1946</v>
      </c>
      <c r="J1250" s="5"/>
      <c r="K1250" s="5"/>
      <c r="L1250" s="19" t="str">
        <f>D1250&amp;"|"&amp;COUNTIF($D$5:D1250,D1250)</f>
        <v>استلام حديد تسليح الكمرات|28</v>
      </c>
    </row>
    <row r="1251" spans="1:12" ht="18" x14ac:dyDescent="0.4">
      <c r="A1251" s="20">
        <v>1247</v>
      </c>
      <c r="B1251" s="20" t="s">
        <v>1622</v>
      </c>
      <c r="C1251" s="21" t="s">
        <v>1623</v>
      </c>
      <c r="D1251" s="21" t="s">
        <v>1898</v>
      </c>
      <c r="E1251" s="21" t="s">
        <v>118</v>
      </c>
      <c r="F1251" s="21" t="s">
        <v>1947</v>
      </c>
      <c r="G1251" s="21"/>
      <c r="H1251" s="20" t="s">
        <v>74</v>
      </c>
      <c r="I1251" s="21" t="s">
        <v>1946</v>
      </c>
      <c r="J1251" s="5"/>
      <c r="K1251" s="5"/>
      <c r="L1251" s="19" t="str">
        <f>D1251&amp;"|"&amp;COUNTIF($D$5:D1251,D1251)</f>
        <v>استلام حديد تسليح الكمرات|29</v>
      </c>
    </row>
    <row r="1252" spans="1:12" ht="36" x14ac:dyDescent="0.4">
      <c r="A1252" s="22">
        <v>1248</v>
      </c>
      <c r="B1252" s="22" t="s">
        <v>1622</v>
      </c>
      <c r="C1252" s="23" t="s">
        <v>1623</v>
      </c>
      <c r="D1252" s="23" t="s">
        <v>1898</v>
      </c>
      <c r="E1252" s="23" t="s">
        <v>118</v>
      </c>
      <c r="F1252" s="23" t="s">
        <v>1948</v>
      </c>
      <c r="G1252" s="23"/>
      <c r="H1252" s="22" t="s">
        <v>84</v>
      </c>
      <c r="I1252" s="23" t="s">
        <v>1946</v>
      </c>
      <c r="J1252" s="5"/>
      <c r="K1252" s="5"/>
      <c r="L1252" s="19" t="str">
        <f>D1252&amp;"|"&amp;COUNTIF($D$5:D1252,D1252)</f>
        <v>استلام حديد تسليح الكمرات|30</v>
      </c>
    </row>
    <row r="1253" spans="1:12" ht="36" x14ac:dyDescent="0.4">
      <c r="A1253" s="20">
        <v>1249</v>
      </c>
      <c r="B1253" s="20" t="s">
        <v>1622</v>
      </c>
      <c r="C1253" s="21" t="s">
        <v>1623</v>
      </c>
      <c r="D1253" s="21" t="s">
        <v>1898</v>
      </c>
      <c r="E1253" s="21" t="s">
        <v>118</v>
      </c>
      <c r="F1253" s="21" t="s">
        <v>1949</v>
      </c>
      <c r="G1253" s="21" t="s">
        <v>1950</v>
      </c>
      <c r="H1253" s="20" t="s">
        <v>84</v>
      </c>
      <c r="I1253" s="21" t="s">
        <v>1946</v>
      </c>
      <c r="J1253" s="5"/>
      <c r="K1253" s="5"/>
      <c r="L1253" s="19" t="str">
        <f>D1253&amp;"|"&amp;COUNTIF($D$5:D1253,D1253)</f>
        <v>استلام حديد تسليح الكمرات|31</v>
      </c>
    </row>
    <row r="1254" spans="1:12" ht="18" x14ac:dyDescent="0.4">
      <c r="A1254" s="22">
        <v>1250</v>
      </c>
      <c r="B1254" s="22" t="s">
        <v>1622</v>
      </c>
      <c r="C1254" s="23" t="s">
        <v>1623</v>
      </c>
      <c r="D1254" s="23" t="s">
        <v>1898</v>
      </c>
      <c r="E1254" s="23" t="s">
        <v>118</v>
      </c>
      <c r="F1254" s="23" t="s">
        <v>1951</v>
      </c>
      <c r="G1254" s="23"/>
      <c r="H1254" s="22" t="s">
        <v>74</v>
      </c>
      <c r="I1254" s="23" t="s">
        <v>1946</v>
      </c>
      <c r="J1254" s="5"/>
      <c r="K1254" s="5"/>
      <c r="L1254" s="19" t="str">
        <f>D1254&amp;"|"&amp;COUNTIF($D$5:D1254,D1254)</f>
        <v>استلام حديد تسليح الكمرات|32</v>
      </c>
    </row>
    <row r="1255" spans="1:12" ht="18" x14ac:dyDescent="0.4">
      <c r="A1255" s="20">
        <v>1251</v>
      </c>
      <c r="B1255" s="20" t="s">
        <v>1622</v>
      </c>
      <c r="C1255" s="21" t="s">
        <v>1623</v>
      </c>
      <c r="D1255" s="21" t="s">
        <v>1898</v>
      </c>
      <c r="E1255" s="21" t="s">
        <v>118</v>
      </c>
      <c r="F1255" s="21" t="s">
        <v>1952</v>
      </c>
      <c r="G1255" s="21" t="s">
        <v>1953</v>
      </c>
      <c r="H1255" s="20" t="s">
        <v>74</v>
      </c>
      <c r="I1255" s="21" t="s">
        <v>1946</v>
      </c>
      <c r="J1255" s="5"/>
      <c r="K1255" s="5"/>
      <c r="L1255" s="19" t="str">
        <f>D1255&amp;"|"&amp;COUNTIF($D$5:D1255,D1255)</f>
        <v>استلام حديد تسليح الكمرات|33</v>
      </c>
    </row>
    <row r="1256" spans="1:12" ht="18" x14ac:dyDescent="0.4">
      <c r="A1256" s="22">
        <v>1252</v>
      </c>
      <c r="B1256" s="22" t="s">
        <v>1622</v>
      </c>
      <c r="C1256" s="23" t="s">
        <v>1623</v>
      </c>
      <c r="D1256" s="23" t="s">
        <v>1898</v>
      </c>
      <c r="E1256" s="23" t="s">
        <v>118</v>
      </c>
      <c r="F1256" s="23" t="s">
        <v>1954</v>
      </c>
      <c r="G1256" s="23" t="s">
        <v>1955</v>
      </c>
      <c r="H1256" s="22" t="s">
        <v>84</v>
      </c>
      <c r="I1256" s="23" t="s">
        <v>1946</v>
      </c>
      <c r="J1256" s="5"/>
      <c r="K1256" s="5"/>
      <c r="L1256" s="19" t="str">
        <f>D1256&amp;"|"&amp;COUNTIF($D$5:D1256,D1256)</f>
        <v>استلام حديد تسليح الكمرات|34</v>
      </c>
    </row>
    <row r="1257" spans="1:12" ht="54" x14ac:dyDescent="0.4">
      <c r="A1257" s="20">
        <v>1253</v>
      </c>
      <c r="B1257" s="20" t="s">
        <v>1622</v>
      </c>
      <c r="C1257" s="21" t="s">
        <v>1623</v>
      </c>
      <c r="D1257" s="21" t="s">
        <v>1898</v>
      </c>
      <c r="E1257" s="21" t="s">
        <v>118</v>
      </c>
      <c r="F1257" s="21" t="s">
        <v>1956</v>
      </c>
      <c r="G1257" s="21" t="s">
        <v>1957</v>
      </c>
      <c r="H1257" s="20" t="s">
        <v>74</v>
      </c>
      <c r="I1257" s="21" t="s">
        <v>1946</v>
      </c>
      <c r="J1257" s="5"/>
      <c r="K1257" s="5"/>
      <c r="L1257" s="19" t="str">
        <f>D1257&amp;"|"&amp;COUNTIF($D$5:D1257,D1257)</f>
        <v>استلام حديد تسليح الكمرات|35</v>
      </c>
    </row>
    <row r="1258" spans="1:12" ht="36" x14ac:dyDescent="0.4">
      <c r="A1258" s="22">
        <v>1254</v>
      </c>
      <c r="B1258" s="22" t="s">
        <v>1622</v>
      </c>
      <c r="C1258" s="23" t="s">
        <v>1623</v>
      </c>
      <c r="D1258" s="23" t="s">
        <v>1898</v>
      </c>
      <c r="E1258" s="23" t="s">
        <v>118</v>
      </c>
      <c r="F1258" s="23" t="s">
        <v>1958</v>
      </c>
      <c r="G1258" s="23" t="s">
        <v>1959</v>
      </c>
      <c r="H1258" s="22" t="s">
        <v>74</v>
      </c>
      <c r="I1258" s="23" t="s">
        <v>1946</v>
      </c>
      <c r="J1258" s="5"/>
      <c r="K1258" s="5"/>
      <c r="L1258" s="19" t="str">
        <f>D1258&amp;"|"&amp;COUNTIF($D$5:D1258,D1258)</f>
        <v>استلام حديد تسليح الكمرات|36</v>
      </c>
    </row>
    <row r="1259" spans="1:12" ht="18" x14ac:dyDescent="0.4">
      <c r="A1259" s="20">
        <v>1255</v>
      </c>
      <c r="B1259" s="20" t="s">
        <v>1622</v>
      </c>
      <c r="C1259" s="21" t="s">
        <v>1623</v>
      </c>
      <c r="D1259" s="21" t="s">
        <v>1898</v>
      </c>
      <c r="E1259" s="21" t="s">
        <v>118</v>
      </c>
      <c r="F1259" s="21" t="s">
        <v>1960</v>
      </c>
      <c r="G1259" s="21"/>
      <c r="H1259" s="20" t="s">
        <v>74</v>
      </c>
      <c r="I1259" s="21" t="s">
        <v>1946</v>
      </c>
      <c r="J1259" s="5"/>
      <c r="K1259" s="5"/>
      <c r="L1259" s="19" t="str">
        <f>D1259&amp;"|"&amp;COUNTIF($D$5:D1259,D1259)</f>
        <v>استلام حديد تسليح الكمرات|37</v>
      </c>
    </row>
    <row r="1260" spans="1:12" ht="36" x14ac:dyDescent="0.4">
      <c r="A1260" s="22">
        <v>1256</v>
      </c>
      <c r="B1260" s="22" t="s">
        <v>1622</v>
      </c>
      <c r="C1260" s="23" t="s">
        <v>1623</v>
      </c>
      <c r="D1260" s="23" t="s">
        <v>1898</v>
      </c>
      <c r="E1260" s="23" t="s">
        <v>118</v>
      </c>
      <c r="F1260" s="23" t="s">
        <v>1961</v>
      </c>
      <c r="G1260" s="23"/>
      <c r="H1260" s="22" t="s">
        <v>74</v>
      </c>
      <c r="I1260" s="23" t="s">
        <v>1946</v>
      </c>
      <c r="J1260" s="5"/>
      <c r="K1260" s="5"/>
      <c r="L1260" s="19" t="str">
        <f>D1260&amp;"|"&amp;COUNTIF($D$5:D1260,D1260)</f>
        <v>استلام حديد تسليح الكمرات|38</v>
      </c>
    </row>
    <row r="1261" spans="1:12" ht="36" x14ac:dyDescent="0.4">
      <c r="A1261" s="20">
        <v>1257</v>
      </c>
      <c r="B1261" s="20" t="s">
        <v>1622</v>
      </c>
      <c r="C1261" s="21" t="s">
        <v>1623</v>
      </c>
      <c r="D1261" s="21" t="s">
        <v>1898</v>
      </c>
      <c r="E1261" s="21" t="s">
        <v>118</v>
      </c>
      <c r="F1261" s="21" t="s">
        <v>1962</v>
      </c>
      <c r="G1261" s="21" t="s">
        <v>1963</v>
      </c>
      <c r="H1261" s="20" t="s">
        <v>74</v>
      </c>
      <c r="I1261" s="21" t="s">
        <v>1946</v>
      </c>
      <c r="J1261" s="5"/>
      <c r="K1261" s="5"/>
      <c r="L1261" s="19" t="str">
        <f>D1261&amp;"|"&amp;COUNTIF($D$5:D1261,D1261)</f>
        <v>استلام حديد تسليح الكمرات|39</v>
      </c>
    </row>
    <row r="1262" spans="1:12" ht="36" x14ac:dyDescent="0.4">
      <c r="A1262" s="22">
        <v>1258</v>
      </c>
      <c r="B1262" s="22" t="s">
        <v>1622</v>
      </c>
      <c r="C1262" s="23" t="s">
        <v>1623</v>
      </c>
      <c r="D1262" s="23" t="s">
        <v>1898</v>
      </c>
      <c r="E1262" s="23" t="s">
        <v>118</v>
      </c>
      <c r="F1262" s="23" t="s">
        <v>1964</v>
      </c>
      <c r="G1262" s="23" t="s">
        <v>1965</v>
      </c>
      <c r="H1262" s="22" t="s">
        <v>74</v>
      </c>
      <c r="I1262" s="23" t="s">
        <v>1966</v>
      </c>
      <c r="J1262" s="5"/>
      <c r="K1262" s="5"/>
      <c r="L1262" s="19" t="str">
        <f>D1262&amp;"|"&amp;COUNTIF($D$5:D1262,D1262)</f>
        <v>استلام حديد تسليح الكمرات|40</v>
      </c>
    </row>
    <row r="1263" spans="1:12" ht="36" x14ac:dyDescent="0.4">
      <c r="A1263" s="20">
        <v>1259</v>
      </c>
      <c r="B1263" s="20" t="s">
        <v>1622</v>
      </c>
      <c r="C1263" s="21" t="s">
        <v>1623</v>
      </c>
      <c r="D1263" s="21" t="s">
        <v>1967</v>
      </c>
      <c r="E1263" s="21" t="s">
        <v>118</v>
      </c>
      <c r="F1263" s="21" t="s">
        <v>1968</v>
      </c>
      <c r="G1263" s="21" t="s">
        <v>1969</v>
      </c>
      <c r="H1263" s="20" t="s">
        <v>74</v>
      </c>
      <c r="I1263" s="21" t="s">
        <v>1966</v>
      </c>
      <c r="J1263" s="5"/>
      <c r="K1263" s="5"/>
      <c r="L1263" s="19" t="str">
        <f>D1263&amp;"|"&amp;COUNTIF($D$5:D1263,D1263)</f>
        <v>استلام حديد البلاطات المصمتة|1</v>
      </c>
    </row>
    <row r="1264" spans="1:12" ht="18" x14ac:dyDescent="0.4">
      <c r="A1264" s="22">
        <v>1260</v>
      </c>
      <c r="B1264" s="22" t="s">
        <v>1622</v>
      </c>
      <c r="C1264" s="23" t="s">
        <v>1623</v>
      </c>
      <c r="D1264" s="23" t="s">
        <v>1967</v>
      </c>
      <c r="E1264" s="23" t="s">
        <v>118</v>
      </c>
      <c r="F1264" s="23" t="s">
        <v>1970</v>
      </c>
      <c r="G1264" s="23"/>
      <c r="H1264" s="22" t="s">
        <v>74</v>
      </c>
      <c r="I1264" s="23" t="s">
        <v>1966</v>
      </c>
      <c r="J1264" s="5"/>
      <c r="K1264" s="5"/>
      <c r="L1264" s="19" t="str">
        <f>D1264&amp;"|"&amp;COUNTIF($D$5:D1264,D1264)</f>
        <v>استلام حديد البلاطات المصمتة|2</v>
      </c>
    </row>
    <row r="1265" spans="1:12" ht="18" x14ac:dyDescent="0.4">
      <c r="A1265" s="20">
        <v>1261</v>
      </c>
      <c r="B1265" s="20" t="s">
        <v>1622</v>
      </c>
      <c r="C1265" s="21" t="s">
        <v>1623</v>
      </c>
      <c r="D1265" s="21" t="s">
        <v>1967</v>
      </c>
      <c r="E1265" s="21" t="s">
        <v>118</v>
      </c>
      <c r="F1265" s="21" t="s">
        <v>1971</v>
      </c>
      <c r="G1265" s="21"/>
      <c r="H1265" s="20" t="s">
        <v>74</v>
      </c>
      <c r="I1265" s="21" t="s">
        <v>1966</v>
      </c>
      <c r="J1265" s="5"/>
      <c r="K1265" s="5"/>
      <c r="L1265" s="19" t="str">
        <f>D1265&amp;"|"&amp;COUNTIF($D$5:D1265,D1265)</f>
        <v>استلام حديد البلاطات المصمتة|3</v>
      </c>
    </row>
    <row r="1266" spans="1:12" ht="18" x14ac:dyDescent="0.4">
      <c r="A1266" s="22">
        <v>1262</v>
      </c>
      <c r="B1266" s="22" t="s">
        <v>1622</v>
      </c>
      <c r="C1266" s="23" t="s">
        <v>1623</v>
      </c>
      <c r="D1266" s="23" t="s">
        <v>1967</v>
      </c>
      <c r="E1266" s="23" t="s">
        <v>118</v>
      </c>
      <c r="F1266" s="23" t="s">
        <v>1972</v>
      </c>
      <c r="G1266" s="23"/>
      <c r="H1266" s="22" t="s">
        <v>84</v>
      </c>
      <c r="I1266" s="23" t="s">
        <v>1966</v>
      </c>
      <c r="J1266" s="5"/>
      <c r="K1266" s="5"/>
      <c r="L1266" s="19" t="str">
        <f>D1266&amp;"|"&amp;COUNTIF($D$5:D1266,D1266)</f>
        <v>استلام حديد البلاطات المصمتة|4</v>
      </c>
    </row>
    <row r="1267" spans="1:12" ht="18" x14ac:dyDescent="0.4">
      <c r="A1267" s="20">
        <v>1263</v>
      </c>
      <c r="B1267" s="20" t="s">
        <v>1622</v>
      </c>
      <c r="C1267" s="21" t="s">
        <v>1623</v>
      </c>
      <c r="D1267" s="21" t="s">
        <v>1967</v>
      </c>
      <c r="E1267" s="21" t="s">
        <v>118</v>
      </c>
      <c r="F1267" s="21" t="s">
        <v>1973</v>
      </c>
      <c r="G1267" s="21"/>
      <c r="H1267" s="20" t="s">
        <v>84</v>
      </c>
      <c r="I1267" s="21" t="s">
        <v>1966</v>
      </c>
      <c r="J1267" s="5"/>
      <c r="K1267" s="5"/>
      <c r="L1267" s="19" t="str">
        <f>D1267&amp;"|"&amp;COUNTIF($D$5:D1267,D1267)</f>
        <v>استلام حديد البلاطات المصمتة|5</v>
      </c>
    </row>
    <row r="1268" spans="1:12" ht="36" x14ac:dyDescent="0.4">
      <c r="A1268" s="22">
        <v>1264</v>
      </c>
      <c r="B1268" s="22" t="s">
        <v>1622</v>
      </c>
      <c r="C1268" s="23" t="s">
        <v>1623</v>
      </c>
      <c r="D1268" s="23" t="s">
        <v>1967</v>
      </c>
      <c r="E1268" s="23" t="s">
        <v>118</v>
      </c>
      <c r="F1268" s="23" t="s">
        <v>1974</v>
      </c>
      <c r="G1268" s="23" t="s">
        <v>1975</v>
      </c>
      <c r="H1268" s="22" t="s">
        <v>74</v>
      </c>
      <c r="I1268" s="23" t="s">
        <v>1966</v>
      </c>
      <c r="J1268" s="5"/>
      <c r="K1268" s="5"/>
      <c r="L1268" s="19" t="str">
        <f>D1268&amp;"|"&amp;COUNTIF($D$5:D1268,D1268)</f>
        <v>استلام حديد البلاطات المصمتة|6</v>
      </c>
    </row>
    <row r="1269" spans="1:12" ht="18" x14ac:dyDescent="0.4">
      <c r="A1269" s="20">
        <v>1265</v>
      </c>
      <c r="B1269" s="20" t="s">
        <v>1622</v>
      </c>
      <c r="C1269" s="21" t="s">
        <v>1623</v>
      </c>
      <c r="D1269" s="21" t="s">
        <v>1967</v>
      </c>
      <c r="E1269" s="21" t="s">
        <v>118</v>
      </c>
      <c r="F1269" s="21" t="s">
        <v>1976</v>
      </c>
      <c r="G1269" s="21" t="s">
        <v>1977</v>
      </c>
      <c r="H1269" s="20" t="s">
        <v>74</v>
      </c>
      <c r="I1269" s="21" t="s">
        <v>1966</v>
      </c>
      <c r="J1269" s="5"/>
      <c r="K1269" s="5"/>
      <c r="L1269" s="19" t="str">
        <f>D1269&amp;"|"&amp;COUNTIF($D$5:D1269,D1269)</f>
        <v>استلام حديد البلاطات المصمتة|7</v>
      </c>
    </row>
    <row r="1270" spans="1:12" ht="18" x14ac:dyDescent="0.4">
      <c r="A1270" s="22">
        <v>1266</v>
      </c>
      <c r="B1270" s="22" t="s">
        <v>1622</v>
      </c>
      <c r="C1270" s="23" t="s">
        <v>1623</v>
      </c>
      <c r="D1270" s="23" t="s">
        <v>1967</v>
      </c>
      <c r="E1270" s="23" t="s">
        <v>118</v>
      </c>
      <c r="F1270" s="23" t="s">
        <v>1978</v>
      </c>
      <c r="G1270" s="23" t="s">
        <v>1979</v>
      </c>
      <c r="H1270" s="22" t="s">
        <v>78</v>
      </c>
      <c r="I1270" s="23" t="s">
        <v>1966</v>
      </c>
      <c r="J1270" s="5"/>
      <c r="K1270" s="5"/>
      <c r="L1270" s="19" t="str">
        <f>D1270&amp;"|"&amp;COUNTIF($D$5:D1270,D1270)</f>
        <v>استلام حديد البلاطات المصمتة|8</v>
      </c>
    </row>
    <row r="1271" spans="1:12" ht="18" x14ac:dyDescent="0.4">
      <c r="A1271" s="20">
        <v>1267</v>
      </c>
      <c r="B1271" s="20" t="s">
        <v>1622</v>
      </c>
      <c r="C1271" s="21" t="s">
        <v>1623</v>
      </c>
      <c r="D1271" s="21" t="s">
        <v>1967</v>
      </c>
      <c r="E1271" s="21" t="s">
        <v>118</v>
      </c>
      <c r="F1271" s="21" t="s">
        <v>1980</v>
      </c>
      <c r="G1271" s="21" t="s">
        <v>1981</v>
      </c>
      <c r="H1271" s="20" t="s">
        <v>84</v>
      </c>
      <c r="I1271" s="21" t="s">
        <v>1966</v>
      </c>
      <c r="J1271" s="5"/>
      <c r="K1271" s="5"/>
      <c r="L1271" s="19" t="str">
        <f>D1271&amp;"|"&amp;COUNTIF($D$5:D1271,D1271)</f>
        <v>استلام حديد البلاطات المصمتة|9</v>
      </c>
    </row>
    <row r="1272" spans="1:12" ht="54" x14ac:dyDescent="0.4">
      <c r="A1272" s="22">
        <v>1268</v>
      </c>
      <c r="B1272" s="22" t="s">
        <v>1622</v>
      </c>
      <c r="C1272" s="23" t="s">
        <v>1623</v>
      </c>
      <c r="D1272" s="23" t="s">
        <v>1967</v>
      </c>
      <c r="E1272" s="23" t="s">
        <v>118</v>
      </c>
      <c r="F1272" s="23" t="s">
        <v>1982</v>
      </c>
      <c r="G1272" s="23" t="s">
        <v>1983</v>
      </c>
      <c r="H1272" s="22" t="s">
        <v>74</v>
      </c>
      <c r="I1272" s="23" t="s">
        <v>1966</v>
      </c>
      <c r="J1272" s="5"/>
      <c r="K1272" s="5"/>
      <c r="L1272" s="19" t="str">
        <f>D1272&amp;"|"&amp;COUNTIF($D$5:D1272,D1272)</f>
        <v>استلام حديد البلاطات المصمتة|10</v>
      </c>
    </row>
    <row r="1273" spans="1:12" ht="36" x14ac:dyDescent="0.4">
      <c r="A1273" s="20">
        <v>1269</v>
      </c>
      <c r="B1273" s="20" t="s">
        <v>1622</v>
      </c>
      <c r="C1273" s="21" t="s">
        <v>1623</v>
      </c>
      <c r="D1273" s="21" t="s">
        <v>1967</v>
      </c>
      <c r="E1273" s="21" t="s">
        <v>118</v>
      </c>
      <c r="F1273" s="21" t="s">
        <v>1984</v>
      </c>
      <c r="G1273" s="21" t="s">
        <v>1985</v>
      </c>
      <c r="H1273" s="20" t="s">
        <v>74</v>
      </c>
      <c r="I1273" s="21" t="s">
        <v>1986</v>
      </c>
      <c r="J1273" s="5"/>
      <c r="K1273" s="5"/>
      <c r="L1273" s="19" t="str">
        <f>D1273&amp;"|"&amp;COUNTIF($D$5:D1273,D1273)</f>
        <v>استلام حديد البلاطات المصمتة|11</v>
      </c>
    </row>
    <row r="1274" spans="1:12" ht="72" x14ac:dyDescent="0.4">
      <c r="A1274" s="22">
        <v>1270</v>
      </c>
      <c r="B1274" s="22" t="s">
        <v>1622</v>
      </c>
      <c r="C1274" s="23" t="s">
        <v>1623</v>
      </c>
      <c r="D1274" s="23" t="s">
        <v>1967</v>
      </c>
      <c r="E1274" s="23" t="s">
        <v>118</v>
      </c>
      <c r="F1274" s="23" t="s">
        <v>1987</v>
      </c>
      <c r="G1274" s="23" t="s">
        <v>1988</v>
      </c>
      <c r="H1274" s="22" t="s">
        <v>74</v>
      </c>
      <c r="I1274" s="23" t="s">
        <v>1986</v>
      </c>
      <c r="J1274" s="5"/>
      <c r="K1274" s="5"/>
      <c r="L1274" s="19" t="str">
        <f>D1274&amp;"|"&amp;COUNTIF($D$5:D1274,D1274)</f>
        <v>استلام حديد البلاطات المصمتة|12</v>
      </c>
    </row>
    <row r="1275" spans="1:12" ht="18" x14ac:dyDescent="0.4">
      <c r="A1275" s="20">
        <v>1271</v>
      </c>
      <c r="B1275" s="20" t="s">
        <v>1622</v>
      </c>
      <c r="C1275" s="21" t="s">
        <v>1623</v>
      </c>
      <c r="D1275" s="21" t="s">
        <v>1967</v>
      </c>
      <c r="E1275" s="21" t="s">
        <v>118</v>
      </c>
      <c r="F1275" s="21" t="s">
        <v>1989</v>
      </c>
      <c r="G1275" s="21" t="s">
        <v>1990</v>
      </c>
      <c r="H1275" s="20" t="s">
        <v>84</v>
      </c>
      <c r="I1275" s="21" t="s">
        <v>1986</v>
      </c>
      <c r="J1275" s="5"/>
      <c r="K1275" s="5"/>
      <c r="L1275" s="19" t="str">
        <f>D1275&amp;"|"&amp;COUNTIF($D$5:D1275,D1275)</f>
        <v>استلام حديد البلاطات المصمتة|13</v>
      </c>
    </row>
    <row r="1276" spans="1:12" ht="18" x14ac:dyDescent="0.4">
      <c r="A1276" s="22">
        <v>1272</v>
      </c>
      <c r="B1276" s="22" t="s">
        <v>1622</v>
      </c>
      <c r="C1276" s="23" t="s">
        <v>1623</v>
      </c>
      <c r="D1276" s="23" t="s">
        <v>1967</v>
      </c>
      <c r="E1276" s="23" t="s">
        <v>118</v>
      </c>
      <c r="F1276" s="23" t="s">
        <v>1991</v>
      </c>
      <c r="G1276" s="23"/>
      <c r="H1276" s="22" t="s">
        <v>84</v>
      </c>
      <c r="I1276" s="23" t="s">
        <v>1986</v>
      </c>
      <c r="J1276" s="5"/>
      <c r="K1276" s="5"/>
      <c r="L1276" s="19" t="str">
        <f>D1276&amp;"|"&amp;COUNTIF($D$5:D1276,D1276)</f>
        <v>استلام حديد البلاطات المصمتة|14</v>
      </c>
    </row>
    <row r="1277" spans="1:12" ht="18" x14ac:dyDescent="0.4">
      <c r="A1277" s="20">
        <v>1273</v>
      </c>
      <c r="B1277" s="20" t="s">
        <v>1622</v>
      </c>
      <c r="C1277" s="21" t="s">
        <v>1623</v>
      </c>
      <c r="D1277" s="21" t="s">
        <v>1967</v>
      </c>
      <c r="E1277" s="21" t="s">
        <v>118</v>
      </c>
      <c r="F1277" s="21" t="s">
        <v>1992</v>
      </c>
      <c r="G1277" s="21" t="s">
        <v>1993</v>
      </c>
      <c r="H1277" s="20" t="s">
        <v>74</v>
      </c>
      <c r="I1277" s="21" t="s">
        <v>1986</v>
      </c>
      <c r="J1277" s="5"/>
      <c r="K1277" s="5"/>
      <c r="L1277" s="19" t="str">
        <f>D1277&amp;"|"&amp;COUNTIF($D$5:D1277,D1277)</f>
        <v>استلام حديد البلاطات المصمتة|15</v>
      </c>
    </row>
    <row r="1278" spans="1:12" ht="18" x14ac:dyDescent="0.4">
      <c r="A1278" s="22">
        <v>1274</v>
      </c>
      <c r="B1278" s="22" t="s">
        <v>1622</v>
      </c>
      <c r="C1278" s="23" t="s">
        <v>1623</v>
      </c>
      <c r="D1278" s="23" t="s">
        <v>1967</v>
      </c>
      <c r="E1278" s="23" t="s">
        <v>118</v>
      </c>
      <c r="F1278" s="23" t="s">
        <v>1994</v>
      </c>
      <c r="G1278" s="23"/>
      <c r="H1278" s="22" t="s">
        <v>74</v>
      </c>
      <c r="I1278" s="23" t="s">
        <v>1986</v>
      </c>
      <c r="J1278" s="5"/>
      <c r="K1278" s="5"/>
      <c r="L1278" s="19" t="str">
        <f>D1278&amp;"|"&amp;COUNTIF($D$5:D1278,D1278)</f>
        <v>استلام حديد البلاطات المصمتة|16</v>
      </c>
    </row>
    <row r="1279" spans="1:12" ht="18" x14ac:dyDescent="0.4">
      <c r="A1279" s="20">
        <v>1275</v>
      </c>
      <c r="B1279" s="20" t="s">
        <v>1622</v>
      </c>
      <c r="C1279" s="21" t="s">
        <v>1623</v>
      </c>
      <c r="D1279" s="21" t="s">
        <v>1967</v>
      </c>
      <c r="E1279" s="21" t="s">
        <v>118</v>
      </c>
      <c r="F1279" s="21" t="s">
        <v>1995</v>
      </c>
      <c r="G1279" s="21" t="s">
        <v>1996</v>
      </c>
      <c r="H1279" s="20" t="s">
        <v>84</v>
      </c>
      <c r="I1279" s="21" t="s">
        <v>1986</v>
      </c>
      <c r="J1279" s="5"/>
      <c r="K1279" s="5"/>
      <c r="L1279" s="19" t="str">
        <f>D1279&amp;"|"&amp;COUNTIF($D$5:D1279,D1279)</f>
        <v>استلام حديد البلاطات المصمتة|17</v>
      </c>
    </row>
    <row r="1280" spans="1:12" ht="18" x14ac:dyDescent="0.4">
      <c r="A1280" s="22">
        <v>1276</v>
      </c>
      <c r="B1280" s="22" t="s">
        <v>1622</v>
      </c>
      <c r="C1280" s="23" t="s">
        <v>1623</v>
      </c>
      <c r="D1280" s="23" t="s">
        <v>1967</v>
      </c>
      <c r="E1280" s="23" t="s">
        <v>118</v>
      </c>
      <c r="F1280" s="23" t="s">
        <v>1997</v>
      </c>
      <c r="G1280" s="23"/>
      <c r="H1280" s="22" t="s">
        <v>74</v>
      </c>
      <c r="I1280" s="23" t="s">
        <v>1986</v>
      </c>
      <c r="J1280" s="5"/>
      <c r="K1280" s="5"/>
      <c r="L1280" s="19" t="str">
        <f>D1280&amp;"|"&amp;COUNTIF($D$5:D1280,D1280)</f>
        <v>استلام حديد البلاطات المصمتة|18</v>
      </c>
    </row>
    <row r="1281" spans="1:12" ht="18" x14ac:dyDescent="0.4">
      <c r="A1281" s="20">
        <v>1277</v>
      </c>
      <c r="B1281" s="20" t="s">
        <v>1622</v>
      </c>
      <c r="C1281" s="21" t="s">
        <v>1623</v>
      </c>
      <c r="D1281" s="21" t="s">
        <v>1967</v>
      </c>
      <c r="E1281" s="21" t="s">
        <v>118</v>
      </c>
      <c r="F1281" s="21" t="s">
        <v>1998</v>
      </c>
      <c r="G1281" s="21"/>
      <c r="H1281" s="20" t="s">
        <v>84</v>
      </c>
      <c r="I1281" s="21" t="s">
        <v>1986</v>
      </c>
      <c r="J1281" s="5"/>
      <c r="K1281" s="5"/>
      <c r="L1281" s="19" t="str">
        <f>D1281&amp;"|"&amp;COUNTIF($D$5:D1281,D1281)</f>
        <v>استلام حديد البلاطات المصمتة|19</v>
      </c>
    </row>
    <row r="1282" spans="1:12" ht="36" x14ac:dyDescent="0.4">
      <c r="A1282" s="22">
        <v>1278</v>
      </c>
      <c r="B1282" s="22" t="s">
        <v>1622</v>
      </c>
      <c r="C1282" s="23" t="s">
        <v>1623</v>
      </c>
      <c r="D1282" s="23" t="s">
        <v>1967</v>
      </c>
      <c r="E1282" s="23" t="s">
        <v>118</v>
      </c>
      <c r="F1282" s="23" t="s">
        <v>1999</v>
      </c>
      <c r="G1282" s="23" t="s">
        <v>2000</v>
      </c>
      <c r="H1282" s="22" t="s">
        <v>74</v>
      </c>
      <c r="I1282" s="23" t="s">
        <v>1986</v>
      </c>
      <c r="J1282" s="5"/>
      <c r="K1282" s="5"/>
      <c r="L1282" s="19" t="str">
        <f>D1282&amp;"|"&amp;COUNTIF($D$5:D1282,D1282)</f>
        <v>استلام حديد البلاطات المصمتة|20</v>
      </c>
    </row>
    <row r="1283" spans="1:12" ht="18" x14ac:dyDescent="0.4">
      <c r="A1283" s="20">
        <v>1279</v>
      </c>
      <c r="B1283" s="20" t="s">
        <v>1622</v>
      </c>
      <c r="C1283" s="21" t="s">
        <v>1623</v>
      </c>
      <c r="D1283" s="21" t="s">
        <v>1967</v>
      </c>
      <c r="E1283" s="21" t="s">
        <v>118</v>
      </c>
      <c r="F1283" s="21" t="s">
        <v>2001</v>
      </c>
      <c r="G1283" s="21"/>
      <c r="H1283" s="20" t="s">
        <v>84</v>
      </c>
      <c r="I1283" s="21" t="s">
        <v>1986</v>
      </c>
      <c r="J1283" s="5"/>
      <c r="K1283" s="5"/>
      <c r="L1283" s="19" t="str">
        <f>D1283&amp;"|"&amp;COUNTIF($D$5:D1283,D1283)</f>
        <v>استلام حديد البلاطات المصمتة|21</v>
      </c>
    </row>
    <row r="1284" spans="1:12" ht="18" x14ac:dyDescent="0.4">
      <c r="A1284" s="22">
        <v>1280</v>
      </c>
      <c r="B1284" s="22" t="s">
        <v>1622</v>
      </c>
      <c r="C1284" s="23" t="s">
        <v>1623</v>
      </c>
      <c r="D1284" s="23" t="s">
        <v>1967</v>
      </c>
      <c r="E1284" s="23" t="s">
        <v>118</v>
      </c>
      <c r="F1284" s="23" t="s">
        <v>2002</v>
      </c>
      <c r="G1284" s="23"/>
      <c r="H1284" s="22" t="s">
        <v>84</v>
      </c>
      <c r="I1284" s="23" t="s">
        <v>1986</v>
      </c>
      <c r="J1284" s="5"/>
      <c r="K1284" s="5"/>
      <c r="L1284" s="19" t="str">
        <f>D1284&amp;"|"&amp;COUNTIF($D$5:D1284,D1284)</f>
        <v>استلام حديد البلاطات المصمتة|22</v>
      </c>
    </row>
    <row r="1285" spans="1:12" ht="18" x14ac:dyDescent="0.4">
      <c r="A1285" s="20">
        <v>1281</v>
      </c>
      <c r="B1285" s="20" t="s">
        <v>1622</v>
      </c>
      <c r="C1285" s="21" t="s">
        <v>1623</v>
      </c>
      <c r="D1285" s="21" t="s">
        <v>1967</v>
      </c>
      <c r="E1285" s="21" t="s">
        <v>118</v>
      </c>
      <c r="F1285" s="21" t="s">
        <v>2003</v>
      </c>
      <c r="G1285" s="21" t="s">
        <v>2004</v>
      </c>
      <c r="H1285" s="20" t="s">
        <v>74</v>
      </c>
      <c r="I1285" s="21" t="s">
        <v>2005</v>
      </c>
      <c r="J1285" s="5"/>
      <c r="K1285" s="5"/>
      <c r="L1285" s="19" t="str">
        <f>D1285&amp;"|"&amp;COUNTIF($D$5:D1285,D1285)</f>
        <v>استلام حديد البلاطات المصمتة|23</v>
      </c>
    </row>
    <row r="1286" spans="1:12" ht="18" x14ac:dyDescent="0.4">
      <c r="A1286" s="22">
        <v>1282</v>
      </c>
      <c r="B1286" s="22" t="s">
        <v>1622</v>
      </c>
      <c r="C1286" s="23" t="s">
        <v>1623</v>
      </c>
      <c r="D1286" s="23" t="s">
        <v>2006</v>
      </c>
      <c r="E1286" s="23" t="s">
        <v>118</v>
      </c>
      <c r="F1286" s="23" t="s">
        <v>2007</v>
      </c>
      <c r="G1286" s="23"/>
      <c r="H1286" s="22" t="s">
        <v>74</v>
      </c>
      <c r="I1286" s="23" t="s">
        <v>2008</v>
      </c>
      <c r="J1286" s="5"/>
      <c r="K1286" s="5"/>
      <c r="L1286" s="19" t="str">
        <f>D1286&amp;"|"&amp;COUNTIF($D$5:D1286,D1286)</f>
        <v>وصلات حديد التسليح|1</v>
      </c>
    </row>
    <row r="1287" spans="1:12" ht="36" x14ac:dyDescent="0.4">
      <c r="A1287" s="20">
        <v>1283</v>
      </c>
      <c r="B1287" s="20" t="s">
        <v>1622</v>
      </c>
      <c r="C1287" s="21" t="s">
        <v>1623</v>
      </c>
      <c r="D1287" s="21" t="s">
        <v>2006</v>
      </c>
      <c r="E1287" s="21" t="s">
        <v>118</v>
      </c>
      <c r="F1287" s="21" t="s">
        <v>2009</v>
      </c>
      <c r="G1287" s="21" t="s">
        <v>2010</v>
      </c>
      <c r="H1287" s="20" t="s">
        <v>74</v>
      </c>
      <c r="I1287" s="21" t="s">
        <v>2008</v>
      </c>
      <c r="J1287" s="5"/>
      <c r="K1287" s="5"/>
      <c r="L1287" s="19" t="str">
        <f>D1287&amp;"|"&amp;COUNTIF($D$5:D1287,D1287)</f>
        <v>وصلات حديد التسليح|2</v>
      </c>
    </row>
    <row r="1288" spans="1:12" ht="18" x14ac:dyDescent="0.4">
      <c r="A1288" s="22">
        <v>1284</v>
      </c>
      <c r="B1288" s="22" t="s">
        <v>1622</v>
      </c>
      <c r="C1288" s="23" t="s">
        <v>1623</v>
      </c>
      <c r="D1288" s="23" t="s">
        <v>2006</v>
      </c>
      <c r="E1288" s="23" t="s">
        <v>118</v>
      </c>
      <c r="F1288" s="23" t="s">
        <v>2011</v>
      </c>
      <c r="G1288" s="23" t="s">
        <v>2012</v>
      </c>
      <c r="H1288" s="22" t="s">
        <v>74</v>
      </c>
      <c r="I1288" s="23" t="s">
        <v>2008</v>
      </c>
      <c r="J1288" s="5"/>
      <c r="K1288" s="5"/>
      <c r="L1288" s="19" t="str">
        <f>D1288&amp;"|"&amp;COUNTIF($D$5:D1288,D1288)</f>
        <v>وصلات حديد التسليح|3</v>
      </c>
    </row>
    <row r="1289" spans="1:12" ht="36" x14ac:dyDescent="0.4">
      <c r="A1289" s="20">
        <v>1285</v>
      </c>
      <c r="B1289" s="20" t="s">
        <v>1622</v>
      </c>
      <c r="C1289" s="21" t="s">
        <v>1623</v>
      </c>
      <c r="D1289" s="21" t="s">
        <v>2006</v>
      </c>
      <c r="E1289" s="21" t="s">
        <v>118</v>
      </c>
      <c r="F1289" s="21" t="s">
        <v>2013</v>
      </c>
      <c r="G1289" s="21" t="s">
        <v>2014</v>
      </c>
      <c r="H1289" s="20" t="s">
        <v>74</v>
      </c>
      <c r="I1289" s="21" t="s">
        <v>2008</v>
      </c>
      <c r="J1289" s="5"/>
      <c r="K1289" s="5"/>
      <c r="L1289" s="19" t="str">
        <f>D1289&amp;"|"&amp;COUNTIF($D$5:D1289,D1289)</f>
        <v>وصلات حديد التسليح|4</v>
      </c>
    </row>
    <row r="1290" spans="1:12" ht="72" x14ac:dyDescent="0.4">
      <c r="A1290" s="22">
        <v>1286</v>
      </c>
      <c r="B1290" s="22" t="s">
        <v>1622</v>
      </c>
      <c r="C1290" s="23" t="s">
        <v>1623</v>
      </c>
      <c r="D1290" s="23" t="s">
        <v>2006</v>
      </c>
      <c r="E1290" s="23" t="s">
        <v>118</v>
      </c>
      <c r="F1290" s="23" t="s">
        <v>2015</v>
      </c>
      <c r="G1290" s="23" t="s">
        <v>2016</v>
      </c>
      <c r="H1290" s="22" t="s">
        <v>74</v>
      </c>
      <c r="I1290" s="23" t="s">
        <v>2017</v>
      </c>
      <c r="J1290" s="5"/>
      <c r="K1290" s="5"/>
      <c r="L1290" s="19" t="str">
        <f>D1290&amp;"|"&amp;COUNTIF($D$5:D1290,D1290)</f>
        <v>وصلات حديد التسليح|5</v>
      </c>
    </row>
    <row r="1291" spans="1:12" ht="18" x14ac:dyDescent="0.4">
      <c r="A1291" s="20">
        <v>1287</v>
      </c>
      <c r="B1291" s="20" t="s">
        <v>1622</v>
      </c>
      <c r="C1291" s="21" t="s">
        <v>1623</v>
      </c>
      <c r="D1291" s="21" t="s">
        <v>2006</v>
      </c>
      <c r="E1291" s="21" t="s">
        <v>118</v>
      </c>
      <c r="F1291" s="21" t="s">
        <v>2018</v>
      </c>
      <c r="G1291" s="21"/>
      <c r="H1291" s="20" t="s">
        <v>74</v>
      </c>
      <c r="I1291" s="21" t="s">
        <v>2019</v>
      </c>
      <c r="J1291" s="5"/>
      <c r="K1291" s="5"/>
      <c r="L1291" s="19" t="str">
        <f>D1291&amp;"|"&amp;COUNTIF($D$5:D1291,D1291)</f>
        <v>وصلات حديد التسليح|6</v>
      </c>
    </row>
    <row r="1292" spans="1:12" ht="18" x14ac:dyDescent="0.4">
      <c r="A1292" s="22">
        <v>1288</v>
      </c>
      <c r="B1292" s="22" t="s">
        <v>1622</v>
      </c>
      <c r="C1292" s="23" t="s">
        <v>1623</v>
      </c>
      <c r="D1292" s="23" t="s">
        <v>2006</v>
      </c>
      <c r="E1292" s="23" t="s">
        <v>118</v>
      </c>
      <c r="F1292" s="23" t="s">
        <v>2020</v>
      </c>
      <c r="G1292" s="23" t="s">
        <v>2021</v>
      </c>
      <c r="H1292" s="22" t="s">
        <v>74</v>
      </c>
      <c r="I1292" s="23" t="s">
        <v>2019</v>
      </c>
      <c r="J1292" s="5"/>
      <c r="K1292" s="5"/>
      <c r="L1292" s="19" t="str">
        <f>D1292&amp;"|"&amp;COUNTIF($D$5:D1292,D1292)</f>
        <v>وصلات حديد التسليح|7</v>
      </c>
    </row>
    <row r="1293" spans="1:12" ht="18" x14ac:dyDescent="0.4">
      <c r="A1293" s="20">
        <v>1289</v>
      </c>
      <c r="B1293" s="20" t="s">
        <v>1622</v>
      </c>
      <c r="C1293" s="21" t="s">
        <v>1623</v>
      </c>
      <c r="D1293" s="21" t="s">
        <v>2006</v>
      </c>
      <c r="E1293" s="21" t="s">
        <v>118</v>
      </c>
      <c r="F1293" s="21" t="s">
        <v>2022</v>
      </c>
      <c r="G1293" s="21"/>
      <c r="H1293" s="20" t="s">
        <v>74</v>
      </c>
      <c r="I1293" s="21" t="s">
        <v>2019</v>
      </c>
      <c r="J1293" s="5"/>
      <c r="K1293" s="5"/>
      <c r="L1293" s="19" t="str">
        <f>D1293&amp;"|"&amp;COUNTIF($D$5:D1293,D1293)</f>
        <v>وصلات حديد التسليح|8</v>
      </c>
    </row>
    <row r="1294" spans="1:12" ht="36" x14ac:dyDescent="0.4">
      <c r="A1294" s="22">
        <v>1290</v>
      </c>
      <c r="B1294" s="22" t="s">
        <v>1622</v>
      </c>
      <c r="C1294" s="23" t="s">
        <v>1623</v>
      </c>
      <c r="D1294" s="23" t="s">
        <v>2006</v>
      </c>
      <c r="E1294" s="23" t="s">
        <v>118</v>
      </c>
      <c r="F1294" s="23" t="s">
        <v>2023</v>
      </c>
      <c r="G1294" s="23" t="s">
        <v>2024</v>
      </c>
      <c r="H1294" s="22" t="s">
        <v>74</v>
      </c>
      <c r="I1294" s="23" t="s">
        <v>2019</v>
      </c>
      <c r="J1294" s="5"/>
      <c r="K1294" s="5"/>
      <c r="L1294" s="19" t="str">
        <f>D1294&amp;"|"&amp;COUNTIF($D$5:D1294,D1294)</f>
        <v>وصلات حديد التسليح|9</v>
      </c>
    </row>
    <row r="1295" spans="1:12" ht="18" x14ac:dyDescent="0.4">
      <c r="A1295" s="20">
        <v>1291</v>
      </c>
      <c r="B1295" s="20" t="s">
        <v>1622</v>
      </c>
      <c r="C1295" s="21" t="s">
        <v>1623</v>
      </c>
      <c r="D1295" s="21" t="s">
        <v>2006</v>
      </c>
      <c r="E1295" s="21" t="s">
        <v>118</v>
      </c>
      <c r="F1295" s="21" t="s">
        <v>2025</v>
      </c>
      <c r="G1295" s="21"/>
      <c r="H1295" s="20" t="s">
        <v>78</v>
      </c>
      <c r="I1295" s="21" t="s">
        <v>2019</v>
      </c>
      <c r="J1295" s="5"/>
      <c r="K1295" s="5"/>
      <c r="L1295" s="19" t="str">
        <f>D1295&amp;"|"&amp;COUNTIF($D$5:D1295,D1295)</f>
        <v>وصلات حديد التسليح|10</v>
      </c>
    </row>
    <row r="1296" spans="1:12" ht="72" x14ac:dyDescent="0.4">
      <c r="A1296" s="22">
        <v>1292</v>
      </c>
      <c r="B1296" s="22" t="s">
        <v>1622</v>
      </c>
      <c r="C1296" s="23" t="s">
        <v>1623</v>
      </c>
      <c r="D1296" s="23" t="s">
        <v>2006</v>
      </c>
      <c r="E1296" s="23" t="s">
        <v>118</v>
      </c>
      <c r="F1296" s="23" t="s">
        <v>2026</v>
      </c>
      <c r="G1296" s="23" t="s">
        <v>2027</v>
      </c>
      <c r="H1296" s="22" t="s">
        <v>74</v>
      </c>
      <c r="I1296" s="23" t="s">
        <v>2019</v>
      </c>
      <c r="J1296" s="5"/>
      <c r="K1296" s="5"/>
      <c r="L1296" s="19" t="str">
        <f>D1296&amp;"|"&amp;COUNTIF($D$5:D1296,D1296)</f>
        <v>وصلات حديد التسليح|11</v>
      </c>
    </row>
    <row r="1297" spans="1:12" ht="18" x14ac:dyDescent="0.4">
      <c r="A1297" s="20">
        <v>1293</v>
      </c>
      <c r="B1297" s="20" t="s">
        <v>1622</v>
      </c>
      <c r="C1297" s="21" t="s">
        <v>1623</v>
      </c>
      <c r="D1297" s="21" t="s">
        <v>2006</v>
      </c>
      <c r="E1297" s="21" t="s">
        <v>118</v>
      </c>
      <c r="F1297" s="21" t="s">
        <v>2028</v>
      </c>
      <c r="G1297" s="21" t="s">
        <v>2029</v>
      </c>
      <c r="H1297" s="20" t="s">
        <v>74</v>
      </c>
      <c r="I1297" s="21" t="s">
        <v>2019</v>
      </c>
      <c r="J1297" s="5"/>
      <c r="K1297" s="5"/>
      <c r="L1297" s="19" t="str">
        <f>D1297&amp;"|"&amp;COUNTIF($D$5:D1297,D1297)</f>
        <v>وصلات حديد التسليح|12</v>
      </c>
    </row>
    <row r="1298" spans="1:12" ht="36" x14ac:dyDescent="0.4">
      <c r="A1298" s="22">
        <v>1294</v>
      </c>
      <c r="B1298" s="22" t="s">
        <v>1622</v>
      </c>
      <c r="C1298" s="23" t="s">
        <v>1623</v>
      </c>
      <c r="D1298" s="23" t="s">
        <v>2006</v>
      </c>
      <c r="E1298" s="23" t="s">
        <v>118</v>
      </c>
      <c r="F1298" s="23" t="s">
        <v>2030</v>
      </c>
      <c r="G1298" s="23"/>
      <c r="H1298" s="22" t="s">
        <v>74</v>
      </c>
      <c r="I1298" s="23" t="s">
        <v>2019</v>
      </c>
      <c r="J1298" s="5"/>
      <c r="K1298" s="5"/>
      <c r="L1298" s="19" t="str">
        <f>D1298&amp;"|"&amp;COUNTIF($D$5:D1298,D1298)</f>
        <v>وصلات حديد التسليح|13</v>
      </c>
    </row>
    <row r="1299" spans="1:12" ht="18" x14ac:dyDescent="0.4">
      <c r="A1299" s="20">
        <v>1295</v>
      </c>
      <c r="B1299" s="20" t="s">
        <v>1622</v>
      </c>
      <c r="C1299" s="21" t="s">
        <v>1623</v>
      </c>
      <c r="D1299" s="21" t="s">
        <v>2031</v>
      </c>
      <c r="E1299" s="21" t="s">
        <v>118</v>
      </c>
      <c r="F1299" s="21" t="s">
        <v>2032</v>
      </c>
      <c r="G1299" s="21" t="s">
        <v>2033</v>
      </c>
      <c r="H1299" s="20" t="s">
        <v>74</v>
      </c>
      <c r="I1299" s="21" t="s">
        <v>2019</v>
      </c>
      <c r="J1299" s="5"/>
      <c r="K1299" s="5"/>
      <c r="L1299" s="19" t="str">
        <f>D1299&amp;"|"&amp;COUNTIF($D$5:D1299,D1299)</f>
        <v>ملاحظات عامة في تسليح الأسقف|1</v>
      </c>
    </row>
    <row r="1300" spans="1:12" ht="18" x14ac:dyDescent="0.4">
      <c r="A1300" s="22">
        <v>1296</v>
      </c>
      <c r="B1300" s="22" t="s">
        <v>1622</v>
      </c>
      <c r="C1300" s="23" t="s">
        <v>1623</v>
      </c>
      <c r="D1300" s="23" t="s">
        <v>2031</v>
      </c>
      <c r="E1300" s="23" t="s">
        <v>118</v>
      </c>
      <c r="F1300" s="23" t="s">
        <v>2034</v>
      </c>
      <c r="G1300" s="23" t="s">
        <v>2035</v>
      </c>
      <c r="H1300" s="22" t="s">
        <v>74</v>
      </c>
      <c r="I1300" s="23" t="s">
        <v>2019</v>
      </c>
      <c r="J1300" s="5"/>
      <c r="K1300" s="5"/>
      <c r="L1300" s="19" t="str">
        <f>D1300&amp;"|"&amp;COUNTIF($D$5:D1300,D1300)</f>
        <v>ملاحظات عامة في تسليح الأسقف|2</v>
      </c>
    </row>
    <row r="1301" spans="1:12" ht="36" x14ac:dyDescent="0.4">
      <c r="A1301" s="20">
        <v>1297</v>
      </c>
      <c r="B1301" s="20" t="s">
        <v>1622</v>
      </c>
      <c r="C1301" s="21" t="s">
        <v>1623</v>
      </c>
      <c r="D1301" s="21" t="s">
        <v>2031</v>
      </c>
      <c r="E1301" s="21" t="s">
        <v>118</v>
      </c>
      <c r="F1301" s="21" t="s">
        <v>2036</v>
      </c>
      <c r="G1301" s="21" t="s">
        <v>2037</v>
      </c>
      <c r="H1301" s="20" t="s">
        <v>74</v>
      </c>
      <c r="I1301" s="21" t="s">
        <v>2019</v>
      </c>
      <c r="J1301" s="5"/>
      <c r="K1301" s="5"/>
      <c r="L1301" s="19" t="str">
        <f>D1301&amp;"|"&amp;COUNTIF($D$5:D1301,D1301)</f>
        <v>ملاحظات عامة في تسليح الأسقف|3</v>
      </c>
    </row>
    <row r="1302" spans="1:12" ht="18" x14ac:dyDescent="0.4">
      <c r="A1302" s="22">
        <v>1298</v>
      </c>
      <c r="B1302" s="22" t="s">
        <v>1622</v>
      </c>
      <c r="C1302" s="23" t="s">
        <v>1623</v>
      </c>
      <c r="D1302" s="23" t="s">
        <v>2031</v>
      </c>
      <c r="E1302" s="23" t="s">
        <v>118</v>
      </c>
      <c r="F1302" s="23" t="s">
        <v>2038</v>
      </c>
      <c r="G1302" s="23" t="s">
        <v>2039</v>
      </c>
      <c r="H1302" s="22" t="s">
        <v>84</v>
      </c>
      <c r="I1302" s="23" t="s">
        <v>2040</v>
      </c>
      <c r="J1302" s="5"/>
      <c r="K1302" s="5"/>
      <c r="L1302" s="19" t="str">
        <f>D1302&amp;"|"&amp;COUNTIF($D$5:D1302,D1302)</f>
        <v>ملاحظات عامة في تسليح الأسقف|4</v>
      </c>
    </row>
    <row r="1303" spans="1:12" ht="18" x14ac:dyDescent="0.4">
      <c r="A1303" s="20">
        <v>1299</v>
      </c>
      <c r="B1303" s="20" t="s">
        <v>1622</v>
      </c>
      <c r="C1303" s="21" t="s">
        <v>1623</v>
      </c>
      <c r="D1303" s="21" t="s">
        <v>2031</v>
      </c>
      <c r="E1303" s="21" t="s">
        <v>118</v>
      </c>
      <c r="F1303" s="21" t="s">
        <v>2041</v>
      </c>
      <c r="G1303" s="21"/>
      <c r="H1303" s="20" t="s">
        <v>84</v>
      </c>
      <c r="I1303" s="21" t="s">
        <v>2040</v>
      </c>
      <c r="J1303" s="5"/>
      <c r="K1303" s="5"/>
      <c r="L1303" s="19" t="str">
        <f>D1303&amp;"|"&amp;COUNTIF($D$5:D1303,D1303)</f>
        <v>ملاحظات عامة في تسليح الأسقف|5</v>
      </c>
    </row>
    <row r="1304" spans="1:12" ht="18" x14ac:dyDescent="0.4">
      <c r="A1304" s="22">
        <v>1300</v>
      </c>
      <c r="B1304" s="22" t="s">
        <v>1622</v>
      </c>
      <c r="C1304" s="23" t="s">
        <v>1623</v>
      </c>
      <c r="D1304" s="23" t="s">
        <v>2031</v>
      </c>
      <c r="E1304" s="23" t="s">
        <v>118</v>
      </c>
      <c r="F1304" s="23" t="s">
        <v>2042</v>
      </c>
      <c r="G1304" s="23"/>
      <c r="H1304" s="22" t="s">
        <v>74</v>
      </c>
      <c r="I1304" s="23" t="s">
        <v>2040</v>
      </c>
      <c r="J1304" s="5"/>
      <c r="K1304" s="5"/>
      <c r="L1304" s="19" t="str">
        <f>D1304&amp;"|"&amp;COUNTIF($D$5:D1304,D1304)</f>
        <v>ملاحظات عامة في تسليح الأسقف|6</v>
      </c>
    </row>
    <row r="1305" spans="1:12" ht="18" x14ac:dyDescent="0.4">
      <c r="A1305" s="20">
        <v>1301</v>
      </c>
      <c r="B1305" s="20" t="s">
        <v>1622</v>
      </c>
      <c r="C1305" s="21" t="s">
        <v>1623</v>
      </c>
      <c r="D1305" s="21" t="s">
        <v>2031</v>
      </c>
      <c r="E1305" s="21" t="s">
        <v>118</v>
      </c>
      <c r="F1305" s="21" t="s">
        <v>2043</v>
      </c>
      <c r="G1305" s="21"/>
      <c r="H1305" s="20" t="s">
        <v>74</v>
      </c>
      <c r="I1305" s="21" t="s">
        <v>2040</v>
      </c>
      <c r="J1305" s="5"/>
      <c r="K1305" s="5"/>
      <c r="L1305" s="19" t="str">
        <f>D1305&amp;"|"&amp;COUNTIF($D$5:D1305,D1305)</f>
        <v>ملاحظات عامة في تسليح الأسقف|7</v>
      </c>
    </row>
    <row r="1306" spans="1:12" ht="18" x14ac:dyDescent="0.4">
      <c r="A1306" s="22">
        <v>1302</v>
      </c>
      <c r="B1306" s="22" t="s">
        <v>1622</v>
      </c>
      <c r="C1306" s="23" t="s">
        <v>1623</v>
      </c>
      <c r="D1306" s="23" t="s">
        <v>2031</v>
      </c>
      <c r="E1306" s="23" t="s">
        <v>118</v>
      </c>
      <c r="F1306" s="23" t="s">
        <v>2044</v>
      </c>
      <c r="G1306" s="23"/>
      <c r="H1306" s="22" t="s">
        <v>84</v>
      </c>
      <c r="I1306" s="23" t="s">
        <v>2040</v>
      </c>
      <c r="J1306" s="5"/>
      <c r="K1306" s="5"/>
      <c r="L1306" s="19" t="str">
        <f>D1306&amp;"|"&amp;COUNTIF($D$5:D1306,D1306)</f>
        <v>ملاحظات عامة في تسليح الأسقف|8</v>
      </c>
    </row>
    <row r="1307" spans="1:12" ht="18" x14ac:dyDescent="0.4">
      <c r="A1307" s="20">
        <v>1303</v>
      </c>
      <c r="B1307" s="20" t="s">
        <v>1622</v>
      </c>
      <c r="C1307" s="21" t="s">
        <v>1623</v>
      </c>
      <c r="D1307" s="21" t="s">
        <v>2031</v>
      </c>
      <c r="E1307" s="21" t="s">
        <v>118</v>
      </c>
      <c r="F1307" s="21" t="s">
        <v>2045</v>
      </c>
      <c r="G1307" s="21"/>
      <c r="H1307" s="20" t="s">
        <v>84</v>
      </c>
      <c r="I1307" s="21" t="s">
        <v>2040</v>
      </c>
      <c r="J1307" s="5"/>
      <c r="K1307" s="5"/>
      <c r="L1307" s="19" t="str">
        <f>D1307&amp;"|"&amp;COUNTIF($D$5:D1307,D1307)</f>
        <v>ملاحظات عامة في تسليح الأسقف|9</v>
      </c>
    </row>
    <row r="1308" spans="1:12" ht="18" x14ac:dyDescent="0.4">
      <c r="A1308" s="22">
        <v>1304</v>
      </c>
      <c r="B1308" s="22" t="s">
        <v>1622</v>
      </c>
      <c r="C1308" s="23" t="s">
        <v>1623</v>
      </c>
      <c r="D1308" s="23" t="s">
        <v>2031</v>
      </c>
      <c r="E1308" s="23" t="s">
        <v>118</v>
      </c>
      <c r="F1308" s="23" t="s">
        <v>2046</v>
      </c>
      <c r="G1308" s="23"/>
      <c r="H1308" s="22" t="s">
        <v>74</v>
      </c>
      <c r="I1308" s="23" t="s">
        <v>2040</v>
      </c>
      <c r="J1308" s="5"/>
      <c r="K1308" s="5"/>
      <c r="L1308" s="19" t="str">
        <f>D1308&amp;"|"&amp;COUNTIF($D$5:D1308,D1308)</f>
        <v>ملاحظات عامة في تسليح الأسقف|10</v>
      </c>
    </row>
    <row r="1309" spans="1:12" ht="18" x14ac:dyDescent="0.4">
      <c r="A1309" s="20">
        <v>1305</v>
      </c>
      <c r="B1309" s="20" t="s">
        <v>1622</v>
      </c>
      <c r="C1309" s="21" t="s">
        <v>1623</v>
      </c>
      <c r="D1309" s="21" t="s">
        <v>2031</v>
      </c>
      <c r="E1309" s="21" t="s">
        <v>118</v>
      </c>
      <c r="F1309" s="21" t="s">
        <v>2047</v>
      </c>
      <c r="G1309" s="21" t="s">
        <v>2048</v>
      </c>
      <c r="H1309" s="20" t="s">
        <v>74</v>
      </c>
      <c r="I1309" s="21" t="s">
        <v>2040</v>
      </c>
      <c r="J1309" s="5"/>
      <c r="K1309" s="5"/>
      <c r="L1309" s="19" t="str">
        <f>D1309&amp;"|"&amp;COUNTIF($D$5:D1309,D1309)</f>
        <v>ملاحظات عامة في تسليح الأسقف|11</v>
      </c>
    </row>
    <row r="1310" spans="1:12" ht="36" x14ac:dyDescent="0.4">
      <c r="A1310" s="22">
        <v>1306</v>
      </c>
      <c r="B1310" s="22" t="s">
        <v>1622</v>
      </c>
      <c r="C1310" s="23" t="s">
        <v>1623</v>
      </c>
      <c r="D1310" s="23" t="s">
        <v>2031</v>
      </c>
      <c r="E1310" s="23" t="s">
        <v>118</v>
      </c>
      <c r="F1310" s="23" t="s">
        <v>2049</v>
      </c>
      <c r="G1310" s="23" t="s">
        <v>2050</v>
      </c>
      <c r="H1310" s="22" t="s">
        <v>74</v>
      </c>
      <c r="I1310" s="23" t="s">
        <v>2040</v>
      </c>
      <c r="J1310" s="5"/>
      <c r="K1310" s="5"/>
      <c r="L1310" s="19" t="str">
        <f>D1310&amp;"|"&amp;COUNTIF($D$5:D1310,D1310)</f>
        <v>ملاحظات عامة في تسليح الأسقف|12</v>
      </c>
    </row>
    <row r="1311" spans="1:12" ht="18" x14ac:dyDescent="0.4">
      <c r="A1311" s="20">
        <v>1307</v>
      </c>
      <c r="B1311" s="20" t="s">
        <v>1622</v>
      </c>
      <c r="C1311" s="21" t="s">
        <v>1623</v>
      </c>
      <c r="D1311" s="21" t="s">
        <v>2051</v>
      </c>
      <c r="E1311" s="21" t="s">
        <v>76</v>
      </c>
      <c r="F1311" s="21" t="s">
        <v>2052</v>
      </c>
      <c r="G1311" s="21"/>
      <c r="H1311" s="20" t="s">
        <v>78</v>
      </c>
      <c r="I1311" s="21" t="s">
        <v>2053</v>
      </c>
      <c r="J1311" s="5"/>
      <c r="K1311" s="5"/>
      <c r="L1311" s="19" t="str">
        <f>D1311&amp;"|"&amp;COUNTIF($D$5:D1311,D1311)</f>
        <v>تسليح أركان الإطارات|1</v>
      </c>
    </row>
    <row r="1312" spans="1:12" ht="18" x14ac:dyDescent="0.4">
      <c r="A1312" s="22">
        <v>1308</v>
      </c>
      <c r="B1312" s="22" t="s">
        <v>1622</v>
      </c>
      <c r="C1312" s="23" t="s">
        <v>1623</v>
      </c>
      <c r="D1312" s="23" t="s">
        <v>2051</v>
      </c>
      <c r="E1312" s="23" t="s">
        <v>72</v>
      </c>
      <c r="F1312" s="23" t="s">
        <v>2054</v>
      </c>
      <c r="G1312" s="23"/>
      <c r="H1312" s="22" t="s">
        <v>78</v>
      </c>
      <c r="I1312" s="23" t="s">
        <v>2053</v>
      </c>
      <c r="J1312" s="5"/>
      <c r="K1312" s="5"/>
      <c r="L1312" s="19" t="str">
        <f>D1312&amp;"|"&amp;COUNTIF($D$5:D1312,D1312)</f>
        <v>تسليح أركان الإطارات|2</v>
      </c>
    </row>
    <row r="1313" spans="1:12" ht="36" x14ac:dyDescent="0.4">
      <c r="A1313" s="20">
        <v>1309</v>
      </c>
      <c r="B1313" s="20" t="s">
        <v>1622</v>
      </c>
      <c r="C1313" s="21" t="s">
        <v>1623</v>
      </c>
      <c r="D1313" s="21" t="s">
        <v>2051</v>
      </c>
      <c r="E1313" s="21" t="s">
        <v>118</v>
      </c>
      <c r="F1313" s="21" t="s">
        <v>2055</v>
      </c>
      <c r="G1313" s="21" t="s">
        <v>2056</v>
      </c>
      <c r="H1313" s="20" t="s">
        <v>74</v>
      </c>
      <c r="I1313" s="21" t="s">
        <v>2053</v>
      </c>
      <c r="J1313" s="5"/>
      <c r="K1313" s="5"/>
      <c r="L1313" s="19" t="str">
        <f>D1313&amp;"|"&amp;COUNTIF($D$5:D1313,D1313)</f>
        <v>تسليح أركان الإطارات|3</v>
      </c>
    </row>
    <row r="1314" spans="1:12" ht="18" x14ac:dyDescent="0.4">
      <c r="A1314" s="22">
        <v>1310</v>
      </c>
      <c r="B1314" s="22" t="s">
        <v>1622</v>
      </c>
      <c r="C1314" s="23" t="s">
        <v>1623</v>
      </c>
      <c r="D1314" s="23" t="s">
        <v>2051</v>
      </c>
      <c r="E1314" s="23" t="s">
        <v>118</v>
      </c>
      <c r="F1314" s="23" t="s">
        <v>2057</v>
      </c>
      <c r="G1314" s="23"/>
      <c r="H1314" s="22" t="s">
        <v>74</v>
      </c>
      <c r="I1314" s="23" t="s">
        <v>2053</v>
      </c>
      <c r="J1314" s="5"/>
      <c r="K1314" s="5"/>
      <c r="L1314" s="19" t="str">
        <f>D1314&amp;"|"&amp;COUNTIF($D$5:D1314,D1314)</f>
        <v>تسليح أركان الإطارات|4</v>
      </c>
    </row>
    <row r="1315" spans="1:12" ht="18" x14ac:dyDescent="0.4">
      <c r="A1315" s="20">
        <v>1311</v>
      </c>
      <c r="B1315" s="20" t="s">
        <v>1622</v>
      </c>
      <c r="C1315" s="21" t="s">
        <v>1623</v>
      </c>
      <c r="D1315" s="21" t="s">
        <v>2058</v>
      </c>
      <c r="E1315" s="21" t="s">
        <v>118</v>
      </c>
      <c r="F1315" s="21" t="s">
        <v>2059</v>
      </c>
      <c r="G1315" s="21"/>
      <c r="H1315" s="20" t="s">
        <v>74</v>
      </c>
      <c r="I1315" s="21" t="s">
        <v>2060</v>
      </c>
      <c r="J1315" s="5"/>
      <c r="K1315" s="5"/>
      <c r="L1315" s="19" t="str">
        <f>D1315&amp;"|"&amp;COUNTIF($D$5:D1315,D1315)</f>
        <v>تسليح إطار مع كابولي|1</v>
      </c>
    </row>
    <row r="1316" spans="1:12" ht="36" x14ac:dyDescent="0.4">
      <c r="A1316" s="22">
        <v>1312</v>
      </c>
      <c r="B1316" s="22" t="s">
        <v>1622</v>
      </c>
      <c r="C1316" s="23" t="s">
        <v>1623</v>
      </c>
      <c r="D1316" s="23" t="s">
        <v>2061</v>
      </c>
      <c r="E1316" s="23" t="s">
        <v>118</v>
      </c>
      <c r="F1316" s="23" t="s">
        <v>2062</v>
      </c>
      <c r="G1316" s="23"/>
      <c r="H1316" s="22" t="s">
        <v>74</v>
      </c>
      <c r="I1316" s="23" t="s">
        <v>2063</v>
      </c>
      <c r="J1316" s="5"/>
      <c r="K1316" s="5"/>
      <c r="L1316" s="19" t="str">
        <f>D1316&amp;"|"&amp;COUNTIF($D$5:D1316,D1316)</f>
        <v>تسليح الإطار الجملوني|1</v>
      </c>
    </row>
    <row r="1317" spans="1:12" ht="18" x14ac:dyDescent="0.4">
      <c r="A1317" s="20">
        <v>1313</v>
      </c>
      <c r="B1317" s="20" t="s">
        <v>1622</v>
      </c>
      <c r="C1317" s="21" t="s">
        <v>1623</v>
      </c>
      <c r="D1317" s="21" t="s">
        <v>2061</v>
      </c>
      <c r="E1317" s="21" t="s">
        <v>118</v>
      </c>
      <c r="F1317" s="21" t="s">
        <v>2064</v>
      </c>
      <c r="G1317" s="21"/>
      <c r="H1317" s="20" t="s">
        <v>74</v>
      </c>
      <c r="I1317" s="21" t="s">
        <v>2063</v>
      </c>
      <c r="J1317" s="5"/>
      <c r="K1317" s="5"/>
      <c r="L1317" s="19" t="str">
        <f>D1317&amp;"|"&amp;COUNTIF($D$5:D1317,D1317)</f>
        <v>تسليح الإطار الجملوني|2</v>
      </c>
    </row>
    <row r="1318" spans="1:12" ht="18" x14ac:dyDescent="0.4">
      <c r="A1318" s="22">
        <v>1314</v>
      </c>
      <c r="B1318" s="22" t="s">
        <v>1622</v>
      </c>
      <c r="C1318" s="23" t="s">
        <v>1623</v>
      </c>
      <c r="D1318" s="23" t="s">
        <v>2065</v>
      </c>
      <c r="E1318" s="23" t="s">
        <v>118</v>
      </c>
      <c r="F1318" s="23" t="s">
        <v>2066</v>
      </c>
      <c r="G1318" s="23"/>
      <c r="H1318" s="22" t="s">
        <v>74</v>
      </c>
      <c r="I1318" s="23" t="s">
        <v>2063</v>
      </c>
      <c r="J1318" s="5"/>
      <c r="K1318" s="5"/>
      <c r="L1318" s="19" t="str">
        <f>D1318&amp;"|"&amp;COUNTIF($D$5:D1318,D1318)</f>
        <v>تسليح إطار بقمة مقعرة|1</v>
      </c>
    </row>
    <row r="1319" spans="1:12" ht="36" x14ac:dyDescent="0.4">
      <c r="A1319" s="20">
        <v>1315</v>
      </c>
      <c r="B1319" s="20" t="s">
        <v>1622</v>
      </c>
      <c r="C1319" s="21" t="s">
        <v>1623</v>
      </c>
      <c r="D1319" s="21" t="s">
        <v>2067</v>
      </c>
      <c r="E1319" s="21" t="s">
        <v>118</v>
      </c>
      <c r="F1319" s="21" t="s">
        <v>2068</v>
      </c>
      <c r="G1319" s="21"/>
      <c r="H1319" s="20" t="s">
        <v>74</v>
      </c>
      <c r="I1319" s="21" t="s">
        <v>2069</v>
      </c>
      <c r="J1319" s="5"/>
      <c r="K1319" s="5"/>
      <c r="L1319" s="19" t="str">
        <f>D1319&amp;"|"&amp;COUNTIF($D$5:D1319,D1319)</f>
        <v>تسليح إطار بسقف متدرج|1</v>
      </c>
    </row>
    <row r="1320" spans="1:12" ht="36" x14ac:dyDescent="0.4">
      <c r="A1320" s="22">
        <v>1316</v>
      </c>
      <c r="B1320" s="22" t="s">
        <v>1622</v>
      </c>
      <c r="C1320" s="23" t="s">
        <v>1623</v>
      </c>
      <c r="D1320" s="23" t="s">
        <v>2070</v>
      </c>
      <c r="E1320" s="23" t="s">
        <v>118</v>
      </c>
      <c r="F1320" s="23" t="s">
        <v>2071</v>
      </c>
      <c r="G1320" s="23" t="s">
        <v>2072</v>
      </c>
      <c r="H1320" s="22" t="s">
        <v>74</v>
      </c>
      <c r="I1320" s="23" t="s">
        <v>1241</v>
      </c>
      <c r="J1320" s="5"/>
      <c r="K1320" s="5"/>
      <c r="L1320" s="19" t="str">
        <f>D1320&amp;"|"&amp;COUNTIF($D$5:D1320,D1320)</f>
        <v>تسليح القاعدة المشتركة|1</v>
      </c>
    </row>
    <row r="1321" spans="1:12" ht="18" x14ac:dyDescent="0.4">
      <c r="A1321" s="20">
        <v>1317</v>
      </c>
      <c r="B1321" s="20" t="s">
        <v>1622</v>
      </c>
      <c r="C1321" s="21" t="s">
        <v>1623</v>
      </c>
      <c r="D1321" s="21" t="s">
        <v>2070</v>
      </c>
      <c r="E1321" s="21" t="s">
        <v>118</v>
      </c>
      <c r="F1321" s="21" t="s">
        <v>2073</v>
      </c>
      <c r="G1321" s="21" t="s">
        <v>2074</v>
      </c>
      <c r="H1321" s="20" t="s">
        <v>74</v>
      </c>
      <c r="I1321" s="21" t="s">
        <v>1241</v>
      </c>
      <c r="J1321" s="5"/>
      <c r="K1321" s="5"/>
      <c r="L1321" s="19" t="str">
        <f>D1321&amp;"|"&amp;COUNTIF($D$5:D1321,D1321)</f>
        <v>تسليح القاعدة المشتركة|2</v>
      </c>
    </row>
    <row r="1322" spans="1:12" ht="18" x14ac:dyDescent="0.4">
      <c r="A1322" s="22">
        <v>1318</v>
      </c>
      <c r="B1322" s="22" t="s">
        <v>1622</v>
      </c>
      <c r="C1322" s="23" t="s">
        <v>1623</v>
      </c>
      <c r="D1322" s="23" t="s">
        <v>1239</v>
      </c>
      <c r="E1322" s="23" t="s">
        <v>118</v>
      </c>
      <c r="F1322" s="23" t="s">
        <v>2075</v>
      </c>
      <c r="G1322" s="23"/>
      <c r="H1322" s="22" t="s">
        <v>74</v>
      </c>
      <c r="I1322" s="23" t="s">
        <v>1241</v>
      </c>
      <c r="J1322" s="5"/>
      <c r="K1322" s="5"/>
      <c r="L1322" s="19" t="str">
        <f>D1322&amp;"|"&amp;COUNTIF($D$5:D1322,D1322)</f>
        <v>تسليح القاعدة المنفصلة|2</v>
      </c>
    </row>
    <row r="1323" spans="1:12" ht="18" x14ac:dyDescent="0.4">
      <c r="A1323" s="20">
        <v>1319</v>
      </c>
      <c r="B1323" s="20" t="s">
        <v>1622</v>
      </c>
      <c r="C1323" s="21" t="s">
        <v>1623</v>
      </c>
      <c r="D1323" s="21" t="s">
        <v>1239</v>
      </c>
      <c r="E1323" s="21" t="s">
        <v>118</v>
      </c>
      <c r="F1323" s="21" t="s">
        <v>2076</v>
      </c>
      <c r="G1323" s="21"/>
      <c r="H1323" s="20" t="s">
        <v>74</v>
      </c>
      <c r="I1323" s="21" t="s">
        <v>1241</v>
      </c>
      <c r="J1323" s="5"/>
      <c r="K1323" s="5"/>
      <c r="L1323" s="19" t="str">
        <f>D1323&amp;"|"&amp;COUNTIF($D$5:D1323,D1323)</f>
        <v>تسليح القاعدة المنفصلة|3</v>
      </c>
    </row>
    <row r="1324" spans="1:12" ht="18" x14ac:dyDescent="0.4">
      <c r="A1324" s="22">
        <v>1320</v>
      </c>
      <c r="B1324" s="22" t="s">
        <v>1622</v>
      </c>
      <c r="C1324" s="23" t="s">
        <v>1623</v>
      </c>
      <c r="D1324" s="23" t="s">
        <v>1239</v>
      </c>
      <c r="E1324" s="23" t="s">
        <v>118</v>
      </c>
      <c r="F1324" s="23" t="s">
        <v>2077</v>
      </c>
      <c r="G1324" s="23" t="s">
        <v>2078</v>
      </c>
      <c r="H1324" s="22" t="s">
        <v>74</v>
      </c>
      <c r="I1324" s="23" t="s">
        <v>1241</v>
      </c>
      <c r="J1324" s="5"/>
      <c r="K1324" s="5"/>
      <c r="L1324" s="19" t="str">
        <f>D1324&amp;"|"&amp;COUNTIF($D$5:D1324,D1324)</f>
        <v>تسليح القاعدة المنفصلة|4</v>
      </c>
    </row>
    <row r="1325" spans="1:12" ht="36" x14ac:dyDescent="0.4">
      <c r="A1325" s="20">
        <v>1321</v>
      </c>
      <c r="B1325" s="20" t="s">
        <v>1622</v>
      </c>
      <c r="C1325" s="21" t="s">
        <v>1623</v>
      </c>
      <c r="D1325" s="21" t="s">
        <v>2079</v>
      </c>
      <c r="E1325" s="21" t="s">
        <v>118</v>
      </c>
      <c r="F1325" s="21" t="s">
        <v>2080</v>
      </c>
      <c r="G1325" s="21" t="s">
        <v>2081</v>
      </c>
      <c r="H1325" s="20" t="s">
        <v>74</v>
      </c>
      <c r="I1325" s="21" t="s">
        <v>610</v>
      </c>
      <c r="J1325" s="5"/>
      <c r="K1325" s="5"/>
      <c r="L1325" s="19" t="str">
        <f>D1325&amp;"|"&amp;COUNTIF($D$5:D1325,D1325)</f>
        <v>تسليح القاعدة المستطيلة|1</v>
      </c>
    </row>
    <row r="1326" spans="1:12" ht="36" x14ac:dyDescent="0.4">
      <c r="A1326" s="22">
        <v>1322</v>
      </c>
      <c r="B1326" s="22" t="s">
        <v>1622</v>
      </c>
      <c r="C1326" s="23" t="s">
        <v>1623</v>
      </c>
      <c r="D1326" s="23" t="s">
        <v>2082</v>
      </c>
      <c r="E1326" s="23" t="s">
        <v>118</v>
      </c>
      <c r="F1326" s="23" t="s">
        <v>2083</v>
      </c>
      <c r="G1326" s="23"/>
      <c r="H1326" s="22" t="s">
        <v>74</v>
      </c>
      <c r="I1326" s="23" t="s">
        <v>2084</v>
      </c>
      <c r="J1326" s="5"/>
      <c r="K1326" s="5"/>
      <c r="L1326" s="19" t="str">
        <f>D1326&amp;"|"&amp;COUNTIF($D$5:D1326,D1326)</f>
        <v>قاعدة الجار بكمرة رابطة|1</v>
      </c>
    </row>
    <row r="1327" spans="1:12" ht="36" x14ac:dyDescent="0.4">
      <c r="A1327" s="20">
        <v>1323</v>
      </c>
      <c r="B1327" s="20" t="s">
        <v>1622</v>
      </c>
      <c r="C1327" s="21" t="s">
        <v>1623</v>
      </c>
      <c r="D1327" s="21" t="s">
        <v>2082</v>
      </c>
      <c r="E1327" s="21" t="s">
        <v>118</v>
      </c>
      <c r="F1327" s="21" t="s">
        <v>2085</v>
      </c>
      <c r="G1327" s="21"/>
      <c r="H1327" s="20" t="s">
        <v>74</v>
      </c>
      <c r="I1327" s="21" t="s">
        <v>2084</v>
      </c>
      <c r="J1327" s="5"/>
      <c r="K1327" s="5"/>
      <c r="L1327" s="19" t="str">
        <f>D1327&amp;"|"&amp;COUNTIF($D$5:D1327,D1327)</f>
        <v>قاعدة الجار بكمرة رابطة|2</v>
      </c>
    </row>
    <row r="1328" spans="1:12" ht="18" x14ac:dyDescent="0.4">
      <c r="A1328" s="22">
        <v>1324</v>
      </c>
      <c r="B1328" s="22" t="s">
        <v>1622</v>
      </c>
      <c r="C1328" s="23" t="s">
        <v>1623</v>
      </c>
      <c r="D1328" s="23" t="s">
        <v>2082</v>
      </c>
      <c r="E1328" s="23" t="s">
        <v>118</v>
      </c>
      <c r="F1328" s="23" t="s">
        <v>2086</v>
      </c>
      <c r="G1328" s="23"/>
      <c r="H1328" s="22" t="s">
        <v>74</v>
      </c>
      <c r="I1328" s="23" t="s">
        <v>2084</v>
      </c>
      <c r="J1328" s="5"/>
      <c r="K1328" s="5"/>
      <c r="L1328" s="19" t="str">
        <f>D1328&amp;"|"&amp;COUNTIF($D$5:D1328,D1328)</f>
        <v>قاعدة الجار بكمرة رابطة|3</v>
      </c>
    </row>
    <row r="1329" spans="1:12" ht="18" x14ac:dyDescent="0.4">
      <c r="A1329" s="20">
        <v>1325</v>
      </c>
      <c r="B1329" s="20" t="s">
        <v>1622</v>
      </c>
      <c r="C1329" s="21" t="s">
        <v>1623</v>
      </c>
      <c r="D1329" s="21" t="s">
        <v>2082</v>
      </c>
      <c r="E1329" s="21" t="s">
        <v>76</v>
      </c>
      <c r="F1329" s="21" t="s">
        <v>2087</v>
      </c>
      <c r="G1329" s="21"/>
      <c r="H1329" s="20" t="s">
        <v>78</v>
      </c>
      <c r="I1329" s="21" t="s">
        <v>2084</v>
      </c>
      <c r="J1329" s="5"/>
      <c r="K1329" s="5"/>
      <c r="L1329" s="19" t="str">
        <f>D1329&amp;"|"&amp;COUNTIF($D$5:D1329,D1329)</f>
        <v>قاعدة الجار بكمرة رابطة|4</v>
      </c>
    </row>
    <row r="1330" spans="1:12" ht="18" x14ac:dyDescent="0.4">
      <c r="A1330" s="22">
        <v>1326</v>
      </c>
      <c r="B1330" s="22" t="s">
        <v>1622</v>
      </c>
      <c r="C1330" s="23" t="s">
        <v>1623</v>
      </c>
      <c r="D1330" s="23" t="s">
        <v>614</v>
      </c>
      <c r="E1330" s="23" t="s">
        <v>72</v>
      </c>
      <c r="F1330" s="23" t="s">
        <v>2088</v>
      </c>
      <c r="G1330" s="23" t="s">
        <v>1708</v>
      </c>
      <c r="H1330" s="22" t="s">
        <v>74</v>
      </c>
      <c r="I1330" s="23" t="s">
        <v>617</v>
      </c>
      <c r="J1330" s="5"/>
      <c r="K1330" s="5"/>
      <c r="L1330" s="19" t="str">
        <f>D1330&amp;"|"&amp;COUNTIF($D$5:D1330,D1330)</f>
        <v>وصلات الصب في القواعد والميدات|5</v>
      </c>
    </row>
    <row r="1331" spans="1:12" ht="36" x14ac:dyDescent="0.4">
      <c r="A1331" s="20">
        <v>1327</v>
      </c>
      <c r="B1331" s="20" t="s">
        <v>1622</v>
      </c>
      <c r="C1331" s="21" t="s">
        <v>1623</v>
      </c>
      <c r="D1331" s="21" t="s">
        <v>614</v>
      </c>
      <c r="E1331" s="21" t="s">
        <v>118</v>
      </c>
      <c r="F1331" s="21" t="s">
        <v>2089</v>
      </c>
      <c r="G1331" s="21"/>
      <c r="H1331" s="20" t="s">
        <v>84</v>
      </c>
      <c r="I1331" s="21" t="s">
        <v>617</v>
      </c>
      <c r="J1331" s="5"/>
      <c r="K1331" s="5"/>
      <c r="L1331" s="19" t="str">
        <f>D1331&amp;"|"&amp;COUNTIF($D$5:D1331,D1331)</f>
        <v>وصلات الصب في القواعد والميدات|6</v>
      </c>
    </row>
    <row r="1332" spans="1:12" ht="18" x14ac:dyDescent="0.4">
      <c r="A1332" s="22">
        <v>1328</v>
      </c>
      <c r="B1332" s="22" t="s">
        <v>1622</v>
      </c>
      <c r="C1332" s="23" t="s">
        <v>1623</v>
      </c>
      <c r="D1332" s="23" t="s">
        <v>1150</v>
      </c>
      <c r="E1332" s="23" t="s">
        <v>118</v>
      </c>
      <c r="F1332" s="23" t="s">
        <v>2090</v>
      </c>
      <c r="G1332" s="23"/>
      <c r="H1332" s="22" t="s">
        <v>74</v>
      </c>
      <c r="I1332" s="23" t="s">
        <v>1153</v>
      </c>
      <c r="J1332" s="5"/>
      <c r="K1332" s="5"/>
      <c r="L1332" s="19" t="str">
        <f>D1332&amp;"|"&amp;COUNTIF($D$5:D1332,D1332)</f>
        <v>فواصل البلاطة الأرضية S.O.G|6</v>
      </c>
    </row>
    <row r="1333" spans="1:12" ht="18" x14ac:dyDescent="0.4">
      <c r="A1333" s="20">
        <v>1329</v>
      </c>
      <c r="B1333" s="20" t="s">
        <v>1622</v>
      </c>
      <c r="C1333" s="21" t="s">
        <v>1623</v>
      </c>
      <c r="D1333" s="21" t="s">
        <v>2091</v>
      </c>
      <c r="E1333" s="21" t="s">
        <v>118</v>
      </c>
      <c r="F1333" s="21" t="s">
        <v>2092</v>
      </c>
      <c r="G1333" s="21"/>
      <c r="H1333" s="20" t="s">
        <v>74</v>
      </c>
      <c r="I1333" s="21" t="s">
        <v>2093</v>
      </c>
      <c r="J1333" s="5"/>
      <c r="K1333" s="5"/>
      <c r="L1333" s="19" t="str">
        <f>D1333&amp;"|"&amp;COUNTIF($D$5:D1333,D1333)</f>
        <v>فاصل التمدد بالسطح|1</v>
      </c>
    </row>
    <row r="1334" spans="1:12" ht="36" x14ac:dyDescent="0.4">
      <c r="A1334" s="22">
        <v>1330</v>
      </c>
      <c r="B1334" s="22" t="s">
        <v>1622</v>
      </c>
      <c r="C1334" s="23" t="s">
        <v>1623</v>
      </c>
      <c r="D1334" s="23" t="s">
        <v>2094</v>
      </c>
      <c r="E1334" s="23" t="s">
        <v>72</v>
      </c>
      <c r="F1334" s="23" t="s">
        <v>2095</v>
      </c>
      <c r="G1334" s="23"/>
      <c r="H1334" s="22" t="s">
        <v>84</v>
      </c>
      <c r="I1334" s="23" t="s">
        <v>2096</v>
      </c>
      <c r="J1334" s="5"/>
      <c r="K1334" s="5"/>
      <c r="L1334" s="19" t="str">
        <f>D1334&amp;"|"&amp;COUNTIF($D$5:D1334,D1334)</f>
        <v>تخزين حديد التسليح|1</v>
      </c>
    </row>
    <row r="1335" spans="1:12" ht="36" x14ac:dyDescent="0.4">
      <c r="A1335" s="20">
        <v>1331</v>
      </c>
      <c r="B1335" s="20" t="s">
        <v>1622</v>
      </c>
      <c r="C1335" s="21" t="s">
        <v>1623</v>
      </c>
      <c r="D1335" s="21" t="s">
        <v>2094</v>
      </c>
      <c r="E1335" s="21" t="s">
        <v>72</v>
      </c>
      <c r="F1335" s="21" t="s">
        <v>2097</v>
      </c>
      <c r="G1335" s="21"/>
      <c r="H1335" s="20" t="s">
        <v>84</v>
      </c>
      <c r="I1335" s="21" t="s">
        <v>2096</v>
      </c>
      <c r="J1335" s="5"/>
      <c r="K1335" s="5"/>
      <c r="L1335" s="19" t="str">
        <f>D1335&amp;"|"&amp;COUNTIF($D$5:D1335,D1335)</f>
        <v>تخزين حديد التسليح|2</v>
      </c>
    </row>
    <row r="1336" spans="1:12" ht="36" x14ac:dyDescent="0.4">
      <c r="A1336" s="22">
        <v>1332</v>
      </c>
      <c r="B1336" s="22" t="s">
        <v>1622</v>
      </c>
      <c r="C1336" s="23" t="s">
        <v>1623</v>
      </c>
      <c r="D1336" s="23" t="s">
        <v>2094</v>
      </c>
      <c r="E1336" s="23" t="s">
        <v>72</v>
      </c>
      <c r="F1336" s="23" t="s">
        <v>2098</v>
      </c>
      <c r="G1336" s="23"/>
      <c r="H1336" s="22" t="s">
        <v>84</v>
      </c>
      <c r="I1336" s="23" t="s">
        <v>2096</v>
      </c>
      <c r="J1336" s="5"/>
      <c r="K1336" s="5"/>
      <c r="L1336" s="19" t="str">
        <f>D1336&amp;"|"&amp;COUNTIF($D$5:D1336,D1336)</f>
        <v>تخزين حديد التسليح|3</v>
      </c>
    </row>
    <row r="1337" spans="1:12" ht="36" x14ac:dyDescent="0.4">
      <c r="A1337" s="20">
        <v>1333</v>
      </c>
      <c r="B1337" s="20" t="s">
        <v>1622</v>
      </c>
      <c r="C1337" s="21" t="s">
        <v>1623</v>
      </c>
      <c r="D1337" s="21" t="s">
        <v>2094</v>
      </c>
      <c r="E1337" s="21" t="s">
        <v>72</v>
      </c>
      <c r="F1337" s="21" t="s">
        <v>2099</v>
      </c>
      <c r="G1337" s="21"/>
      <c r="H1337" s="20" t="s">
        <v>84</v>
      </c>
      <c r="I1337" s="21" t="s">
        <v>2096</v>
      </c>
      <c r="J1337" s="5"/>
      <c r="K1337" s="5"/>
      <c r="L1337" s="19" t="str">
        <f>D1337&amp;"|"&amp;COUNTIF($D$5:D1337,D1337)</f>
        <v>تخزين حديد التسليح|4</v>
      </c>
    </row>
    <row r="1338" spans="1:12" ht="36" x14ac:dyDescent="0.4">
      <c r="A1338" s="22">
        <v>1334</v>
      </c>
      <c r="B1338" s="22" t="s">
        <v>1622</v>
      </c>
      <c r="C1338" s="23" t="s">
        <v>1623</v>
      </c>
      <c r="D1338" s="23" t="s">
        <v>2100</v>
      </c>
      <c r="E1338" s="23" t="s">
        <v>72</v>
      </c>
      <c r="F1338" s="23" t="s">
        <v>2101</v>
      </c>
      <c r="G1338" s="23"/>
      <c r="H1338" s="22" t="s">
        <v>74</v>
      </c>
      <c r="I1338" s="23" t="s">
        <v>2102</v>
      </c>
      <c r="J1338" s="5"/>
      <c r="K1338" s="5"/>
      <c r="L1338" s="19" t="str">
        <f>D1338&amp;"|"&amp;COUNTIF($D$5:D1338,D1338)</f>
        <v>ترتيب تسليح القواعد|1</v>
      </c>
    </row>
    <row r="1339" spans="1:12" ht="36" x14ac:dyDescent="0.4">
      <c r="A1339" s="20">
        <v>1335</v>
      </c>
      <c r="B1339" s="20" t="s">
        <v>1622</v>
      </c>
      <c r="C1339" s="21" t="s">
        <v>1623</v>
      </c>
      <c r="D1339" s="21" t="s">
        <v>2100</v>
      </c>
      <c r="E1339" s="21" t="s">
        <v>72</v>
      </c>
      <c r="F1339" s="21" t="s">
        <v>2103</v>
      </c>
      <c r="G1339" s="21"/>
      <c r="H1339" s="20" t="s">
        <v>74</v>
      </c>
      <c r="I1339" s="21" t="s">
        <v>2102</v>
      </c>
      <c r="J1339" s="5"/>
      <c r="K1339" s="5"/>
      <c r="L1339" s="19" t="str">
        <f>D1339&amp;"|"&amp;COUNTIF($D$5:D1339,D1339)</f>
        <v>ترتيب تسليح القواعد|2</v>
      </c>
    </row>
    <row r="1340" spans="1:12" ht="36" x14ac:dyDescent="0.4">
      <c r="A1340" s="22">
        <v>1336</v>
      </c>
      <c r="B1340" s="22" t="s">
        <v>1622</v>
      </c>
      <c r="C1340" s="23" t="s">
        <v>1623</v>
      </c>
      <c r="D1340" s="23" t="s">
        <v>2100</v>
      </c>
      <c r="E1340" s="23" t="s">
        <v>72</v>
      </c>
      <c r="F1340" s="23" t="s">
        <v>2104</v>
      </c>
      <c r="G1340" s="23"/>
      <c r="H1340" s="22" t="s">
        <v>74</v>
      </c>
      <c r="I1340" s="23" t="s">
        <v>2102</v>
      </c>
      <c r="J1340" s="5"/>
      <c r="K1340" s="5"/>
      <c r="L1340" s="19" t="str">
        <f>D1340&amp;"|"&amp;COUNTIF($D$5:D1340,D1340)</f>
        <v>ترتيب تسليح القواعد|3</v>
      </c>
    </row>
    <row r="1341" spans="1:12" ht="36" x14ac:dyDescent="0.4">
      <c r="A1341" s="20">
        <v>1337</v>
      </c>
      <c r="B1341" s="20" t="s">
        <v>1622</v>
      </c>
      <c r="C1341" s="21" t="s">
        <v>1623</v>
      </c>
      <c r="D1341" s="21" t="s">
        <v>2100</v>
      </c>
      <c r="E1341" s="21" t="s">
        <v>72</v>
      </c>
      <c r="F1341" s="21" t="s">
        <v>2105</v>
      </c>
      <c r="G1341" s="21"/>
      <c r="H1341" s="20" t="s">
        <v>74</v>
      </c>
      <c r="I1341" s="21" t="s">
        <v>2102</v>
      </c>
      <c r="J1341" s="5"/>
      <c r="K1341" s="5"/>
      <c r="L1341" s="19" t="str">
        <f>D1341&amp;"|"&amp;COUNTIF($D$5:D1341,D1341)</f>
        <v>ترتيب تسليح القواعد|4</v>
      </c>
    </row>
    <row r="1342" spans="1:12" ht="36" x14ac:dyDescent="0.4">
      <c r="A1342" s="22">
        <v>1338</v>
      </c>
      <c r="B1342" s="22" t="s">
        <v>1622</v>
      </c>
      <c r="C1342" s="23" t="s">
        <v>1623</v>
      </c>
      <c r="D1342" s="23" t="s">
        <v>2100</v>
      </c>
      <c r="E1342" s="23" t="s">
        <v>72</v>
      </c>
      <c r="F1342" s="23" t="s">
        <v>2106</v>
      </c>
      <c r="G1342" s="23" t="s">
        <v>2107</v>
      </c>
      <c r="H1342" s="22" t="s">
        <v>74</v>
      </c>
      <c r="I1342" s="23" t="s">
        <v>2108</v>
      </c>
      <c r="J1342" s="5"/>
      <c r="K1342" s="5"/>
      <c r="L1342" s="19" t="str">
        <f>D1342&amp;"|"&amp;COUNTIF($D$5:D1342,D1342)</f>
        <v>ترتيب تسليح القواعد|5</v>
      </c>
    </row>
    <row r="1343" spans="1:12" ht="36" x14ac:dyDescent="0.4">
      <c r="A1343" s="20">
        <v>1339</v>
      </c>
      <c r="B1343" s="20" t="s">
        <v>1622</v>
      </c>
      <c r="C1343" s="21" t="s">
        <v>1623</v>
      </c>
      <c r="D1343" s="21" t="s">
        <v>2100</v>
      </c>
      <c r="E1343" s="21" t="s">
        <v>72</v>
      </c>
      <c r="F1343" s="21" t="s">
        <v>2109</v>
      </c>
      <c r="G1343" s="21"/>
      <c r="H1343" s="20" t="s">
        <v>84</v>
      </c>
      <c r="I1343" s="21" t="s">
        <v>2102</v>
      </c>
      <c r="J1343" s="5"/>
      <c r="K1343" s="5"/>
      <c r="L1343" s="19" t="str">
        <f>D1343&amp;"|"&amp;COUNTIF($D$5:D1343,D1343)</f>
        <v>ترتيب تسليح القواعد|6</v>
      </c>
    </row>
    <row r="1344" spans="1:12" ht="36" x14ac:dyDescent="0.4">
      <c r="A1344" s="22">
        <v>1340</v>
      </c>
      <c r="B1344" s="22" t="s">
        <v>1622</v>
      </c>
      <c r="C1344" s="23" t="s">
        <v>1623</v>
      </c>
      <c r="D1344" s="23" t="s">
        <v>2100</v>
      </c>
      <c r="E1344" s="23" t="s">
        <v>72</v>
      </c>
      <c r="F1344" s="23" t="s">
        <v>2110</v>
      </c>
      <c r="G1344" s="23"/>
      <c r="H1344" s="22" t="s">
        <v>74</v>
      </c>
      <c r="I1344" s="23" t="s">
        <v>2102</v>
      </c>
      <c r="J1344" s="5"/>
      <c r="K1344" s="5"/>
      <c r="L1344" s="19" t="str">
        <f>D1344&amp;"|"&amp;COUNTIF($D$5:D1344,D1344)</f>
        <v>ترتيب تسليح القواعد|7</v>
      </c>
    </row>
    <row r="1345" spans="1:12" ht="36" x14ac:dyDescent="0.4">
      <c r="A1345" s="20">
        <v>1341</v>
      </c>
      <c r="B1345" s="20" t="s">
        <v>1622</v>
      </c>
      <c r="C1345" s="21" t="s">
        <v>1623</v>
      </c>
      <c r="D1345" s="21" t="s">
        <v>2100</v>
      </c>
      <c r="E1345" s="21" t="s">
        <v>72</v>
      </c>
      <c r="F1345" s="21" t="s">
        <v>2111</v>
      </c>
      <c r="G1345" s="21"/>
      <c r="H1345" s="20" t="s">
        <v>84</v>
      </c>
      <c r="I1345" s="21" t="s">
        <v>2102</v>
      </c>
      <c r="J1345" s="5"/>
      <c r="K1345" s="5"/>
      <c r="L1345" s="19" t="str">
        <f>D1345&amp;"|"&amp;COUNTIF($D$5:D1345,D1345)</f>
        <v>ترتيب تسليح القواعد|8</v>
      </c>
    </row>
    <row r="1346" spans="1:12" ht="36" x14ac:dyDescent="0.4">
      <c r="A1346" s="22">
        <v>1342</v>
      </c>
      <c r="B1346" s="22" t="s">
        <v>1622</v>
      </c>
      <c r="C1346" s="23" t="s">
        <v>1623</v>
      </c>
      <c r="D1346" s="23" t="s">
        <v>2112</v>
      </c>
      <c r="E1346" s="23" t="s">
        <v>72</v>
      </c>
      <c r="F1346" s="23" t="s">
        <v>2113</v>
      </c>
      <c r="G1346" s="23" t="s">
        <v>2114</v>
      </c>
      <c r="H1346" s="22" t="s">
        <v>74</v>
      </c>
      <c r="I1346" s="23" t="s">
        <v>2115</v>
      </c>
      <c r="J1346" s="5"/>
      <c r="K1346" s="5"/>
      <c r="L1346" s="19" t="str">
        <f>D1346&amp;"|"&amp;COUNTIF($D$5:D1346,D1346)</f>
        <v>تسليح الأسقف والكمرات والأعمدة|1</v>
      </c>
    </row>
    <row r="1347" spans="1:12" ht="36" x14ac:dyDescent="0.4">
      <c r="A1347" s="20">
        <v>1343</v>
      </c>
      <c r="B1347" s="20" t="s">
        <v>1622</v>
      </c>
      <c r="C1347" s="21" t="s">
        <v>1623</v>
      </c>
      <c r="D1347" s="21" t="s">
        <v>2112</v>
      </c>
      <c r="E1347" s="21" t="s">
        <v>72</v>
      </c>
      <c r="F1347" s="21" t="s">
        <v>2116</v>
      </c>
      <c r="G1347" s="21"/>
      <c r="H1347" s="20" t="s">
        <v>74</v>
      </c>
      <c r="I1347" s="21" t="s">
        <v>2115</v>
      </c>
      <c r="J1347" s="5"/>
      <c r="K1347" s="5"/>
      <c r="L1347" s="19" t="str">
        <f>D1347&amp;"|"&amp;COUNTIF($D$5:D1347,D1347)</f>
        <v>تسليح الأسقف والكمرات والأعمدة|2</v>
      </c>
    </row>
    <row r="1348" spans="1:12" ht="36" x14ac:dyDescent="0.4">
      <c r="A1348" s="22">
        <v>1344</v>
      </c>
      <c r="B1348" s="22" t="s">
        <v>1622</v>
      </c>
      <c r="C1348" s="23" t="s">
        <v>1623</v>
      </c>
      <c r="D1348" s="23" t="s">
        <v>2112</v>
      </c>
      <c r="E1348" s="23" t="s">
        <v>72</v>
      </c>
      <c r="F1348" s="23" t="s">
        <v>2117</v>
      </c>
      <c r="G1348" s="23" t="s">
        <v>2118</v>
      </c>
      <c r="H1348" s="22" t="s">
        <v>74</v>
      </c>
      <c r="I1348" s="23" t="s">
        <v>2115</v>
      </c>
      <c r="J1348" s="5"/>
      <c r="K1348" s="5"/>
      <c r="L1348" s="19" t="str">
        <f>D1348&amp;"|"&amp;COUNTIF($D$5:D1348,D1348)</f>
        <v>تسليح الأسقف والكمرات والأعمدة|3</v>
      </c>
    </row>
    <row r="1349" spans="1:12" ht="36" x14ac:dyDescent="0.4">
      <c r="A1349" s="20">
        <v>1345</v>
      </c>
      <c r="B1349" s="20" t="s">
        <v>1622</v>
      </c>
      <c r="C1349" s="21" t="s">
        <v>1623</v>
      </c>
      <c r="D1349" s="21" t="s">
        <v>2112</v>
      </c>
      <c r="E1349" s="21" t="s">
        <v>72</v>
      </c>
      <c r="F1349" s="21" t="s">
        <v>2119</v>
      </c>
      <c r="G1349" s="21"/>
      <c r="H1349" s="20" t="s">
        <v>84</v>
      </c>
      <c r="I1349" s="21" t="s">
        <v>2115</v>
      </c>
      <c r="J1349" s="5"/>
      <c r="K1349" s="5"/>
      <c r="L1349" s="19" t="str">
        <f>D1349&amp;"|"&amp;COUNTIF($D$5:D1349,D1349)</f>
        <v>تسليح الأسقف والكمرات والأعمدة|4</v>
      </c>
    </row>
    <row r="1350" spans="1:12" ht="36" x14ac:dyDescent="0.4">
      <c r="A1350" s="22">
        <v>1346</v>
      </c>
      <c r="B1350" s="22" t="s">
        <v>1622</v>
      </c>
      <c r="C1350" s="23" t="s">
        <v>1623</v>
      </c>
      <c r="D1350" s="23" t="s">
        <v>2112</v>
      </c>
      <c r="E1350" s="23" t="s">
        <v>72</v>
      </c>
      <c r="F1350" s="23" t="s">
        <v>2120</v>
      </c>
      <c r="G1350" s="23"/>
      <c r="H1350" s="22" t="s">
        <v>74</v>
      </c>
      <c r="I1350" s="23" t="s">
        <v>2115</v>
      </c>
      <c r="J1350" s="5"/>
      <c r="K1350" s="5"/>
      <c r="L1350" s="19" t="str">
        <f>D1350&amp;"|"&amp;COUNTIF($D$5:D1350,D1350)</f>
        <v>تسليح الأسقف والكمرات والأعمدة|5</v>
      </c>
    </row>
    <row r="1351" spans="1:12" ht="36" x14ac:dyDescent="0.4">
      <c r="A1351" s="20">
        <v>1347</v>
      </c>
      <c r="B1351" s="20" t="s">
        <v>1622</v>
      </c>
      <c r="C1351" s="21" t="s">
        <v>1623</v>
      </c>
      <c r="D1351" s="21" t="s">
        <v>2112</v>
      </c>
      <c r="E1351" s="21" t="s">
        <v>72</v>
      </c>
      <c r="F1351" s="21" t="s">
        <v>2121</v>
      </c>
      <c r="G1351" s="21" t="s">
        <v>2122</v>
      </c>
      <c r="H1351" s="20" t="s">
        <v>74</v>
      </c>
      <c r="I1351" s="21" t="s">
        <v>2115</v>
      </c>
      <c r="J1351" s="5"/>
      <c r="K1351" s="5"/>
      <c r="L1351" s="19" t="str">
        <f>D1351&amp;"|"&amp;COUNTIF($D$5:D1351,D1351)</f>
        <v>تسليح الأسقف والكمرات والأعمدة|6</v>
      </c>
    </row>
    <row r="1352" spans="1:12" ht="36" x14ac:dyDescent="0.4">
      <c r="A1352" s="22">
        <v>1348</v>
      </c>
      <c r="B1352" s="22" t="s">
        <v>1622</v>
      </c>
      <c r="C1352" s="23" t="s">
        <v>1623</v>
      </c>
      <c r="D1352" s="23" t="s">
        <v>2112</v>
      </c>
      <c r="E1352" s="23" t="s">
        <v>72</v>
      </c>
      <c r="F1352" s="23" t="s">
        <v>2123</v>
      </c>
      <c r="G1352" s="23"/>
      <c r="H1352" s="22" t="s">
        <v>84</v>
      </c>
      <c r="I1352" s="23" t="s">
        <v>2115</v>
      </c>
      <c r="J1352" s="5"/>
      <c r="K1352" s="5"/>
      <c r="L1352" s="19" t="str">
        <f>D1352&amp;"|"&amp;COUNTIF($D$5:D1352,D1352)</f>
        <v>تسليح الأسقف والكمرات والأعمدة|7</v>
      </c>
    </row>
    <row r="1353" spans="1:12" ht="36" x14ac:dyDescent="0.4">
      <c r="A1353" s="20">
        <v>1349</v>
      </c>
      <c r="B1353" s="20" t="s">
        <v>1622</v>
      </c>
      <c r="C1353" s="21" t="s">
        <v>1623</v>
      </c>
      <c r="D1353" s="21" t="s">
        <v>2112</v>
      </c>
      <c r="E1353" s="21" t="s">
        <v>72</v>
      </c>
      <c r="F1353" s="21" t="s">
        <v>2124</v>
      </c>
      <c r="G1353" s="21" t="s">
        <v>2125</v>
      </c>
      <c r="H1353" s="20" t="s">
        <v>74</v>
      </c>
      <c r="I1353" s="21" t="s">
        <v>2115</v>
      </c>
      <c r="J1353" s="5"/>
      <c r="K1353" s="5"/>
      <c r="L1353" s="19" t="str">
        <f>D1353&amp;"|"&amp;COUNTIF($D$5:D1353,D1353)</f>
        <v>تسليح الأسقف والكمرات والأعمدة|8</v>
      </c>
    </row>
    <row r="1354" spans="1:12" ht="36" x14ac:dyDescent="0.4">
      <c r="A1354" s="22">
        <v>1350</v>
      </c>
      <c r="B1354" s="22" t="s">
        <v>1622</v>
      </c>
      <c r="C1354" s="23" t="s">
        <v>1623</v>
      </c>
      <c r="D1354" s="23" t="s">
        <v>2112</v>
      </c>
      <c r="E1354" s="23" t="s">
        <v>72</v>
      </c>
      <c r="F1354" s="23" t="s">
        <v>2126</v>
      </c>
      <c r="G1354" s="23" t="s">
        <v>2127</v>
      </c>
      <c r="H1354" s="22" t="s">
        <v>74</v>
      </c>
      <c r="I1354" s="23" t="s">
        <v>2115</v>
      </c>
      <c r="J1354" s="5"/>
      <c r="K1354" s="5"/>
      <c r="L1354" s="19" t="str">
        <f>D1354&amp;"|"&amp;COUNTIF($D$5:D1354,D1354)</f>
        <v>تسليح الأسقف والكمرات والأعمدة|9</v>
      </c>
    </row>
    <row r="1355" spans="1:12" ht="36" x14ac:dyDescent="0.4">
      <c r="A1355" s="20">
        <v>1351</v>
      </c>
      <c r="B1355" s="20" t="s">
        <v>1622</v>
      </c>
      <c r="C1355" s="21" t="s">
        <v>1623</v>
      </c>
      <c r="D1355" s="21" t="s">
        <v>2112</v>
      </c>
      <c r="E1355" s="21" t="s">
        <v>72</v>
      </c>
      <c r="F1355" s="21" t="s">
        <v>2128</v>
      </c>
      <c r="G1355" s="21" t="s">
        <v>2129</v>
      </c>
      <c r="H1355" s="20" t="s">
        <v>74</v>
      </c>
      <c r="I1355" s="21" t="s">
        <v>2115</v>
      </c>
      <c r="J1355" s="5"/>
      <c r="K1355" s="5"/>
      <c r="L1355" s="19" t="str">
        <f>D1355&amp;"|"&amp;COUNTIF($D$5:D1355,D1355)</f>
        <v>تسليح الأسقف والكمرات والأعمدة|10</v>
      </c>
    </row>
    <row r="1356" spans="1:12" ht="36" x14ac:dyDescent="0.4">
      <c r="A1356" s="22">
        <v>1352</v>
      </c>
      <c r="B1356" s="22" t="s">
        <v>1622</v>
      </c>
      <c r="C1356" s="23" t="s">
        <v>1623</v>
      </c>
      <c r="D1356" s="23" t="s">
        <v>2112</v>
      </c>
      <c r="E1356" s="23" t="s">
        <v>72</v>
      </c>
      <c r="F1356" s="23" t="s">
        <v>2130</v>
      </c>
      <c r="G1356" s="23" t="s">
        <v>2131</v>
      </c>
      <c r="H1356" s="22" t="s">
        <v>74</v>
      </c>
      <c r="I1356" s="23" t="s">
        <v>2115</v>
      </c>
      <c r="J1356" s="5"/>
      <c r="K1356" s="5"/>
      <c r="L1356" s="19" t="str">
        <f>D1356&amp;"|"&amp;COUNTIF($D$5:D1356,D1356)</f>
        <v>تسليح الأسقف والكمرات والأعمدة|11</v>
      </c>
    </row>
    <row r="1357" spans="1:12" ht="36" x14ac:dyDescent="0.4">
      <c r="A1357" s="20">
        <v>1353</v>
      </c>
      <c r="B1357" s="20" t="s">
        <v>1622</v>
      </c>
      <c r="C1357" s="21" t="s">
        <v>1623</v>
      </c>
      <c r="D1357" s="21" t="s">
        <v>2112</v>
      </c>
      <c r="E1357" s="21" t="s">
        <v>72</v>
      </c>
      <c r="F1357" s="21" t="s">
        <v>2132</v>
      </c>
      <c r="G1357" s="21"/>
      <c r="H1357" s="20" t="s">
        <v>74</v>
      </c>
      <c r="I1357" s="21" t="s">
        <v>2115</v>
      </c>
      <c r="J1357" s="5"/>
      <c r="K1357" s="5"/>
      <c r="L1357" s="19" t="str">
        <f>D1357&amp;"|"&amp;COUNTIF($D$5:D1357,D1357)</f>
        <v>تسليح الأسقف والكمرات والأعمدة|12</v>
      </c>
    </row>
    <row r="1358" spans="1:12" ht="36" x14ac:dyDescent="0.4">
      <c r="A1358" s="22">
        <v>1354</v>
      </c>
      <c r="B1358" s="22" t="s">
        <v>1622</v>
      </c>
      <c r="C1358" s="23" t="s">
        <v>1623</v>
      </c>
      <c r="D1358" s="23" t="s">
        <v>2112</v>
      </c>
      <c r="E1358" s="23" t="s">
        <v>72</v>
      </c>
      <c r="F1358" s="23" t="s">
        <v>2133</v>
      </c>
      <c r="G1358" s="23"/>
      <c r="H1358" s="22" t="s">
        <v>74</v>
      </c>
      <c r="I1358" s="23" t="s">
        <v>2115</v>
      </c>
      <c r="J1358" s="5"/>
      <c r="K1358" s="5"/>
      <c r="L1358" s="19" t="str">
        <f>D1358&amp;"|"&amp;COUNTIF($D$5:D1358,D1358)</f>
        <v>تسليح الأسقف والكمرات والأعمدة|13</v>
      </c>
    </row>
    <row r="1359" spans="1:12" ht="36" x14ac:dyDescent="0.4">
      <c r="A1359" s="20">
        <v>1355</v>
      </c>
      <c r="B1359" s="20" t="s">
        <v>1622</v>
      </c>
      <c r="C1359" s="21" t="s">
        <v>1623</v>
      </c>
      <c r="D1359" s="21" t="s">
        <v>2112</v>
      </c>
      <c r="E1359" s="21" t="s">
        <v>72</v>
      </c>
      <c r="F1359" s="21" t="s">
        <v>2134</v>
      </c>
      <c r="G1359" s="21" t="s">
        <v>2135</v>
      </c>
      <c r="H1359" s="20" t="s">
        <v>74</v>
      </c>
      <c r="I1359" s="21" t="s">
        <v>2115</v>
      </c>
      <c r="J1359" s="5"/>
      <c r="K1359" s="5"/>
      <c r="L1359" s="19" t="str">
        <f>D1359&amp;"|"&amp;COUNTIF($D$5:D1359,D1359)</f>
        <v>تسليح الأسقف والكمرات والأعمدة|14</v>
      </c>
    </row>
    <row r="1360" spans="1:12" ht="36" x14ac:dyDescent="0.4">
      <c r="A1360" s="22">
        <v>1356</v>
      </c>
      <c r="B1360" s="22" t="s">
        <v>1622</v>
      </c>
      <c r="C1360" s="23" t="s">
        <v>1623</v>
      </c>
      <c r="D1360" s="23" t="s">
        <v>2112</v>
      </c>
      <c r="E1360" s="23" t="s">
        <v>72</v>
      </c>
      <c r="F1360" s="23" t="s">
        <v>2136</v>
      </c>
      <c r="G1360" s="23"/>
      <c r="H1360" s="22" t="s">
        <v>84</v>
      </c>
      <c r="I1360" s="23" t="s">
        <v>2115</v>
      </c>
      <c r="J1360" s="5"/>
      <c r="K1360" s="5"/>
      <c r="L1360" s="19" t="str">
        <f>D1360&amp;"|"&amp;COUNTIF($D$5:D1360,D1360)</f>
        <v>تسليح الأسقف والكمرات والأعمدة|15</v>
      </c>
    </row>
    <row r="1361" spans="1:12" ht="36" x14ac:dyDescent="0.4">
      <c r="A1361" s="20">
        <v>1357</v>
      </c>
      <c r="B1361" s="20" t="s">
        <v>1622</v>
      </c>
      <c r="C1361" s="21" t="s">
        <v>1623</v>
      </c>
      <c r="D1361" s="21" t="s">
        <v>2112</v>
      </c>
      <c r="E1361" s="21" t="s">
        <v>72</v>
      </c>
      <c r="F1361" s="21" t="s">
        <v>2137</v>
      </c>
      <c r="G1361" s="21" t="s">
        <v>2138</v>
      </c>
      <c r="H1361" s="20" t="s">
        <v>74</v>
      </c>
      <c r="I1361" s="21" t="s">
        <v>2115</v>
      </c>
      <c r="J1361" s="5"/>
      <c r="K1361" s="5"/>
      <c r="L1361" s="19" t="str">
        <f>D1361&amp;"|"&amp;COUNTIF($D$5:D1361,D1361)</f>
        <v>تسليح الأسقف والكمرات والأعمدة|16</v>
      </c>
    </row>
    <row r="1362" spans="1:12" ht="36" x14ac:dyDescent="0.4">
      <c r="A1362" s="22">
        <v>1358</v>
      </c>
      <c r="B1362" s="22" t="s">
        <v>1622</v>
      </c>
      <c r="C1362" s="23" t="s">
        <v>1623</v>
      </c>
      <c r="D1362" s="23" t="s">
        <v>2112</v>
      </c>
      <c r="E1362" s="23" t="s">
        <v>72</v>
      </c>
      <c r="F1362" s="23" t="s">
        <v>2139</v>
      </c>
      <c r="G1362" s="23" t="s">
        <v>2140</v>
      </c>
      <c r="H1362" s="22" t="s">
        <v>74</v>
      </c>
      <c r="I1362" s="23" t="s">
        <v>2115</v>
      </c>
      <c r="J1362" s="5"/>
      <c r="K1362" s="5"/>
      <c r="L1362" s="19" t="str">
        <f>D1362&amp;"|"&amp;COUNTIF($D$5:D1362,D1362)</f>
        <v>تسليح الأسقف والكمرات والأعمدة|17</v>
      </c>
    </row>
    <row r="1363" spans="1:12" ht="36" x14ac:dyDescent="0.4">
      <c r="A1363" s="20">
        <v>1359</v>
      </c>
      <c r="B1363" s="20" t="s">
        <v>1622</v>
      </c>
      <c r="C1363" s="21" t="s">
        <v>1623</v>
      </c>
      <c r="D1363" s="21" t="s">
        <v>2112</v>
      </c>
      <c r="E1363" s="21" t="s">
        <v>72</v>
      </c>
      <c r="F1363" s="21" t="s">
        <v>2141</v>
      </c>
      <c r="G1363" s="21"/>
      <c r="H1363" s="20" t="s">
        <v>74</v>
      </c>
      <c r="I1363" s="21" t="s">
        <v>2115</v>
      </c>
      <c r="J1363" s="5"/>
      <c r="K1363" s="5"/>
      <c r="L1363" s="19" t="str">
        <f>D1363&amp;"|"&amp;COUNTIF($D$5:D1363,D1363)</f>
        <v>تسليح الأسقف والكمرات والأعمدة|18</v>
      </c>
    </row>
    <row r="1364" spans="1:12" ht="36" x14ac:dyDescent="0.4">
      <c r="A1364" s="22">
        <v>1360</v>
      </c>
      <c r="B1364" s="22" t="s">
        <v>1622</v>
      </c>
      <c r="C1364" s="23" t="s">
        <v>1623</v>
      </c>
      <c r="D1364" s="23" t="s">
        <v>2112</v>
      </c>
      <c r="E1364" s="23" t="s">
        <v>72</v>
      </c>
      <c r="F1364" s="23" t="s">
        <v>2142</v>
      </c>
      <c r="G1364" s="23"/>
      <c r="H1364" s="22" t="s">
        <v>74</v>
      </c>
      <c r="I1364" s="23" t="s">
        <v>2115</v>
      </c>
      <c r="J1364" s="5"/>
      <c r="K1364" s="5"/>
      <c r="L1364" s="19" t="str">
        <f>D1364&amp;"|"&amp;COUNTIF($D$5:D1364,D1364)</f>
        <v>تسليح الأسقف والكمرات والأعمدة|19</v>
      </c>
    </row>
    <row r="1365" spans="1:12" ht="36" x14ac:dyDescent="0.4">
      <c r="A1365" s="20">
        <v>1361</v>
      </c>
      <c r="B1365" s="20" t="s">
        <v>1622</v>
      </c>
      <c r="C1365" s="21" t="s">
        <v>1623</v>
      </c>
      <c r="D1365" s="21" t="s">
        <v>2112</v>
      </c>
      <c r="E1365" s="21" t="s">
        <v>72</v>
      </c>
      <c r="F1365" s="21" t="s">
        <v>2143</v>
      </c>
      <c r="G1365" s="21" t="s">
        <v>2144</v>
      </c>
      <c r="H1365" s="20" t="s">
        <v>74</v>
      </c>
      <c r="I1365" s="21" t="s">
        <v>2115</v>
      </c>
      <c r="J1365" s="5"/>
      <c r="K1365" s="5"/>
      <c r="L1365" s="19" t="str">
        <f>D1365&amp;"|"&amp;COUNTIF($D$5:D1365,D1365)</f>
        <v>تسليح الأسقف والكمرات والأعمدة|20</v>
      </c>
    </row>
    <row r="1366" spans="1:12" ht="36" x14ac:dyDescent="0.4">
      <c r="A1366" s="22">
        <v>1362</v>
      </c>
      <c r="B1366" s="22" t="s">
        <v>1622</v>
      </c>
      <c r="C1366" s="23" t="s">
        <v>1623</v>
      </c>
      <c r="D1366" s="23" t="s">
        <v>2112</v>
      </c>
      <c r="E1366" s="23" t="s">
        <v>72</v>
      </c>
      <c r="F1366" s="23" t="s">
        <v>2145</v>
      </c>
      <c r="G1366" s="23" t="s">
        <v>2146</v>
      </c>
      <c r="H1366" s="22" t="s">
        <v>84</v>
      </c>
      <c r="I1366" s="23" t="s">
        <v>2115</v>
      </c>
      <c r="J1366" s="5"/>
      <c r="K1366" s="5"/>
      <c r="L1366" s="19" t="str">
        <f>D1366&amp;"|"&amp;COUNTIF($D$5:D1366,D1366)</f>
        <v>تسليح الأسقف والكمرات والأعمدة|21</v>
      </c>
    </row>
    <row r="1367" spans="1:12" ht="36" x14ac:dyDescent="0.4">
      <c r="A1367" s="20">
        <v>1363</v>
      </c>
      <c r="B1367" s="20" t="s">
        <v>1622</v>
      </c>
      <c r="C1367" s="21" t="s">
        <v>1623</v>
      </c>
      <c r="D1367" s="21" t="s">
        <v>2112</v>
      </c>
      <c r="E1367" s="21" t="s">
        <v>72</v>
      </c>
      <c r="F1367" s="21" t="s">
        <v>2147</v>
      </c>
      <c r="G1367" s="21" t="s">
        <v>2148</v>
      </c>
      <c r="H1367" s="20" t="s">
        <v>74</v>
      </c>
      <c r="I1367" s="21" t="s">
        <v>2115</v>
      </c>
      <c r="J1367" s="5"/>
      <c r="K1367" s="5"/>
      <c r="L1367" s="19" t="str">
        <f>D1367&amp;"|"&amp;COUNTIF($D$5:D1367,D1367)</f>
        <v>تسليح الأسقف والكمرات والأعمدة|22</v>
      </c>
    </row>
    <row r="1368" spans="1:12" ht="36" x14ac:dyDescent="0.4">
      <c r="A1368" s="22">
        <v>1364</v>
      </c>
      <c r="B1368" s="22" t="s">
        <v>1622</v>
      </c>
      <c r="C1368" s="23" t="s">
        <v>1623</v>
      </c>
      <c r="D1368" s="23" t="s">
        <v>2112</v>
      </c>
      <c r="E1368" s="23" t="s">
        <v>72</v>
      </c>
      <c r="F1368" s="23" t="s">
        <v>2149</v>
      </c>
      <c r="G1368" s="23" t="s">
        <v>2150</v>
      </c>
      <c r="H1368" s="22" t="s">
        <v>74</v>
      </c>
      <c r="I1368" s="23" t="s">
        <v>2115</v>
      </c>
      <c r="J1368" s="5"/>
      <c r="K1368" s="5"/>
      <c r="L1368" s="19" t="str">
        <f>D1368&amp;"|"&amp;COUNTIF($D$5:D1368,D1368)</f>
        <v>تسليح الأسقف والكمرات والأعمدة|23</v>
      </c>
    </row>
    <row r="1369" spans="1:12" ht="36" x14ac:dyDescent="0.4">
      <c r="A1369" s="20">
        <v>1365</v>
      </c>
      <c r="B1369" s="20" t="s">
        <v>1622</v>
      </c>
      <c r="C1369" s="21" t="s">
        <v>1623</v>
      </c>
      <c r="D1369" s="21" t="s">
        <v>1242</v>
      </c>
      <c r="E1369" s="21" t="s">
        <v>72</v>
      </c>
      <c r="F1369" s="21" t="s">
        <v>2151</v>
      </c>
      <c r="G1369" s="21"/>
      <c r="H1369" s="20" t="s">
        <v>74</v>
      </c>
      <c r="I1369" s="21" t="s">
        <v>1244</v>
      </c>
      <c r="J1369" s="5"/>
      <c r="K1369" s="5"/>
      <c r="L1369" s="19" t="str">
        <f>D1369&amp;"|"&amp;COUNTIF($D$5:D1369,D1369)</f>
        <v>الكوابيل والسلالم والكمرات المكسرة|3</v>
      </c>
    </row>
    <row r="1370" spans="1:12" ht="36" x14ac:dyDescent="0.4">
      <c r="A1370" s="22">
        <v>1366</v>
      </c>
      <c r="B1370" s="22" t="s">
        <v>1622</v>
      </c>
      <c r="C1370" s="23" t="s">
        <v>1623</v>
      </c>
      <c r="D1370" s="23" t="s">
        <v>1242</v>
      </c>
      <c r="E1370" s="23" t="s">
        <v>72</v>
      </c>
      <c r="F1370" s="23" t="s">
        <v>2152</v>
      </c>
      <c r="G1370" s="23"/>
      <c r="H1370" s="22" t="s">
        <v>74</v>
      </c>
      <c r="I1370" s="23" t="s">
        <v>1244</v>
      </c>
      <c r="J1370" s="5"/>
      <c r="K1370" s="5"/>
      <c r="L1370" s="19" t="str">
        <f>D1370&amp;"|"&amp;COUNTIF($D$5:D1370,D1370)</f>
        <v>الكوابيل والسلالم والكمرات المكسرة|4</v>
      </c>
    </row>
    <row r="1371" spans="1:12" ht="36" x14ac:dyDescent="0.4">
      <c r="A1371" s="20">
        <v>1367</v>
      </c>
      <c r="B1371" s="20" t="s">
        <v>1622</v>
      </c>
      <c r="C1371" s="21" t="s">
        <v>1623</v>
      </c>
      <c r="D1371" s="21" t="s">
        <v>1242</v>
      </c>
      <c r="E1371" s="21" t="s">
        <v>72</v>
      </c>
      <c r="F1371" s="21" t="s">
        <v>2153</v>
      </c>
      <c r="G1371" s="21"/>
      <c r="H1371" s="20" t="s">
        <v>74</v>
      </c>
      <c r="I1371" s="21" t="s">
        <v>1244</v>
      </c>
      <c r="J1371" s="5"/>
      <c r="K1371" s="5"/>
      <c r="L1371" s="19" t="str">
        <f>D1371&amp;"|"&amp;COUNTIF($D$5:D1371,D1371)</f>
        <v>الكوابيل والسلالم والكمرات المكسرة|5</v>
      </c>
    </row>
    <row r="1372" spans="1:12" ht="36" x14ac:dyDescent="0.4">
      <c r="A1372" s="22">
        <v>1368</v>
      </c>
      <c r="B1372" s="22" t="s">
        <v>1622</v>
      </c>
      <c r="C1372" s="23" t="s">
        <v>1623</v>
      </c>
      <c r="D1372" s="23" t="s">
        <v>1242</v>
      </c>
      <c r="E1372" s="23" t="s">
        <v>72</v>
      </c>
      <c r="F1372" s="23" t="s">
        <v>2154</v>
      </c>
      <c r="G1372" s="23"/>
      <c r="H1372" s="22" t="s">
        <v>74</v>
      </c>
      <c r="I1372" s="23" t="s">
        <v>1244</v>
      </c>
      <c r="J1372" s="5"/>
      <c r="K1372" s="5"/>
      <c r="L1372" s="19" t="str">
        <f>D1372&amp;"|"&amp;COUNTIF($D$5:D1372,D1372)</f>
        <v>الكوابيل والسلالم والكمرات المكسرة|6</v>
      </c>
    </row>
    <row r="1373" spans="1:12" ht="36" x14ac:dyDescent="0.4">
      <c r="A1373" s="20">
        <v>1369</v>
      </c>
      <c r="B1373" s="20" t="s">
        <v>1622</v>
      </c>
      <c r="C1373" s="21" t="s">
        <v>1623</v>
      </c>
      <c r="D1373" s="21" t="s">
        <v>1624</v>
      </c>
      <c r="E1373" s="21" t="s">
        <v>72</v>
      </c>
      <c r="F1373" s="21" t="s">
        <v>2155</v>
      </c>
      <c r="G1373" s="21"/>
      <c r="H1373" s="20" t="s">
        <v>84</v>
      </c>
      <c r="I1373" s="21" t="s">
        <v>1626</v>
      </c>
      <c r="J1373" s="5"/>
      <c r="K1373" s="5"/>
      <c r="L1373" s="19" t="str">
        <f>D1373&amp;"|"&amp;COUNTIF($D$5:D1373,D1373)</f>
        <v>قبول نتائج اختبارات حديد التسليح|7</v>
      </c>
    </row>
    <row r="1374" spans="1:12" ht="36" x14ac:dyDescent="0.4">
      <c r="A1374" s="22">
        <v>1370</v>
      </c>
      <c r="B1374" s="22" t="s">
        <v>1622</v>
      </c>
      <c r="C1374" s="23" t="s">
        <v>1623</v>
      </c>
      <c r="D1374" s="23" t="s">
        <v>1056</v>
      </c>
      <c r="E1374" s="23" t="s">
        <v>72</v>
      </c>
      <c r="F1374" s="23" t="s">
        <v>2156</v>
      </c>
      <c r="G1374" s="23"/>
      <c r="H1374" s="22" t="s">
        <v>78</v>
      </c>
      <c r="I1374" s="23" t="s">
        <v>1058</v>
      </c>
      <c r="J1374" s="5"/>
      <c r="K1374" s="5"/>
      <c r="L1374" s="19" t="str">
        <f>D1374&amp;"|"&amp;COUNTIF($D$5:D1374,D1374)</f>
        <v>استلام حدادة السلالم الخرسانية|13</v>
      </c>
    </row>
    <row r="1375" spans="1:12" ht="36" x14ac:dyDescent="0.4">
      <c r="A1375" s="20">
        <v>1371</v>
      </c>
      <c r="B1375" s="20" t="s">
        <v>1622</v>
      </c>
      <c r="C1375" s="21" t="s">
        <v>1623</v>
      </c>
      <c r="D1375" s="21" t="s">
        <v>1056</v>
      </c>
      <c r="E1375" s="21" t="s">
        <v>118</v>
      </c>
      <c r="F1375" s="21" t="s">
        <v>2157</v>
      </c>
      <c r="G1375" s="21" t="s">
        <v>2158</v>
      </c>
      <c r="H1375" s="20" t="s">
        <v>74</v>
      </c>
      <c r="I1375" s="21" t="s">
        <v>1482</v>
      </c>
      <c r="J1375" s="5"/>
      <c r="K1375" s="5"/>
      <c r="L1375" s="19" t="str">
        <f>D1375&amp;"|"&amp;COUNTIF($D$5:D1375,D1375)</f>
        <v>استلام حدادة السلالم الخرسانية|14</v>
      </c>
    </row>
    <row r="1376" spans="1:12" ht="36" x14ac:dyDescent="0.4">
      <c r="A1376" s="22">
        <v>1372</v>
      </c>
      <c r="B1376" s="22" t="s">
        <v>1622</v>
      </c>
      <c r="C1376" s="23" t="s">
        <v>1623</v>
      </c>
      <c r="D1376" s="23" t="s">
        <v>2159</v>
      </c>
      <c r="E1376" s="23" t="s">
        <v>118</v>
      </c>
      <c r="F1376" s="23" t="s">
        <v>2160</v>
      </c>
      <c r="G1376" s="23" t="s">
        <v>2161</v>
      </c>
      <c r="H1376" s="22" t="s">
        <v>74</v>
      </c>
      <c r="I1376" s="23" t="s">
        <v>2060</v>
      </c>
      <c r="J1376" s="5"/>
      <c r="K1376" s="5"/>
      <c r="L1376" s="19" t="str">
        <f>D1376&amp;"|"&amp;COUNTIF($D$5:D1376,D1376)</f>
        <v>تسليح إطار بكابولي قصير (كرسي) على العمود|1</v>
      </c>
    </row>
    <row r="1377" spans="1:12" ht="36" x14ac:dyDescent="0.4">
      <c r="A1377" s="20">
        <v>1373</v>
      </c>
      <c r="B1377" s="20" t="s">
        <v>1622</v>
      </c>
      <c r="C1377" s="21" t="s">
        <v>1623</v>
      </c>
      <c r="D1377" s="21" t="s">
        <v>1239</v>
      </c>
      <c r="E1377" s="21" t="s">
        <v>118</v>
      </c>
      <c r="F1377" s="21" t="s">
        <v>2162</v>
      </c>
      <c r="G1377" s="21" t="s">
        <v>2163</v>
      </c>
      <c r="H1377" s="20" t="s">
        <v>74</v>
      </c>
      <c r="I1377" s="21" t="s">
        <v>1241</v>
      </c>
      <c r="J1377" s="5"/>
      <c r="K1377" s="5"/>
      <c r="L1377" s="19" t="str">
        <f>D1377&amp;"|"&amp;COUNTIF($D$5:D1377,D1377)</f>
        <v>تسليح القاعدة المنفصلة|5</v>
      </c>
    </row>
    <row r="1378" spans="1:12" ht="36" x14ac:dyDescent="0.4">
      <c r="A1378" s="22">
        <v>1374</v>
      </c>
      <c r="B1378" s="22" t="s">
        <v>1622</v>
      </c>
      <c r="C1378" s="23" t="s">
        <v>1623</v>
      </c>
      <c r="D1378" s="23" t="s">
        <v>2070</v>
      </c>
      <c r="E1378" s="23" t="s">
        <v>118</v>
      </c>
      <c r="F1378" s="23" t="s">
        <v>2164</v>
      </c>
      <c r="G1378" s="23"/>
      <c r="H1378" s="22" t="s">
        <v>74</v>
      </c>
      <c r="I1378" s="23" t="s">
        <v>1241</v>
      </c>
      <c r="J1378" s="5"/>
      <c r="K1378" s="5"/>
      <c r="L1378" s="19" t="str">
        <f>D1378&amp;"|"&amp;COUNTIF($D$5:D1378,D1378)</f>
        <v>تسليح القاعدة المشتركة|3</v>
      </c>
    </row>
    <row r="1379" spans="1:12" ht="36" x14ac:dyDescent="0.4">
      <c r="A1379" s="20">
        <v>1375</v>
      </c>
      <c r="B1379" s="20" t="s">
        <v>1622</v>
      </c>
      <c r="C1379" s="21" t="s">
        <v>1623</v>
      </c>
      <c r="D1379" s="21" t="s">
        <v>2082</v>
      </c>
      <c r="E1379" s="21" t="s">
        <v>118</v>
      </c>
      <c r="F1379" s="21" t="s">
        <v>2165</v>
      </c>
      <c r="G1379" s="21"/>
      <c r="H1379" s="20" t="s">
        <v>74</v>
      </c>
      <c r="I1379" s="21" t="s">
        <v>2084</v>
      </c>
      <c r="J1379" s="5"/>
      <c r="K1379" s="5"/>
      <c r="L1379" s="19" t="str">
        <f>D1379&amp;"|"&amp;COUNTIF($D$5:D1379,D1379)</f>
        <v>قاعدة الجار بكمرة رابطة|5</v>
      </c>
    </row>
    <row r="1380" spans="1:12" ht="36" x14ac:dyDescent="0.4">
      <c r="A1380" s="22">
        <v>1376</v>
      </c>
      <c r="B1380" s="22" t="s">
        <v>1622</v>
      </c>
      <c r="C1380" s="23" t="s">
        <v>1623</v>
      </c>
      <c r="D1380" s="23" t="s">
        <v>2082</v>
      </c>
      <c r="E1380" s="23" t="s">
        <v>118</v>
      </c>
      <c r="F1380" s="23" t="s">
        <v>2166</v>
      </c>
      <c r="G1380" s="23"/>
      <c r="H1380" s="22" t="s">
        <v>74</v>
      </c>
      <c r="I1380" s="23" t="s">
        <v>2084</v>
      </c>
      <c r="J1380" s="5"/>
      <c r="K1380" s="5"/>
      <c r="L1380" s="19" t="str">
        <f>D1380&amp;"|"&amp;COUNTIF($D$5:D1380,D1380)</f>
        <v>قاعدة الجار بكمرة رابطة|6</v>
      </c>
    </row>
    <row r="1381" spans="1:12" ht="18" x14ac:dyDescent="0.4">
      <c r="A1381" s="20">
        <v>1377</v>
      </c>
      <c r="B1381" s="20" t="s">
        <v>1622</v>
      </c>
      <c r="C1381" s="21" t="s">
        <v>1623</v>
      </c>
      <c r="D1381" s="21" t="s">
        <v>614</v>
      </c>
      <c r="E1381" s="21" t="s">
        <v>118</v>
      </c>
      <c r="F1381" s="21" t="s">
        <v>2167</v>
      </c>
      <c r="G1381" s="21"/>
      <c r="H1381" s="20" t="s">
        <v>74</v>
      </c>
      <c r="I1381" s="21" t="s">
        <v>617</v>
      </c>
      <c r="J1381" s="5"/>
      <c r="K1381" s="5"/>
      <c r="L1381" s="19" t="str">
        <f>D1381&amp;"|"&amp;COUNTIF($D$5:D1381,D1381)</f>
        <v>وصلات الصب في القواعد والميدات|7</v>
      </c>
    </row>
    <row r="1382" spans="1:12" ht="36" x14ac:dyDescent="0.4">
      <c r="A1382" s="22">
        <v>1378</v>
      </c>
      <c r="B1382" s="22" t="s">
        <v>2168</v>
      </c>
      <c r="C1382" s="23" t="s">
        <v>2169</v>
      </c>
      <c r="D1382" s="23" t="s">
        <v>277</v>
      </c>
      <c r="E1382" s="23" t="s">
        <v>118</v>
      </c>
      <c r="F1382" s="23" t="s">
        <v>2170</v>
      </c>
      <c r="G1382" s="23"/>
      <c r="H1382" s="22" t="s">
        <v>74</v>
      </c>
      <c r="I1382" s="23" t="s">
        <v>280</v>
      </c>
      <c r="J1382" s="5"/>
      <c r="K1382" s="5"/>
      <c r="L1382" s="19" t="str">
        <f>D1382&amp;"|"&amp;COUNTIF($D$5:D1382,D1382)</f>
        <v>استلام الشدة الخشبية للسقف من أعلى|37</v>
      </c>
    </row>
    <row r="1383" spans="1:12" ht="36" x14ac:dyDescent="0.4">
      <c r="A1383" s="20">
        <v>1379</v>
      </c>
      <c r="B1383" s="20" t="s">
        <v>2168</v>
      </c>
      <c r="C1383" s="21" t="s">
        <v>2169</v>
      </c>
      <c r="D1383" s="21" t="s">
        <v>277</v>
      </c>
      <c r="E1383" s="21" t="s">
        <v>118</v>
      </c>
      <c r="F1383" s="21" t="s">
        <v>2171</v>
      </c>
      <c r="G1383" s="21"/>
      <c r="H1383" s="20" t="s">
        <v>84</v>
      </c>
      <c r="I1383" s="21" t="s">
        <v>280</v>
      </c>
      <c r="J1383" s="5"/>
      <c r="K1383" s="5"/>
      <c r="L1383" s="19" t="str">
        <f>D1383&amp;"|"&amp;COUNTIF($D$5:D1383,D1383)</f>
        <v>استلام الشدة الخشبية للسقف من أعلى|38</v>
      </c>
    </row>
    <row r="1384" spans="1:12" ht="54" x14ac:dyDescent="0.4">
      <c r="A1384" s="22">
        <v>1380</v>
      </c>
      <c r="B1384" s="22" t="s">
        <v>2168</v>
      </c>
      <c r="C1384" s="23" t="s">
        <v>2169</v>
      </c>
      <c r="D1384" s="23" t="s">
        <v>277</v>
      </c>
      <c r="E1384" s="23" t="s">
        <v>118</v>
      </c>
      <c r="F1384" s="23" t="s">
        <v>2172</v>
      </c>
      <c r="G1384" s="23" t="s">
        <v>2173</v>
      </c>
      <c r="H1384" s="22" t="s">
        <v>74</v>
      </c>
      <c r="I1384" s="23" t="s">
        <v>280</v>
      </c>
      <c r="J1384" s="5"/>
      <c r="K1384" s="5"/>
      <c r="L1384" s="19" t="str">
        <f>D1384&amp;"|"&amp;COUNTIF($D$5:D1384,D1384)</f>
        <v>استلام الشدة الخشبية للسقف من أعلى|39</v>
      </c>
    </row>
    <row r="1385" spans="1:12" ht="36" x14ac:dyDescent="0.4">
      <c r="A1385" s="20">
        <v>1381</v>
      </c>
      <c r="B1385" s="20" t="s">
        <v>2168</v>
      </c>
      <c r="C1385" s="21" t="s">
        <v>2169</v>
      </c>
      <c r="D1385" s="21" t="s">
        <v>2174</v>
      </c>
      <c r="E1385" s="21" t="s">
        <v>72</v>
      </c>
      <c r="F1385" s="21" t="s">
        <v>2175</v>
      </c>
      <c r="G1385" s="21"/>
      <c r="H1385" s="20" t="s">
        <v>78</v>
      </c>
      <c r="I1385" s="21" t="s">
        <v>2005</v>
      </c>
      <c r="J1385" s="5"/>
      <c r="K1385" s="5"/>
      <c r="L1385" s="19" t="str">
        <f>D1385&amp;"|"&amp;COUNTIF($D$5:D1385,D1385)</f>
        <v>استلام حديد البلاطات الهوردي|1</v>
      </c>
    </row>
    <row r="1386" spans="1:12" ht="18" x14ac:dyDescent="0.4">
      <c r="A1386" s="22">
        <v>1382</v>
      </c>
      <c r="B1386" s="22" t="s">
        <v>2168</v>
      </c>
      <c r="C1386" s="23" t="s">
        <v>2169</v>
      </c>
      <c r="D1386" s="23" t="s">
        <v>2174</v>
      </c>
      <c r="E1386" s="23" t="s">
        <v>72</v>
      </c>
      <c r="F1386" s="23" t="s">
        <v>2176</v>
      </c>
      <c r="G1386" s="23"/>
      <c r="H1386" s="22" t="s">
        <v>78</v>
      </c>
      <c r="I1386" s="23" t="s">
        <v>2005</v>
      </c>
      <c r="J1386" s="5"/>
      <c r="K1386" s="5"/>
      <c r="L1386" s="19" t="str">
        <f>D1386&amp;"|"&amp;COUNTIF($D$5:D1386,D1386)</f>
        <v>استلام حديد البلاطات الهوردي|2</v>
      </c>
    </row>
    <row r="1387" spans="1:12" ht="54" x14ac:dyDescent="0.4">
      <c r="A1387" s="20">
        <v>1383</v>
      </c>
      <c r="B1387" s="20" t="s">
        <v>2168</v>
      </c>
      <c r="C1387" s="21" t="s">
        <v>2169</v>
      </c>
      <c r="D1387" s="21" t="s">
        <v>2174</v>
      </c>
      <c r="E1387" s="21" t="s">
        <v>72</v>
      </c>
      <c r="F1387" s="21" t="s">
        <v>2177</v>
      </c>
      <c r="G1387" s="21" t="s">
        <v>2178</v>
      </c>
      <c r="H1387" s="20" t="s">
        <v>74</v>
      </c>
      <c r="I1387" s="21" t="s">
        <v>2005</v>
      </c>
      <c r="J1387" s="5"/>
      <c r="K1387" s="5"/>
      <c r="L1387" s="19" t="str">
        <f>D1387&amp;"|"&amp;COUNTIF($D$5:D1387,D1387)</f>
        <v>استلام حديد البلاطات الهوردي|3</v>
      </c>
    </row>
    <row r="1388" spans="1:12" ht="18" x14ac:dyDescent="0.4">
      <c r="A1388" s="22">
        <v>1384</v>
      </c>
      <c r="B1388" s="22" t="s">
        <v>2168</v>
      </c>
      <c r="C1388" s="23" t="s">
        <v>2169</v>
      </c>
      <c r="D1388" s="23" t="s">
        <v>2174</v>
      </c>
      <c r="E1388" s="23" t="s">
        <v>118</v>
      </c>
      <c r="F1388" s="23" t="s">
        <v>2179</v>
      </c>
      <c r="G1388" s="23"/>
      <c r="H1388" s="22" t="s">
        <v>84</v>
      </c>
      <c r="I1388" s="23" t="s">
        <v>2005</v>
      </c>
      <c r="J1388" s="5"/>
      <c r="K1388" s="5"/>
      <c r="L1388" s="19" t="str">
        <f>D1388&amp;"|"&amp;COUNTIF($D$5:D1388,D1388)</f>
        <v>استلام حديد البلاطات الهوردي|4</v>
      </c>
    </row>
    <row r="1389" spans="1:12" ht="18" x14ac:dyDescent="0.4">
      <c r="A1389" s="20">
        <v>1385</v>
      </c>
      <c r="B1389" s="20" t="s">
        <v>2168</v>
      </c>
      <c r="C1389" s="21" t="s">
        <v>2169</v>
      </c>
      <c r="D1389" s="21" t="s">
        <v>2174</v>
      </c>
      <c r="E1389" s="21" t="s">
        <v>118</v>
      </c>
      <c r="F1389" s="21" t="s">
        <v>2180</v>
      </c>
      <c r="G1389" s="21"/>
      <c r="H1389" s="20" t="s">
        <v>74</v>
      </c>
      <c r="I1389" s="21" t="s">
        <v>2005</v>
      </c>
      <c r="J1389" s="5"/>
      <c r="K1389" s="5"/>
      <c r="L1389" s="19" t="str">
        <f>D1389&amp;"|"&amp;COUNTIF($D$5:D1389,D1389)</f>
        <v>استلام حديد البلاطات الهوردي|5</v>
      </c>
    </row>
    <row r="1390" spans="1:12" ht="18" x14ac:dyDescent="0.4">
      <c r="A1390" s="22">
        <v>1386</v>
      </c>
      <c r="B1390" s="22" t="s">
        <v>2168</v>
      </c>
      <c r="C1390" s="23" t="s">
        <v>2169</v>
      </c>
      <c r="D1390" s="23" t="s">
        <v>2174</v>
      </c>
      <c r="E1390" s="23" t="s">
        <v>118</v>
      </c>
      <c r="F1390" s="23" t="s">
        <v>2181</v>
      </c>
      <c r="G1390" s="23"/>
      <c r="H1390" s="22" t="s">
        <v>74</v>
      </c>
      <c r="I1390" s="23" t="s">
        <v>2005</v>
      </c>
      <c r="J1390" s="5"/>
      <c r="K1390" s="5"/>
      <c r="L1390" s="19" t="str">
        <f>D1390&amp;"|"&amp;COUNTIF($D$5:D1390,D1390)</f>
        <v>استلام حديد البلاطات الهوردي|6</v>
      </c>
    </row>
    <row r="1391" spans="1:12" ht="18" x14ac:dyDescent="0.4">
      <c r="A1391" s="20">
        <v>1387</v>
      </c>
      <c r="B1391" s="20" t="s">
        <v>2168</v>
      </c>
      <c r="C1391" s="21" t="s">
        <v>2169</v>
      </c>
      <c r="D1391" s="21" t="s">
        <v>2174</v>
      </c>
      <c r="E1391" s="21" t="s">
        <v>118</v>
      </c>
      <c r="F1391" s="21" t="s">
        <v>2182</v>
      </c>
      <c r="G1391" s="21"/>
      <c r="H1391" s="20" t="s">
        <v>84</v>
      </c>
      <c r="I1391" s="21" t="s">
        <v>2005</v>
      </c>
      <c r="J1391" s="5"/>
      <c r="K1391" s="5"/>
      <c r="L1391" s="19" t="str">
        <f>D1391&amp;"|"&amp;COUNTIF($D$5:D1391,D1391)</f>
        <v>استلام حديد البلاطات الهوردي|7</v>
      </c>
    </row>
    <row r="1392" spans="1:12" ht="18" x14ac:dyDescent="0.4">
      <c r="A1392" s="22">
        <v>1388</v>
      </c>
      <c r="B1392" s="22" t="s">
        <v>2168</v>
      </c>
      <c r="C1392" s="23" t="s">
        <v>2169</v>
      </c>
      <c r="D1392" s="23" t="s">
        <v>2174</v>
      </c>
      <c r="E1392" s="23" t="s">
        <v>118</v>
      </c>
      <c r="F1392" s="23" t="s">
        <v>2183</v>
      </c>
      <c r="G1392" s="23"/>
      <c r="H1392" s="22" t="s">
        <v>78</v>
      </c>
      <c r="I1392" s="23" t="s">
        <v>2005</v>
      </c>
      <c r="J1392" s="5"/>
      <c r="K1392" s="5"/>
      <c r="L1392" s="19" t="str">
        <f>D1392&amp;"|"&amp;COUNTIF($D$5:D1392,D1392)</f>
        <v>استلام حديد البلاطات الهوردي|8</v>
      </c>
    </row>
    <row r="1393" spans="1:12" ht="108" x14ac:dyDescent="0.4">
      <c r="A1393" s="20">
        <v>1389</v>
      </c>
      <c r="B1393" s="20" t="s">
        <v>2168</v>
      </c>
      <c r="C1393" s="21" t="s">
        <v>2169</v>
      </c>
      <c r="D1393" s="21" t="s">
        <v>2174</v>
      </c>
      <c r="E1393" s="21" t="s">
        <v>118</v>
      </c>
      <c r="F1393" s="21" t="s">
        <v>2184</v>
      </c>
      <c r="G1393" s="21" t="s">
        <v>2185</v>
      </c>
      <c r="H1393" s="20" t="s">
        <v>74</v>
      </c>
      <c r="I1393" s="21" t="s">
        <v>2005</v>
      </c>
      <c r="J1393" s="5"/>
      <c r="K1393" s="5"/>
      <c r="L1393" s="19" t="str">
        <f>D1393&amp;"|"&amp;COUNTIF($D$5:D1393,D1393)</f>
        <v>استلام حديد البلاطات الهوردي|9</v>
      </c>
    </row>
    <row r="1394" spans="1:12" ht="18" x14ac:dyDescent="0.4">
      <c r="A1394" s="22">
        <v>1390</v>
      </c>
      <c r="B1394" s="22" t="s">
        <v>2168</v>
      </c>
      <c r="C1394" s="23" t="s">
        <v>2169</v>
      </c>
      <c r="D1394" s="23" t="s">
        <v>2174</v>
      </c>
      <c r="E1394" s="23" t="s">
        <v>118</v>
      </c>
      <c r="F1394" s="23" t="s">
        <v>2186</v>
      </c>
      <c r="G1394" s="23"/>
      <c r="H1394" s="22" t="s">
        <v>74</v>
      </c>
      <c r="I1394" s="23" t="s">
        <v>2005</v>
      </c>
      <c r="J1394" s="5"/>
      <c r="K1394" s="5"/>
      <c r="L1394" s="19" t="str">
        <f>D1394&amp;"|"&amp;COUNTIF($D$5:D1394,D1394)</f>
        <v>استلام حديد البلاطات الهوردي|10</v>
      </c>
    </row>
    <row r="1395" spans="1:12" ht="36" x14ac:dyDescent="0.4">
      <c r="A1395" s="20">
        <v>1391</v>
      </c>
      <c r="B1395" s="20" t="s">
        <v>2168</v>
      </c>
      <c r="C1395" s="21" t="s">
        <v>2169</v>
      </c>
      <c r="D1395" s="21" t="s">
        <v>2174</v>
      </c>
      <c r="E1395" s="21" t="s">
        <v>118</v>
      </c>
      <c r="F1395" s="21" t="s">
        <v>2187</v>
      </c>
      <c r="G1395" s="21" t="s">
        <v>1993</v>
      </c>
      <c r="H1395" s="20" t="s">
        <v>74</v>
      </c>
      <c r="I1395" s="21" t="s">
        <v>2005</v>
      </c>
      <c r="J1395" s="5"/>
      <c r="K1395" s="5"/>
      <c r="L1395" s="19" t="str">
        <f>D1395&amp;"|"&amp;COUNTIF($D$5:D1395,D1395)</f>
        <v>استلام حديد البلاطات الهوردي|11</v>
      </c>
    </row>
    <row r="1396" spans="1:12" ht="18" x14ac:dyDescent="0.4">
      <c r="A1396" s="22">
        <v>1392</v>
      </c>
      <c r="B1396" s="22" t="s">
        <v>2168</v>
      </c>
      <c r="C1396" s="23" t="s">
        <v>2169</v>
      </c>
      <c r="D1396" s="23" t="s">
        <v>2174</v>
      </c>
      <c r="E1396" s="23" t="s">
        <v>118</v>
      </c>
      <c r="F1396" s="23" t="s">
        <v>2188</v>
      </c>
      <c r="G1396" s="23" t="s">
        <v>2189</v>
      </c>
      <c r="H1396" s="22" t="s">
        <v>74</v>
      </c>
      <c r="I1396" s="23" t="s">
        <v>2190</v>
      </c>
      <c r="J1396" s="5"/>
      <c r="K1396" s="5"/>
      <c r="L1396" s="19" t="str">
        <f>D1396&amp;"|"&amp;COUNTIF($D$5:D1396,D1396)</f>
        <v>استلام حديد البلاطات الهوردي|12</v>
      </c>
    </row>
    <row r="1397" spans="1:12" ht="36" x14ac:dyDescent="0.4">
      <c r="A1397" s="20">
        <v>1393</v>
      </c>
      <c r="B1397" s="20" t="s">
        <v>2168</v>
      </c>
      <c r="C1397" s="21" t="s">
        <v>2169</v>
      </c>
      <c r="D1397" s="21" t="s">
        <v>2174</v>
      </c>
      <c r="E1397" s="21" t="s">
        <v>118</v>
      </c>
      <c r="F1397" s="21" t="s">
        <v>2191</v>
      </c>
      <c r="G1397" s="21" t="s">
        <v>2192</v>
      </c>
      <c r="H1397" s="20" t="s">
        <v>74</v>
      </c>
      <c r="I1397" s="21" t="s">
        <v>2190</v>
      </c>
      <c r="J1397" s="5"/>
      <c r="K1397" s="5"/>
      <c r="L1397" s="19" t="str">
        <f>D1397&amp;"|"&amp;COUNTIF($D$5:D1397,D1397)</f>
        <v>استلام حديد البلاطات الهوردي|13</v>
      </c>
    </row>
    <row r="1398" spans="1:12" ht="18" x14ac:dyDescent="0.4">
      <c r="A1398" s="22">
        <v>1394</v>
      </c>
      <c r="B1398" s="22" t="s">
        <v>2168</v>
      </c>
      <c r="C1398" s="23" t="s">
        <v>2169</v>
      </c>
      <c r="D1398" s="23" t="s">
        <v>2174</v>
      </c>
      <c r="E1398" s="23" t="s">
        <v>118</v>
      </c>
      <c r="F1398" s="23" t="s">
        <v>2193</v>
      </c>
      <c r="G1398" s="23"/>
      <c r="H1398" s="22" t="s">
        <v>74</v>
      </c>
      <c r="I1398" s="23" t="s">
        <v>2190</v>
      </c>
      <c r="J1398" s="5"/>
      <c r="K1398" s="5"/>
      <c r="L1398" s="19" t="str">
        <f>D1398&amp;"|"&amp;COUNTIF($D$5:D1398,D1398)</f>
        <v>استلام حديد البلاطات الهوردي|14</v>
      </c>
    </row>
    <row r="1399" spans="1:12" ht="18" x14ac:dyDescent="0.4">
      <c r="A1399" s="20">
        <v>1395</v>
      </c>
      <c r="B1399" s="20" t="s">
        <v>2168</v>
      </c>
      <c r="C1399" s="21" t="s">
        <v>2169</v>
      </c>
      <c r="D1399" s="21" t="s">
        <v>2174</v>
      </c>
      <c r="E1399" s="21" t="s">
        <v>118</v>
      </c>
      <c r="F1399" s="21" t="s">
        <v>2194</v>
      </c>
      <c r="G1399" s="21"/>
      <c r="H1399" s="20" t="s">
        <v>84</v>
      </c>
      <c r="I1399" s="21" t="s">
        <v>2190</v>
      </c>
      <c r="J1399" s="5"/>
      <c r="K1399" s="5"/>
      <c r="L1399" s="19" t="str">
        <f>D1399&amp;"|"&amp;COUNTIF($D$5:D1399,D1399)</f>
        <v>استلام حديد البلاطات الهوردي|15</v>
      </c>
    </row>
    <row r="1400" spans="1:12" ht="18" x14ac:dyDescent="0.4">
      <c r="A1400" s="22">
        <v>1396</v>
      </c>
      <c r="B1400" s="22" t="s">
        <v>2168</v>
      </c>
      <c r="C1400" s="23" t="s">
        <v>2169</v>
      </c>
      <c r="D1400" s="23" t="s">
        <v>2174</v>
      </c>
      <c r="E1400" s="23" t="s">
        <v>118</v>
      </c>
      <c r="F1400" s="23" t="s">
        <v>2195</v>
      </c>
      <c r="G1400" s="23"/>
      <c r="H1400" s="22" t="s">
        <v>84</v>
      </c>
      <c r="I1400" s="23" t="s">
        <v>2190</v>
      </c>
      <c r="J1400" s="5"/>
      <c r="K1400" s="5"/>
      <c r="L1400" s="19" t="str">
        <f>D1400&amp;"|"&amp;COUNTIF($D$5:D1400,D1400)</f>
        <v>استلام حديد البلاطات الهوردي|16</v>
      </c>
    </row>
    <row r="1401" spans="1:12" ht="18" x14ac:dyDescent="0.4">
      <c r="A1401" s="20">
        <v>1397</v>
      </c>
      <c r="B1401" s="20" t="s">
        <v>2168</v>
      </c>
      <c r="C1401" s="21" t="s">
        <v>2169</v>
      </c>
      <c r="D1401" s="21" t="s">
        <v>2174</v>
      </c>
      <c r="E1401" s="21" t="s">
        <v>118</v>
      </c>
      <c r="F1401" s="21" t="s">
        <v>2196</v>
      </c>
      <c r="G1401" s="21"/>
      <c r="H1401" s="20" t="s">
        <v>84</v>
      </c>
      <c r="I1401" s="21" t="s">
        <v>2190</v>
      </c>
      <c r="J1401" s="5"/>
      <c r="K1401" s="5"/>
      <c r="L1401" s="19" t="str">
        <f>D1401&amp;"|"&amp;COUNTIF($D$5:D1401,D1401)</f>
        <v>استلام حديد البلاطات الهوردي|17</v>
      </c>
    </row>
    <row r="1402" spans="1:12" ht="18" x14ac:dyDescent="0.4">
      <c r="A1402" s="22">
        <v>1398</v>
      </c>
      <c r="B1402" s="22" t="s">
        <v>2168</v>
      </c>
      <c r="C1402" s="23" t="s">
        <v>2169</v>
      </c>
      <c r="D1402" s="23" t="s">
        <v>2174</v>
      </c>
      <c r="E1402" s="23" t="s">
        <v>118</v>
      </c>
      <c r="F1402" s="23" t="s">
        <v>2197</v>
      </c>
      <c r="G1402" s="23"/>
      <c r="H1402" s="22" t="s">
        <v>78</v>
      </c>
      <c r="I1402" s="23" t="s">
        <v>2190</v>
      </c>
      <c r="J1402" s="5"/>
      <c r="K1402" s="5"/>
      <c r="L1402" s="19" t="str">
        <f>D1402&amp;"|"&amp;COUNTIF($D$5:D1402,D1402)</f>
        <v>استلام حديد البلاطات الهوردي|18</v>
      </c>
    </row>
    <row r="1403" spans="1:12" ht="18" x14ac:dyDescent="0.4">
      <c r="A1403" s="20">
        <v>1399</v>
      </c>
      <c r="B1403" s="20" t="s">
        <v>2168</v>
      </c>
      <c r="C1403" s="21" t="s">
        <v>2169</v>
      </c>
      <c r="D1403" s="21" t="s">
        <v>2174</v>
      </c>
      <c r="E1403" s="21" t="s">
        <v>118</v>
      </c>
      <c r="F1403" s="21" t="s">
        <v>2198</v>
      </c>
      <c r="G1403" s="21" t="s">
        <v>2199</v>
      </c>
      <c r="H1403" s="20" t="s">
        <v>78</v>
      </c>
      <c r="I1403" s="21" t="s">
        <v>2190</v>
      </c>
      <c r="J1403" s="5"/>
      <c r="K1403" s="5"/>
      <c r="L1403" s="19" t="str">
        <f>D1403&amp;"|"&amp;COUNTIF($D$5:D1403,D1403)</f>
        <v>استلام حديد البلاطات الهوردي|19</v>
      </c>
    </row>
    <row r="1404" spans="1:12" ht="18" x14ac:dyDescent="0.4">
      <c r="A1404" s="22">
        <v>1400</v>
      </c>
      <c r="B1404" s="22" t="s">
        <v>2168</v>
      </c>
      <c r="C1404" s="23" t="s">
        <v>2169</v>
      </c>
      <c r="D1404" s="23" t="s">
        <v>2174</v>
      </c>
      <c r="E1404" s="23" t="s">
        <v>118</v>
      </c>
      <c r="F1404" s="23" t="s">
        <v>2200</v>
      </c>
      <c r="G1404" s="23" t="s">
        <v>2201</v>
      </c>
      <c r="H1404" s="22" t="s">
        <v>74</v>
      </c>
      <c r="I1404" s="23" t="s">
        <v>2190</v>
      </c>
      <c r="J1404" s="5"/>
      <c r="K1404" s="5"/>
      <c r="L1404" s="19" t="str">
        <f>D1404&amp;"|"&amp;COUNTIF($D$5:D1404,D1404)</f>
        <v>استلام حديد البلاطات الهوردي|20</v>
      </c>
    </row>
    <row r="1405" spans="1:12" ht="18" x14ac:dyDescent="0.4">
      <c r="A1405" s="20">
        <v>1401</v>
      </c>
      <c r="B1405" s="20" t="s">
        <v>2168</v>
      </c>
      <c r="C1405" s="21" t="s">
        <v>2169</v>
      </c>
      <c r="D1405" s="21" t="s">
        <v>2174</v>
      </c>
      <c r="E1405" s="21" t="s">
        <v>118</v>
      </c>
      <c r="F1405" s="21" t="s">
        <v>2202</v>
      </c>
      <c r="G1405" s="21"/>
      <c r="H1405" s="20" t="s">
        <v>74</v>
      </c>
      <c r="I1405" s="21" t="s">
        <v>2190</v>
      </c>
      <c r="J1405" s="5"/>
      <c r="K1405" s="5"/>
      <c r="L1405" s="19" t="str">
        <f>D1405&amp;"|"&amp;COUNTIF($D$5:D1405,D1405)</f>
        <v>استلام حديد البلاطات الهوردي|21</v>
      </c>
    </row>
    <row r="1406" spans="1:12" ht="36" x14ac:dyDescent="0.4">
      <c r="A1406" s="22">
        <v>1402</v>
      </c>
      <c r="B1406" s="22" t="s">
        <v>2168</v>
      </c>
      <c r="C1406" s="23" t="s">
        <v>2169</v>
      </c>
      <c r="D1406" s="23" t="s">
        <v>2174</v>
      </c>
      <c r="E1406" s="23" t="s">
        <v>118</v>
      </c>
      <c r="F1406" s="23" t="s">
        <v>2203</v>
      </c>
      <c r="G1406" s="23" t="s">
        <v>2204</v>
      </c>
      <c r="H1406" s="22" t="s">
        <v>74</v>
      </c>
      <c r="I1406" s="23" t="s">
        <v>2190</v>
      </c>
      <c r="J1406" s="5"/>
      <c r="K1406" s="5"/>
      <c r="L1406" s="19" t="str">
        <f>D1406&amp;"|"&amp;COUNTIF($D$5:D1406,D1406)</f>
        <v>استلام حديد البلاطات الهوردي|22</v>
      </c>
    </row>
    <row r="1407" spans="1:12" ht="18" x14ac:dyDescent="0.4">
      <c r="A1407" s="20">
        <v>1403</v>
      </c>
      <c r="B1407" s="20" t="s">
        <v>2168</v>
      </c>
      <c r="C1407" s="21" t="s">
        <v>2169</v>
      </c>
      <c r="D1407" s="21" t="s">
        <v>2174</v>
      </c>
      <c r="E1407" s="21" t="s">
        <v>118</v>
      </c>
      <c r="F1407" s="21" t="s">
        <v>2205</v>
      </c>
      <c r="G1407" s="21"/>
      <c r="H1407" s="20" t="s">
        <v>84</v>
      </c>
      <c r="I1407" s="21" t="s">
        <v>2190</v>
      </c>
      <c r="J1407" s="5"/>
      <c r="K1407" s="5"/>
      <c r="L1407" s="19" t="str">
        <f>D1407&amp;"|"&amp;COUNTIF($D$5:D1407,D1407)</f>
        <v>استلام حديد البلاطات الهوردي|23</v>
      </c>
    </row>
    <row r="1408" spans="1:12" ht="36" x14ac:dyDescent="0.4">
      <c r="A1408" s="22">
        <v>1404</v>
      </c>
      <c r="B1408" s="22" t="s">
        <v>2168</v>
      </c>
      <c r="C1408" s="23" t="s">
        <v>2169</v>
      </c>
      <c r="D1408" s="23" t="s">
        <v>2206</v>
      </c>
      <c r="E1408" s="23" t="s">
        <v>118</v>
      </c>
      <c r="F1408" s="23" t="s">
        <v>2207</v>
      </c>
      <c r="G1408" s="23"/>
      <c r="H1408" s="22" t="s">
        <v>74</v>
      </c>
      <c r="I1408" s="23" t="s">
        <v>2190</v>
      </c>
      <c r="J1408" s="5"/>
      <c r="K1408" s="5"/>
      <c r="L1408" s="19" t="str">
        <f>D1408&amp;"|"&amp;COUNTIF($D$5:D1408,D1408)</f>
        <v>استلام البلاطات المسطحة Flat Slab|1</v>
      </c>
    </row>
    <row r="1409" spans="1:12" ht="36" x14ac:dyDescent="0.4">
      <c r="A1409" s="20">
        <v>1405</v>
      </c>
      <c r="B1409" s="20" t="s">
        <v>2168</v>
      </c>
      <c r="C1409" s="21" t="s">
        <v>2169</v>
      </c>
      <c r="D1409" s="21" t="s">
        <v>2206</v>
      </c>
      <c r="E1409" s="21" t="s">
        <v>118</v>
      </c>
      <c r="F1409" s="21" t="s">
        <v>2208</v>
      </c>
      <c r="G1409" s="21" t="s">
        <v>2209</v>
      </c>
      <c r="H1409" s="20" t="s">
        <v>74</v>
      </c>
      <c r="I1409" s="21" t="s">
        <v>2008</v>
      </c>
      <c r="J1409" s="5"/>
      <c r="K1409" s="5"/>
      <c r="L1409" s="19" t="str">
        <f>D1409&amp;"|"&amp;COUNTIF($D$5:D1409,D1409)</f>
        <v>استلام البلاطات المسطحة Flat Slab|2</v>
      </c>
    </row>
    <row r="1410" spans="1:12" ht="36" x14ac:dyDescent="0.4">
      <c r="A1410" s="22">
        <v>1406</v>
      </c>
      <c r="B1410" s="22" t="s">
        <v>2168</v>
      </c>
      <c r="C1410" s="23" t="s">
        <v>2169</v>
      </c>
      <c r="D1410" s="23" t="s">
        <v>2206</v>
      </c>
      <c r="E1410" s="23" t="s">
        <v>118</v>
      </c>
      <c r="F1410" s="23" t="s">
        <v>2210</v>
      </c>
      <c r="G1410" s="23" t="s">
        <v>2211</v>
      </c>
      <c r="H1410" s="22" t="s">
        <v>74</v>
      </c>
      <c r="I1410" s="23" t="s">
        <v>2008</v>
      </c>
      <c r="J1410" s="5"/>
      <c r="K1410" s="5"/>
      <c r="L1410" s="19" t="str">
        <f>D1410&amp;"|"&amp;COUNTIF($D$5:D1410,D1410)</f>
        <v>استلام البلاطات المسطحة Flat Slab|3</v>
      </c>
    </row>
    <row r="1411" spans="1:12" ht="36" x14ac:dyDescent="0.4">
      <c r="A1411" s="20">
        <v>1407</v>
      </c>
      <c r="B1411" s="20" t="s">
        <v>2168</v>
      </c>
      <c r="C1411" s="21" t="s">
        <v>2169</v>
      </c>
      <c r="D1411" s="21" t="s">
        <v>2206</v>
      </c>
      <c r="E1411" s="21" t="s">
        <v>118</v>
      </c>
      <c r="F1411" s="21" t="s">
        <v>2212</v>
      </c>
      <c r="G1411" s="21"/>
      <c r="H1411" s="20" t="s">
        <v>74</v>
      </c>
      <c r="I1411" s="21" t="s">
        <v>2008</v>
      </c>
      <c r="J1411" s="5"/>
      <c r="K1411" s="5"/>
      <c r="L1411" s="19" t="str">
        <f>D1411&amp;"|"&amp;COUNTIF($D$5:D1411,D1411)</f>
        <v>استلام البلاطات المسطحة Flat Slab|4</v>
      </c>
    </row>
    <row r="1412" spans="1:12" ht="36" x14ac:dyDescent="0.4">
      <c r="A1412" s="22">
        <v>1408</v>
      </c>
      <c r="B1412" s="22" t="s">
        <v>2168</v>
      </c>
      <c r="C1412" s="23" t="s">
        <v>2169</v>
      </c>
      <c r="D1412" s="23" t="s">
        <v>2206</v>
      </c>
      <c r="E1412" s="23" t="s">
        <v>118</v>
      </c>
      <c r="F1412" s="23" t="s">
        <v>2213</v>
      </c>
      <c r="G1412" s="23"/>
      <c r="H1412" s="22" t="s">
        <v>74</v>
      </c>
      <c r="I1412" s="23" t="s">
        <v>2008</v>
      </c>
      <c r="J1412" s="5"/>
      <c r="K1412" s="5"/>
      <c r="L1412" s="19" t="str">
        <f>D1412&amp;"|"&amp;COUNTIF($D$5:D1412,D1412)</f>
        <v>استلام البلاطات المسطحة Flat Slab|5</v>
      </c>
    </row>
    <row r="1413" spans="1:12" ht="36" x14ac:dyDescent="0.4">
      <c r="A1413" s="20">
        <v>1409</v>
      </c>
      <c r="B1413" s="20" t="s">
        <v>2168</v>
      </c>
      <c r="C1413" s="21" t="s">
        <v>2169</v>
      </c>
      <c r="D1413" s="21" t="s">
        <v>2206</v>
      </c>
      <c r="E1413" s="21" t="s">
        <v>118</v>
      </c>
      <c r="F1413" s="21" t="s">
        <v>2214</v>
      </c>
      <c r="G1413" s="21"/>
      <c r="H1413" s="20" t="s">
        <v>84</v>
      </c>
      <c r="I1413" s="21" t="s">
        <v>2008</v>
      </c>
      <c r="J1413" s="5"/>
      <c r="K1413" s="5"/>
      <c r="L1413" s="19" t="str">
        <f>D1413&amp;"|"&amp;COUNTIF($D$5:D1413,D1413)</f>
        <v>استلام البلاطات المسطحة Flat Slab|6</v>
      </c>
    </row>
    <row r="1414" spans="1:12" ht="36" x14ac:dyDescent="0.4">
      <c r="A1414" s="22">
        <v>1410</v>
      </c>
      <c r="B1414" s="22" t="s">
        <v>2168</v>
      </c>
      <c r="C1414" s="23" t="s">
        <v>2169</v>
      </c>
      <c r="D1414" s="23" t="s">
        <v>2206</v>
      </c>
      <c r="E1414" s="23" t="s">
        <v>118</v>
      </c>
      <c r="F1414" s="23" t="s">
        <v>2215</v>
      </c>
      <c r="G1414" s="23" t="s">
        <v>2216</v>
      </c>
      <c r="H1414" s="22" t="s">
        <v>74</v>
      </c>
      <c r="I1414" s="23" t="s">
        <v>2008</v>
      </c>
      <c r="J1414" s="5"/>
      <c r="K1414" s="5"/>
      <c r="L1414" s="19" t="str">
        <f>D1414&amp;"|"&amp;COUNTIF($D$5:D1414,D1414)</f>
        <v>استلام البلاطات المسطحة Flat Slab|7</v>
      </c>
    </row>
    <row r="1415" spans="1:12" ht="36" x14ac:dyDescent="0.4">
      <c r="A1415" s="20">
        <v>1411</v>
      </c>
      <c r="B1415" s="20" t="s">
        <v>2168</v>
      </c>
      <c r="C1415" s="21" t="s">
        <v>2169</v>
      </c>
      <c r="D1415" s="21" t="s">
        <v>2206</v>
      </c>
      <c r="E1415" s="21" t="s">
        <v>118</v>
      </c>
      <c r="F1415" s="21" t="s">
        <v>2217</v>
      </c>
      <c r="G1415" s="21" t="s">
        <v>2218</v>
      </c>
      <c r="H1415" s="20" t="s">
        <v>74</v>
      </c>
      <c r="I1415" s="21" t="s">
        <v>2008</v>
      </c>
      <c r="J1415" s="5"/>
      <c r="K1415" s="5"/>
      <c r="L1415" s="19" t="str">
        <f>D1415&amp;"|"&amp;COUNTIF($D$5:D1415,D1415)</f>
        <v>استلام البلاطات المسطحة Flat Slab|8</v>
      </c>
    </row>
    <row r="1416" spans="1:12" ht="36" x14ac:dyDescent="0.4">
      <c r="A1416" s="22">
        <v>1412</v>
      </c>
      <c r="B1416" s="22" t="s">
        <v>2168</v>
      </c>
      <c r="C1416" s="23" t="s">
        <v>2169</v>
      </c>
      <c r="D1416" s="23" t="s">
        <v>2206</v>
      </c>
      <c r="E1416" s="23" t="s">
        <v>118</v>
      </c>
      <c r="F1416" s="23" t="s">
        <v>2219</v>
      </c>
      <c r="G1416" s="23" t="s">
        <v>2220</v>
      </c>
      <c r="H1416" s="22" t="s">
        <v>74</v>
      </c>
      <c r="I1416" s="23" t="s">
        <v>2008</v>
      </c>
      <c r="J1416" s="5"/>
      <c r="K1416" s="5"/>
      <c r="L1416" s="19" t="str">
        <f>D1416&amp;"|"&amp;COUNTIF($D$5:D1416,D1416)</f>
        <v>استلام البلاطات المسطحة Flat Slab|9</v>
      </c>
    </row>
    <row r="1417" spans="1:12" ht="36" x14ac:dyDescent="0.4">
      <c r="A1417" s="20">
        <v>1413</v>
      </c>
      <c r="B1417" s="20" t="s">
        <v>2168</v>
      </c>
      <c r="C1417" s="21" t="s">
        <v>2169</v>
      </c>
      <c r="D1417" s="21" t="s">
        <v>2206</v>
      </c>
      <c r="E1417" s="21" t="s">
        <v>118</v>
      </c>
      <c r="F1417" s="21" t="s">
        <v>2221</v>
      </c>
      <c r="G1417" s="21" t="s">
        <v>2222</v>
      </c>
      <c r="H1417" s="20" t="s">
        <v>74</v>
      </c>
      <c r="I1417" s="21" t="s">
        <v>2008</v>
      </c>
      <c r="J1417" s="5"/>
      <c r="K1417" s="5"/>
      <c r="L1417" s="19" t="str">
        <f>D1417&amp;"|"&amp;COUNTIF($D$5:D1417,D1417)</f>
        <v>استلام البلاطات المسطحة Flat Slab|10</v>
      </c>
    </row>
    <row r="1418" spans="1:12" ht="36" x14ac:dyDescent="0.4">
      <c r="A1418" s="22">
        <v>1414</v>
      </c>
      <c r="B1418" s="22" t="s">
        <v>2168</v>
      </c>
      <c r="C1418" s="23" t="s">
        <v>2169</v>
      </c>
      <c r="D1418" s="23" t="s">
        <v>2206</v>
      </c>
      <c r="E1418" s="23" t="s">
        <v>118</v>
      </c>
      <c r="F1418" s="23" t="s">
        <v>2223</v>
      </c>
      <c r="G1418" s="23"/>
      <c r="H1418" s="22" t="s">
        <v>84</v>
      </c>
      <c r="I1418" s="23" t="s">
        <v>2008</v>
      </c>
      <c r="J1418" s="5"/>
      <c r="K1418" s="5"/>
      <c r="L1418" s="19" t="str">
        <f>D1418&amp;"|"&amp;COUNTIF($D$5:D1418,D1418)</f>
        <v>استلام البلاطات المسطحة Flat Slab|11</v>
      </c>
    </row>
    <row r="1419" spans="1:12" ht="18" x14ac:dyDescent="0.4">
      <c r="A1419" s="20">
        <v>1415</v>
      </c>
      <c r="B1419" s="20" t="s">
        <v>2168</v>
      </c>
      <c r="C1419" s="21" t="s">
        <v>2169</v>
      </c>
      <c r="D1419" s="21" t="s">
        <v>1112</v>
      </c>
      <c r="E1419" s="21" t="s">
        <v>72</v>
      </c>
      <c r="F1419" s="21" t="s">
        <v>2224</v>
      </c>
      <c r="G1419" s="21"/>
      <c r="H1419" s="20" t="s">
        <v>74</v>
      </c>
      <c r="I1419" s="21" t="s">
        <v>1110</v>
      </c>
      <c r="J1419" s="5"/>
      <c r="K1419" s="5"/>
      <c r="L1419" s="19" t="str">
        <f>D1419&amp;"|"&amp;COUNTIF($D$5:D1419,D1419)</f>
        <v>استلام بلاطات الشد اللاحق PT|2</v>
      </c>
    </row>
    <row r="1420" spans="1:12" ht="18" x14ac:dyDescent="0.4">
      <c r="A1420" s="22">
        <v>1416</v>
      </c>
      <c r="B1420" s="22" t="s">
        <v>2168</v>
      </c>
      <c r="C1420" s="23" t="s">
        <v>2169</v>
      </c>
      <c r="D1420" s="23" t="s">
        <v>1112</v>
      </c>
      <c r="E1420" s="23" t="s">
        <v>76</v>
      </c>
      <c r="F1420" s="23" t="s">
        <v>2225</v>
      </c>
      <c r="G1420" s="23"/>
      <c r="H1420" s="22" t="s">
        <v>78</v>
      </c>
      <c r="I1420" s="23" t="s">
        <v>1110</v>
      </c>
      <c r="J1420" s="5"/>
      <c r="K1420" s="5"/>
      <c r="L1420" s="19" t="str">
        <f>D1420&amp;"|"&amp;COUNTIF($D$5:D1420,D1420)</f>
        <v>استلام بلاطات الشد اللاحق PT|3</v>
      </c>
    </row>
    <row r="1421" spans="1:12" ht="36" x14ac:dyDescent="0.4">
      <c r="A1421" s="20">
        <v>1417</v>
      </c>
      <c r="B1421" s="20" t="s">
        <v>2168</v>
      </c>
      <c r="C1421" s="21" t="s">
        <v>2169</v>
      </c>
      <c r="D1421" s="21" t="s">
        <v>1112</v>
      </c>
      <c r="E1421" s="21" t="s">
        <v>76</v>
      </c>
      <c r="F1421" s="21" t="s">
        <v>2226</v>
      </c>
      <c r="G1421" s="21" t="s">
        <v>2227</v>
      </c>
      <c r="H1421" s="20" t="s">
        <v>78</v>
      </c>
      <c r="I1421" s="21" t="s">
        <v>1110</v>
      </c>
      <c r="J1421" s="5"/>
      <c r="K1421" s="5"/>
      <c r="L1421" s="19" t="str">
        <f>D1421&amp;"|"&amp;COUNTIF($D$5:D1421,D1421)</f>
        <v>استلام بلاطات الشد اللاحق PT|4</v>
      </c>
    </row>
    <row r="1422" spans="1:12" ht="36" x14ac:dyDescent="0.4">
      <c r="A1422" s="22">
        <v>1418</v>
      </c>
      <c r="B1422" s="22" t="s">
        <v>2168</v>
      </c>
      <c r="C1422" s="23" t="s">
        <v>2169</v>
      </c>
      <c r="D1422" s="23" t="s">
        <v>1112</v>
      </c>
      <c r="E1422" s="23" t="s">
        <v>72</v>
      </c>
      <c r="F1422" s="23" t="s">
        <v>2228</v>
      </c>
      <c r="G1422" s="23"/>
      <c r="H1422" s="22" t="s">
        <v>74</v>
      </c>
      <c r="I1422" s="23" t="s">
        <v>1110</v>
      </c>
      <c r="J1422" s="5"/>
      <c r="K1422" s="5"/>
      <c r="L1422" s="19" t="str">
        <f>D1422&amp;"|"&amp;COUNTIF($D$5:D1422,D1422)</f>
        <v>استلام بلاطات الشد اللاحق PT|5</v>
      </c>
    </row>
    <row r="1423" spans="1:12" ht="18" x14ac:dyDescent="0.4">
      <c r="A1423" s="20">
        <v>1419</v>
      </c>
      <c r="B1423" s="20" t="s">
        <v>2168</v>
      </c>
      <c r="C1423" s="21" t="s">
        <v>2169</v>
      </c>
      <c r="D1423" s="21" t="s">
        <v>1112</v>
      </c>
      <c r="E1423" s="21" t="s">
        <v>76</v>
      </c>
      <c r="F1423" s="21" t="s">
        <v>2229</v>
      </c>
      <c r="G1423" s="21"/>
      <c r="H1423" s="20" t="s">
        <v>78</v>
      </c>
      <c r="I1423" s="21" t="s">
        <v>1110</v>
      </c>
      <c r="J1423" s="5"/>
      <c r="K1423" s="5"/>
      <c r="L1423" s="19" t="str">
        <f>D1423&amp;"|"&amp;COUNTIF($D$5:D1423,D1423)</f>
        <v>استلام بلاطات الشد اللاحق PT|6</v>
      </c>
    </row>
    <row r="1424" spans="1:12" ht="36" x14ac:dyDescent="0.4">
      <c r="A1424" s="22">
        <v>1420</v>
      </c>
      <c r="B1424" s="22" t="s">
        <v>2168</v>
      </c>
      <c r="C1424" s="23" t="s">
        <v>2169</v>
      </c>
      <c r="D1424" s="23" t="s">
        <v>1112</v>
      </c>
      <c r="E1424" s="23" t="s">
        <v>76</v>
      </c>
      <c r="F1424" s="23" t="s">
        <v>2230</v>
      </c>
      <c r="G1424" s="23" t="s">
        <v>2231</v>
      </c>
      <c r="H1424" s="22" t="s">
        <v>78</v>
      </c>
      <c r="I1424" s="23" t="s">
        <v>1110</v>
      </c>
      <c r="J1424" s="5"/>
      <c r="K1424" s="5"/>
      <c r="L1424" s="19" t="str">
        <f>D1424&amp;"|"&amp;COUNTIF($D$5:D1424,D1424)</f>
        <v>استلام بلاطات الشد اللاحق PT|7</v>
      </c>
    </row>
    <row r="1425" spans="1:12" ht="18" x14ac:dyDescent="0.4">
      <c r="A1425" s="20">
        <v>1421</v>
      </c>
      <c r="B1425" s="20" t="s">
        <v>2168</v>
      </c>
      <c r="C1425" s="21" t="s">
        <v>2169</v>
      </c>
      <c r="D1425" s="21" t="s">
        <v>1112</v>
      </c>
      <c r="E1425" s="21" t="s">
        <v>118</v>
      </c>
      <c r="F1425" s="21" t="s">
        <v>2232</v>
      </c>
      <c r="G1425" s="21"/>
      <c r="H1425" s="20" t="s">
        <v>74</v>
      </c>
      <c r="I1425" s="21" t="s">
        <v>1110</v>
      </c>
      <c r="J1425" s="5"/>
      <c r="K1425" s="5"/>
      <c r="L1425" s="19" t="str">
        <f>D1425&amp;"|"&amp;COUNTIF($D$5:D1425,D1425)</f>
        <v>استلام بلاطات الشد اللاحق PT|8</v>
      </c>
    </row>
    <row r="1426" spans="1:12" ht="18" x14ac:dyDescent="0.4">
      <c r="A1426" s="22">
        <v>1422</v>
      </c>
      <c r="B1426" s="22" t="s">
        <v>2168</v>
      </c>
      <c r="C1426" s="23" t="s">
        <v>2169</v>
      </c>
      <c r="D1426" s="23" t="s">
        <v>1112</v>
      </c>
      <c r="E1426" s="23" t="s">
        <v>118</v>
      </c>
      <c r="F1426" s="23" t="s">
        <v>2233</v>
      </c>
      <c r="G1426" s="23" t="s">
        <v>2234</v>
      </c>
      <c r="H1426" s="22" t="s">
        <v>84</v>
      </c>
      <c r="I1426" s="23" t="s">
        <v>1110</v>
      </c>
      <c r="J1426" s="5"/>
      <c r="K1426" s="5"/>
      <c r="L1426" s="19" t="str">
        <f>D1426&amp;"|"&amp;COUNTIF($D$5:D1426,D1426)</f>
        <v>استلام بلاطات الشد اللاحق PT|9</v>
      </c>
    </row>
    <row r="1427" spans="1:12" ht="36" x14ac:dyDescent="0.4">
      <c r="A1427" s="20">
        <v>1423</v>
      </c>
      <c r="B1427" s="20" t="s">
        <v>2168</v>
      </c>
      <c r="C1427" s="21" t="s">
        <v>2169</v>
      </c>
      <c r="D1427" s="21" t="s">
        <v>1112</v>
      </c>
      <c r="E1427" s="21" t="s">
        <v>118</v>
      </c>
      <c r="F1427" s="21" t="s">
        <v>2235</v>
      </c>
      <c r="G1427" s="21" t="s">
        <v>2236</v>
      </c>
      <c r="H1427" s="20" t="s">
        <v>74</v>
      </c>
      <c r="I1427" s="21" t="s">
        <v>1110</v>
      </c>
      <c r="J1427" s="5"/>
      <c r="K1427" s="5"/>
      <c r="L1427" s="19" t="str">
        <f>D1427&amp;"|"&amp;COUNTIF($D$5:D1427,D1427)</f>
        <v>استلام بلاطات الشد اللاحق PT|10</v>
      </c>
    </row>
    <row r="1428" spans="1:12" ht="36" x14ac:dyDescent="0.4">
      <c r="A1428" s="22">
        <v>1424</v>
      </c>
      <c r="B1428" s="22" t="s">
        <v>2168</v>
      </c>
      <c r="C1428" s="23" t="s">
        <v>2169</v>
      </c>
      <c r="D1428" s="23" t="s">
        <v>1112</v>
      </c>
      <c r="E1428" s="23" t="s">
        <v>118</v>
      </c>
      <c r="F1428" s="23" t="s">
        <v>2237</v>
      </c>
      <c r="G1428" s="23"/>
      <c r="H1428" s="22" t="s">
        <v>84</v>
      </c>
      <c r="I1428" s="23" t="s">
        <v>2238</v>
      </c>
      <c r="J1428" s="5"/>
      <c r="K1428" s="5"/>
      <c r="L1428" s="19" t="str">
        <f>D1428&amp;"|"&amp;COUNTIF($D$5:D1428,D1428)</f>
        <v>استلام بلاطات الشد اللاحق PT|11</v>
      </c>
    </row>
    <row r="1429" spans="1:12" ht="18" x14ac:dyDescent="0.4">
      <c r="A1429" s="20">
        <v>1425</v>
      </c>
      <c r="B1429" s="20" t="s">
        <v>2168</v>
      </c>
      <c r="C1429" s="21" t="s">
        <v>2169</v>
      </c>
      <c r="D1429" s="21" t="s">
        <v>1112</v>
      </c>
      <c r="E1429" s="21" t="s">
        <v>118</v>
      </c>
      <c r="F1429" s="21" t="s">
        <v>2239</v>
      </c>
      <c r="G1429" s="21"/>
      <c r="H1429" s="20" t="s">
        <v>74</v>
      </c>
      <c r="I1429" s="21" t="s">
        <v>2238</v>
      </c>
      <c r="J1429" s="5"/>
      <c r="K1429" s="5"/>
      <c r="L1429" s="19" t="str">
        <f>D1429&amp;"|"&amp;COUNTIF($D$5:D1429,D1429)</f>
        <v>استلام بلاطات الشد اللاحق PT|12</v>
      </c>
    </row>
    <row r="1430" spans="1:12" ht="36" x14ac:dyDescent="0.4">
      <c r="A1430" s="22">
        <v>1426</v>
      </c>
      <c r="B1430" s="22" t="s">
        <v>2168</v>
      </c>
      <c r="C1430" s="23" t="s">
        <v>2169</v>
      </c>
      <c r="D1430" s="23" t="s">
        <v>1112</v>
      </c>
      <c r="E1430" s="23" t="s">
        <v>118</v>
      </c>
      <c r="F1430" s="23" t="s">
        <v>2240</v>
      </c>
      <c r="G1430" s="23" t="s">
        <v>2241</v>
      </c>
      <c r="H1430" s="22" t="s">
        <v>84</v>
      </c>
      <c r="I1430" s="23" t="s">
        <v>2238</v>
      </c>
      <c r="J1430" s="5"/>
      <c r="K1430" s="5"/>
      <c r="L1430" s="19" t="str">
        <f>D1430&amp;"|"&amp;COUNTIF($D$5:D1430,D1430)</f>
        <v>استلام بلاطات الشد اللاحق PT|13</v>
      </c>
    </row>
    <row r="1431" spans="1:12" ht="36" x14ac:dyDescent="0.4">
      <c r="A1431" s="20">
        <v>1427</v>
      </c>
      <c r="B1431" s="20" t="s">
        <v>2168</v>
      </c>
      <c r="C1431" s="21" t="s">
        <v>2169</v>
      </c>
      <c r="D1431" s="21" t="s">
        <v>1112</v>
      </c>
      <c r="E1431" s="21" t="s">
        <v>118</v>
      </c>
      <c r="F1431" s="21" t="s">
        <v>2242</v>
      </c>
      <c r="G1431" s="21" t="s">
        <v>2243</v>
      </c>
      <c r="H1431" s="20" t="s">
        <v>74</v>
      </c>
      <c r="I1431" s="21" t="s">
        <v>2238</v>
      </c>
      <c r="J1431" s="5"/>
      <c r="K1431" s="5"/>
      <c r="L1431" s="19" t="str">
        <f>D1431&amp;"|"&amp;COUNTIF($D$5:D1431,D1431)</f>
        <v>استلام بلاطات الشد اللاحق PT|14</v>
      </c>
    </row>
    <row r="1432" spans="1:12" ht="18" x14ac:dyDescent="0.4">
      <c r="A1432" s="22">
        <v>1428</v>
      </c>
      <c r="B1432" s="22" t="s">
        <v>2168</v>
      </c>
      <c r="C1432" s="23" t="s">
        <v>2169</v>
      </c>
      <c r="D1432" s="23" t="s">
        <v>1112</v>
      </c>
      <c r="E1432" s="23" t="s">
        <v>118</v>
      </c>
      <c r="F1432" s="23" t="s">
        <v>2244</v>
      </c>
      <c r="G1432" s="23"/>
      <c r="H1432" s="22" t="s">
        <v>84</v>
      </c>
      <c r="I1432" s="23" t="s">
        <v>2238</v>
      </c>
      <c r="J1432" s="5"/>
      <c r="K1432" s="5"/>
      <c r="L1432" s="19" t="str">
        <f>D1432&amp;"|"&amp;COUNTIF($D$5:D1432,D1432)</f>
        <v>استلام بلاطات الشد اللاحق PT|15</v>
      </c>
    </row>
    <row r="1433" spans="1:12" ht="36" x14ac:dyDescent="0.4">
      <c r="A1433" s="20">
        <v>1429</v>
      </c>
      <c r="B1433" s="20" t="s">
        <v>2168</v>
      </c>
      <c r="C1433" s="21" t="s">
        <v>2169</v>
      </c>
      <c r="D1433" s="21" t="s">
        <v>1112</v>
      </c>
      <c r="E1433" s="21" t="s">
        <v>118</v>
      </c>
      <c r="F1433" s="21" t="s">
        <v>2245</v>
      </c>
      <c r="G1433" s="21" t="s">
        <v>2246</v>
      </c>
      <c r="H1433" s="20" t="s">
        <v>74</v>
      </c>
      <c r="I1433" s="21" t="s">
        <v>2238</v>
      </c>
      <c r="J1433" s="5"/>
      <c r="K1433" s="5"/>
      <c r="L1433" s="19" t="str">
        <f>D1433&amp;"|"&amp;COUNTIF($D$5:D1433,D1433)</f>
        <v>استلام بلاطات الشد اللاحق PT|16</v>
      </c>
    </row>
    <row r="1434" spans="1:12" ht="18" x14ac:dyDescent="0.4">
      <c r="A1434" s="22">
        <v>1430</v>
      </c>
      <c r="B1434" s="22" t="s">
        <v>2168</v>
      </c>
      <c r="C1434" s="23" t="s">
        <v>2169</v>
      </c>
      <c r="D1434" s="23" t="s">
        <v>1112</v>
      </c>
      <c r="E1434" s="23" t="s">
        <v>118</v>
      </c>
      <c r="F1434" s="23" t="s">
        <v>2247</v>
      </c>
      <c r="G1434" s="23"/>
      <c r="H1434" s="22" t="s">
        <v>74</v>
      </c>
      <c r="I1434" s="23" t="s">
        <v>2238</v>
      </c>
      <c r="J1434" s="5"/>
      <c r="K1434" s="5"/>
      <c r="L1434" s="19" t="str">
        <f>D1434&amp;"|"&amp;COUNTIF($D$5:D1434,D1434)</f>
        <v>استلام بلاطات الشد اللاحق PT|17</v>
      </c>
    </row>
    <row r="1435" spans="1:12" ht="18" x14ac:dyDescent="0.4">
      <c r="A1435" s="20">
        <v>1431</v>
      </c>
      <c r="B1435" s="20" t="s">
        <v>2168</v>
      </c>
      <c r="C1435" s="21" t="s">
        <v>2169</v>
      </c>
      <c r="D1435" s="21" t="s">
        <v>1112</v>
      </c>
      <c r="E1435" s="21" t="s">
        <v>118</v>
      </c>
      <c r="F1435" s="21" t="s">
        <v>2248</v>
      </c>
      <c r="G1435" s="21"/>
      <c r="H1435" s="20" t="s">
        <v>84</v>
      </c>
      <c r="I1435" s="21" t="s">
        <v>2238</v>
      </c>
      <c r="J1435" s="5"/>
      <c r="K1435" s="5"/>
      <c r="L1435" s="19" t="str">
        <f>D1435&amp;"|"&amp;COUNTIF($D$5:D1435,D1435)</f>
        <v>استلام بلاطات الشد اللاحق PT|18</v>
      </c>
    </row>
    <row r="1436" spans="1:12" ht="72" x14ac:dyDescent="0.4">
      <c r="A1436" s="22">
        <v>1432</v>
      </c>
      <c r="B1436" s="22" t="s">
        <v>2168</v>
      </c>
      <c r="C1436" s="23" t="s">
        <v>2169</v>
      </c>
      <c r="D1436" s="23" t="s">
        <v>1112</v>
      </c>
      <c r="E1436" s="23" t="s">
        <v>118</v>
      </c>
      <c r="F1436" s="23" t="s">
        <v>2249</v>
      </c>
      <c r="G1436" s="23" t="s">
        <v>2250</v>
      </c>
      <c r="H1436" s="22" t="s">
        <v>74</v>
      </c>
      <c r="I1436" s="23" t="s">
        <v>2238</v>
      </c>
      <c r="J1436" s="5"/>
      <c r="K1436" s="5"/>
      <c r="L1436" s="19" t="str">
        <f>D1436&amp;"|"&amp;COUNTIF($D$5:D1436,D1436)</f>
        <v>استلام بلاطات الشد اللاحق PT|19</v>
      </c>
    </row>
    <row r="1437" spans="1:12" ht="18" x14ac:dyDescent="0.4">
      <c r="A1437" s="20">
        <v>1433</v>
      </c>
      <c r="B1437" s="20" t="s">
        <v>2168</v>
      </c>
      <c r="C1437" s="21" t="s">
        <v>2169</v>
      </c>
      <c r="D1437" s="21" t="s">
        <v>1112</v>
      </c>
      <c r="E1437" s="21" t="s">
        <v>118</v>
      </c>
      <c r="F1437" s="21" t="s">
        <v>2251</v>
      </c>
      <c r="G1437" s="21"/>
      <c r="H1437" s="20" t="s">
        <v>84</v>
      </c>
      <c r="I1437" s="21" t="s">
        <v>2238</v>
      </c>
      <c r="J1437" s="5"/>
      <c r="K1437" s="5"/>
      <c r="L1437" s="19" t="str">
        <f>D1437&amp;"|"&amp;COUNTIF($D$5:D1437,D1437)</f>
        <v>استلام بلاطات الشد اللاحق PT|20</v>
      </c>
    </row>
    <row r="1438" spans="1:12" ht="18" x14ac:dyDescent="0.4">
      <c r="A1438" s="22">
        <v>1434</v>
      </c>
      <c r="B1438" s="22" t="s">
        <v>2168</v>
      </c>
      <c r="C1438" s="23" t="s">
        <v>2169</v>
      </c>
      <c r="D1438" s="23" t="s">
        <v>1112</v>
      </c>
      <c r="E1438" s="23" t="s">
        <v>118</v>
      </c>
      <c r="F1438" s="23" t="s">
        <v>2252</v>
      </c>
      <c r="G1438" s="23" t="s">
        <v>2253</v>
      </c>
      <c r="H1438" s="22" t="s">
        <v>84</v>
      </c>
      <c r="I1438" s="23" t="s">
        <v>2238</v>
      </c>
      <c r="J1438" s="5"/>
      <c r="K1438" s="5"/>
      <c r="L1438" s="19" t="str">
        <f>D1438&amp;"|"&amp;COUNTIF($D$5:D1438,D1438)</f>
        <v>استلام بلاطات الشد اللاحق PT|21</v>
      </c>
    </row>
    <row r="1439" spans="1:12" ht="36" x14ac:dyDescent="0.4">
      <c r="A1439" s="20">
        <v>1435</v>
      </c>
      <c r="B1439" s="20" t="s">
        <v>2168</v>
      </c>
      <c r="C1439" s="21" t="s">
        <v>2169</v>
      </c>
      <c r="D1439" s="21" t="s">
        <v>1112</v>
      </c>
      <c r="E1439" s="21" t="s">
        <v>118</v>
      </c>
      <c r="F1439" s="21" t="s">
        <v>2254</v>
      </c>
      <c r="G1439" s="21" t="s">
        <v>2255</v>
      </c>
      <c r="H1439" s="20" t="s">
        <v>74</v>
      </c>
      <c r="I1439" s="21" t="s">
        <v>2238</v>
      </c>
      <c r="J1439" s="5"/>
      <c r="K1439" s="5"/>
      <c r="L1439" s="19" t="str">
        <f>D1439&amp;"|"&amp;COUNTIF($D$5:D1439,D1439)</f>
        <v>استلام بلاطات الشد اللاحق PT|22</v>
      </c>
    </row>
    <row r="1440" spans="1:12" ht="18" x14ac:dyDescent="0.4">
      <c r="A1440" s="22">
        <v>1436</v>
      </c>
      <c r="B1440" s="22" t="s">
        <v>2168</v>
      </c>
      <c r="C1440" s="23" t="s">
        <v>2169</v>
      </c>
      <c r="D1440" s="23" t="s">
        <v>1112</v>
      </c>
      <c r="E1440" s="23" t="s">
        <v>118</v>
      </c>
      <c r="F1440" s="23" t="s">
        <v>2256</v>
      </c>
      <c r="G1440" s="23"/>
      <c r="H1440" s="22" t="s">
        <v>74</v>
      </c>
      <c r="I1440" s="23" t="s">
        <v>1114</v>
      </c>
      <c r="J1440" s="5"/>
      <c r="K1440" s="5"/>
      <c r="L1440" s="19" t="str">
        <f>D1440&amp;"|"&amp;COUNTIF($D$5:D1440,D1440)</f>
        <v>استلام بلاطات الشد اللاحق PT|23</v>
      </c>
    </row>
    <row r="1441" spans="1:12" ht="18" x14ac:dyDescent="0.4">
      <c r="A1441" s="20">
        <v>1437</v>
      </c>
      <c r="B1441" s="20" t="s">
        <v>2168</v>
      </c>
      <c r="C1441" s="21" t="s">
        <v>2169</v>
      </c>
      <c r="D1441" s="21" t="s">
        <v>1112</v>
      </c>
      <c r="E1441" s="21" t="s">
        <v>118</v>
      </c>
      <c r="F1441" s="21" t="s">
        <v>2257</v>
      </c>
      <c r="G1441" s="21"/>
      <c r="H1441" s="20" t="s">
        <v>74</v>
      </c>
      <c r="I1441" s="21" t="s">
        <v>1114</v>
      </c>
      <c r="J1441" s="5"/>
      <c r="K1441" s="5"/>
      <c r="L1441" s="19" t="str">
        <f>D1441&amp;"|"&amp;COUNTIF($D$5:D1441,D1441)</f>
        <v>استلام بلاطات الشد اللاحق PT|24</v>
      </c>
    </row>
    <row r="1442" spans="1:12" ht="36" x14ac:dyDescent="0.4">
      <c r="A1442" s="22">
        <v>1438</v>
      </c>
      <c r="B1442" s="22" t="s">
        <v>2168</v>
      </c>
      <c r="C1442" s="23" t="s">
        <v>2169</v>
      </c>
      <c r="D1442" s="23" t="s">
        <v>1112</v>
      </c>
      <c r="E1442" s="23" t="s">
        <v>118</v>
      </c>
      <c r="F1442" s="23" t="s">
        <v>2258</v>
      </c>
      <c r="G1442" s="23"/>
      <c r="H1442" s="22" t="s">
        <v>74</v>
      </c>
      <c r="I1442" s="23" t="s">
        <v>1114</v>
      </c>
      <c r="J1442" s="5"/>
      <c r="K1442" s="5"/>
      <c r="L1442" s="19" t="str">
        <f>D1442&amp;"|"&amp;COUNTIF($D$5:D1442,D1442)</f>
        <v>استلام بلاطات الشد اللاحق PT|25</v>
      </c>
    </row>
    <row r="1443" spans="1:12" ht="18" x14ac:dyDescent="0.4">
      <c r="A1443" s="20">
        <v>1439</v>
      </c>
      <c r="B1443" s="20" t="s">
        <v>2168</v>
      </c>
      <c r="C1443" s="21" t="s">
        <v>2169</v>
      </c>
      <c r="D1443" s="21" t="s">
        <v>1112</v>
      </c>
      <c r="E1443" s="21" t="s">
        <v>118</v>
      </c>
      <c r="F1443" s="21" t="s">
        <v>2259</v>
      </c>
      <c r="G1443" s="21"/>
      <c r="H1443" s="20" t="s">
        <v>74</v>
      </c>
      <c r="I1443" s="21" t="s">
        <v>1114</v>
      </c>
      <c r="J1443" s="5"/>
      <c r="K1443" s="5"/>
      <c r="L1443" s="19" t="str">
        <f>D1443&amp;"|"&amp;COUNTIF($D$5:D1443,D1443)</f>
        <v>استلام بلاطات الشد اللاحق PT|26</v>
      </c>
    </row>
    <row r="1444" spans="1:12" ht="18" x14ac:dyDescent="0.4">
      <c r="A1444" s="22">
        <v>1440</v>
      </c>
      <c r="B1444" s="22" t="s">
        <v>2168</v>
      </c>
      <c r="C1444" s="23" t="s">
        <v>2169</v>
      </c>
      <c r="D1444" s="23" t="s">
        <v>1112</v>
      </c>
      <c r="E1444" s="23" t="s">
        <v>118</v>
      </c>
      <c r="F1444" s="23" t="s">
        <v>2260</v>
      </c>
      <c r="G1444" s="23" t="s">
        <v>2261</v>
      </c>
      <c r="H1444" s="22" t="s">
        <v>84</v>
      </c>
      <c r="I1444" s="23" t="s">
        <v>1114</v>
      </c>
      <c r="J1444" s="5"/>
      <c r="K1444" s="5"/>
      <c r="L1444" s="19" t="str">
        <f>D1444&amp;"|"&amp;COUNTIF($D$5:D1444,D1444)</f>
        <v>استلام بلاطات الشد اللاحق PT|27</v>
      </c>
    </row>
    <row r="1445" spans="1:12" ht="18" x14ac:dyDescent="0.4">
      <c r="A1445" s="20">
        <v>1441</v>
      </c>
      <c r="B1445" s="20" t="s">
        <v>2168</v>
      </c>
      <c r="C1445" s="21" t="s">
        <v>2169</v>
      </c>
      <c r="D1445" s="21" t="s">
        <v>1112</v>
      </c>
      <c r="E1445" s="21" t="s">
        <v>118</v>
      </c>
      <c r="F1445" s="21" t="s">
        <v>2262</v>
      </c>
      <c r="G1445" s="21" t="s">
        <v>2263</v>
      </c>
      <c r="H1445" s="20" t="s">
        <v>74</v>
      </c>
      <c r="I1445" s="21" t="s">
        <v>1114</v>
      </c>
      <c r="J1445" s="5"/>
      <c r="K1445" s="5"/>
      <c r="L1445" s="19" t="str">
        <f>D1445&amp;"|"&amp;COUNTIF($D$5:D1445,D1445)</f>
        <v>استلام بلاطات الشد اللاحق PT|28</v>
      </c>
    </row>
    <row r="1446" spans="1:12" ht="18" x14ac:dyDescent="0.4">
      <c r="A1446" s="22">
        <v>1442</v>
      </c>
      <c r="B1446" s="22" t="s">
        <v>2168</v>
      </c>
      <c r="C1446" s="23" t="s">
        <v>2169</v>
      </c>
      <c r="D1446" s="23" t="s">
        <v>1112</v>
      </c>
      <c r="E1446" s="23" t="s">
        <v>118</v>
      </c>
      <c r="F1446" s="23" t="s">
        <v>2264</v>
      </c>
      <c r="G1446" s="23" t="s">
        <v>2265</v>
      </c>
      <c r="H1446" s="22" t="s">
        <v>74</v>
      </c>
      <c r="I1446" s="23" t="s">
        <v>1114</v>
      </c>
      <c r="J1446" s="5"/>
      <c r="K1446" s="5"/>
      <c r="L1446" s="19" t="str">
        <f>D1446&amp;"|"&amp;COUNTIF($D$5:D1446,D1446)</f>
        <v>استلام بلاطات الشد اللاحق PT|29</v>
      </c>
    </row>
    <row r="1447" spans="1:12" ht="18" x14ac:dyDescent="0.4">
      <c r="A1447" s="20">
        <v>1443</v>
      </c>
      <c r="B1447" s="20" t="s">
        <v>2168</v>
      </c>
      <c r="C1447" s="21" t="s">
        <v>2169</v>
      </c>
      <c r="D1447" s="21" t="s">
        <v>1112</v>
      </c>
      <c r="E1447" s="21" t="s">
        <v>118</v>
      </c>
      <c r="F1447" s="21" t="s">
        <v>2266</v>
      </c>
      <c r="G1447" s="21" t="s">
        <v>2267</v>
      </c>
      <c r="H1447" s="20" t="s">
        <v>74</v>
      </c>
      <c r="I1447" s="21" t="s">
        <v>1114</v>
      </c>
      <c r="J1447" s="5"/>
      <c r="K1447" s="5"/>
      <c r="L1447" s="19" t="str">
        <f>D1447&amp;"|"&amp;COUNTIF($D$5:D1447,D1447)</f>
        <v>استلام بلاطات الشد اللاحق PT|30</v>
      </c>
    </row>
    <row r="1448" spans="1:12" ht="18" x14ac:dyDescent="0.4">
      <c r="A1448" s="22">
        <v>1444</v>
      </c>
      <c r="B1448" s="22" t="s">
        <v>2168</v>
      </c>
      <c r="C1448" s="23" t="s">
        <v>2169</v>
      </c>
      <c r="D1448" s="23" t="s">
        <v>1112</v>
      </c>
      <c r="E1448" s="23" t="s">
        <v>118</v>
      </c>
      <c r="F1448" s="23" t="s">
        <v>2268</v>
      </c>
      <c r="G1448" s="23" t="s">
        <v>2269</v>
      </c>
      <c r="H1448" s="22" t="s">
        <v>74</v>
      </c>
      <c r="I1448" s="23" t="s">
        <v>1114</v>
      </c>
      <c r="J1448" s="5"/>
      <c r="K1448" s="5"/>
      <c r="L1448" s="19" t="str">
        <f>D1448&amp;"|"&amp;COUNTIF($D$5:D1448,D1448)</f>
        <v>استلام بلاطات الشد اللاحق PT|31</v>
      </c>
    </row>
    <row r="1449" spans="1:12" ht="18" x14ac:dyDescent="0.4">
      <c r="A1449" s="20">
        <v>1445</v>
      </c>
      <c r="B1449" s="20" t="s">
        <v>2168</v>
      </c>
      <c r="C1449" s="21" t="s">
        <v>2169</v>
      </c>
      <c r="D1449" s="21" t="s">
        <v>1112</v>
      </c>
      <c r="E1449" s="21" t="s">
        <v>404</v>
      </c>
      <c r="F1449" s="21" t="s">
        <v>2270</v>
      </c>
      <c r="G1449" s="21"/>
      <c r="H1449" s="20" t="s">
        <v>84</v>
      </c>
      <c r="I1449" s="21" t="s">
        <v>1114</v>
      </c>
      <c r="J1449" s="5"/>
      <c r="K1449" s="5"/>
      <c r="L1449" s="19" t="str">
        <f>D1449&amp;"|"&amp;COUNTIF($D$5:D1449,D1449)</f>
        <v>استلام بلاطات الشد اللاحق PT|32</v>
      </c>
    </row>
    <row r="1450" spans="1:12" ht="18" x14ac:dyDescent="0.4">
      <c r="A1450" s="22">
        <v>1446</v>
      </c>
      <c r="B1450" s="22" t="s">
        <v>2168</v>
      </c>
      <c r="C1450" s="23" t="s">
        <v>2169</v>
      </c>
      <c r="D1450" s="23" t="s">
        <v>2271</v>
      </c>
      <c r="E1450" s="23" t="s">
        <v>76</v>
      </c>
      <c r="F1450" s="23" t="s">
        <v>2272</v>
      </c>
      <c r="G1450" s="23" t="s">
        <v>2273</v>
      </c>
      <c r="H1450" s="22" t="s">
        <v>78</v>
      </c>
      <c r="I1450" s="23" t="s">
        <v>1114</v>
      </c>
      <c r="J1450" s="5"/>
      <c r="K1450" s="5"/>
      <c r="L1450" s="19" t="str">
        <f>D1450&amp;"|"&amp;COUNTIF($D$5:D1450,D1450)</f>
        <v>شد واختبار كابلات PT|1</v>
      </c>
    </row>
    <row r="1451" spans="1:12" ht="36" x14ac:dyDescent="0.4">
      <c r="A1451" s="20">
        <v>1447</v>
      </c>
      <c r="B1451" s="20" t="s">
        <v>2168</v>
      </c>
      <c r="C1451" s="21" t="s">
        <v>2169</v>
      </c>
      <c r="D1451" s="21" t="s">
        <v>2271</v>
      </c>
      <c r="E1451" s="21" t="s">
        <v>118</v>
      </c>
      <c r="F1451" s="21" t="s">
        <v>2274</v>
      </c>
      <c r="G1451" s="21" t="s">
        <v>2275</v>
      </c>
      <c r="H1451" s="20" t="s">
        <v>74</v>
      </c>
      <c r="I1451" s="21" t="s">
        <v>1114</v>
      </c>
      <c r="J1451" s="5"/>
      <c r="K1451" s="5"/>
      <c r="L1451" s="19" t="str">
        <f>D1451&amp;"|"&amp;COUNTIF($D$5:D1451,D1451)</f>
        <v>شد واختبار كابلات PT|2</v>
      </c>
    </row>
    <row r="1452" spans="1:12" ht="72" x14ac:dyDescent="0.4">
      <c r="A1452" s="22">
        <v>1448</v>
      </c>
      <c r="B1452" s="22" t="s">
        <v>2168</v>
      </c>
      <c r="C1452" s="23" t="s">
        <v>2169</v>
      </c>
      <c r="D1452" s="23" t="s">
        <v>2271</v>
      </c>
      <c r="E1452" s="23" t="s">
        <v>118</v>
      </c>
      <c r="F1452" s="23" t="s">
        <v>2276</v>
      </c>
      <c r="G1452" s="23" t="s">
        <v>2277</v>
      </c>
      <c r="H1452" s="22" t="s">
        <v>74</v>
      </c>
      <c r="I1452" s="23" t="s">
        <v>1114</v>
      </c>
      <c r="J1452" s="5"/>
      <c r="K1452" s="5"/>
      <c r="L1452" s="19" t="str">
        <f>D1452&amp;"|"&amp;COUNTIF($D$5:D1452,D1452)</f>
        <v>شد واختبار كابلات PT|3</v>
      </c>
    </row>
    <row r="1453" spans="1:12" ht="36" x14ac:dyDescent="0.4">
      <c r="A1453" s="20">
        <v>1449</v>
      </c>
      <c r="B1453" s="20" t="s">
        <v>2168</v>
      </c>
      <c r="C1453" s="21" t="s">
        <v>2169</v>
      </c>
      <c r="D1453" s="21" t="s">
        <v>2271</v>
      </c>
      <c r="E1453" s="21" t="s">
        <v>118</v>
      </c>
      <c r="F1453" s="21" t="s">
        <v>2278</v>
      </c>
      <c r="G1453" s="21" t="s">
        <v>2279</v>
      </c>
      <c r="H1453" s="20" t="s">
        <v>74</v>
      </c>
      <c r="I1453" s="21" t="s">
        <v>2280</v>
      </c>
      <c r="J1453" s="5"/>
      <c r="K1453" s="5"/>
      <c r="L1453" s="19" t="str">
        <f>D1453&amp;"|"&amp;COUNTIF($D$5:D1453,D1453)</f>
        <v>شد واختبار كابلات PT|4</v>
      </c>
    </row>
    <row r="1454" spans="1:12" ht="18" x14ac:dyDescent="0.4">
      <c r="A1454" s="22">
        <v>1450</v>
      </c>
      <c r="B1454" s="22" t="s">
        <v>2168</v>
      </c>
      <c r="C1454" s="23" t="s">
        <v>2169</v>
      </c>
      <c r="D1454" s="23" t="s">
        <v>2271</v>
      </c>
      <c r="E1454" s="23" t="s">
        <v>118</v>
      </c>
      <c r="F1454" s="23" t="s">
        <v>2281</v>
      </c>
      <c r="G1454" s="23"/>
      <c r="H1454" s="22" t="s">
        <v>74</v>
      </c>
      <c r="I1454" s="23" t="s">
        <v>2280</v>
      </c>
      <c r="J1454" s="5"/>
      <c r="K1454" s="5"/>
      <c r="L1454" s="19" t="str">
        <f>D1454&amp;"|"&amp;COUNTIF($D$5:D1454,D1454)</f>
        <v>شد واختبار كابلات PT|5</v>
      </c>
    </row>
    <row r="1455" spans="1:12" ht="18" x14ac:dyDescent="0.4">
      <c r="A1455" s="20">
        <v>1451</v>
      </c>
      <c r="B1455" s="20" t="s">
        <v>2168</v>
      </c>
      <c r="C1455" s="21" t="s">
        <v>2169</v>
      </c>
      <c r="D1455" s="21" t="s">
        <v>2271</v>
      </c>
      <c r="E1455" s="21" t="s">
        <v>118</v>
      </c>
      <c r="F1455" s="21" t="s">
        <v>2282</v>
      </c>
      <c r="G1455" s="21"/>
      <c r="H1455" s="20" t="s">
        <v>74</v>
      </c>
      <c r="I1455" s="21" t="s">
        <v>2280</v>
      </c>
      <c r="J1455" s="5"/>
      <c r="K1455" s="5"/>
      <c r="L1455" s="19" t="str">
        <f>D1455&amp;"|"&amp;COUNTIF($D$5:D1455,D1455)</f>
        <v>شد واختبار كابلات PT|6</v>
      </c>
    </row>
    <row r="1456" spans="1:12" ht="18" x14ac:dyDescent="0.4">
      <c r="A1456" s="22">
        <v>1452</v>
      </c>
      <c r="B1456" s="22" t="s">
        <v>2168</v>
      </c>
      <c r="C1456" s="23" t="s">
        <v>2169</v>
      </c>
      <c r="D1456" s="23" t="s">
        <v>2271</v>
      </c>
      <c r="E1456" s="23" t="s">
        <v>118</v>
      </c>
      <c r="F1456" s="23" t="s">
        <v>2283</v>
      </c>
      <c r="G1456" s="23"/>
      <c r="H1456" s="22" t="s">
        <v>84</v>
      </c>
      <c r="I1456" s="23" t="s">
        <v>2280</v>
      </c>
      <c r="J1456" s="5"/>
      <c r="K1456" s="5"/>
      <c r="L1456" s="19" t="str">
        <f>D1456&amp;"|"&amp;COUNTIF($D$5:D1456,D1456)</f>
        <v>شد واختبار كابلات PT|7</v>
      </c>
    </row>
    <row r="1457" spans="1:12" ht="18" x14ac:dyDescent="0.4">
      <c r="A1457" s="20">
        <v>1453</v>
      </c>
      <c r="B1457" s="20" t="s">
        <v>2168</v>
      </c>
      <c r="C1457" s="21" t="s">
        <v>2169</v>
      </c>
      <c r="D1457" s="21" t="s">
        <v>2271</v>
      </c>
      <c r="E1457" s="21" t="s">
        <v>118</v>
      </c>
      <c r="F1457" s="21" t="s">
        <v>2284</v>
      </c>
      <c r="G1457" s="21"/>
      <c r="H1457" s="20" t="s">
        <v>84</v>
      </c>
      <c r="I1457" s="21" t="s">
        <v>2280</v>
      </c>
      <c r="J1457" s="5"/>
      <c r="K1457" s="5"/>
      <c r="L1457" s="19" t="str">
        <f>D1457&amp;"|"&amp;COUNTIF($D$5:D1457,D1457)</f>
        <v>شد واختبار كابلات PT|8</v>
      </c>
    </row>
    <row r="1458" spans="1:12" ht="18" x14ac:dyDescent="0.4">
      <c r="A1458" s="22">
        <v>1454</v>
      </c>
      <c r="B1458" s="22" t="s">
        <v>2168</v>
      </c>
      <c r="C1458" s="23" t="s">
        <v>2169</v>
      </c>
      <c r="D1458" s="23" t="s">
        <v>2271</v>
      </c>
      <c r="E1458" s="23" t="s">
        <v>118</v>
      </c>
      <c r="F1458" s="23" t="s">
        <v>2285</v>
      </c>
      <c r="G1458" s="23"/>
      <c r="H1458" s="22" t="s">
        <v>74</v>
      </c>
      <c r="I1458" s="23" t="s">
        <v>2280</v>
      </c>
      <c r="J1458" s="5"/>
      <c r="K1458" s="5"/>
      <c r="L1458" s="19" t="str">
        <f>D1458&amp;"|"&amp;COUNTIF($D$5:D1458,D1458)</f>
        <v>شد واختبار كابلات PT|9</v>
      </c>
    </row>
    <row r="1459" spans="1:12" ht="18" x14ac:dyDescent="0.4">
      <c r="A1459" s="20">
        <v>1455</v>
      </c>
      <c r="B1459" s="20" t="s">
        <v>2168</v>
      </c>
      <c r="C1459" s="21" t="s">
        <v>2169</v>
      </c>
      <c r="D1459" s="21" t="s">
        <v>2271</v>
      </c>
      <c r="E1459" s="21" t="s">
        <v>118</v>
      </c>
      <c r="F1459" s="21" t="s">
        <v>2286</v>
      </c>
      <c r="G1459" s="21"/>
      <c r="H1459" s="20" t="s">
        <v>84</v>
      </c>
      <c r="I1459" s="21" t="s">
        <v>2280</v>
      </c>
      <c r="J1459" s="5"/>
      <c r="K1459" s="5"/>
      <c r="L1459" s="19" t="str">
        <f>D1459&amp;"|"&amp;COUNTIF($D$5:D1459,D1459)</f>
        <v>شد واختبار كابلات PT|10</v>
      </c>
    </row>
    <row r="1460" spans="1:12" ht="18" x14ac:dyDescent="0.4">
      <c r="A1460" s="22">
        <v>1456</v>
      </c>
      <c r="B1460" s="22" t="s">
        <v>2168</v>
      </c>
      <c r="C1460" s="23" t="s">
        <v>2169</v>
      </c>
      <c r="D1460" s="23" t="s">
        <v>2271</v>
      </c>
      <c r="E1460" s="23" t="s">
        <v>118</v>
      </c>
      <c r="F1460" s="23" t="s">
        <v>2287</v>
      </c>
      <c r="G1460" s="23"/>
      <c r="H1460" s="22" t="s">
        <v>84</v>
      </c>
      <c r="I1460" s="23" t="s">
        <v>2280</v>
      </c>
      <c r="J1460" s="5"/>
      <c r="K1460" s="5"/>
      <c r="L1460" s="19" t="str">
        <f>D1460&amp;"|"&amp;COUNTIF($D$5:D1460,D1460)</f>
        <v>شد واختبار كابلات PT|11</v>
      </c>
    </row>
    <row r="1461" spans="1:12" ht="36" x14ac:dyDescent="0.4">
      <c r="A1461" s="20">
        <v>1457</v>
      </c>
      <c r="B1461" s="20" t="s">
        <v>2168</v>
      </c>
      <c r="C1461" s="21" t="s">
        <v>2169</v>
      </c>
      <c r="D1461" s="21" t="s">
        <v>2271</v>
      </c>
      <c r="E1461" s="21" t="s">
        <v>118</v>
      </c>
      <c r="F1461" s="21" t="s">
        <v>2288</v>
      </c>
      <c r="G1461" s="21" t="s">
        <v>2289</v>
      </c>
      <c r="H1461" s="20" t="s">
        <v>74</v>
      </c>
      <c r="I1461" s="21" t="s">
        <v>2280</v>
      </c>
      <c r="J1461" s="5"/>
      <c r="K1461" s="5"/>
      <c r="L1461" s="19" t="str">
        <f>D1461&amp;"|"&amp;COUNTIF($D$5:D1461,D1461)</f>
        <v>شد واختبار كابلات PT|12</v>
      </c>
    </row>
    <row r="1462" spans="1:12" ht="36" x14ac:dyDescent="0.4">
      <c r="A1462" s="22">
        <v>1458</v>
      </c>
      <c r="B1462" s="22" t="s">
        <v>2168</v>
      </c>
      <c r="C1462" s="23" t="s">
        <v>2169</v>
      </c>
      <c r="D1462" s="23" t="s">
        <v>2271</v>
      </c>
      <c r="E1462" s="23" t="s">
        <v>118</v>
      </c>
      <c r="F1462" s="23" t="s">
        <v>2290</v>
      </c>
      <c r="G1462" s="23" t="s">
        <v>2291</v>
      </c>
      <c r="H1462" s="22" t="s">
        <v>74</v>
      </c>
      <c r="I1462" s="23" t="s">
        <v>2280</v>
      </c>
      <c r="J1462" s="5"/>
      <c r="K1462" s="5"/>
      <c r="L1462" s="19" t="str">
        <f>D1462&amp;"|"&amp;COUNTIF($D$5:D1462,D1462)</f>
        <v>شد واختبار كابلات PT|13</v>
      </c>
    </row>
    <row r="1463" spans="1:12" ht="18" x14ac:dyDescent="0.4">
      <c r="A1463" s="20">
        <v>1459</v>
      </c>
      <c r="B1463" s="20" t="s">
        <v>2168</v>
      </c>
      <c r="C1463" s="21" t="s">
        <v>2169</v>
      </c>
      <c r="D1463" s="21" t="s">
        <v>2292</v>
      </c>
      <c r="E1463" s="21" t="s">
        <v>404</v>
      </c>
      <c r="F1463" s="21" t="s">
        <v>2293</v>
      </c>
      <c r="G1463" s="21" t="s">
        <v>2294</v>
      </c>
      <c r="H1463" s="20" t="s">
        <v>74</v>
      </c>
      <c r="I1463" s="21" t="s">
        <v>2280</v>
      </c>
      <c r="J1463" s="5"/>
      <c r="K1463" s="5"/>
      <c r="L1463" s="19" t="str">
        <f>D1463&amp;"|"&amp;COUNTIF($D$5:D1463,D1463)</f>
        <v>قبول نتائج شد كابلات PT|1</v>
      </c>
    </row>
    <row r="1464" spans="1:12" ht="36" x14ac:dyDescent="0.4">
      <c r="A1464" s="22">
        <v>1460</v>
      </c>
      <c r="B1464" s="22" t="s">
        <v>2168</v>
      </c>
      <c r="C1464" s="23" t="s">
        <v>2169</v>
      </c>
      <c r="D1464" s="23" t="s">
        <v>2292</v>
      </c>
      <c r="E1464" s="23" t="s">
        <v>404</v>
      </c>
      <c r="F1464" s="23" t="s">
        <v>2295</v>
      </c>
      <c r="G1464" s="23" t="s">
        <v>2296</v>
      </c>
      <c r="H1464" s="22" t="s">
        <v>78</v>
      </c>
      <c r="I1464" s="23" t="s">
        <v>2280</v>
      </c>
      <c r="J1464" s="5"/>
      <c r="K1464" s="5"/>
      <c r="L1464" s="19" t="str">
        <f>D1464&amp;"|"&amp;COUNTIF($D$5:D1464,D1464)</f>
        <v>قبول نتائج شد كابلات PT|2</v>
      </c>
    </row>
    <row r="1465" spans="1:12" ht="18" x14ac:dyDescent="0.4">
      <c r="A1465" s="20">
        <v>1461</v>
      </c>
      <c r="B1465" s="20" t="s">
        <v>2168</v>
      </c>
      <c r="C1465" s="21" t="s">
        <v>2169</v>
      </c>
      <c r="D1465" s="21" t="s">
        <v>2292</v>
      </c>
      <c r="E1465" s="21" t="s">
        <v>404</v>
      </c>
      <c r="F1465" s="21" t="s">
        <v>2297</v>
      </c>
      <c r="G1465" s="21"/>
      <c r="H1465" s="20" t="s">
        <v>78</v>
      </c>
      <c r="I1465" s="21" t="s">
        <v>2298</v>
      </c>
      <c r="J1465" s="5"/>
      <c r="K1465" s="5"/>
      <c r="L1465" s="19" t="str">
        <f>D1465&amp;"|"&amp;COUNTIF($D$5:D1465,D1465)</f>
        <v>قبول نتائج شد كابلات PT|3</v>
      </c>
    </row>
    <row r="1466" spans="1:12" ht="36" x14ac:dyDescent="0.4">
      <c r="A1466" s="22">
        <v>1462</v>
      </c>
      <c r="B1466" s="22" t="s">
        <v>2168</v>
      </c>
      <c r="C1466" s="23" t="s">
        <v>2169</v>
      </c>
      <c r="D1466" s="23" t="s">
        <v>2292</v>
      </c>
      <c r="E1466" s="23" t="s">
        <v>404</v>
      </c>
      <c r="F1466" s="23" t="s">
        <v>2299</v>
      </c>
      <c r="G1466" s="23" t="s">
        <v>2300</v>
      </c>
      <c r="H1466" s="22" t="s">
        <v>74</v>
      </c>
      <c r="I1466" s="23" t="s">
        <v>2298</v>
      </c>
      <c r="J1466" s="5"/>
      <c r="K1466" s="5"/>
      <c r="L1466" s="19" t="str">
        <f>D1466&amp;"|"&amp;COUNTIF($D$5:D1466,D1466)</f>
        <v>قبول نتائج شد كابلات PT|4</v>
      </c>
    </row>
    <row r="1467" spans="1:12" ht="18" x14ac:dyDescent="0.4">
      <c r="A1467" s="20">
        <v>1463</v>
      </c>
      <c r="B1467" s="20" t="s">
        <v>2168</v>
      </c>
      <c r="C1467" s="21" t="s">
        <v>2169</v>
      </c>
      <c r="D1467" s="21" t="s">
        <v>2292</v>
      </c>
      <c r="E1467" s="21" t="s">
        <v>404</v>
      </c>
      <c r="F1467" s="21" t="s">
        <v>2301</v>
      </c>
      <c r="G1467" s="21"/>
      <c r="H1467" s="20" t="s">
        <v>84</v>
      </c>
      <c r="I1467" s="21" t="s">
        <v>2298</v>
      </c>
      <c r="J1467" s="5"/>
      <c r="K1467" s="5"/>
      <c r="L1467" s="19" t="str">
        <f>D1467&amp;"|"&amp;COUNTIF($D$5:D1467,D1467)</f>
        <v>قبول نتائج شد كابلات PT|5</v>
      </c>
    </row>
    <row r="1468" spans="1:12" ht="18" x14ac:dyDescent="0.4">
      <c r="A1468" s="22">
        <v>1464</v>
      </c>
      <c r="B1468" s="22" t="s">
        <v>2168</v>
      </c>
      <c r="C1468" s="23" t="s">
        <v>2169</v>
      </c>
      <c r="D1468" s="23" t="s">
        <v>2292</v>
      </c>
      <c r="E1468" s="23" t="s">
        <v>404</v>
      </c>
      <c r="F1468" s="23" t="s">
        <v>2302</v>
      </c>
      <c r="G1468" s="23" t="s">
        <v>2303</v>
      </c>
      <c r="H1468" s="22" t="s">
        <v>74</v>
      </c>
      <c r="I1468" s="23" t="s">
        <v>2298</v>
      </c>
      <c r="J1468" s="5"/>
      <c r="K1468" s="5"/>
      <c r="L1468" s="19" t="str">
        <f>D1468&amp;"|"&amp;COUNTIF($D$5:D1468,D1468)</f>
        <v>قبول نتائج شد كابلات PT|6</v>
      </c>
    </row>
    <row r="1469" spans="1:12" ht="18" x14ac:dyDescent="0.4">
      <c r="A1469" s="20">
        <v>1465</v>
      </c>
      <c r="B1469" s="20" t="s">
        <v>2168</v>
      </c>
      <c r="C1469" s="21" t="s">
        <v>2169</v>
      </c>
      <c r="D1469" s="21" t="s">
        <v>2304</v>
      </c>
      <c r="E1469" s="21" t="s">
        <v>404</v>
      </c>
      <c r="F1469" s="21" t="s">
        <v>2305</v>
      </c>
      <c r="G1469" s="21"/>
      <c r="H1469" s="20" t="s">
        <v>74</v>
      </c>
      <c r="I1469" s="21" t="s">
        <v>2298</v>
      </c>
      <c r="J1469" s="5"/>
      <c r="K1469" s="5"/>
      <c r="L1469" s="19" t="str">
        <f>D1469&amp;"|"&amp;COUNTIF($D$5:D1469,D1469)</f>
        <v>ما بعد قبول شد كابلات PT|1</v>
      </c>
    </row>
    <row r="1470" spans="1:12" ht="36" x14ac:dyDescent="0.4">
      <c r="A1470" s="22">
        <v>1466</v>
      </c>
      <c r="B1470" s="22" t="s">
        <v>2168</v>
      </c>
      <c r="C1470" s="23" t="s">
        <v>2169</v>
      </c>
      <c r="D1470" s="23" t="s">
        <v>2304</v>
      </c>
      <c r="E1470" s="23" t="s">
        <v>404</v>
      </c>
      <c r="F1470" s="23" t="s">
        <v>2306</v>
      </c>
      <c r="G1470" s="23"/>
      <c r="H1470" s="22" t="s">
        <v>84</v>
      </c>
      <c r="I1470" s="23" t="s">
        <v>2298</v>
      </c>
      <c r="J1470" s="5"/>
      <c r="K1470" s="5"/>
      <c r="L1470" s="19" t="str">
        <f>D1470&amp;"|"&amp;COUNTIF($D$5:D1470,D1470)</f>
        <v>ما بعد قبول شد كابلات PT|2</v>
      </c>
    </row>
    <row r="1471" spans="1:12" ht="18" x14ac:dyDescent="0.4">
      <c r="A1471" s="20">
        <v>1467</v>
      </c>
      <c r="B1471" s="20" t="s">
        <v>2168</v>
      </c>
      <c r="C1471" s="21" t="s">
        <v>2169</v>
      </c>
      <c r="D1471" s="21" t="s">
        <v>2304</v>
      </c>
      <c r="E1471" s="21" t="s">
        <v>404</v>
      </c>
      <c r="F1471" s="21" t="s">
        <v>2307</v>
      </c>
      <c r="G1471" s="21" t="s">
        <v>2308</v>
      </c>
      <c r="H1471" s="20" t="s">
        <v>74</v>
      </c>
      <c r="I1471" s="21" t="s">
        <v>2298</v>
      </c>
      <c r="J1471" s="5"/>
      <c r="K1471" s="5"/>
      <c r="L1471" s="19" t="str">
        <f>D1471&amp;"|"&amp;COUNTIF($D$5:D1471,D1471)</f>
        <v>ما بعد قبول شد كابلات PT|3</v>
      </c>
    </row>
    <row r="1472" spans="1:12" ht="18" x14ac:dyDescent="0.4">
      <c r="A1472" s="22">
        <v>1468</v>
      </c>
      <c r="B1472" s="22" t="s">
        <v>2168</v>
      </c>
      <c r="C1472" s="23" t="s">
        <v>2169</v>
      </c>
      <c r="D1472" s="23" t="s">
        <v>2304</v>
      </c>
      <c r="E1472" s="23" t="s">
        <v>404</v>
      </c>
      <c r="F1472" s="23" t="s">
        <v>2309</v>
      </c>
      <c r="G1472" s="23" t="s">
        <v>2310</v>
      </c>
      <c r="H1472" s="22" t="s">
        <v>74</v>
      </c>
      <c r="I1472" s="23" t="s">
        <v>2298</v>
      </c>
      <c r="J1472" s="5"/>
      <c r="K1472" s="5"/>
      <c r="L1472" s="19" t="str">
        <f>D1472&amp;"|"&amp;COUNTIF($D$5:D1472,D1472)</f>
        <v>ما بعد قبول شد كابلات PT|4</v>
      </c>
    </row>
    <row r="1473" spans="1:12" ht="18" x14ac:dyDescent="0.4">
      <c r="A1473" s="20">
        <v>1469</v>
      </c>
      <c r="B1473" s="20" t="s">
        <v>2168</v>
      </c>
      <c r="C1473" s="21" t="s">
        <v>2169</v>
      </c>
      <c r="D1473" s="21" t="s">
        <v>2304</v>
      </c>
      <c r="E1473" s="21" t="s">
        <v>404</v>
      </c>
      <c r="F1473" s="21" t="s">
        <v>2311</v>
      </c>
      <c r="G1473" s="21" t="s">
        <v>2312</v>
      </c>
      <c r="H1473" s="20" t="s">
        <v>74</v>
      </c>
      <c r="I1473" s="21" t="s">
        <v>2298</v>
      </c>
      <c r="J1473" s="5"/>
      <c r="K1473" s="5"/>
      <c r="L1473" s="19" t="str">
        <f>D1473&amp;"|"&amp;COUNTIF($D$5:D1473,D1473)</f>
        <v>ما بعد قبول شد كابلات PT|5</v>
      </c>
    </row>
    <row r="1474" spans="1:12" ht="18" x14ac:dyDescent="0.4">
      <c r="A1474" s="22">
        <v>1470</v>
      </c>
      <c r="B1474" s="22" t="s">
        <v>2168</v>
      </c>
      <c r="C1474" s="23" t="s">
        <v>2169</v>
      </c>
      <c r="D1474" s="23" t="s">
        <v>2304</v>
      </c>
      <c r="E1474" s="23" t="s">
        <v>404</v>
      </c>
      <c r="F1474" s="23" t="s">
        <v>2313</v>
      </c>
      <c r="G1474" s="23"/>
      <c r="H1474" s="22" t="s">
        <v>84</v>
      </c>
      <c r="I1474" s="23" t="s">
        <v>2298</v>
      </c>
      <c r="J1474" s="5"/>
      <c r="K1474" s="5"/>
      <c r="L1474" s="19" t="str">
        <f>D1474&amp;"|"&amp;COUNTIF($D$5:D1474,D1474)</f>
        <v>ما بعد قبول شد كابلات PT|6</v>
      </c>
    </row>
    <row r="1475" spans="1:12" ht="18" x14ac:dyDescent="0.4">
      <c r="A1475" s="20">
        <v>1471</v>
      </c>
      <c r="B1475" s="20" t="s">
        <v>2168</v>
      </c>
      <c r="C1475" s="21" t="s">
        <v>2169</v>
      </c>
      <c r="D1475" s="21" t="s">
        <v>2304</v>
      </c>
      <c r="E1475" s="21" t="s">
        <v>404</v>
      </c>
      <c r="F1475" s="21" t="s">
        <v>2314</v>
      </c>
      <c r="G1475" s="21" t="s">
        <v>2315</v>
      </c>
      <c r="H1475" s="20" t="s">
        <v>78</v>
      </c>
      <c r="I1475" s="21" t="s">
        <v>2298</v>
      </c>
      <c r="J1475" s="5"/>
      <c r="K1475" s="5"/>
      <c r="L1475" s="19" t="str">
        <f>D1475&amp;"|"&amp;COUNTIF($D$5:D1475,D1475)</f>
        <v>ما بعد قبول شد كابلات PT|7</v>
      </c>
    </row>
    <row r="1476" spans="1:12" ht="36" x14ac:dyDescent="0.4">
      <c r="A1476" s="22">
        <v>1472</v>
      </c>
      <c r="B1476" s="22" t="s">
        <v>2168</v>
      </c>
      <c r="C1476" s="23" t="s">
        <v>2169</v>
      </c>
      <c r="D1476" s="23" t="s">
        <v>2304</v>
      </c>
      <c r="E1476" s="23" t="s">
        <v>404</v>
      </c>
      <c r="F1476" s="23" t="s">
        <v>2316</v>
      </c>
      <c r="G1476" s="23" t="s">
        <v>2317</v>
      </c>
      <c r="H1476" s="22" t="s">
        <v>74</v>
      </c>
      <c r="I1476" s="23" t="s">
        <v>2298</v>
      </c>
      <c r="J1476" s="5"/>
      <c r="K1476" s="5"/>
      <c r="L1476" s="19" t="str">
        <f>D1476&amp;"|"&amp;COUNTIF($D$5:D1476,D1476)</f>
        <v>ما بعد قبول شد كابلات PT|8</v>
      </c>
    </row>
    <row r="1477" spans="1:12" ht="36" x14ac:dyDescent="0.4">
      <c r="A1477" s="20">
        <v>1473</v>
      </c>
      <c r="B1477" s="20" t="s">
        <v>2168</v>
      </c>
      <c r="C1477" s="21" t="s">
        <v>2169</v>
      </c>
      <c r="D1477" s="21" t="s">
        <v>282</v>
      </c>
      <c r="E1477" s="21" t="s">
        <v>76</v>
      </c>
      <c r="F1477" s="21" t="s">
        <v>2318</v>
      </c>
      <c r="G1477" s="21"/>
      <c r="H1477" s="20" t="s">
        <v>78</v>
      </c>
      <c r="I1477" s="21" t="s">
        <v>2319</v>
      </c>
      <c r="J1477" s="5"/>
      <c r="K1477" s="5"/>
      <c r="L1477" s="19" t="str">
        <f>D1477&amp;"|"&amp;COUNTIF($D$5:D1477,D1477)</f>
        <v>استلام بلاطات Hollow Core سابقة الصنع|2</v>
      </c>
    </row>
    <row r="1478" spans="1:12" ht="36" x14ac:dyDescent="0.4">
      <c r="A1478" s="22">
        <v>1474</v>
      </c>
      <c r="B1478" s="22" t="s">
        <v>2168</v>
      </c>
      <c r="C1478" s="23" t="s">
        <v>2169</v>
      </c>
      <c r="D1478" s="23" t="s">
        <v>282</v>
      </c>
      <c r="E1478" s="23" t="s">
        <v>76</v>
      </c>
      <c r="F1478" s="23" t="s">
        <v>2320</v>
      </c>
      <c r="G1478" s="23"/>
      <c r="H1478" s="22" t="s">
        <v>78</v>
      </c>
      <c r="I1478" s="23" t="s">
        <v>2319</v>
      </c>
      <c r="J1478" s="5"/>
      <c r="K1478" s="5"/>
      <c r="L1478" s="19" t="str">
        <f>D1478&amp;"|"&amp;COUNTIF($D$5:D1478,D1478)</f>
        <v>استلام بلاطات Hollow Core سابقة الصنع|3</v>
      </c>
    </row>
    <row r="1479" spans="1:12" ht="36" x14ac:dyDescent="0.4">
      <c r="A1479" s="20">
        <v>1475</v>
      </c>
      <c r="B1479" s="20" t="s">
        <v>2168</v>
      </c>
      <c r="C1479" s="21" t="s">
        <v>2169</v>
      </c>
      <c r="D1479" s="21" t="s">
        <v>282</v>
      </c>
      <c r="E1479" s="21" t="s">
        <v>72</v>
      </c>
      <c r="F1479" s="21" t="s">
        <v>2321</v>
      </c>
      <c r="G1479" s="21" t="s">
        <v>2322</v>
      </c>
      <c r="H1479" s="20" t="s">
        <v>78</v>
      </c>
      <c r="I1479" s="21" t="s">
        <v>2319</v>
      </c>
      <c r="J1479" s="5"/>
      <c r="K1479" s="5"/>
      <c r="L1479" s="19" t="str">
        <f>D1479&amp;"|"&amp;COUNTIF($D$5:D1479,D1479)</f>
        <v>استلام بلاطات Hollow Core سابقة الصنع|4</v>
      </c>
    </row>
    <row r="1480" spans="1:12" ht="36" x14ac:dyDescent="0.4">
      <c r="A1480" s="22">
        <v>1476</v>
      </c>
      <c r="B1480" s="22" t="s">
        <v>2168</v>
      </c>
      <c r="C1480" s="23" t="s">
        <v>2169</v>
      </c>
      <c r="D1480" s="23" t="s">
        <v>282</v>
      </c>
      <c r="E1480" s="23" t="s">
        <v>72</v>
      </c>
      <c r="F1480" s="23" t="s">
        <v>2323</v>
      </c>
      <c r="G1480" s="23"/>
      <c r="H1480" s="22" t="s">
        <v>74</v>
      </c>
      <c r="I1480" s="23" t="s">
        <v>2319</v>
      </c>
      <c r="J1480" s="5"/>
      <c r="K1480" s="5"/>
      <c r="L1480" s="19" t="str">
        <f>D1480&amp;"|"&amp;COUNTIF($D$5:D1480,D1480)</f>
        <v>استلام بلاطات Hollow Core سابقة الصنع|5</v>
      </c>
    </row>
    <row r="1481" spans="1:12" ht="36" x14ac:dyDescent="0.4">
      <c r="A1481" s="20">
        <v>1477</v>
      </c>
      <c r="B1481" s="20" t="s">
        <v>2168</v>
      </c>
      <c r="C1481" s="21" t="s">
        <v>2169</v>
      </c>
      <c r="D1481" s="21" t="s">
        <v>282</v>
      </c>
      <c r="E1481" s="21" t="s">
        <v>72</v>
      </c>
      <c r="F1481" s="21" t="s">
        <v>2324</v>
      </c>
      <c r="G1481" s="21"/>
      <c r="H1481" s="20" t="s">
        <v>78</v>
      </c>
      <c r="I1481" s="21" t="s">
        <v>2319</v>
      </c>
      <c r="J1481" s="5"/>
      <c r="K1481" s="5"/>
      <c r="L1481" s="19" t="str">
        <f>D1481&amp;"|"&amp;COUNTIF($D$5:D1481,D1481)</f>
        <v>استلام بلاطات Hollow Core سابقة الصنع|6</v>
      </c>
    </row>
    <row r="1482" spans="1:12" ht="36" x14ac:dyDescent="0.4">
      <c r="A1482" s="22">
        <v>1478</v>
      </c>
      <c r="B1482" s="22" t="s">
        <v>2168</v>
      </c>
      <c r="C1482" s="23" t="s">
        <v>2169</v>
      </c>
      <c r="D1482" s="23" t="s">
        <v>282</v>
      </c>
      <c r="E1482" s="23" t="s">
        <v>72</v>
      </c>
      <c r="F1482" s="23" t="s">
        <v>2325</v>
      </c>
      <c r="G1482" s="23" t="s">
        <v>2326</v>
      </c>
      <c r="H1482" s="22" t="s">
        <v>84</v>
      </c>
      <c r="I1482" s="23" t="s">
        <v>2319</v>
      </c>
      <c r="J1482" s="5"/>
      <c r="K1482" s="5"/>
      <c r="L1482" s="19" t="str">
        <f>D1482&amp;"|"&amp;COUNTIF($D$5:D1482,D1482)</f>
        <v>استلام بلاطات Hollow Core سابقة الصنع|7</v>
      </c>
    </row>
    <row r="1483" spans="1:12" ht="36" x14ac:dyDescent="0.4">
      <c r="A1483" s="20">
        <v>1479</v>
      </c>
      <c r="B1483" s="20" t="s">
        <v>2168</v>
      </c>
      <c r="C1483" s="21" t="s">
        <v>2169</v>
      </c>
      <c r="D1483" s="21" t="s">
        <v>282</v>
      </c>
      <c r="E1483" s="21" t="s">
        <v>118</v>
      </c>
      <c r="F1483" s="21" t="s">
        <v>2327</v>
      </c>
      <c r="G1483" s="21" t="s">
        <v>2328</v>
      </c>
      <c r="H1483" s="20" t="s">
        <v>84</v>
      </c>
      <c r="I1483" s="21" t="s">
        <v>2319</v>
      </c>
      <c r="J1483" s="5"/>
      <c r="K1483" s="5"/>
      <c r="L1483" s="19" t="str">
        <f>D1483&amp;"|"&amp;COUNTIF($D$5:D1483,D1483)</f>
        <v>استلام بلاطات Hollow Core سابقة الصنع|8</v>
      </c>
    </row>
    <row r="1484" spans="1:12" ht="90" x14ac:dyDescent="0.4">
      <c r="A1484" s="22">
        <v>1480</v>
      </c>
      <c r="B1484" s="22" t="s">
        <v>2168</v>
      </c>
      <c r="C1484" s="23" t="s">
        <v>2169</v>
      </c>
      <c r="D1484" s="23" t="s">
        <v>282</v>
      </c>
      <c r="E1484" s="23" t="s">
        <v>118</v>
      </c>
      <c r="F1484" s="23" t="s">
        <v>2329</v>
      </c>
      <c r="G1484" s="23" t="s">
        <v>2330</v>
      </c>
      <c r="H1484" s="22" t="s">
        <v>74</v>
      </c>
      <c r="I1484" s="23" t="s">
        <v>2319</v>
      </c>
      <c r="J1484" s="5"/>
      <c r="K1484" s="5"/>
      <c r="L1484" s="19" t="str">
        <f>D1484&amp;"|"&amp;COUNTIF($D$5:D1484,D1484)</f>
        <v>استلام بلاطات Hollow Core سابقة الصنع|9</v>
      </c>
    </row>
    <row r="1485" spans="1:12" ht="54" x14ac:dyDescent="0.4">
      <c r="A1485" s="20">
        <v>1481</v>
      </c>
      <c r="B1485" s="20" t="s">
        <v>2168</v>
      </c>
      <c r="C1485" s="21" t="s">
        <v>2169</v>
      </c>
      <c r="D1485" s="21" t="s">
        <v>282</v>
      </c>
      <c r="E1485" s="21" t="s">
        <v>118</v>
      </c>
      <c r="F1485" s="21" t="s">
        <v>2331</v>
      </c>
      <c r="G1485" s="21" t="s">
        <v>2332</v>
      </c>
      <c r="H1485" s="20" t="s">
        <v>74</v>
      </c>
      <c r="I1485" s="21" t="s">
        <v>2319</v>
      </c>
      <c r="J1485" s="5"/>
      <c r="K1485" s="5"/>
      <c r="L1485" s="19" t="str">
        <f>D1485&amp;"|"&amp;COUNTIF($D$5:D1485,D1485)</f>
        <v>استلام بلاطات Hollow Core سابقة الصنع|10</v>
      </c>
    </row>
    <row r="1486" spans="1:12" ht="36" x14ac:dyDescent="0.4">
      <c r="A1486" s="22">
        <v>1482</v>
      </c>
      <c r="B1486" s="22" t="s">
        <v>2168</v>
      </c>
      <c r="C1486" s="23" t="s">
        <v>2169</v>
      </c>
      <c r="D1486" s="23" t="s">
        <v>282</v>
      </c>
      <c r="E1486" s="23" t="s">
        <v>118</v>
      </c>
      <c r="F1486" s="23" t="s">
        <v>2333</v>
      </c>
      <c r="G1486" s="23" t="s">
        <v>2334</v>
      </c>
      <c r="H1486" s="22" t="s">
        <v>74</v>
      </c>
      <c r="I1486" s="23" t="s">
        <v>2319</v>
      </c>
      <c r="J1486" s="5"/>
      <c r="K1486" s="5"/>
      <c r="L1486" s="19" t="str">
        <f>D1486&amp;"|"&amp;COUNTIF($D$5:D1486,D1486)</f>
        <v>استلام بلاطات Hollow Core سابقة الصنع|11</v>
      </c>
    </row>
    <row r="1487" spans="1:12" ht="36" x14ac:dyDescent="0.4">
      <c r="A1487" s="20">
        <v>1483</v>
      </c>
      <c r="B1487" s="20" t="s">
        <v>2168</v>
      </c>
      <c r="C1487" s="21" t="s">
        <v>2169</v>
      </c>
      <c r="D1487" s="21" t="s">
        <v>282</v>
      </c>
      <c r="E1487" s="21" t="s">
        <v>118</v>
      </c>
      <c r="F1487" s="21" t="s">
        <v>2335</v>
      </c>
      <c r="G1487" s="21"/>
      <c r="H1487" s="20" t="s">
        <v>84</v>
      </c>
      <c r="I1487" s="21" t="s">
        <v>2319</v>
      </c>
      <c r="J1487" s="5"/>
      <c r="K1487" s="5"/>
      <c r="L1487" s="19" t="str">
        <f>D1487&amp;"|"&amp;COUNTIF($D$5:D1487,D1487)</f>
        <v>استلام بلاطات Hollow Core سابقة الصنع|12</v>
      </c>
    </row>
    <row r="1488" spans="1:12" ht="36" x14ac:dyDescent="0.4">
      <c r="A1488" s="22">
        <v>1484</v>
      </c>
      <c r="B1488" s="22" t="s">
        <v>2168</v>
      </c>
      <c r="C1488" s="23" t="s">
        <v>2169</v>
      </c>
      <c r="D1488" s="23" t="s">
        <v>282</v>
      </c>
      <c r="E1488" s="23" t="s">
        <v>118</v>
      </c>
      <c r="F1488" s="23" t="s">
        <v>2336</v>
      </c>
      <c r="G1488" s="23"/>
      <c r="H1488" s="22" t="s">
        <v>84</v>
      </c>
      <c r="I1488" s="23" t="s">
        <v>2337</v>
      </c>
      <c r="J1488" s="5"/>
      <c r="K1488" s="5"/>
      <c r="L1488" s="19" t="str">
        <f>D1488&amp;"|"&amp;COUNTIF($D$5:D1488,D1488)</f>
        <v>استلام بلاطات Hollow Core سابقة الصنع|13</v>
      </c>
    </row>
    <row r="1489" spans="1:12" ht="36" x14ac:dyDescent="0.4">
      <c r="A1489" s="20">
        <v>1485</v>
      </c>
      <c r="B1489" s="20" t="s">
        <v>2168</v>
      </c>
      <c r="C1489" s="21" t="s">
        <v>2169</v>
      </c>
      <c r="D1489" s="21" t="s">
        <v>282</v>
      </c>
      <c r="E1489" s="21" t="s">
        <v>118</v>
      </c>
      <c r="F1489" s="21" t="s">
        <v>2338</v>
      </c>
      <c r="G1489" s="21"/>
      <c r="H1489" s="20" t="s">
        <v>74</v>
      </c>
      <c r="I1489" s="21" t="s">
        <v>2337</v>
      </c>
      <c r="J1489" s="5"/>
      <c r="K1489" s="5"/>
      <c r="L1489" s="19" t="str">
        <f>D1489&amp;"|"&amp;COUNTIF($D$5:D1489,D1489)</f>
        <v>استلام بلاطات Hollow Core سابقة الصنع|14</v>
      </c>
    </row>
    <row r="1490" spans="1:12" ht="36" x14ac:dyDescent="0.4">
      <c r="A1490" s="22">
        <v>1486</v>
      </c>
      <c r="B1490" s="22" t="s">
        <v>2168</v>
      </c>
      <c r="C1490" s="23" t="s">
        <v>2169</v>
      </c>
      <c r="D1490" s="23" t="s">
        <v>282</v>
      </c>
      <c r="E1490" s="23" t="s">
        <v>118</v>
      </c>
      <c r="F1490" s="23" t="s">
        <v>2339</v>
      </c>
      <c r="G1490" s="23" t="s">
        <v>2340</v>
      </c>
      <c r="H1490" s="22" t="s">
        <v>84</v>
      </c>
      <c r="I1490" s="23" t="s">
        <v>2337</v>
      </c>
      <c r="J1490" s="5"/>
      <c r="K1490" s="5"/>
      <c r="L1490" s="19" t="str">
        <f>D1490&amp;"|"&amp;COUNTIF($D$5:D1490,D1490)</f>
        <v>استلام بلاطات Hollow Core سابقة الصنع|15</v>
      </c>
    </row>
    <row r="1491" spans="1:12" ht="36" x14ac:dyDescent="0.4">
      <c r="A1491" s="20">
        <v>1487</v>
      </c>
      <c r="B1491" s="20" t="s">
        <v>2168</v>
      </c>
      <c r="C1491" s="21" t="s">
        <v>2169</v>
      </c>
      <c r="D1491" s="21" t="s">
        <v>282</v>
      </c>
      <c r="E1491" s="21" t="s">
        <v>118</v>
      </c>
      <c r="F1491" s="21" t="s">
        <v>2341</v>
      </c>
      <c r="G1491" s="21"/>
      <c r="H1491" s="20" t="s">
        <v>84</v>
      </c>
      <c r="I1491" s="21" t="s">
        <v>2337</v>
      </c>
      <c r="J1491" s="5"/>
      <c r="K1491" s="5"/>
      <c r="L1491" s="19" t="str">
        <f>D1491&amp;"|"&amp;COUNTIF($D$5:D1491,D1491)</f>
        <v>استلام بلاطات Hollow Core سابقة الصنع|16</v>
      </c>
    </row>
    <row r="1492" spans="1:12" ht="36" x14ac:dyDescent="0.4">
      <c r="A1492" s="22">
        <v>1488</v>
      </c>
      <c r="B1492" s="22" t="s">
        <v>2168</v>
      </c>
      <c r="C1492" s="23" t="s">
        <v>2169</v>
      </c>
      <c r="D1492" s="23" t="s">
        <v>282</v>
      </c>
      <c r="E1492" s="23" t="s">
        <v>72</v>
      </c>
      <c r="F1492" s="23" t="s">
        <v>2342</v>
      </c>
      <c r="G1492" s="23"/>
      <c r="H1492" s="22" t="s">
        <v>78</v>
      </c>
      <c r="I1492" s="23" t="s">
        <v>2337</v>
      </c>
      <c r="J1492" s="5"/>
      <c r="K1492" s="5"/>
      <c r="L1492" s="19" t="str">
        <f>D1492&amp;"|"&amp;COUNTIF($D$5:D1492,D1492)</f>
        <v>استلام بلاطات Hollow Core سابقة الصنع|17</v>
      </c>
    </row>
    <row r="1493" spans="1:12" ht="36" x14ac:dyDescent="0.4">
      <c r="A1493" s="20">
        <v>1489</v>
      </c>
      <c r="B1493" s="20" t="s">
        <v>2168</v>
      </c>
      <c r="C1493" s="21" t="s">
        <v>2169</v>
      </c>
      <c r="D1493" s="21" t="s">
        <v>282</v>
      </c>
      <c r="E1493" s="21" t="s">
        <v>118</v>
      </c>
      <c r="F1493" s="21" t="s">
        <v>2343</v>
      </c>
      <c r="G1493" s="21"/>
      <c r="H1493" s="20" t="s">
        <v>74</v>
      </c>
      <c r="I1493" s="21" t="s">
        <v>2337</v>
      </c>
      <c r="J1493" s="5"/>
      <c r="K1493" s="5"/>
      <c r="L1493" s="19" t="str">
        <f>D1493&amp;"|"&amp;COUNTIF($D$5:D1493,D1493)</f>
        <v>استلام بلاطات Hollow Core سابقة الصنع|18</v>
      </c>
    </row>
    <row r="1494" spans="1:12" ht="36" x14ac:dyDescent="0.4">
      <c r="A1494" s="22">
        <v>1490</v>
      </c>
      <c r="B1494" s="22" t="s">
        <v>2168</v>
      </c>
      <c r="C1494" s="23" t="s">
        <v>2169</v>
      </c>
      <c r="D1494" s="23" t="s">
        <v>282</v>
      </c>
      <c r="E1494" s="23" t="s">
        <v>118</v>
      </c>
      <c r="F1494" s="23" t="s">
        <v>2344</v>
      </c>
      <c r="G1494" s="23"/>
      <c r="H1494" s="22" t="s">
        <v>74</v>
      </c>
      <c r="I1494" s="23" t="s">
        <v>2337</v>
      </c>
      <c r="J1494" s="5"/>
      <c r="K1494" s="5"/>
      <c r="L1494" s="19" t="str">
        <f>D1494&amp;"|"&amp;COUNTIF($D$5:D1494,D1494)</f>
        <v>استلام بلاطات Hollow Core سابقة الصنع|19</v>
      </c>
    </row>
    <row r="1495" spans="1:12" ht="54" x14ac:dyDescent="0.4">
      <c r="A1495" s="20">
        <v>1491</v>
      </c>
      <c r="B1495" s="20" t="s">
        <v>2168</v>
      </c>
      <c r="C1495" s="21" t="s">
        <v>2169</v>
      </c>
      <c r="D1495" s="21" t="s">
        <v>282</v>
      </c>
      <c r="E1495" s="21" t="s">
        <v>118</v>
      </c>
      <c r="F1495" s="21" t="s">
        <v>2345</v>
      </c>
      <c r="G1495" s="21" t="s">
        <v>2346</v>
      </c>
      <c r="H1495" s="20" t="s">
        <v>74</v>
      </c>
      <c r="I1495" s="21" t="s">
        <v>2337</v>
      </c>
      <c r="J1495" s="5"/>
      <c r="K1495" s="5"/>
      <c r="L1495" s="19" t="str">
        <f>D1495&amp;"|"&amp;COUNTIF($D$5:D1495,D1495)</f>
        <v>استلام بلاطات Hollow Core سابقة الصنع|20</v>
      </c>
    </row>
    <row r="1496" spans="1:12" ht="36" x14ac:dyDescent="0.4">
      <c r="A1496" s="22">
        <v>1492</v>
      </c>
      <c r="B1496" s="22" t="s">
        <v>2168</v>
      </c>
      <c r="C1496" s="23" t="s">
        <v>2169</v>
      </c>
      <c r="D1496" s="23" t="s">
        <v>282</v>
      </c>
      <c r="E1496" s="23" t="s">
        <v>118</v>
      </c>
      <c r="F1496" s="23" t="s">
        <v>2347</v>
      </c>
      <c r="G1496" s="23"/>
      <c r="H1496" s="22" t="s">
        <v>74</v>
      </c>
      <c r="I1496" s="23" t="s">
        <v>2337</v>
      </c>
      <c r="J1496" s="5"/>
      <c r="K1496" s="5"/>
      <c r="L1496" s="19" t="str">
        <f>D1496&amp;"|"&amp;COUNTIF($D$5:D1496,D1496)</f>
        <v>استلام بلاطات Hollow Core سابقة الصنع|21</v>
      </c>
    </row>
    <row r="1497" spans="1:12" ht="36" x14ac:dyDescent="0.4">
      <c r="A1497" s="20">
        <v>1493</v>
      </c>
      <c r="B1497" s="20" t="s">
        <v>2168</v>
      </c>
      <c r="C1497" s="21" t="s">
        <v>2169</v>
      </c>
      <c r="D1497" s="21" t="s">
        <v>282</v>
      </c>
      <c r="E1497" s="21" t="s">
        <v>118</v>
      </c>
      <c r="F1497" s="21" t="s">
        <v>2348</v>
      </c>
      <c r="G1497" s="21" t="s">
        <v>2349</v>
      </c>
      <c r="H1497" s="20" t="s">
        <v>84</v>
      </c>
      <c r="I1497" s="21" t="s">
        <v>2337</v>
      </c>
      <c r="J1497" s="5"/>
      <c r="K1497" s="5"/>
      <c r="L1497" s="19" t="str">
        <f>D1497&amp;"|"&amp;COUNTIF($D$5:D1497,D1497)</f>
        <v>استلام بلاطات Hollow Core سابقة الصنع|22</v>
      </c>
    </row>
    <row r="1498" spans="1:12" ht="36" x14ac:dyDescent="0.4">
      <c r="A1498" s="22">
        <v>1494</v>
      </c>
      <c r="B1498" s="22" t="s">
        <v>2168</v>
      </c>
      <c r="C1498" s="23" t="s">
        <v>2169</v>
      </c>
      <c r="D1498" s="23" t="s">
        <v>282</v>
      </c>
      <c r="E1498" s="23" t="s">
        <v>118</v>
      </c>
      <c r="F1498" s="23" t="s">
        <v>2350</v>
      </c>
      <c r="G1498" s="23"/>
      <c r="H1498" s="22" t="s">
        <v>84</v>
      </c>
      <c r="I1498" s="23" t="s">
        <v>2337</v>
      </c>
      <c r="J1498" s="5"/>
      <c r="K1498" s="5"/>
      <c r="L1498" s="19" t="str">
        <f>D1498&amp;"|"&amp;COUNTIF($D$5:D1498,D1498)</f>
        <v>استلام بلاطات Hollow Core سابقة الصنع|23</v>
      </c>
    </row>
    <row r="1499" spans="1:12" ht="36" x14ac:dyDescent="0.4">
      <c r="A1499" s="20">
        <v>1495</v>
      </c>
      <c r="B1499" s="20" t="s">
        <v>2168</v>
      </c>
      <c r="C1499" s="21" t="s">
        <v>2169</v>
      </c>
      <c r="D1499" s="21" t="s">
        <v>282</v>
      </c>
      <c r="E1499" s="21" t="s">
        <v>118</v>
      </c>
      <c r="F1499" s="21" t="s">
        <v>2351</v>
      </c>
      <c r="G1499" s="21"/>
      <c r="H1499" s="20" t="s">
        <v>74</v>
      </c>
      <c r="I1499" s="21" t="s">
        <v>2337</v>
      </c>
      <c r="J1499" s="5"/>
      <c r="K1499" s="5"/>
      <c r="L1499" s="19" t="str">
        <f>D1499&amp;"|"&amp;COUNTIF($D$5:D1499,D1499)</f>
        <v>استلام بلاطات Hollow Core سابقة الصنع|24</v>
      </c>
    </row>
    <row r="1500" spans="1:12" ht="36" x14ac:dyDescent="0.4">
      <c r="A1500" s="22">
        <v>1496</v>
      </c>
      <c r="B1500" s="22" t="s">
        <v>2168</v>
      </c>
      <c r="C1500" s="23" t="s">
        <v>2169</v>
      </c>
      <c r="D1500" s="23" t="s">
        <v>282</v>
      </c>
      <c r="E1500" s="23" t="s">
        <v>118</v>
      </c>
      <c r="F1500" s="23" t="s">
        <v>2352</v>
      </c>
      <c r="G1500" s="23"/>
      <c r="H1500" s="22" t="s">
        <v>84</v>
      </c>
      <c r="I1500" s="23" t="s">
        <v>2337</v>
      </c>
      <c r="J1500" s="5"/>
      <c r="K1500" s="5"/>
      <c r="L1500" s="19" t="str">
        <f>D1500&amp;"|"&amp;COUNTIF($D$5:D1500,D1500)</f>
        <v>استلام بلاطات Hollow Core سابقة الصنع|25</v>
      </c>
    </row>
    <row r="1501" spans="1:12" ht="36" x14ac:dyDescent="0.4">
      <c r="A1501" s="20">
        <v>1497</v>
      </c>
      <c r="B1501" s="20" t="s">
        <v>2168</v>
      </c>
      <c r="C1501" s="21" t="s">
        <v>2169</v>
      </c>
      <c r="D1501" s="21" t="s">
        <v>282</v>
      </c>
      <c r="E1501" s="21" t="s">
        <v>118</v>
      </c>
      <c r="F1501" s="21" t="s">
        <v>2353</v>
      </c>
      <c r="G1501" s="21"/>
      <c r="H1501" s="20" t="s">
        <v>74</v>
      </c>
      <c r="I1501" s="21" t="s">
        <v>2337</v>
      </c>
      <c r="J1501" s="5"/>
      <c r="K1501" s="5"/>
      <c r="L1501" s="19" t="str">
        <f>D1501&amp;"|"&amp;COUNTIF($D$5:D1501,D1501)</f>
        <v>استلام بلاطات Hollow Core سابقة الصنع|26</v>
      </c>
    </row>
    <row r="1502" spans="1:12" ht="36" x14ac:dyDescent="0.4">
      <c r="A1502" s="22">
        <v>1498</v>
      </c>
      <c r="B1502" s="22" t="s">
        <v>2168</v>
      </c>
      <c r="C1502" s="23" t="s">
        <v>2169</v>
      </c>
      <c r="D1502" s="23" t="s">
        <v>282</v>
      </c>
      <c r="E1502" s="23" t="s">
        <v>118</v>
      </c>
      <c r="F1502" s="23" t="s">
        <v>2354</v>
      </c>
      <c r="G1502" s="23" t="s">
        <v>2355</v>
      </c>
      <c r="H1502" s="22" t="s">
        <v>74</v>
      </c>
      <c r="I1502" s="23" t="s">
        <v>2337</v>
      </c>
      <c r="J1502" s="5"/>
      <c r="K1502" s="5"/>
      <c r="L1502" s="19" t="str">
        <f>D1502&amp;"|"&amp;COUNTIF($D$5:D1502,D1502)</f>
        <v>استلام بلاطات Hollow Core سابقة الصنع|27</v>
      </c>
    </row>
    <row r="1503" spans="1:12" ht="36" x14ac:dyDescent="0.4">
      <c r="A1503" s="20">
        <v>1499</v>
      </c>
      <c r="B1503" s="20" t="s">
        <v>2168</v>
      </c>
      <c r="C1503" s="21" t="s">
        <v>2169</v>
      </c>
      <c r="D1503" s="21" t="s">
        <v>282</v>
      </c>
      <c r="E1503" s="21" t="s">
        <v>118</v>
      </c>
      <c r="F1503" s="21" t="s">
        <v>2356</v>
      </c>
      <c r="G1503" s="21" t="s">
        <v>2357</v>
      </c>
      <c r="H1503" s="20" t="s">
        <v>84</v>
      </c>
      <c r="I1503" s="21" t="s">
        <v>2337</v>
      </c>
      <c r="J1503" s="5"/>
      <c r="K1503" s="5"/>
      <c r="L1503" s="19" t="str">
        <f>D1503&amp;"|"&amp;COUNTIF($D$5:D1503,D1503)</f>
        <v>استلام بلاطات Hollow Core سابقة الصنع|28</v>
      </c>
    </row>
    <row r="1504" spans="1:12" ht="36" x14ac:dyDescent="0.4">
      <c r="A1504" s="22">
        <v>1500</v>
      </c>
      <c r="B1504" s="22" t="s">
        <v>2168</v>
      </c>
      <c r="C1504" s="23" t="s">
        <v>2169</v>
      </c>
      <c r="D1504" s="23" t="s">
        <v>282</v>
      </c>
      <c r="E1504" s="23" t="s">
        <v>118</v>
      </c>
      <c r="F1504" s="23" t="s">
        <v>2358</v>
      </c>
      <c r="G1504" s="23"/>
      <c r="H1504" s="22" t="s">
        <v>84</v>
      </c>
      <c r="I1504" s="23" t="s">
        <v>284</v>
      </c>
      <c r="J1504" s="5"/>
      <c r="K1504" s="5"/>
      <c r="L1504" s="19" t="str">
        <f>D1504&amp;"|"&amp;COUNTIF($D$5:D1504,D1504)</f>
        <v>استلام بلاطات Hollow Core سابقة الصنع|29</v>
      </c>
    </row>
    <row r="1505" spans="1:12" ht="36" x14ac:dyDescent="0.4">
      <c r="A1505" s="20">
        <v>1501</v>
      </c>
      <c r="B1505" s="20" t="s">
        <v>2168</v>
      </c>
      <c r="C1505" s="21" t="s">
        <v>2169</v>
      </c>
      <c r="D1505" s="21" t="s">
        <v>282</v>
      </c>
      <c r="E1505" s="21" t="s">
        <v>404</v>
      </c>
      <c r="F1505" s="21" t="s">
        <v>2359</v>
      </c>
      <c r="G1505" s="21" t="s">
        <v>2360</v>
      </c>
      <c r="H1505" s="20" t="s">
        <v>84</v>
      </c>
      <c r="I1505" s="21" t="s">
        <v>284</v>
      </c>
      <c r="J1505" s="5"/>
      <c r="K1505" s="5"/>
      <c r="L1505" s="19" t="str">
        <f>D1505&amp;"|"&amp;COUNTIF($D$5:D1505,D1505)</f>
        <v>استلام بلاطات Hollow Core سابقة الصنع|30</v>
      </c>
    </row>
    <row r="1506" spans="1:12" ht="36" x14ac:dyDescent="0.4">
      <c r="A1506" s="22">
        <v>1502</v>
      </c>
      <c r="B1506" s="22" t="s">
        <v>2168</v>
      </c>
      <c r="C1506" s="23" t="s">
        <v>2169</v>
      </c>
      <c r="D1506" s="23" t="s">
        <v>282</v>
      </c>
      <c r="E1506" s="23" t="s">
        <v>118</v>
      </c>
      <c r="F1506" s="23" t="s">
        <v>2361</v>
      </c>
      <c r="G1506" s="23" t="s">
        <v>2362</v>
      </c>
      <c r="H1506" s="22" t="s">
        <v>74</v>
      </c>
      <c r="I1506" s="23" t="s">
        <v>284</v>
      </c>
      <c r="J1506" s="5"/>
      <c r="K1506" s="5"/>
      <c r="L1506" s="19" t="str">
        <f>D1506&amp;"|"&amp;COUNTIF($D$5:D1506,D1506)</f>
        <v>استلام بلاطات Hollow Core سابقة الصنع|31</v>
      </c>
    </row>
    <row r="1507" spans="1:12" ht="36" x14ac:dyDescent="0.4">
      <c r="A1507" s="20">
        <v>1503</v>
      </c>
      <c r="B1507" s="20" t="s">
        <v>2168</v>
      </c>
      <c r="C1507" s="21" t="s">
        <v>2169</v>
      </c>
      <c r="D1507" s="21" t="s">
        <v>282</v>
      </c>
      <c r="E1507" s="21" t="s">
        <v>118</v>
      </c>
      <c r="F1507" s="21" t="s">
        <v>2363</v>
      </c>
      <c r="G1507" s="21"/>
      <c r="H1507" s="20" t="s">
        <v>74</v>
      </c>
      <c r="I1507" s="21" t="s">
        <v>284</v>
      </c>
      <c r="J1507" s="5"/>
      <c r="K1507" s="5"/>
      <c r="L1507" s="19" t="str">
        <f>D1507&amp;"|"&amp;COUNTIF($D$5:D1507,D1507)</f>
        <v>استلام بلاطات Hollow Core سابقة الصنع|32</v>
      </c>
    </row>
    <row r="1508" spans="1:12" ht="54" x14ac:dyDescent="0.4">
      <c r="A1508" s="22">
        <v>1504</v>
      </c>
      <c r="B1508" s="22" t="s">
        <v>2168</v>
      </c>
      <c r="C1508" s="23" t="s">
        <v>2169</v>
      </c>
      <c r="D1508" s="23" t="s">
        <v>282</v>
      </c>
      <c r="E1508" s="23" t="s">
        <v>118</v>
      </c>
      <c r="F1508" s="23" t="s">
        <v>2364</v>
      </c>
      <c r="G1508" s="23" t="s">
        <v>2365</v>
      </c>
      <c r="H1508" s="22" t="s">
        <v>74</v>
      </c>
      <c r="I1508" s="23" t="s">
        <v>284</v>
      </c>
      <c r="J1508" s="5"/>
      <c r="K1508" s="5"/>
      <c r="L1508" s="19" t="str">
        <f>D1508&amp;"|"&amp;COUNTIF($D$5:D1508,D1508)</f>
        <v>استلام بلاطات Hollow Core سابقة الصنع|33</v>
      </c>
    </row>
    <row r="1509" spans="1:12" ht="36" x14ac:dyDescent="0.4">
      <c r="A1509" s="20">
        <v>1505</v>
      </c>
      <c r="B1509" s="20" t="s">
        <v>2168</v>
      </c>
      <c r="C1509" s="21" t="s">
        <v>2169</v>
      </c>
      <c r="D1509" s="21" t="s">
        <v>282</v>
      </c>
      <c r="E1509" s="21" t="s">
        <v>118</v>
      </c>
      <c r="F1509" s="21" t="s">
        <v>2366</v>
      </c>
      <c r="G1509" s="21"/>
      <c r="H1509" s="20" t="s">
        <v>84</v>
      </c>
      <c r="I1509" s="21" t="s">
        <v>284</v>
      </c>
      <c r="J1509" s="5"/>
      <c r="K1509" s="5"/>
      <c r="L1509" s="19" t="str">
        <f>D1509&amp;"|"&amp;COUNTIF($D$5:D1509,D1509)</f>
        <v>استلام بلاطات Hollow Core سابقة الصنع|34</v>
      </c>
    </row>
    <row r="1510" spans="1:12" ht="36" x14ac:dyDescent="0.4">
      <c r="A1510" s="22">
        <v>1506</v>
      </c>
      <c r="B1510" s="22" t="s">
        <v>2168</v>
      </c>
      <c r="C1510" s="23" t="s">
        <v>2169</v>
      </c>
      <c r="D1510" s="23" t="s">
        <v>282</v>
      </c>
      <c r="E1510" s="23" t="s">
        <v>118</v>
      </c>
      <c r="F1510" s="23" t="s">
        <v>2367</v>
      </c>
      <c r="G1510" s="23" t="s">
        <v>2368</v>
      </c>
      <c r="H1510" s="22" t="s">
        <v>84</v>
      </c>
      <c r="I1510" s="23" t="s">
        <v>284</v>
      </c>
      <c r="J1510" s="5"/>
      <c r="K1510" s="5"/>
      <c r="L1510" s="19" t="str">
        <f>D1510&amp;"|"&amp;COUNTIF($D$5:D1510,D1510)</f>
        <v>استلام بلاطات Hollow Core سابقة الصنع|35</v>
      </c>
    </row>
    <row r="1511" spans="1:12" ht="36" x14ac:dyDescent="0.4">
      <c r="A1511" s="20">
        <v>1507</v>
      </c>
      <c r="B1511" s="20" t="s">
        <v>2168</v>
      </c>
      <c r="C1511" s="21" t="s">
        <v>2169</v>
      </c>
      <c r="D1511" s="21" t="s">
        <v>282</v>
      </c>
      <c r="E1511" s="21" t="s">
        <v>118</v>
      </c>
      <c r="F1511" s="21" t="s">
        <v>2369</v>
      </c>
      <c r="G1511" s="21" t="s">
        <v>2370</v>
      </c>
      <c r="H1511" s="20" t="s">
        <v>78</v>
      </c>
      <c r="I1511" s="21" t="s">
        <v>284</v>
      </c>
      <c r="J1511" s="5"/>
      <c r="K1511" s="5"/>
      <c r="L1511" s="19" t="str">
        <f>D1511&amp;"|"&amp;COUNTIF($D$5:D1511,D1511)</f>
        <v>استلام بلاطات Hollow Core سابقة الصنع|36</v>
      </c>
    </row>
    <row r="1512" spans="1:12" ht="36" x14ac:dyDescent="0.4">
      <c r="A1512" s="22">
        <v>1508</v>
      </c>
      <c r="B1512" s="22" t="s">
        <v>2168</v>
      </c>
      <c r="C1512" s="23" t="s">
        <v>2169</v>
      </c>
      <c r="D1512" s="23" t="s">
        <v>282</v>
      </c>
      <c r="E1512" s="23" t="s">
        <v>404</v>
      </c>
      <c r="F1512" s="23" t="s">
        <v>2371</v>
      </c>
      <c r="G1512" s="23" t="s">
        <v>2372</v>
      </c>
      <c r="H1512" s="22" t="s">
        <v>84</v>
      </c>
      <c r="I1512" s="23" t="s">
        <v>284</v>
      </c>
      <c r="J1512" s="5"/>
      <c r="K1512" s="5"/>
      <c r="L1512" s="19" t="str">
        <f>D1512&amp;"|"&amp;COUNTIF($D$5:D1512,D1512)</f>
        <v>استلام بلاطات Hollow Core سابقة الصنع|37</v>
      </c>
    </row>
    <row r="1513" spans="1:12" ht="36" x14ac:dyDescent="0.4">
      <c r="A1513" s="20">
        <v>1509</v>
      </c>
      <c r="B1513" s="20" t="s">
        <v>2168</v>
      </c>
      <c r="C1513" s="21" t="s">
        <v>2169</v>
      </c>
      <c r="D1513" s="21" t="s">
        <v>282</v>
      </c>
      <c r="E1513" s="21" t="s">
        <v>404</v>
      </c>
      <c r="F1513" s="21" t="s">
        <v>2373</v>
      </c>
      <c r="G1513" s="21" t="s">
        <v>2374</v>
      </c>
      <c r="H1513" s="20" t="s">
        <v>84</v>
      </c>
      <c r="I1513" s="21" t="s">
        <v>284</v>
      </c>
      <c r="J1513" s="5"/>
      <c r="K1513" s="5"/>
      <c r="L1513" s="19" t="str">
        <f>D1513&amp;"|"&amp;COUNTIF($D$5:D1513,D1513)</f>
        <v>استلام بلاطات Hollow Core سابقة الصنع|38</v>
      </c>
    </row>
    <row r="1514" spans="1:12" ht="36" x14ac:dyDescent="0.4">
      <c r="A1514" s="22">
        <v>1510</v>
      </c>
      <c r="B1514" s="22" t="s">
        <v>2168</v>
      </c>
      <c r="C1514" s="23" t="s">
        <v>2169</v>
      </c>
      <c r="D1514" s="23" t="s">
        <v>282</v>
      </c>
      <c r="E1514" s="23" t="s">
        <v>404</v>
      </c>
      <c r="F1514" s="23" t="s">
        <v>2375</v>
      </c>
      <c r="G1514" s="23" t="s">
        <v>2376</v>
      </c>
      <c r="H1514" s="22" t="s">
        <v>74</v>
      </c>
      <c r="I1514" s="23" t="s">
        <v>284</v>
      </c>
      <c r="J1514" s="5"/>
      <c r="K1514" s="5"/>
      <c r="L1514" s="19" t="str">
        <f>D1514&amp;"|"&amp;COUNTIF($D$5:D1514,D1514)</f>
        <v>استلام بلاطات Hollow Core سابقة الصنع|39</v>
      </c>
    </row>
    <row r="1515" spans="1:12" ht="36" x14ac:dyDescent="0.4">
      <c r="A1515" s="20">
        <v>1511</v>
      </c>
      <c r="B1515" s="20" t="s">
        <v>2168</v>
      </c>
      <c r="C1515" s="21" t="s">
        <v>2169</v>
      </c>
      <c r="D1515" s="21" t="s">
        <v>282</v>
      </c>
      <c r="E1515" s="21" t="s">
        <v>404</v>
      </c>
      <c r="F1515" s="21" t="s">
        <v>2377</v>
      </c>
      <c r="G1515" s="21"/>
      <c r="H1515" s="20" t="s">
        <v>74</v>
      </c>
      <c r="I1515" s="21" t="s">
        <v>2378</v>
      </c>
      <c r="J1515" s="5"/>
      <c r="K1515" s="5"/>
      <c r="L1515" s="19" t="str">
        <f>D1515&amp;"|"&amp;COUNTIF($D$5:D1515,D1515)</f>
        <v>استلام بلاطات Hollow Core سابقة الصنع|40</v>
      </c>
    </row>
    <row r="1516" spans="1:12" ht="36" x14ac:dyDescent="0.4">
      <c r="A1516" s="22">
        <v>1512</v>
      </c>
      <c r="B1516" s="22" t="s">
        <v>2168</v>
      </c>
      <c r="C1516" s="23" t="s">
        <v>2169</v>
      </c>
      <c r="D1516" s="23" t="s">
        <v>282</v>
      </c>
      <c r="E1516" s="23" t="s">
        <v>404</v>
      </c>
      <c r="F1516" s="23" t="s">
        <v>2379</v>
      </c>
      <c r="G1516" s="23" t="s">
        <v>2380</v>
      </c>
      <c r="H1516" s="22" t="s">
        <v>74</v>
      </c>
      <c r="I1516" s="23" t="s">
        <v>2378</v>
      </c>
      <c r="J1516" s="5"/>
      <c r="K1516" s="5"/>
      <c r="L1516" s="19" t="str">
        <f>D1516&amp;"|"&amp;COUNTIF($D$5:D1516,D1516)</f>
        <v>استلام بلاطات Hollow Core سابقة الصنع|41</v>
      </c>
    </row>
    <row r="1517" spans="1:12" ht="18" x14ac:dyDescent="0.4">
      <c r="A1517" s="20">
        <v>1513</v>
      </c>
      <c r="B1517" s="20" t="s">
        <v>2168</v>
      </c>
      <c r="C1517" s="21" t="s">
        <v>2169</v>
      </c>
      <c r="D1517" s="21" t="s">
        <v>2174</v>
      </c>
      <c r="E1517" s="21" t="s">
        <v>118</v>
      </c>
      <c r="F1517" s="21" t="s">
        <v>2381</v>
      </c>
      <c r="G1517" s="21"/>
      <c r="H1517" s="20" t="s">
        <v>74</v>
      </c>
      <c r="I1517" s="21" t="s">
        <v>2190</v>
      </c>
      <c r="J1517" s="5"/>
      <c r="K1517" s="5"/>
      <c r="L1517" s="19" t="str">
        <f>D1517&amp;"|"&amp;COUNTIF($D$5:D1517,D1517)</f>
        <v>استلام حديد البلاطات الهوردي|24</v>
      </c>
    </row>
    <row r="1518" spans="1:12" ht="36" x14ac:dyDescent="0.4">
      <c r="A1518" s="22">
        <v>1514</v>
      </c>
      <c r="B1518" s="22" t="s">
        <v>2382</v>
      </c>
      <c r="C1518" s="23" t="s">
        <v>2383</v>
      </c>
      <c r="D1518" s="23" t="s">
        <v>2384</v>
      </c>
      <c r="E1518" s="23" t="s">
        <v>72</v>
      </c>
      <c r="F1518" s="23" t="s">
        <v>2385</v>
      </c>
      <c r="G1518" s="23"/>
      <c r="H1518" s="22" t="s">
        <v>78</v>
      </c>
      <c r="I1518" s="23" t="s">
        <v>2378</v>
      </c>
      <c r="J1518" s="5"/>
      <c r="K1518" s="5"/>
      <c r="L1518" s="19" t="str">
        <f>D1518&amp;"|"&amp;COUNTIF($D$5:D1518,D1518)</f>
        <v>استلام خزانات المياه الأرضية|1</v>
      </c>
    </row>
    <row r="1519" spans="1:12" ht="18" x14ac:dyDescent="0.4">
      <c r="A1519" s="20">
        <v>1515</v>
      </c>
      <c r="B1519" s="20" t="s">
        <v>2382</v>
      </c>
      <c r="C1519" s="21" t="s">
        <v>2383</v>
      </c>
      <c r="D1519" s="21" t="s">
        <v>2384</v>
      </c>
      <c r="E1519" s="21" t="s">
        <v>72</v>
      </c>
      <c r="F1519" s="21" t="s">
        <v>2386</v>
      </c>
      <c r="G1519" s="21" t="s">
        <v>2387</v>
      </c>
      <c r="H1519" s="20" t="s">
        <v>74</v>
      </c>
      <c r="I1519" s="21" t="s">
        <v>2378</v>
      </c>
      <c r="J1519" s="5"/>
      <c r="K1519" s="5"/>
      <c r="L1519" s="19" t="str">
        <f>D1519&amp;"|"&amp;COUNTIF($D$5:D1519,D1519)</f>
        <v>استلام خزانات المياه الأرضية|2</v>
      </c>
    </row>
    <row r="1520" spans="1:12" ht="18" x14ac:dyDescent="0.4">
      <c r="A1520" s="22">
        <v>1516</v>
      </c>
      <c r="B1520" s="22" t="s">
        <v>2382</v>
      </c>
      <c r="C1520" s="23" t="s">
        <v>2383</v>
      </c>
      <c r="D1520" s="23" t="s">
        <v>2384</v>
      </c>
      <c r="E1520" s="23" t="s">
        <v>72</v>
      </c>
      <c r="F1520" s="23" t="s">
        <v>2388</v>
      </c>
      <c r="G1520" s="23" t="s">
        <v>2246</v>
      </c>
      <c r="H1520" s="22" t="s">
        <v>74</v>
      </c>
      <c r="I1520" s="23" t="s">
        <v>2378</v>
      </c>
      <c r="J1520" s="5"/>
      <c r="K1520" s="5"/>
      <c r="L1520" s="19" t="str">
        <f>D1520&amp;"|"&amp;COUNTIF($D$5:D1520,D1520)</f>
        <v>استلام خزانات المياه الأرضية|3</v>
      </c>
    </row>
    <row r="1521" spans="1:12" ht="18" x14ac:dyDescent="0.4">
      <c r="A1521" s="20">
        <v>1517</v>
      </c>
      <c r="B1521" s="20" t="s">
        <v>2382</v>
      </c>
      <c r="C1521" s="21" t="s">
        <v>2383</v>
      </c>
      <c r="D1521" s="21" t="s">
        <v>2384</v>
      </c>
      <c r="E1521" s="21" t="s">
        <v>72</v>
      </c>
      <c r="F1521" s="21" t="s">
        <v>2389</v>
      </c>
      <c r="G1521" s="21"/>
      <c r="H1521" s="20" t="s">
        <v>78</v>
      </c>
      <c r="I1521" s="21" t="s">
        <v>2378</v>
      </c>
      <c r="J1521" s="5"/>
      <c r="K1521" s="5"/>
      <c r="L1521" s="19" t="str">
        <f>D1521&amp;"|"&amp;COUNTIF($D$5:D1521,D1521)</f>
        <v>استلام خزانات المياه الأرضية|4</v>
      </c>
    </row>
    <row r="1522" spans="1:12" ht="18" x14ac:dyDescent="0.4">
      <c r="A1522" s="22">
        <v>1518</v>
      </c>
      <c r="B1522" s="22" t="s">
        <v>2382</v>
      </c>
      <c r="C1522" s="23" t="s">
        <v>2383</v>
      </c>
      <c r="D1522" s="23" t="s">
        <v>2384</v>
      </c>
      <c r="E1522" s="23" t="s">
        <v>72</v>
      </c>
      <c r="F1522" s="23" t="s">
        <v>2390</v>
      </c>
      <c r="G1522" s="23"/>
      <c r="H1522" s="22" t="s">
        <v>78</v>
      </c>
      <c r="I1522" s="23" t="s">
        <v>2378</v>
      </c>
      <c r="J1522" s="5"/>
      <c r="K1522" s="5"/>
      <c r="L1522" s="19" t="str">
        <f>D1522&amp;"|"&amp;COUNTIF($D$5:D1522,D1522)</f>
        <v>استلام خزانات المياه الأرضية|5</v>
      </c>
    </row>
    <row r="1523" spans="1:12" ht="18" x14ac:dyDescent="0.4">
      <c r="A1523" s="20">
        <v>1519</v>
      </c>
      <c r="B1523" s="20" t="s">
        <v>2382</v>
      </c>
      <c r="C1523" s="21" t="s">
        <v>2383</v>
      </c>
      <c r="D1523" s="21" t="s">
        <v>2384</v>
      </c>
      <c r="E1523" s="21" t="s">
        <v>72</v>
      </c>
      <c r="F1523" s="21" t="s">
        <v>2391</v>
      </c>
      <c r="G1523" s="21"/>
      <c r="H1523" s="20" t="s">
        <v>78</v>
      </c>
      <c r="I1523" s="21" t="s">
        <v>2378</v>
      </c>
      <c r="J1523" s="5"/>
      <c r="K1523" s="5"/>
      <c r="L1523" s="19" t="str">
        <f>D1523&amp;"|"&amp;COUNTIF($D$5:D1523,D1523)</f>
        <v>استلام خزانات المياه الأرضية|6</v>
      </c>
    </row>
    <row r="1524" spans="1:12" ht="18" x14ac:dyDescent="0.4">
      <c r="A1524" s="22">
        <v>1520</v>
      </c>
      <c r="B1524" s="22" t="s">
        <v>2382</v>
      </c>
      <c r="C1524" s="23" t="s">
        <v>2383</v>
      </c>
      <c r="D1524" s="23" t="s">
        <v>2384</v>
      </c>
      <c r="E1524" s="23" t="s">
        <v>72</v>
      </c>
      <c r="F1524" s="23" t="s">
        <v>2392</v>
      </c>
      <c r="G1524" s="23"/>
      <c r="H1524" s="22" t="s">
        <v>78</v>
      </c>
      <c r="I1524" s="23" t="s">
        <v>2378</v>
      </c>
      <c r="J1524" s="5"/>
      <c r="K1524" s="5"/>
      <c r="L1524" s="19" t="str">
        <f>D1524&amp;"|"&amp;COUNTIF($D$5:D1524,D1524)</f>
        <v>استلام خزانات المياه الأرضية|7</v>
      </c>
    </row>
    <row r="1525" spans="1:12" ht="36" x14ac:dyDescent="0.4">
      <c r="A1525" s="20">
        <v>1521</v>
      </c>
      <c r="B1525" s="20" t="s">
        <v>2382</v>
      </c>
      <c r="C1525" s="21" t="s">
        <v>2383</v>
      </c>
      <c r="D1525" s="21" t="s">
        <v>2384</v>
      </c>
      <c r="E1525" s="21" t="s">
        <v>72</v>
      </c>
      <c r="F1525" s="21" t="s">
        <v>2393</v>
      </c>
      <c r="G1525" s="21" t="s">
        <v>2394</v>
      </c>
      <c r="H1525" s="20" t="s">
        <v>74</v>
      </c>
      <c r="I1525" s="21" t="s">
        <v>1118</v>
      </c>
      <c r="J1525" s="5"/>
      <c r="K1525" s="5"/>
      <c r="L1525" s="19" t="str">
        <f>D1525&amp;"|"&amp;COUNTIF($D$5:D1525,D1525)</f>
        <v>استلام خزانات المياه الأرضية|8</v>
      </c>
    </row>
    <row r="1526" spans="1:12" ht="18" x14ac:dyDescent="0.4">
      <c r="A1526" s="22">
        <v>1522</v>
      </c>
      <c r="B1526" s="22" t="s">
        <v>2382</v>
      </c>
      <c r="C1526" s="23" t="s">
        <v>2383</v>
      </c>
      <c r="D1526" s="23" t="s">
        <v>1115</v>
      </c>
      <c r="E1526" s="23" t="s">
        <v>118</v>
      </c>
      <c r="F1526" s="23" t="s">
        <v>2395</v>
      </c>
      <c r="G1526" s="23"/>
      <c r="H1526" s="22" t="s">
        <v>74</v>
      </c>
      <c r="I1526" s="23" t="s">
        <v>1118</v>
      </c>
      <c r="J1526" s="5"/>
      <c r="K1526" s="5"/>
      <c r="L1526" s="19" t="str">
        <f>D1526&amp;"|"&amp;COUNTIF($D$5:D1526,D1526)</f>
        <v>مراحل تنفيذ الخزان الأرضي|2</v>
      </c>
    </row>
    <row r="1527" spans="1:12" ht="18" x14ac:dyDescent="0.4">
      <c r="A1527" s="20">
        <v>1523</v>
      </c>
      <c r="B1527" s="20" t="s">
        <v>2382</v>
      </c>
      <c r="C1527" s="21" t="s">
        <v>2383</v>
      </c>
      <c r="D1527" s="21" t="s">
        <v>1115</v>
      </c>
      <c r="E1527" s="21" t="s">
        <v>118</v>
      </c>
      <c r="F1527" s="21" t="s">
        <v>2396</v>
      </c>
      <c r="G1527" s="21"/>
      <c r="H1527" s="20" t="s">
        <v>84</v>
      </c>
      <c r="I1527" s="21" t="s">
        <v>1118</v>
      </c>
      <c r="J1527" s="5"/>
      <c r="K1527" s="5"/>
      <c r="L1527" s="19" t="str">
        <f>D1527&amp;"|"&amp;COUNTIF($D$5:D1527,D1527)</f>
        <v>مراحل تنفيذ الخزان الأرضي|3</v>
      </c>
    </row>
    <row r="1528" spans="1:12" ht="18" x14ac:dyDescent="0.4">
      <c r="A1528" s="22">
        <v>1524</v>
      </c>
      <c r="B1528" s="22" t="s">
        <v>2382</v>
      </c>
      <c r="C1528" s="23" t="s">
        <v>2383</v>
      </c>
      <c r="D1528" s="23" t="s">
        <v>1115</v>
      </c>
      <c r="E1528" s="23" t="s">
        <v>118</v>
      </c>
      <c r="F1528" s="23" t="s">
        <v>2397</v>
      </c>
      <c r="G1528" s="23"/>
      <c r="H1528" s="22" t="s">
        <v>84</v>
      </c>
      <c r="I1528" s="23" t="s">
        <v>1118</v>
      </c>
      <c r="J1528" s="5"/>
      <c r="K1528" s="5"/>
      <c r="L1528" s="19" t="str">
        <f>D1528&amp;"|"&amp;COUNTIF($D$5:D1528,D1528)</f>
        <v>مراحل تنفيذ الخزان الأرضي|4</v>
      </c>
    </row>
    <row r="1529" spans="1:12" ht="18" x14ac:dyDescent="0.4">
      <c r="A1529" s="20">
        <v>1525</v>
      </c>
      <c r="B1529" s="20" t="s">
        <v>2382</v>
      </c>
      <c r="C1529" s="21" t="s">
        <v>2383</v>
      </c>
      <c r="D1529" s="21" t="s">
        <v>1115</v>
      </c>
      <c r="E1529" s="21" t="s">
        <v>118</v>
      </c>
      <c r="F1529" s="21" t="s">
        <v>2398</v>
      </c>
      <c r="G1529" s="21" t="s">
        <v>2399</v>
      </c>
      <c r="H1529" s="20" t="s">
        <v>74</v>
      </c>
      <c r="I1529" s="21" t="s">
        <v>1118</v>
      </c>
      <c r="J1529" s="5"/>
      <c r="K1529" s="5"/>
      <c r="L1529" s="19" t="str">
        <f>D1529&amp;"|"&amp;COUNTIF($D$5:D1529,D1529)</f>
        <v>مراحل تنفيذ الخزان الأرضي|5</v>
      </c>
    </row>
    <row r="1530" spans="1:12" ht="18" x14ac:dyDescent="0.4">
      <c r="A1530" s="22">
        <v>1526</v>
      </c>
      <c r="B1530" s="22" t="s">
        <v>2382</v>
      </c>
      <c r="C1530" s="23" t="s">
        <v>2383</v>
      </c>
      <c r="D1530" s="23" t="s">
        <v>1115</v>
      </c>
      <c r="E1530" s="23" t="s">
        <v>118</v>
      </c>
      <c r="F1530" s="23" t="s">
        <v>2400</v>
      </c>
      <c r="G1530" s="23"/>
      <c r="H1530" s="22" t="s">
        <v>74</v>
      </c>
      <c r="I1530" s="23" t="s">
        <v>1118</v>
      </c>
      <c r="J1530" s="5"/>
      <c r="K1530" s="5"/>
      <c r="L1530" s="19" t="str">
        <f>D1530&amp;"|"&amp;COUNTIF($D$5:D1530,D1530)</f>
        <v>مراحل تنفيذ الخزان الأرضي|6</v>
      </c>
    </row>
    <row r="1531" spans="1:12" ht="36" x14ac:dyDescent="0.4">
      <c r="A1531" s="20">
        <v>1527</v>
      </c>
      <c r="B1531" s="20" t="s">
        <v>2382</v>
      </c>
      <c r="C1531" s="21" t="s">
        <v>2383</v>
      </c>
      <c r="D1531" s="21" t="s">
        <v>1115</v>
      </c>
      <c r="E1531" s="21" t="s">
        <v>118</v>
      </c>
      <c r="F1531" s="21" t="s">
        <v>2401</v>
      </c>
      <c r="G1531" s="21"/>
      <c r="H1531" s="20" t="s">
        <v>74</v>
      </c>
      <c r="I1531" s="21" t="s">
        <v>1118</v>
      </c>
      <c r="J1531" s="5"/>
      <c r="K1531" s="5"/>
      <c r="L1531" s="19" t="str">
        <f>D1531&amp;"|"&amp;COUNTIF($D$5:D1531,D1531)</f>
        <v>مراحل تنفيذ الخزان الأرضي|7</v>
      </c>
    </row>
    <row r="1532" spans="1:12" ht="18" x14ac:dyDescent="0.4">
      <c r="A1532" s="22">
        <v>1528</v>
      </c>
      <c r="B1532" s="22" t="s">
        <v>2382</v>
      </c>
      <c r="C1532" s="23" t="s">
        <v>2383</v>
      </c>
      <c r="D1532" s="23" t="s">
        <v>1115</v>
      </c>
      <c r="E1532" s="23" t="s">
        <v>118</v>
      </c>
      <c r="F1532" s="23" t="s">
        <v>2402</v>
      </c>
      <c r="G1532" s="23"/>
      <c r="H1532" s="22" t="s">
        <v>84</v>
      </c>
      <c r="I1532" s="23" t="s">
        <v>1118</v>
      </c>
      <c r="J1532" s="5"/>
      <c r="K1532" s="5"/>
      <c r="L1532" s="19" t="str">
        <f>D1532&amp;"|"&amp;COUNTIF($D$5:D1532,D1532)</f>
        <v>مراحل تنفيذ الخزان الأرضي|8</v>
      </c>
    </row>
    <row r="1533" spans="1:12" ht="18" x14ac:dyDescent="0.4">
      <c r="A1533" s="20">
        <v>1529</v>
      </c>
      <c r="B1533" s="20" t="s">
        <v>2382</v>
      </c>
      <c r="C1533" s="21" t="s">
        <v>2383</v>
      </c>
      <c r="D1533" s="21" t="s">
        <v>1115</v>
      </c>
      <c r="E1533" s="21" t="s">
        <v>118</v>
      </c>
      <c r="F1533" s="21" t="s">
        <v>2403</v>
      </c>
      <c r="G1533" s="21" t="s">
        <v>2404</v>
      </c>
      <c r="H1533" s="20" t="s">
        <v>74</v>
      </c>
      <c r="I1533" s="21" t="s">
        <v>1118</v>
      </c>
      <c r="J1533" s="5"/>
      <c r="K1533" s="5"/>
      <c r="L1533" s="19" t="str">
        <f>D1533&amp;"|"&amp;COUNTIF($D$5:D1533,D1533)</f>
        <v>مراحل تنفيذ الخزان الأرضي|9</v>
      </c>
    </row>
    <row r="1534" spans="1:12" ht="54" x14ac:dyDescent="0.4">
      <c r="A1534" s="22">
        <v>1530</v>
      </c>
      <c r="B1534" s="22" t="s">
        <v>2382</v>
      </c>
      <c r="C1534" s="23" t="s">
        <v>2383</v>
      </c>
      <c r="D1534" s="23" t="s">
        <v>1115</v>
      </c>
      <c r="E1534" s="23" t="s">
        <v>118</v>
      </c>
      <c r="F1534" s="23" t="s">
        <v>2405</v>
      </c>
      <c r="G1534" s="23" t="s">
        <v>2406</v>
      </c>
      <c r="H1534" s="22" t="s">
        <v>74</v>
      </c>
      <c r="I1534" s="23" t="s">
        <v>1118</v>
      </c>
      <c r="J1534" s="5"/>
      <c r="K1534" s="5"/>
      <c r="L1534" s="19" t="str">
        <f>D1534&amp;"|"&amp;COUNTIF($D$5:D1534,D1534)</f>
        <v>مراحل تنفيذ الخزان الأرضي|10</v>
      </c>
    </row>
    <row r="1535" spans="1:12" ht="18" x14ac:dyDescent="0.4">
      <c r="A1535" s="20">
        <v>1531</v>
      </c>
      <c r="B1535" s="20" t="s">
        <v>2382</v>
      </c>
      <c r="C1535" s="21" t="s">
        <v>2383</v>
      </c>
      <c r="D1535" s="21" t="s">
        <v>1115</v>
      </c>
      <c r="E1535" s="21" t="s">
        <v>118</v>
      </c>
      <c r="F1535" s="21" t="s">
        <v>2407</v>
      </c>
      <c r="G1535" s="21" t="s">
        <v>2408</v>
      </c>
      <c r="H1535" s="20" t="s">
        <v>74</v>
      </c>
      <c r="I1535" s="21" t="s">
        <v>1118</v>
      </c>
      <c r="J1535" s="5"/>
      <c r="K1535" s="5"/>
      <c r="L1535" s="19" t="str">
        <f>D1535&amp;"|"&amp;COUNTIF($D$5:D1535,D1535)</f>
        <v>مراحل تنفيذ الخزان الأرضي|11</v>
      </c>
    </row>
    <row r="1536" spans="1:12" ht="18" x14ac:dyDescent="0.4">
      <c r="A1536" s="22">
        <v>1532</v>
      </c>
      <c r="B1536" s="22" t="s">
        <v>2382</v>
      </c>
      <c r="C1536" s="23" t="s">
        <v>2383</v>
      </c>
      <c r="D1536" s="23" t="s">
        <v>1115</v>
      </c>
      <c r="E1536" s="23" t="s">
        <v>118</v>
      </c>
      <c r="F1536" s="23" t="s">
        <v>2409</v>
      </c>
      <c r="G1536" s="23"/>
      <c r="H1536" s="22" t="s">
        <v>74</v>
      </c>
      <c r="I1536" s="23" t="s">
        <v>1118</v>
      </c>
      <c r="J1536" s="5"/>
      <c r="K1536" s="5"/>
      <c r="L1536" s="19" t="str">
        <f>D1536&amp;"|"&amp;COUNTIF($D$5:D1536,D1536)</f>
        <v>مراحل تنفيذ الخزان الأرضي|12</v>
      </c>
    </row>
    <row r="1537" spans="1:12" ht="18" x14ac:dyDescent="0.4">
      <c r="A1537" s="20">
        <v>1533</v>
      </c>
      <c r="B1537" s="20" t="s">
        <v>2382</v>
      </c>
      <c r="C1537" s="21" t="s">
        <v>2383</v>
      </c>
      <c r="D1537" s="21" t="s">
        <v>1115</v>
      </c>
      <c r="E1537" s="21" t="s">
        <v>118</v>
      </c>
      <c r="F1537" s="21" t="s">
        <v>2410</v>
      </c>
      <c r="G1537" s="21" t="s">
        <v>1754</v>
      </c>
      <c r="H1537" s="20" t="s">
        <v>74</v>
      </c>
      <c r="I1537" s="21" t="s">
        <v>1118</v>
      </c>
      <c r="J1537" s="5"/>
      <c r="K1537" s="5"/>
      <c r="L1537" s="19" t="str">
        <f>D1537&amp;"|"&amp;COUNTIF($D$5:D1537,D1537)</f>
        <v>مراحل تنفيذ الخزان الأرضي|13</v>
      </c>
    </row>
    <row r="1538" spans="1:12" ht="18" x14ac:dyDescent="0.4">
      <c r="A1538" s="22">
        <v>1534</v>
      </c>
      <c r="B1538" s="22" t="s">
        <v>2382</v>
      </c>
      <c r="C1538" s="23" t="s">
        <v>2383</v>
      </c>
      <c r="D1538" s="23" t="s">
        <v>1115</v>
      </c>
      <c r="E1538" s="23" t="s">
        <v>118</v>
      </c>
      <c r="F1538" s="23" t="s">
        <v>2411</v>
      </c>
      <c r="G1538" s="23"/>
      <c r="H1538" s="22" t="s">
        <v>84</v>
      </c>
      <c r="I1538" s="23" t="s">
        <v>2412</v>
      </c>
      <c r="J1538" s="5"/>
      <c r="K1538" s="5"/>
      <c r="L1538" s="19" t="str">
        <f>D1538&amp;"|"&amp;COUNTIF($D$5:D1538,D1538)</f>
        <v>مراحل تنفيذ الخزان الأرضي|14</v>
      </c>
    </row>
    <row r="1539" spans="1:12" ht="18" x14ac:dyDescent="0.4">
      <c r="A1539" s="20">
        <v>1535</v>
      </c>
      <c r="B1539" s="20" t="s">
        <v>2382</v>
      </c>
      <c r="C1539" s="21" t="s">
        <v>2383</v>
      </c>
      <c r="D1539" s="21" t="s">
        <v>1115</v>
      </c>
      <c r="E1539" s="21" t="s">
        <v>118</v>
      </c>
      <c r="F1539" s="21" t="s">
        <v>2413</v>
      </c>
      <c r="G1539" s="21"/>
      <c r="H1539" s="20" t="s">
        <v>84</v>
      </c>
      <c r="I1539" s="21" t="s">
        <v>2412</v>
      </c>
      <c r="J1539" s="5"/>
      <c r="K1539" s="5"/>
      <c r="L1539" s="19" t="str">
        <f>D1539&amp;"|"&amp;COUNTIF($D$5:D1539,D1539)</f>
        <v>مراحل تنفيذ الخزان الأرضي|15</v>
      </c>
    </row>
    <row r="1540" spans="1:12" ht="36" x14ac:dyDescent="0.4">
      <c r="A1540" s="22">
        <v>1536</v>
      </c>
      <c r="B1540" s="22" t="s">
        <v>2382</v>
      </c>
      <c r="C1540" s="23" t="s">
        <v>2383</v>
      </c>
      <c r="D1540" s="23" t="s">
        <v>1115</v>
      </c>
      <c r="E1540" s="23" t="s">
        <v>118</v>
      </c>
      <c r="F1540" s="23" t="s">
        <v>2414</v>
      </c>
      <c r="G1540" s="23"/>
      <c r="H1540" s="22" t="s">
        <v>74</v>
      </c>
      <c r="I1540" s="23" t="s">
        <v>2412</v>
      </c>
      <c r="J1540" s="5"/>
      <c r="K1540" s="5"/>
      <c r="L1540" s="19" t="str">
        <f>D1540&amp;"|"&amp;COUNTIF($D$5:D1540,D1540)</f>
        <v>مراحل تنفيذ الخزان الأرضي|16</v>
      </c>
    </row>
    <row r="1541" spans="1:12" ht="36" x14ac:dyDescent="0.4">
      <c r="A1541" s="20">
        <v>1537</v>
      </c>
      <c r="B1541" s="20" t="s">
        <v>2382</v>
      </c>
      <c r="C1541" s="21" t="s">
        <v>2383</v>
      </c>
      <c r="D1541" s="21" t="s">
        <v>1115</v>
      </c>
      <c r="E1541" s="21" t="s">
        <v>118</v>
      </c>
      <c r="F1541" s="21" t="s">
        <v>2415</v>
      </c>
      <c r="G1541" s="21" t="s">
        <v>2416</v>
      </c>
      <c r="H1541" s="20" t="s">
        <v>84</v>
      </c>
      <c r="I1541" s="21" t="s">
        <v>2412</v>
      </c>
      <c r="J1541" s="5"/>
      <c r="K1541" s="5"/>
      <c r="L1541" s="19" t="str">
        <f>D1541&amp;"|"&amp;COUNTIF($D$5:D1541,D1541)</f>
        <v>مراحل تنفيذ الخزان الأرضي|17</v>
      </c>
    </row>
    <row r="1542" spans="1:12" ht="18" x14ac:dyDescent="0.4">
      <c r="A1542" s="22">
        <v>1538</v>
      </c>
      <c r="B1542" s="22" t="s">
        <v>2382</v>
      </c>
      <c r="C1542" s="23" t="s">
        <v>2383</v>
      </c>
      <c r="D1542" s="23" t="s">
        <v>601</v>
      </c>
      <c r="E1542" s="23" t="s">
        <v>404</v>
      </c>
      <c r="F1542" s="23" t="s">
        <v>2417</v>
      </c>
      <c r="G1542" s="23"/>
      <c r="H1542" s="22" t="s">
        <v>84</v>
      </c>
      <c r="I1542" s="23" t="s">
        <v>2412</v>
      </c>
      <c r="J1542" s="5"/>
      <c r="K1542" s="5"/>
      <c r="L1542" s="19" t="str">
        <f>D1542&amp;"|"&amp;COUNTIF($D$5:D1542,D1542)</f>
        <v>عزل واختبار الخزان الأرضي|3</v>
      </c>
    </row>
    <row r="1543" spans="1:12" ht="18" x14ac:dyDescent="0.4">
      <c r="A1543" s="20">
        <v>1539</v>
      </c>
      <c r="B1543" s="20" t="s">
        <v>2382</v>
      </c>
      <c r="C1543" s="21" t="s">
        <v>2383</v>
      </c>
      <c r="D1543" s="21" t="s">
        <v>601</v>
      </c>
      <c r="E1543" s="21" t="s">
        <v>404</v>
      </c>
      <c r="F1543" s="21" t="s">
        <v>2418</v>
      </c>
      <c r="G1543" s="21"/>
      <c r="H1543" s="20" t="s">
        <v>84</v>
      </c>
      <c r="I1543" s="21" t="s">
        <v>2412</v>
      </c>
      <c r="J1543" s="5"/>
      <c r="K1543" s="5"/>
      <c r="L1543" s="19" t="str">
        <f>D1543&amp;"|"&amp;COUNTIF($D$5:D1543,D1543)</f>
        <v>عزل واختبار الخزان الأرضي|4</v>
      </c>
    </row>
    <row r="1544" spans="1:12" ht="18" x14ac:dyDescent="0.4">
      <c r="A1544" s="22">
        <v>1540</v>
      </c>
      <c r="B1544" s="22" t="s">
        <v>2382</v>
      </c>
      <c r="C1544" s="23" t="s">
        <v>2383</v>
      </c>
      <c r="D1544" s="23" t="s">
        <v>601</v>
      </c>
      <c r="E1544" s="23" t="s">
        <v>404</v>
      </c>
      <c r="F1544" s="23" t="s">
        <v>2419</v>
      </c>
      <c r="G1544" s="23"/>
      <c r="H1544" s="22" t="s">
        <v>84</v>
      </c>
      <c r="I1544" s="23" t="s">
        <v>2412</v>
      </c>
      <c r="J1544" s="5"/>
      <c r="K1544" s="5"/>
      <c r="L1544" s="19" t="str">
        <f>D1544&amp;"|"&amp;COUNTIF($D$5:D1544,D1544)</f>
        <v>عزل واختبار الخزان الأرضي|5</v>
      </c>
    </row>
    <row r="1545" spans="1:12" ht="36" x14ac:dyDescent="0.4">
      <c r="A1545" s="20">
        <v>1541</v>
      </c>
      <c r="B1545" s="20" t="s">
        <v>2382</v>
      </c>
      <c r="C1545" s="21" t="s">
        <v>2383</v>
      </c>
      <c r="D1545" s="21" t="s">
        <v>601</v>
      </c>
      <c r="E1545" s="21" t="s">
        <v>404</v>
      </c>
      <c r="F1545" s="21" t="s">
        <v>2420</v>
      </c>
      <c r="G1545" s="21" t="s">
        <v>2421</v>
      </c>
      <c r="H1545" s="20" t="s">
        <v>74</v>
      </c>
      <c r="I1545" s="21" t="s">
        <v>2412</v>
      </c>
      <c r="J1545" s="5"/>
      <c r="K1545" s="5"/>
      <c r="L1545" s="19" t="str">
        <f>D1545&amp;"|"&amp;COUNTIF($D$5:D1545,D1545)</f>
        <v>عزل واختبار الخزان الأرضي|6</v>
      </c>
    </row>
    <row r="1546" spans="1:12" ht="18" x14ac:dyDescent="0.4">
      <c r="A1546" s="22">
        <v>1542</v>
      </c>
      <c r="B1546" s="22" t="s">
        <v>2382</v>
      </c>
      <c r="C1546" s="23" t="s">
        <v>2383</v>
      </c>
      <c r="D1546" s="23" t="s">
        <v>601</v>
      </c>
      <c r="E1546" s="23" t="s">
        <v>404</v>
      </c>
      <c r="F1546" s="23" t="s">
        <v>2422</v>
      </c>
      <c r="G1546" s="23"/>
      <c r="H1546" s="22" t="s">
        <v>84</v>
      </c>
      <c r="I1546" s="23" t="s">
        <v>604</v>
      </c>
      <c r="J1546" s="5"/>
      <c r="K1546" s="5"/>
      <c r="L1546" s="19" t="str">
        <f>D1546&amp;"|"&amp;COUNTIF($D$5:D1546,D1546)</f>
        <v>عزل واختبار الخزان الأرضي|7</v>
      </c>
    </row>
    <row r="1547" spans="1:12" ht="36" x14ac:dyDescent="0.4">
      <c r="A1547" s="20">
        <v>1543</v>
      </c>
      <c r="B1547" s="20" t="s">
        <v>2382</v>
      </c>
      <c r="C1547" s="21" t="s">
        <v>2383</v>
      </c>
      <c r="D1547" s="21" t="s">
        <v>601</v>
      </c>
      <c r="E1547" s="21" t="s">
        <v>404</v>
      </c>
      <c r="F1547" s="21" t="s">
        <v>2423</v>
      </c>
      <c r="G1547" s="21" t="s">
        <v>2424</v>
      </c>
      <c r="H1547" s="20" t="s">
        <v>84</v>
      </c>
      <c r="I1547" s="21" t="s">
        <v>604</v>
      </c>
      <c r="J1547" s="5"/>
      <c r="K1547" s="5"/>
      <c r="L1547" s="19" t="str">
        <f>D1547&amp;"|"&amp;COUNTIF($D$5:D1547,D1547)</f>
        <v>عزل واختبار الخزان الأرضي|8</v>
      </c>
    </row>
    <row r="1548" spans="1:12" ht="18" x14ac:dyDescent="0.4">
      <c r="A1548" s="22">
        <v>1544</v>
      </c>
      <c r="B1548" s="22" t="s">
        <v>2382</v>
      </c>
      <c r="C1548" s="23" t="s">
        <v>2383</v>
      </c>
      <c r="D1548" s="23" t="s">
        <v>2425</v>
      </c>
      <c r="E1548" s="23" t="s">
        <v>72</v>
      </c>
      <c r="F1548" s="23" t="s">
        <v>2426</v>
      </c>
      <c r="G1548" s="23" t="s">
        <v>2427</v>
      </c>
      <c r="H1548" s="22" t="s">
        <v>74</v>
      </c>
      <c r="I1548" s="23" t="s">
        <v>604</v>
      </c>
      <c r="J1548" s="5"/>
      <c r="K1548" s="5"/>
      <c r="L1548" s="19" t="str">
        <f>D1548&amp;"|"&amp;COUNTIF($D$5:D1548,D1548)</f>
        <v>استلام بيارات الصرف الأرضية|1</v>
      </c>
    </row>
    <row r="1549" spans="1:12" ht="18" x14ac:dyDescent="0.4">
      <c r="A1549" s="20">
        <v>1545</v>
      </c>
      <c r="B1549" s="20" t="s">
        <v>2382</v>
      </c>
      <c r="C1549" s="21" t="s">
        <v>2383</v>
      </c>
      <c r="D1549" s="21" t="s">
        <v>2425</v>
      </c>
      <c r="E1549" s="21" t="s">
        <v>72</v>
      </c>
      <c r="F1549" s="21" t="s">
        <v>2428</v>
      </c>
      <c r="G1549" s="21"/>
      <c r="H1549" s="20" t="s">
        <v>78</v>
      </c>
      <c r="I1549" s="21" t="s">
        <v>604</v>
      </c>
      <c r="J1549" s="5"/>
      <c r="K1549" s="5"/>
      <c r="L1549" s="19" t="str">
        <f>D1549&amp;"|"&amp;COUNTIF($D$5:D1549,D1549)</f>
        <v>استلام بيارات الصرف الأرضية|2</v>
      </c>
    </row>
    <row r="1550" spans="1:12" ht="18" x14ac:dyDescent="0.4">
      <c r="A1550" s="22">
        <v>1546</v>
      </c>
      <c r="B1550" s="22" t="s">
        <v>2382</v>
      </c>
      <c r="C1550" s="23" t="s">
        <v>2383</v>
      </c>
      <c r="D1550" s="23" t="s">
        <v>2425</v>
      </c>
      <c r="E1550" s="23" t="s">
        <v>72</v>
      </c>
      <c r="F1550" s="23" t="s">
        <v>2429</v>
      </c>
      <c r="G1550" s="23"/>
      <c r="H1550" s="22" t="s">
        <v>78</v>
      </c>
      <c r="I1550" s="23" t="s">
        <v>604</v>
      </c>
      <c r="J1550" s="5"/>
      <c r="K1550" s="5"/>
      <c r="L1550" s="19" t="str">
        <f>D1550&amp;"|"&amp;COUNTIF($D$5:D1550,D1550)</f>
        <v>استلام بيارات الصرف الأرضية|3</v>
      </c>
    </row>
    <row r="1551" spans="1:12" ht="18" x14ac:dyDescent="0.4">
      <c r="A1551" s="20">
        <v>1547</v>
      </c>
      <c r="B1551" s="20" t="s">
        <v>2382</v>
      </c>
      <c r="C1551" s="21" t="s">
        <v>2383</v>
      </c>
      <c r="D1551" s="21" t="s">
        <v>2425</v>
      </c>
      <c r="E1551" s="21" t="s">
        <v>118</v>
      </c>
      <c r="F1551" s="21" t="s">
        <v>2430</v>
      </c>
      <c r="G1551" s="21" t="s">
        <v>2431</v>
      </c>
      <c r="H1551" s="20" t="s">
        <v>74</v>
      </c>
      <c r="I1551" s="21" t="s">
        <v>604</v>
      </c>
      <c r="J1551" s="5"/>
      <c r="K1551" s="5"/>
      <c r="L1551" s="19" t="str">
        <f>D1551&amp;"|"&amp;COUNTIF($D$5:D1551,D1551)</f>
        <v>استلام بيارات الصرف الأرضية|4</v>
      </c>
    </row>
    <row r="1552" spans="1:12" ht="36" x14ac:dyDescent="0.4">
      <c r="A1552" s="22">
        <v>1548</v>
      </c>
      <c r="B1552" s="22" t="s">
        <v>2382</v>
      </c>
      <c r="C1552" s="23" t="s">
        <v>2383</v>
      </c>
      <c r="D1552" s="23" t="s">
        <v>2425</v>
      </c>
      <c r="E1552" s="23" t="s">
        <v>118</v>
      </c>
      <c r="F1552" s="23" t="s">
        <v>2432</v>
      </c>
      <c r="G1552" s="23" t="s">
        <v>2433</v>
      </c>
      <c r="H1552" s="22" t="s">
        <v>74</v>
      </c>
      <c r="I1552" s="23" t="s">
        <v>604</v>
      </c>
      <c r="J1552" s="5"/>
      <c r="K1552" s="5"/>
      <c r="L1552" s="19" t="str">
        <f>D1552&amp;"|"&amp;COUNTIF($D$5:D1552,D1552)</f>
        <v>استلام بيارات الصرف الأرضية|5</v>
      </c>
    </row>
    <row r="1553" spans="1:12" ht="54" x14ac:dyDescent="0.4">
      <c r="A1553" s="20">
        <v>1549</v>
      </c>
      <c r="B1553" s="20" t="s">
        <v>2382</v>
      </c>
      <c r="C1553" s="21" t="s">
        <v>2383</v>
      </c>
      <c r="D1553" s="21" t="s">
        <v>2434</v>
      </c>
      <c r="E1553" s="21" t="s">
        <v>72</v>
      </c>
      <c r="F1553" s="21" t="s">
        <v>2435</v>
      </c>
      <c r="G1553" s="21" t="s">
        <v>2436</v>
      </c>
      <c r="H1553" s="20" t="s">
        <v>84</v>
      </c>
      <c r="I1553" s="21" t="s">
        <v>2437</v>
      </c>
      <c r="J1553" s="5"/>
      <c r="K1553" s="5"/>
      <c r="L1553" s="19" t="str">
        <f>D1553&amp;"|"&amp;COUNTIF($D$5:D1553,D1553)</f>
        <v>استلام الخزانات العلوية للسطح|1</v>
      </c>
    </row>
    <row r="1554" spans="1:12" ht="36" x14ac:dyDescent="0.4">
      <c r="A1554" s="22">
        <v>1550</v>
      </c>
      <c r="B1554" s="22" t="s">
        <v>2382</v>
      </c>
      <c r="C1554" s="23" t="s">
        <v>2383</v>
      </c>
      <c r="D1554" s="23" t="s">
        <v>2434</v>
      </c>
      <c r="E1554" s="23" t="s">
        <v>118</v>
      </c>
      <c r="F1554" s="23" t="s">
        <v>2438</v>
      </c>
      <c r="G1554" s="23" t="s">
        <v>2439</v>
      </c>
      <c r="H1554" s="22" t="s">
        <v>84</v>
      </c>
      <c r="I1554" s="23" t="s">
        <v>2437</v>
      </c>
      <c r="J1554" s="5"/>
      <c r="K1554" s="5"/>
      <c r="L1554" s="19" t="str">
        <f>D1554&amp;"|"&amp;COUNTIF($D$5:D1554,D1554)</f>
        <v>استلام الخزانات العلوية للسطح|2</v>
      </c>
    </row>
    <row r="1555" spans="1:12" ht="18" x14ac:dyDescent="0.4">
      <c r="A1555" s="20">
        <v>1551</v>
      </c>
      <c r="B1555" s="20" t="s">
        <v>2382</v>
      </c>
      <c r="C1555" s="21" t="s">
        <v>2383</v>
      </c>
      <c r="D1555" s="21" t="s">
        <v>2434</v>
      </c>
      <c r="E1555" s="21" t="s">
        <v>118</v>
      </c>
      <c r="F1555" s="21" t="s">
        <v>2440</v>
      </c>
      <c r="G1555" s="21" t="s">
        <v>2441</v>
      </c>
      <c r="H1555" s="20" t="s">
        <v>84</v>
      </c>
      <c r="I1555" s="21" t="s">
        <v>2437</v>
      </c>
      <c r="J1555" s="5"/>
      <c r="K1555" s="5"/>
      <c r="L1555" s="19" t="str">
        <f>D1555&amp;"|"&amp;COUNTIF($D$5:D1555,D1555)</f>
        <v>استلام الخزانات العلوية للسطح|3</v>
      </c>
    </row>
    <row r="1556" spans="1:12" ht="36" x14ac:dyDescent="0.4">
      <c r="A1556" s="22">
        <v>1552</v>
      </c>
      <c r="B1556" s="22" t="s">
        <v>2382</v>
      </c>
      <c r="C1556" s="23" t="s">
        <v>2383</v>
      </c>
      <c r="D1556" s="23" t="s">
        <v>2434</v>
      </c>
      <c r="E1556" s="23" t="s">
        <v>118</v>
      </c>
      <c r="F1556" s="23" t="s">
        <v>2442</v>
      </c>
      <c r="G1556" s="23"/>
      <c r="H1556" s="22" t="s">
        <v>74</v>
      </c>
      <c r="I1556" s="23" t="s">
        <v>2437</v>
      </c>
      <c r="J1556" s="5"/>
      <c r="K1556" s="5"/>
      <c r="L1556" s="19" t="str">
        <f>D1556&amp;"|"&amp;COUNTIF($D$5:D1556,D1556)</f>
        <v>استلام الخزانات العلوية للسطح|4</v>
      </c>
    </row>
    <row r="1557" spans="1:12" ht="36" x14ac:dyDescent="0.4">
      <c r="A1557" s="20">
        <v>1553</v>
      </c>
      <c r="B1557" s="20" t="s">
        <v>2382</v>
      </c>
      <c r="C1557" s="21" t="s">
        <v>2383</v>
      </c>
      <c r="D1557" s="21" t="s">
        <v>2434</v>
      </c>
      <c r="E1557" s="21" t="s">
        <v>118</v>
      </c>
      <c r="F1557" s="21" t="s">
        <v>2443</v>
      </c>
      <c r="G1557" s="21" t="s">
        <v>2444</v>
      </c>
      <c r="H1557" s="20" t="s">
        <v>84</v>
      </c>
      <c r="I1557" s="21" t="s">
        <v>2437</v>
      </c>
      <c r="J1557" s="5"/>
      <c r="K1557" s="5"/>
      <c r="L1557" s="19" t="str">
        <f>D1557&amp;"|"&amp;COUNTIF($D$5:D1557,D1557)</f>
        <v>استلام الخزانات العلوية للسطح|5</v>
      </c>
    </row>
    <row r="1558" spans="1:12" ht="18" x14ac:dyDescent="0.4">
      <c r="A1558" s="22">
        <v>1554</v>
      </c>
      <c r="B1558" s="22" t="s">
        <v>2382</v>
      </c>
      <c r="C1558" s="23" t="s">
        <v>2383</v>
      </c>
      <c r="D1558" s="23" t="s">
        <v>2434</v>
      </c>
      <c r="E1558" s="23" t="s">
        <v>118</v>
      </c>
      <c r="F1558" s="23" t="s">
        <v>2445</v>
      </c>
      <c r="G1558" s="23" t="s">
        <v>2446</v>
      </c>
      <c r="H1558" s="22" t="s">
        <v>84</v>
      </c>
      <c r="I1558" s="23" t="s">
        <v>2437</v>
      </c>
      <c r="J1558" s="5"/>
      <c r="K1558" s="5"/>
      <c r="L1558" s="19" t="str">
        <f>D1558&amp;"|"&amp;COUNTIF($D$5:D1558,D1558)</f>
        <v>استلام الخزانات العلوية للسطح|6</v>
      </c>
    </row>
    <row r="1559" spans="1:12" ht="18" x14ac:dyDescent="0.4">
      <c r="A1559" s="20">
        <v>1555</v>
      </c>
      <c r="B1559" s="20" t="s">
        <v>2382</v>
      </c>
      <c r="C1559" s="21" t="s">
        <v>2383</v>
      </c>
      <c r="D1559" s="21" t="s">
        <v>2434</v>
      </c>
      <c r="E1559" s="21" t="s">
        <v>118</v>
      </c>
      <c r="F1559" s="21" t="s">
        <v>2447</v>
      </c>
      <c r="G1559" s="21"/>
      <c r="H1559" s="20" t="s">
        <v>84</v>
      </c>
      <c r="I1559" s="21" t="s">
        <v>2437</v>
      </c>
      <c r="J1559" s="5"/>
      <c r="K1559" s="5"/>
      <c r="L1559" s="19" t="str">
        <f>D1559&amp;"|"&amp;COUNTIF($D$5:D1559,D1559)</f>
        <v>استلام الخزانات العلوية للسطح|7</v>
      </c>
    </row>
    <row r="1560" spans="1:12" ht="18" x14ac:dyDescent="0.4">
      <c r="A1560" s="22">
        <v>1556</v>
      </c>
      <c r="B1560" s="22" t="s">
        <v>2382</v>
      </c>
      <c r="C1560" s="23" t="s">
        <v>2383</v>
      </c>
      <c r="D1560" s="23" t="s">
        <v>2434</v>
      </c>
      <c r="E1560" s="23" t="s">
        <v>118</v>
      </c>
      <c r="F1560" s="23" t="s">
        <v>2448</v>
      </c>
      <c r="G1560" s="23"/>
      <c r="H1560" s="22" t="s">
        <v>84</v>
      </c>
      <c r="I1560" s="23" t="s">
        <v>2437</v>
      </c>
      <c r="J1560" s="5"/>
      <c r="K1560" s="5"/>
      <c r="L1560" s="19" t="str">
        <f>D1560&amp;"|"&amp;COUNTIF($D$5:D1560,D1560)</f>
        <v>استلام الخزانات العلوية للسطح|8</v>
      </c>
    </row>
    <row r="1561" spans="1:12" ht="36" x14ac:dyDescent="0.4">
      <c r="A1561" s="20">
        <v>1557</v>
      </c>
      <c r="B1561" s="20" t="s">
        <v>2382</v>
      </c>
      <c r="C1561" s="21" t="s">
        <v>2383</v>
      </c>
      <c r="D1561" s="21" t="s">
        <v>2434</v>
      </c>
      <c r="E1561" s="21" t="s">
        <v>118</v>
      </c>
      <c r="F1561" s="21" t="s">
        <v>2449</v>
      </c>
      <c r="G1561" s="21" t="s">
        <v>2450</v>
      </c>
      <c r="H1561" s="20" t="s">
        <v>84</v>
      </c>
      <c r="I1561" s="21" t="s">
        <v>2451</v>
      </c>
      <c r="J1561" s="5"/>
      <c r="K1561" s="5"/>
      <c r="L1561" s="19" t="str">
        <f>D1561&amp;"|"&amp;COUNTIF($D$5:D1561,D1561)</f>
        <v>استلام الخزانات العلوية للسطح|9</v>
      </c>
    </row>
    <row r="1562" spans="1:12" ht="18" x14ac:dyDescent="0.4">
      <c r="A1562" s="22">
        <v>1558</v>
      </c>
      <c r="B1562" s="22" t="s">
        <v>2382</v>
      </c>
      <c r="C1562" s="23" t="s">
        <v>2383</v>
      </c>
      <c r="D1562" s="23" t="s">
        <v>2434</v>
      </c>
      <c r="E1562" s="23" t="s">
        <v>118</v>
      </c>
      <c r="F1562" s="23" t="s">
        <v>2452</v>
      </c>
      <c r="G1562" s="23"/>
      <c r="H1562" s="22" t="s">
        <v>84</v>
      </c>
      <c r="I1562" s="23" t="s">
        <v>2451</v>
      </c>
      <c r="J1562" s="5"/>
      <c r="K1562" s="5"/>
      <c r="L1562" s="19" t="str">
        <f>D1562&amp;"|"&amp;COUNTIF($D$5:D1562,D1562)</f>
        <v>استلام الخزانات العلوية للسطح|10</v>
      </c>
    </row>
    <row r="1563" spans="1:12" ht="18" x14ac:dyDescent="0.4">
      <c r="A1563" s="20">
        <v>1559</v>
      </c>
      <c r="B1563" s="20" t="s">
        <v>2382</v>
      </c>
      <c r="C1563" s="21" t="s">
        <v>2383</v>
      </c>
      <c r="D1563" s="21" t="s">
        <v>2434</v>
      </c>
      <c r="E1563" s="21" t="s">
        <v>118</v>
      </c>
      <c r="F1563" s="21" t="s">
        <v>2453</v>
      </c>
      <c r="G1563" s="21"/>
      <c r="H1563" s="20" t="s">
        <v>84</v>
      </c>
      <c r="I1563" s="21" t="s">
        <v>2451</v>
      </c>
      <c r="J1563" s="5"/>
      <c r="K1563" s="5"/>
      <c r="L1563" s="19" t="str">
        <f>D1563&amp;"|"&amp;COUNTIF($D$5:D1563,D1563)</f>
        <v>استلام الخزانات العلوية للسطح|11</v>
      </c>
    </row>
    <row r="1564" spans="1:12" ht="36" x14ac:dyDescent="0.4">
      <c r="A1564" s="22">
        <v>1560</v>
      </c>
      <c r="B1564" s="22" t="s">
        <v>2382</v>
      </c>
      <c r="C1564" s="23" t="s">
        <v>2383</v>
      </c>
      <c r="D1564" s="23" t="s">
        <v>2434</v>
      </c>
      <c r="E1564" s="23" t="s">
        <v>404</v>
      </c>
      <c r="F1564" s="23" t="s">
        <v>2454</v>
      </c>
      <c r="G1564" s="23"/>
      <c r="H1564" s="22" t="s">
        <v>84</v>
      </c>
      <c r="I1564" s="23" t="s">
        <v>2451</v>
      </c>
      <c r="J1564" s="5"/>
      <c r="K1564" s="5"/>
      <c r="L1564" s="19" t="str">
        <f>D1564&amp;"|"&amp;COUNTIF($D$5:D1564,D1564)</f>
        <v>استلام الخزانات العلوية للسطح|12</v>
      </c>
    </row>
    <row r="1565" spans="1:12" ht="18" x14ac:dyDescent="0.4">
      <c r="A1565" s="20">
        <v>1561</v>
      </c>
      <c r="B1565" s="20" t="s">
        <v>2382</v>
      </c>
      <c r="C1565" s="21" t="s">
        <v>2383</v>
      </c>
      <c r="D1565" s="21" t="s">
        <v>2434</v>
      </c>
      <c r="E1565" s="21" t="s">
        <v>404</v>
      </c>
      <c r="F1565" s="21" t="s">
        <v>2455</v>
      </c>
      <c r="G1565" s="21" t="s">
        <v>2456</v>
      </c>
      <c r="H1565" s="20" t="s">
        <v>84</v>
      </c>
      <c r="I1565" s="21" t="s">
        <v>2451</v>
      </c>
      <c r="J1565" s="5"/>
      <c r="K1565" s="5"/>
      <c r="L1565" s="19" t="str">
        <f>D1565&amp;"|"&amp;COUNTIF($D$5:D1565,D1565)</f>
        <v>استلام الخزانات العلوية للسطح|13</v>
      </c>
    </row>
    <row r="1566" spans="1:12" ht="18" x14ac:dyDescent="0.4">
      <c r="A1566" s="22">
        <v>1562</v>
      </c>
      <c r="B1566" s="22" t="s">
        <v>2382</v>
      </c>
      <c r="C1566" s="23" t="s">
        <v>2383</v>
      </c>
      <c r="D1566" s="23" t="s">
        <v>2434</v>
      </c>
      <c r="E1566" s="23" t="s">
        <v>118</v>
      </c>
      <c r="F1566" s="23" t="s">
        <v>2457</v>
      </c>
      <c r="G1566" s="23" t="s">
        <v>2458</v>
      </c>
      <c r="H1566" s="22" t="s">
        <v>84</v>
      </c>
      <c r="I1566" s="23" t="s">
        <v>2451</v>
      </c>
      <c r="J1566" s="5"/>
      <c r="K1566" s="5"/>
      <c r="L1566" s="19" t="str">
        <f>D1566&amp;"|"&amp;COUNTIF($D$5:D1566,D1566)</f>
        <v>استلام الخزانات العلوية للسطح|14</v>
      </c>
    </row>
    <row r="1567" spans="1:12" ht="18" x14ac:dyDescent="0.4">
      <c r="A1567" s="20">
        <v>1563</v>
      </c>
      <c r="B1567" s="20" t="s">
        <v>2382</v>
      </c>
      <c r="C1567" s="21" t="s">
        <v>2383</v>
      </c>
      <c r="D1567" s="21" t="s">
        <v>2434</v>
      </c>
      <c r="E1567" s="21" t="s">
        <v>118</v>
      </c>
      <c r="F1567" s="21" t="s">
        <v>2459</v>
      </c>
      <c r="G1567" s="21"/>
      <c r="H1567" s="20" t="s">
        <v>84</v>
      </c>
      <c r="I1567" s="21" t="s">
        <v>2451</v>
      </c>
      <c r="J1567" s="5"/>
      <c r="K1567" s="5"/>
      <c r="L1567" s="19" t="str">
        <f>D1567&amp;"|"&amp;COUNTIF($D$5:D1567,D1567)</f>
        <v>استلام الخزانات العلوية للسطح|15</v>
      </c>
    </row>
    <row r="1568" spans="1:12" ht="36" x14ac:dyDescent="0.4">
      <c r="A1568" s="22">
        <v>1564</v>
      </c>
      <c r="B1568" s="22" t="s">
        <v>2382</v>
      </c>
      <c r="C1568" s="23" t="s">
        <v>2383</v>
      </c>
      <c r="D1568" s="23" t="s">
        <v>2434</v>
      </c>
      <c r="E1568" s="23" t="s">
        <v>118</v>
      </c>
      <c r="F1568" s="23" t="s">
        <v>2460</v>
      </c>
      <c r="G1568" s="23" t="s">
        <v>2461</v>
      </c>
      <c r="H1568" s="22" t="s">
        <v>84</v>
      </c>
      <c r="I1568" s="23" t="s">
        <v>2451</v>
      </c>
      <c r="J1568" s="5"/>
      <c r="K1568" s="5"/>
      <c r="L1568" s="19" t="str">
        <f>D1568&amp;"|"&amp;COUNTIF($D$5:D1568,D1568)</f>
        <v>استلام الخزانات العلوية للسطح|16</v>
      </c>
    </row>
    <row r="1569" spans="1:12" ht="36" x14ac:dyDescent="0.4">
      <c r="A1569" s="20">
        <v>1565</v>
      </c>
      <c r="B1569" s="20" t="s">
        <v>2382</v>
      </c>
      <c r="C1569" s="21" t="s">
        <v>2383</v>
      </c>
      <c r="D1569" s="21" t="s">
        <v>2434</v>
      </c>
      <c r="E1569" s="21" t="s">
        <v>72</v>
      </c>
      <c r="F1569" s="21" t="s">
        <v>2462</v>
      </c>
      <c r="G1569" s="21" t="s">
        <v>2463</v>
      </c>
      <c r="H1569" s="20" t="s">
        <v>78</v>
      </c>
      <c r="I1569" s="21" t="s">
        <v>2451</v>
      </c>
      <c r="J1569" s="5"/>
      <c r="K1569" s="5"/>
      <c r="L1569" s="19" t="str">
        <f>D1569&amp;"|"&amp;COUNTIF($D$5:D1569,D1569)</f>
        <v>استلام الخزانات العلوية للسطح|17</v>
      </c>
    </row>
    <row r="1570" spans="1:12" ht="36" x14ac:dyDescent="0.4">
      <c r="A1570" s="22">
        <v>1566</v>
      </c>
      <c r="B1570" s="22" t="s">
        <v>2382</v>
      </c>
      <c r="C1570" s="23" t="s">
        <v>2383</v>
      </c>
      <c r="D1570" s="23" t="s">
        <v>2464</v>
      </c>
      <c r="E1570" s="23" t="s">
        <v>118</v>
      </c>
      <c r="F1570" s="23" t="s">
        <v>2465</v>
      </c>
      <c r="G1570" s="23"/>
      <c r="H1570" s="22" t="s">
        <v>84</v>
      </c>
      <c r="I1570" s="23" t="s">
        <v>2466</v>
      </c>
      <c r="J1570" s="5"/>
      <c r="K1570" s="5"/>
      <c r="L1570" s="19" t="str">
        <f>D1570&amp;"|"&amp;COUNTIF($D$5:D1570,D1570)</f>
        <v>الخزان العلوي ومحابسه|1</v>
      </c>
    </row>
    <row r="1571" spans="1:12" ht="36" x14ac:dyDescent="0.4">
      <c r="A1571" s="20">
        <v>1567</v>
      </c>
      <c r="B1571" s="20" t="s">
        <v>2382</v>
      </c>
      <c r="C1571" s="21" t="s">
        <v>2383</v>
      </c>
      <c r="D1571" s="21" t="s">
        <v>2464</v>
      </c>
      <c r="E1571" s="21" t="s">
        <v>118</v>
      </c>
      <c r="F1571" s="21" t="s">
        <v>2467</v>
      </c>
      <c r="G1571" s="21"/>
      <c r="H1571" s="20" t="s">
        <v>84</v>
      </c>
      <c r="I1571" s="21" t="s">
        <v>2466</v>
      </c>
      <c r="J1571" s="5"/>
      <c r="K1571" s="5"/>
      <c r="L1571" s="19" t="str">
        <f>D1571&amp;"|"&amp;COUNTIF($D$5:D1571,D1571)</f>
        <v>الخزان العلوي ومحابسه|2</v>
      </c>
    </row>
    <row r="1572" spans="1:12" ht="36" x14ac:dyDescent="0.4">
      <c r="A1572" s="22">
        <v>1568</v>
      </c>
      <c r="B1572" s="22" t="s">
        <v>2382</v>
      </c>
      <c r="C1572" s="23" t="s">
        <v>2383</v>
      </c>
      <c r="D1572" s="23" t="s">
        <v>2468</v>
      </c>
      <c r="E1572" s="23" t="s">
        <v>118</v>
      </c>
      <c r="F1572" s="23" t="s">
        <v>2469</v>
      </c>
      <c r="G1572" s="23"/>
      <c r="H1572" s="22" t="s">
        <v>84</v>
      </c>
      <c r="I1572" s="23" t="s">
        <v>2470</v>
      </c>
      <c r="J1572" s="5"/>
      <c r="K1572" s="5"/>
      <c r="L1572" s="19" t="str">
        <f>D1572&amp;"|"&amp;COUNTIF($D$5:D1572,D1572)</f>
        <v>تغذية الخزان الأرضي|1</v>
      </c>
    </row>
    <row r="1573" spans="1:12" ht="18" x14ac:dyDescent="0.4">
      <c r="A1573" s="20">
        <v>1569</v>
      </c>
      <c r="B1573" s="20" t="s">
        <v>2382</v>
      </c>
      <c r="C1573" s="21" t="s">
        <v>2383</v>
      </c>
      <c r="D1573" s="21" t="s">
        <v>2468</v>
      </c>
      <c r="E1573" s="21" t="s">
        <v>118</v>
      </c>
      <c r="F1573" s="21" t="s">
        <v>2471</v>
      </c>
      <c r="G1573" s="21"/>
      <c r="H1573" s="20" t="s">
        <v>84</v>
      </c>
      <c r="I1573" s="21" t="s">
        <v>2470</v>
      </c>
      <c r="J1573" s="5"/>
      <c r="K1573" s="5"/>
      <c r="L1573" s="19" t="str">
        <f>D1573&amp;"|"&amp;COUNTIF($D$5:D1573,D1573)</f>
        <v>تغذية الخزان الأرضي|2</v>
      </c>
    </row>
    <row r="1574" spans="1:12" ht="18" x14ac:dyDescent="0.4">
      <c r="A1574" s="22">
        <v>1570</v>
      </c>
      <c r="B1574" s="22" t="s">
        <v>2382</v>
      </c>
      <c r="C1574" s="23" t="s">
        <v>2383</v>
      </c>
      <c r="D1574" s="23" t="s">
        <v>2468</v>
      </c>
      <c r="E1574" s="23" t="s">
        <v>118</v>
      </c>
      <c r="F1574" s="23" t="s">
        <v>2472</v>
      </c>
      <c r="G1574" s="23"/>
      <c r="H1574" s="22" t="s">
        <v>84</v>
      </c>
      <c r="I1574" s="23" t="s">
        <v>2470</v>
      </c>
      <c r="J1574" s="5"/>
      <c r="K1574" s="5"/>
      <c r="L1574" s="19" t="str">
        <f>D1574&amp;"|"&amp;COUNTIF($D$5:D1574,D1574)</f>
        <v>تغذية الخزان الأرضي|3</v>
      </c>
    </row>
    <row r="1575" spans="1:12" ht="36" x14ac:dyDescent="0.4">
      <c r="A1575" s="20">
        <v>1571</v>
      </c>
      <c r="B1575" s="20" t="s">
        <v>2382</v>
      </c>
      <c r="C1575" s="21" t="s">
        <v>2383</v>
      </c>
      <c r="D1575" s="21" t="s">
        <v>2473</v>
      </c>
      <c r="E1575" s="21" t="s">
        <v>72</v>
      </c>
      <c r="F1575" s="21" t="s">
        <v>2474</v>
      </c>
      <c r="G1575" s="21"/>
      <c r="H1575" s="20" t="s">
        <v>74</v>
      </c>
      <c r="I1575" s="21" t="s">
        <v>1209</v>
      </c>
      <c r="J1575" s="5"/>
      <c r="K1575" s="5"/>
      <c r="L1575" s="19" t="str">
        <f>D1575&amp;"|"&amp;COUNTIF($D$5:D1575,D1575)</f>
        <v>الخزانات الأرضية|1</v>
      </c>
    </row>
    <row r="1576" spans="1:12" ht="36" x14ac:dyDescent="0.4">
      <c r="A1576" s="22">
        <v>1572</v>
      </c>
      <c r="B1576" s="22" t="s">
        <v>2382</v>
      </c>
      <c r="C1576" s="23" t="s">
        <v>2383</v>
      </c>
      <c r="D1576" s="23" t="s">
        <v>2473</v>
      </c>
      <c r="E1576" s="23" t="s">
        <v>72</v>
      </c>
      <c r="F1576" s="23" t="s">
        <v>2475</v>
      </c>
      <c r="G1576" s="23"/>
      <c r="H1576" s="22" t="s">
        <v>84</v>
      </c>
      <c r="I1576" s="23" t="s">
        <v>1209</v>
      </c>
      <c r="J1576" s="5"/>
      <c r="K1576" s="5"/>
      <c r="L1576" s="19" t="str">
        <f>D1576&amp;"|"&amp;COUNTIF($D$5:D1576,D1576)</f>
        <v>الخزانات الأرضية|2</v>
      </c>
    </row>
    <row r="1577" spans="1:12" ht="36" x14ac:dyDescent="0.4">
      <c r="A1577" s="20">
        <v>1573</v>
      </c>
      <c r="B1577" s="20" t="s">
        <v>2476</v>
      </c>
      <c r="C1577" s="21" t="s">
        <v>2477</v>
      </c>
      <c r="D1577" s="21" t="s">
        <v>2478</v>
      </c>
      <c r="E1577" s="21" t="s">
        <v>76</v>
      </c>
      <c r="F1577" s="21" t="s">
        <v>2479</v>
      </c>
      <c r="G1577" s="21"/>
      <c r="H1577" s="20" t="s">
        <v>78</v>
      </c>
      <c r="I1577" s="21" t="s">
        <v>205</v>
      </c>
      <c r="J1577" s="5"/>
      <c r="K1577" s="5"/>
      <c r="L1577" s="19" t="str">
        <f>D1577&amp;"|"&amp;COUNTIF($D$5:D1577,D1577)</f>
        <v>مراجعة مخططات المنشآت المعدنية|1</v>
      </c>
    </row>
    <row r="1578" spans="1:12" ht="36" x14ac:dyDescent="0.4">
      <c r="A1578" s="22">
        <v>1574</v>
      </c>
      <c r="B1578" s="22" t="s">
        <v>2476</v>
      </c>
      <c r="C1578" s="23" t="s">
        <v>2477</v>
      </c>
      <c r="D1578" s="23" t="s">
        <v>2478</v>
      </c>
      <c r="E1578" s="23" t="s">
        <v>76</v>
      </c>
      <c r="F1578" s="23" t="s">
        <v>2480</v>
      </c>
      <c r="G1578" s="23"/>
      <c r="H1578" s="22" t="s">
        <v>78</v>
      </c>
      <c r="I1578" s="23" t="s">
        <v>205</v>
      </c>
      <c r="J1578" s="5"/>
      <c r="K1578" s="5"/>
      <c r="L1578" s="19" t="str">
        <f>D1578&amp;"|"&amp;COUNTIF($D$5:D1578,D1578)</f>
        <v>مراجعة مخططات المنشآت المعدنية|2</v>
      </c>
    </row>
    <row r="1579" spans="1:12" ht="36" x14ac:dyDescent="0.4">
      <c r="A1579" s="20">
        <v>1575</v>
      </c>
      <c r="B1579" s="20" t="s">
        <v>2476</v>
      </c>
      <c r="C1579" s="21" t="s">
        <v>2477</v>
      </c>
      <c r="D1579" s="21" t="s">
        <v>2478</v>
      </c>
      <c r="E1579" s="21" t="s">
        <v>76</v>
      </c>
      <c r="F1579" s="21" t="s">
        <v>2481</v>
      </c>
      <c r="G1579" s="21"/>
      <c r="H1579" s="20" t="s">
        <v>78</v>
      </c>
      <c r="I1579" s="21" t="s">
        <v>205</v>
      </c>
      <c r="J1579" s="5"/>
      <c r="K1579" s="5"/>
      <c r="L1579" s="19" t="str">
        <f>D1579&amp;"|"&amp;COUNTIF($D$5:D1579,D1579)</f>
        <v>مراجعة مخططات المنشآت المعدنية|3</v>
      </c>
    </row>
    <row r="1580" spans="1:12" ht="36" x14ac:dyDescent="0.4">
      <c r="A1580" s="22">
        <v>1576</v>
      </c>
      <c r="B1580" s="22" t="s">
        <v>2476</v>
      </c>
      <c r="C1580" s="23" t="s">
        <v>2477</v>
      </c>
      <c r="D1580" s="23" t="s">
        <v>2478</v>
      </c>
      <c r="E1580" s="23" t="s">
        <v>76</v>
      </c>
      <c r="F1580" s="23" t="s">
        <v>2482</v>
      </c>
      <c r="G1580" s="23"/>
      <c r="H1580" s="22" t="s">
        <v>78</v>
      </c>
      <c r="I1580" s="23" t="s">
        <v>205</v>
      </c>
      <c r="J1580" s="5"/>
      <c r="K1580" s="5"/>
      <c r="L1580" s="19" t="str">
        <f>D1580&amp;"|"&amp;COUNTIF($D$5:D1580,D1580)</f>
        <v>مراجعة مخططات المنشآت المعدنية|4</v>
      </c>
    </row>
    <row r="1581" spans="1:12" ht="36" x14ac:dyDescent="0.4">
      <c r="A1581" s="20">
        <v>1577</v>
      </c>
      <c r="B1581" s="20" t="s">
        <v>2476</v>
      </c>
      <c r="C1581" s="21" t="s">
        <v>2477</v>
      </c>
      <c r="D1581" s="21" t="s">
        <v>2478</v>
      </c>
      <c r="E1581" s="21" t="s">
        <v>76</v>
      </c>
      <c r="F1581" s="21" t="s">
        <v>2483</v>
      </c>
      <c r="G1581" s="21"/>
      <c r="H1581" s="20" t="s">
        <v>78</v>
      </c>
      <c r="I1581" s="21" t="s">
        <v>205</v>
      </c>
      <c r="J1581" s="5"/>
      <c r="K1581" s="5"/>
      <c r="L1581" s="19" t="str">
        <f>D1581&amp;"|"&amp;COUNTIF($D$5:D1581,D1581)</f>
        <v>مراجعة مخططات المنشآت المعدنية|5</v>
      </c>
    </row>
    <row r="1582" spans="1:12" ht="36" x14ac:dyDescent="0.4">
      <c r="A1582" s="22">
        <v>1578</v>
      </c>
      <c r="B1582" s="22" t="s">
        <v>2476</v>
      </c>
      <c r="C1582" s="23" t="s">
        <v>2477</v>
      </c>
      <c r="D1582" s="23" t="s">
        <v>2478</v>
      </c>
      <c r="E1582" s="23" t="s">
        <v>76</v>
      </c>
      <c r="F1582" s="23" t="s">
        <v>2484</v>
      </c>
      <c r="G1582" s="23"/>
      <c r="H1582" s="22" t="s">
        <v>78</v>
      </c>
      <c r="I1582" s="23" t="s">
        <v>205</v>
      </c>
      <c r="J1582" s="5"/>
      <c r="K1582" s="5"/>
      <c r="L1582" s="19" t="str">
        <f>D1582&amp;"|"&amp;COUNTIF($D$5:D1582,D1582)</f>
        <v>مراجعة مخططات المنشآت المعدنية|6</v>
      </c>
    </row>
    <row r="1583" spans="1:12" ht="36" x14ac:dyDescent="0.4">
      <c r="A1583" s="20">
        <v>1579</v>
      </c>
      <c r="B1583" s="20" t="s">
        <v>2476</v>
      </c>
      <c r="C1583" s="21" t="s">
        <v>2477</v>
      </c>
      <c r="D1583" s="21" t="s">
        <v>285</v>
      </c>
      <c r="E1583" s="21" t="s">
        <v>76</v>
      </c>
      <c r="F1583" s="21" t="s">
        <v>2485</v>
      </c>
      <c r="G1583" s="21"/>
      <c r="H1583" s="20" t="s">
        <v>78</v>
      </c>
      <c r="I1583" s="21" t="s">
        <v>287</v>
      </c>
      <c r="J1583" s="5"/>
      <c r="K1583" s="5"/>
      <c r="L1583" s="19" t="str">
        <f>D1583&amp;"|"&amp;COUNTIF($D$5:D1583,D1583)</f>
        <v>استلام المنشآت المعدنية|2</v>
      </c>
    </row>
    <row r="1584" spans="1:12" ht="36" x14ac:dyDescent="0.4">
      <c r="A1584" s="22">
        <v>1580</v>
      </c>
      <c r="B1584" s="22" t="s">
        <v>2476</v>
      </c>
      <c r="C1584" s="23" t="s">
        <v>2477</v>
      </c>
      <c r="D1584" s="23" t="s">
        <v>285</v>
      </c>
      <c r="E1584" s="23" t="s">
        <v>76</v>
      </c>
      <c r="F1584" s="23" t="s">
        <v>2486</v>
      </c>
      <c r="G1584" s="23"/>
      <c r="H1584" s="22" t="s">
        <v>78</v>
      </c>
      <c r="I1584" s="23" t="s">
        <v>287</v>
      </c>
      <c r="J1584" s="5"/>
      <c r="K1584" s="5"/>
      <c r="L1584" s="19" t="str">
        <f>D1584&amp;"|"&amp;COUNTIF($D$5:D1584,D1584)</f>
        <v>استلام المنشآت المعدنية|3</v>
      </c>
    </row>
    <row r="1585" spans="1:12" ht="36" x14ac:dyDescent="0.4">
      <c r="A1585" s="20">
        <v>1581</v>
      </c>
      <c r="B1585" s="20" t="s">
        <v>2476</v>
      </c>
      <c r="C1585" s="21" t="s">
        <v>2477</v>
      </c>
      <c r="D1585" s="21" t="s">
        <v>285</v>
      </c>
      <c r="E1585" s="21" t="s">
        <v>72</v>
      </c>
      <c r="F1585" s="21" t="s">
        <v>2487</v>
      </c>
      <c r="G1585" s="21"/>
      <c r="H1585" s="20" t="s">
        <v>84</v>
      </c>
      <c r="I1585" s="21" t="s">
        <v>287</v>
      </c>
      <c r="J1585" s="5"/>
      <c r="K1585" s="5"/>
      <c r="L1585" s="19" t="str">
        <f>D1585&amp;"|"&amp;COUNTIF($D$5:D1585,D1585)</f>
        <v>استلام المنشآت المعدنية|4</v>
      </c>
    </row>
    <row r="1586" spans="1:12" ht="36" x14ac:dyDescent="0.4">
      <c r="A1586" s="22">
        <v>1582</v>
      </c>
      <c r="B1586" s="22" t="s">
        <v>2476</v>
      </c>
      <c r="C1586" s="23" t="s">
        <v>2477</v>
      </c>
      <c r="D1586" s="23" t="s">
        <v>285</v>
      </c>
      <c r="E1586" s="23" t="s">
        <v>72</v>
      </c>
      <c r="F1586" s="23" t="s">
        <v>2488</v>
      </c>
      <c r="G1586" s="23"/>
      <c r="H1586" s="22" t="s">
        <v>84</v>
      </c>
      <c r="I1586" s="23" t="s">
        <v>287</v>
      </c>
      <c r="J1586" s="5"/>
      <c r="K1586" s="5"/>
      <c r="L1586" s="19" t="str">
        <f>D1586&amp;"|"&amp;COUNTIF($D$5:D1586,D1586)</f>
        <v>استلام المنشآت المعدنية|5</v>
      </c>
    </row>
    <row r="1587" spans="1:12" ht="36" x14ac:dyDescent="0.4">
      <c r="A1587" s="20">
        <v>1583</v>
      </c>
      <c r="B1587" s="20" t="s">
        <v>2476</v>
      </c>
      <c r="C1587" s="21" t="s">
        <v>2477</v>
      </c>
      <c r="D1587" s="21" t="s">
        <v>285</v>
      </c>
      <c r="E1587" s="21" t="s">
        <v>72</v>
      </c>
      <c r="F1587" s="21" t="s">
        <v>2489</v>
      </c>
      <c r="G1587" s="21"/>
      <c r="H1587" s="20" t="s">
        <v>74</v>
      </c>
      <c r="I1587" s="21" t="s">
        <v>287</v>
      </c>
      <c r="J1587" s="5"/>
      <c r="K1587" s="5"/>
      <c r="L1587" s="19" t="str">
        <f>D1587&amp;"|"&amp;COUNTIF($D$5:D1587,D1587)</f>
        <v>استلام المنشآت المعدنية|6</v>
      </c>
    </row>
    <row r="1588" spans="1:12" ht="36" x14ac:dyDescent="0.4">
      <c r="A1588" s="22">
        <v>1584</v>
      </c>
      <c r="B1588" s="22" t="s">
        <v>2476</v>
      </c>
      <c r="C1588" s="23" t="s">
        <v>2477</v>
      </c>
      <c r="D1588" s="23" t="s">
        <v>285</v>
      </c>
      <c r="E1588" s="23" t="s">
        <v>72</v>
      </c>
      <c r="F1588" s="23" t="s">
        <v>2490</v>
      </c>
      <c r="G1588" s="23" t="s">
        <v>2491</v>
      </c>
      <c r="H1588" s="22" t="s">
        <v>84</v>
      </c>
      <c r="I1588" s="23" t="s">
        <v>287</v>
      </c>
      <c r="J1588" s="5"/>
      <c r="K1588" s="5"/>
      <c r="L1588" s="19" t="str">
        <f>D1588&amp;"|"&amp;COUNTIF($D$5:D1588,D1588)</f>
        <v>استلام المنشآت المعدنية|7</v>
      </c>
    </row>
    <row r="1589" spans="1:12" ht="36" x14ac:dyDescent="0.4">
      <c r="A1589" s="20">
        <v>1585</v>
      </c>
      <c r="B1589" s="20" t="s">
        <v>2476</v>
      </c>
      <c r="C1589" s="21" t="s">
        <v>2477</v>
      </c>
      <c r="D1589" s="21" t="s">
        <v>285</v>
      </c>
      <c r="E1589" s="21" t="s">
        <v>72</v>
      </c>
      <c r="F1589" s="21" t="s">
        <v>2492</v>
      </c>
      <c r="G1589" s="21"/>
      <c r="H1589" s="20" t="s">
        <v>84</v>
      </c>
      <c r="I1589" s="21" t="s">
        <v>287</v>
      </c>
      <c r="J1589" s="5"/>
      <c r="K1589" s="5"/>
      <c r="L1589" s="19" t="str">
        <f>D1589&amp;"|"&amp;COUNTIF($D$5:D1589,D1589)</f>
        <v>استلام المنشآت المعدنية|8</v>
      </c>
    </row>
    <row r="1590" spans="1:12" ht="36" x14ac:dyDescent="0.4">
      <c r="A1590" s="22">
        <v>1586</v>
      </c>
      <c r="B1590" s="22" t="s">
        <v>2476</v>
      </c>
      <c r="C1590" s="23" t="s">
        <v>2477</v>
      </c>
      <c r="D1590" s="23" t="s">
        <v>285</v>
      </c>
      <c r="E1590" s="23" t="s">
        <v>118</v>
      </c>
      <c r="F1590" s="23" t="s">
        <v>2493</v>
      </c>
      <c r="G1590" s="23"/>
      <c r="H1590" s="22" t="s">
        <v>84</v>
      </c>
      <c r="I1590" s="23" t="s">
        <v>287</v>
      </c>
      <c r="J1590" s="5"/>
      <c r="K1590" s="5"/>
      <c r="L1590" s="19" t="str">
        <f>D1590&amp;"|"&amp;COUNTIF($D$5:D1590,D1590)</f>
        <v>استلام المنشآت المعدنية|9</v>
      </c>
    </row>
    <row r="1591" spans="1:12" ht="36" x14ac:dyDescent="0.4">
      <c r="A1591" s="20">
        <v>1587</v>
      </c>
      <c r="B1591" s="20" t="s">
        <v>2476</v>
      </c>
      <c r="C1591" s="21" t="s">
        <v>2477</v>
      </c>
      <c r="D1591" s="21" t="s">
        <v>285</v>
      </c>
      <c r="E1591" s="21" t="s">
        <v>118</v>
      </c>
      <c r="F1591" s="21" t="s">
        <v>2494</v>
      </c>
      <c r="G1591" s="21"/>
      <c r="H1591" s="20" t="s">
        <v>74</v>
      </c>
      <c r="I1591" s="21" t="s">
        <v>2495</v>
      </c>
      <c r="J1591" s="5"/>
      <c r="K1591" s="5"/>
      <c r="L1591" s="19" t="str">
        <f>D1591&amp;"|"&amp;COUNTIF($D$5:D1591,D1591)</f>
        <v>استلام المنشآت المعدنية|10</v>
      </c>
    </row>
    <row r="1592" spans="1:12" ht="36" x14ac:dyDescent="0.4">
      <c r="A1592" s="22">
        <v>1588</v>
      </c>
      <c r="B1592" s="22" t="s">
        <v>2476</v>
      </c>
      <c r="C1592" s="23" t="s">
        <v>2477</v>
      </c>
      <c r="D1592" s="23" t="s">
        <v>285</v>
      </c>
      <c r="E1592" s="23" t="s">
        <v>118</v>
      </c>
      <c r="F1592" s="23" t="s">
        <v>2496</v>
      </c>
      <c r="G1592" s="23"/>
      <c r="H1592" s="22" t="s">
        <v>74</v>
      </c>
      <c r="I1592" s="23" t="s">
        <v>2495</v>
      </c>
      <c r="J1592" s="5"/>
      <c r="K1592" s="5"/>
      <c r="L1592" s="19" t="str">
        <f>D1592&amp;"|"&amp;COUNTIF($D$5:D1592,D1592)</f>
        <v>استلام المنشآت المعدنية|11</v>
      </c>
    </row>
    <row r="1593" spans="1:12" ht="36" x14ac:dyDescent="0.4">
      <c r="A1593" s="20">
        <v>1589</v>
      </c>
      <c r="B1593" s="20" t="s">
        <v>2476</v>
      </c>
      <c r="C1593" s="21" t="s">
        <v>2477</v>
      </c>
      <c r="D1593" s="21" t="s">
        <v>285</v>
      </c>
      <c r="E1593" s="21" t="s">
        <v>76</v>
      </c>
      <c r="F1593" s="21" t="s">
        <v>2497</v>
      </c>
      <c r="G1593" s="21"/>
      <c r="H1593" s="20" t="s">
        <v>78</v>
      </c>
      <c r="I1593" s="21" t="s">
        <v>2495</v>
      </c>
      <c r="J1593" s="5"/>
      <c r="K1593" s="5"/>
      <c r="L1593" s="19" t="str">
        <f>D1593&amp;"|"&amp;COUNTIF($D$5:D1593,D1593)</f>
        <v>استلام المنشآت المعدنية|12</v>
      </c>
    </row>
    <row r="1594" spans="1:12" ht="36" x14ac:dyDescent="0.4">
      <c r="A1594" s="22">
        <v>1590</v>
      </c>
      <c r="B1594" s="22" t="s">
        <v>2476</v>
      </c>
      <c r="C1594" s="23" t="s">
        <v>2477</v>
      </c>
      <c r="D1594" s="23" t="s">
        <v>285</v>
      </c>
      <c r="E1594" s="23" t="s">
        <v>118</v>
      </c>
      <c r="F1594" s="23" t="s">
        <v>2498</v>
      </c>
      <c r="G1594" s="23"/>
      <c r="H1594" s="22" t="s">
        <v>84</v>
      </c>
      <c r="I1594" s="23" t="s">
        <v>2495</v>
      </c>
      <c r="J1594" s="5"/>
      <c r="K1594" s="5"/>
      <c r="L1594" s="19" t="str">
        <f>D1594&amp;"|"&amp;COUNTIF($D$5:D1594,D1594)</f>
        <v>استلام المنشآت المعدنية|13</v>
      </c>
    </row>
    <row r="1595" spans="1:12" ht="36" x14ac:dyDescent="0.4">
      <c r="A1595" s="20">
        <v>1591</v>
      </c>
      <c r="B1595" s="20" t="s">
        <v>2476</v>
      </c>
      <c r="C1595" s="21" t="s">
        <v>2477</v>
      </c>
      <c r="D1595" s="21" t="s">
        <v>285</v>
      </c>
      <c r="E1595" s="21" t="s">
        <v>118</v>
      </c>
      <c r="F1595" s="21" t="s">
        <v>2499</v>
      </c>
      <c r="G1595" s="21"/>
      <c r="H1595" s="20" t="s">
        <v>74</v>
      </c>
      <c r="I1595" s="21" t="s">
        <v>2495</v>
      </c>
      <c r="J1595" s="5"/>
      <c r="K1595" s="5"/>
      <c r="L1595" s="19" t="str">
        <f>D1595&amp;"|"&amp;COUNTIF($D$5:D1595,D1595)</f>
        <v>استلام المنشآت المعدنية|14</v>
      </c>
    </row>
    <row r="1596" spans="1:12" ht="36" x14ac:dyDescent="0.4">
      <c r="A1596" s="22">
        <v>1592</v>
      </c>
      <c r="B1596" s="22" t="s">
        <v>2476</v>
      </c>
      <c r="C1596" s="23" t="s">
        <v>2477</v>
      </c>
      <c r="D1596" s="23" t="s">
        <v>285</v>
      </c>
      <c r="E1596" s="23" t="s">
        <v>118</v>
      </c>
      <c r="F1596" s="23" t="s">
        <v>2500</v>
      </c>
      <c r="G1596" s="23"/>
      <c r="H1596" s="22" t="s">
        <v>84</v>
      </c>
      <c r="I1596" s="23" t="s">
        <v>2495</v>
      </c>
      <c r="J1596" s="5"/>
      <c r="K1596" s="5"/>
      <c r="L1596" s="19" t="str">
        <f>D1596&amp;"|"&amp;COUNTIF($D$5:D1596,D1596)</f>
        <v>استلام المنشآت المعدنية|15</v>
      </c>
    </row>
    <row r="1597" spans="1:12" ht="36" x14ac:dyDescent="0.4">
      <c r="A1597" s="20">
        <v>1593</v>
      </c>
      <c r="B1597" s="20" t="s">
        <v>2476</v>
      </c>
      <c r="C1597" s="21" t="s">
        <v>2477</v>
      </c>
      <c r="D1597" s="21" t="s">
        <v>285</v>
      </c>
      <c r="E1597" s="21" t="s">
        <v>118</v>
      </c>
      <c r="F1597" s="21" t="s">
        <v>2501</v>
      </c>
      <c r="G1597" s="21"/>
      <c r="H1597" s="20" t="s">
        <v>74</v>
      </c>
      <c r="I1597" s="21" t="s">
        <v>2495</v>
      </c>
      <c r="J1597" s="5"/>
      <c r="K1597" s="5"/>
      <c r="L1597" s="19" t="str">
        <f>D1597&amp;"|"&amp;COUNTIF($D$5:D1597,D1597)</f>
        <v>استلام المنشآت المعدنية|16</v>
      </c>
    </row>
    <row r="1598" spans="1:12" ht="36" x14ac:dyDescent="0.4">
      <c r="A1598" s="22">
        <v>1594</v>
      </c>
      <c r="B1598" s="22" t="s">
        <v>2476</v>
      </c>
      <c r="C1598" s="23" t="s">
        <v>2477</v>
      </c>
      <c r="D1598" s="23" t="s">
        <v>285</v>
      </c>
      <c r="E1598" s="23" t="s">
        <v>118</v>
      </c>
      <c r="F1598" s="23" t="s">
        <v>2502</v>
      </c>
      <c r="G1598" s="23"/>
      <c r="H1598" s="22" t="s">
        <v>74</v>
      </c>
      <c r="I1598" s="23" t="s">
        <v>2495</v>
      </c>
      <c r="J1598" s="5"/>
      <c r="K1598" s="5"/>
      <c r="L1598" s="19" t="str">
        <f>D1598&amp;"|"&amp;COUNTIF($D$5:D1598,D1598)</f>
        <v>استلام المنشآت المعدنية|17</v>
      </c>
    </row>
    <row r="1599" spans="1:12" ht="36" x14ac:dyDescent="0.4">
      <c r="A1599" s="20">
        <v>1595</v>
      </c>
      <c r="B1599" s="20" t="s">
        <v>2476</v>
      </c>
      <c r="C1599" s="21" t="s">
        <v>2477</v>
      </c>
      <c r="D1599" s="21" t="s">
        <v>285</v>
      </c>
      <c r="E1599" s="21" t="s">
        <v>118</v>
      </c>
      <c r="F1599" s="21" t="s">
        <v>2503</v>
      </c>
      <c r="G1599" s="21"/>
      <c r="H1599" s="20" t="s">
        <v>84</v>
      </c>
      <c r="I1599" s="21" t="s">
        <v>2495</v>
      </c>
      <c r="J1599" s="5"/>
      <c r="K1599" s="5"/>
      <c r="L1599" s="19" t="str">
        <f>D1599&amp;"|"&amp;COUNTIF($D$5:D1599,D1599)</f>
        <v>استلام المنشآت المعدنية|18</v>
      </c>
    </row>
    <row r="1600" spans="1:12" ht="36" x14ac:dyDescent="0.4">
      <c r="A1600" s="22">
        <v>1596</v>
      </c>
      <c r="B1600" s="22" t="s">
        <v>2476</v>
      </c>
      <c r="C1600" s="23" t="s">
        <v>2477</v>
      </c>
      <c r="D1600" s="23" t="s">
        <v>285</v>
      </c>
      <c r="E1600" s="23" t="s">
        <v>118</v>
      </c>
      <c r="F1600" s="23" t="s">
        <v>2504</v>
      </c>
      <c r="G1600" s="23"/>
      <c r="H1600" s="22" t="s">
        <v>84</v>
      </c>
      <c r="I1600" s="23" t="s">
        <v>2495</v>
      </c>
      <c r="J1600" s="5"/>
      <c r="K1600" s="5"/>
      <c r="L1600" s="19" t="str">
        <f>D1600&amp;"|"&amp;COUNTIF($D$5:D1600,D1600)</f>
        <v>استلام المنشآت المعدنية|19</v>
      </c>
    </row>
    <row r="1601" spans="1:12" ht="36" x14ac:dyDescent="0.4">
      <c r="A1601" s="20">
        <v>1597</v>
      </c>
      <c r="B1601" s="20" t="s">
        <v>2476</v>
      </c>
      <c r="C1601" s="21" t="s">
        <v>2477</v>
      </c>
      <c r="D1601" s="21" t="s">
        <v>285</v>
      </c>
      <c r="E1601" s="21" t="s">
        <v>118</v>
      </c>
      <c r="F1601" s="21" t="s">
        <v>2505</v>
      </c>
      <c r="G1601" s="21"/>
      <c r="H1601" s="20" t="s">
        <v>74</v>
      </c>
      <c r="I1601" s="21" t="s">
        <v>2495</v>
      </c>
      <c r="J1601" s="5"/>
      <c r="K1601" s="5"/>
      <c r="L1601" s="19" t="str">
        <f>D1601&amp;"|"&amp;COUNTIF($D$5:D1601,D1601)</f>
        <v>استلام المنشآت المعدنية|20</v>
      </c>
    </row>
    <row r="1602" spans="1:12" ht="36" x14ac:dyDescent="0.4">
      <c r="A1602" s="22">
        <v>1598</v>
      </c>
      <c r="B1602" s="22" t="s">
        <v>2476</v>
      </c>
      <c r="C1602" s="23" t="s">
        <v>2477</v>
      </c>
      <c r="D1602" s="23" t="s">
        <v>285</v>
      </c>
      <c r="E1602" s="23" t="s">
        <v>404</v>
      </c>
      <c r="F1602" s="23" t="s">
        <v>2506</v>
      </c>
      <c r="G1602" s="23"/>
      <c r="H1602" s="22" t="s">
        <v>74</v>
      </c>
      <c r="I1602" s="23" t="s">
        <v>2495</v>
      </c>
      <c r="J1602" s="5"/>
      <c r="K1602" s="5"/>
      <c r="L1602" s="19" t="str">
        <f>D1602&amp;"|"&amp;COUNTIF($D$5:D1602,D1602)</f>
        <v>استلام المنشآت المعدنية|21</v>
      </c>
    </row>
    <row r="1603" spans="1:12" ht="36" x14ac:dyDescent="0.4">
      <c r="A1603" s="20">
        <v>1599</v>
      </c>
      <c r="B1603" s="20" t="s">
        <v>2476</v>
      </c>
      <c r="C1603" s="21" t="s">
        <v>2477</v>
      </c>
      <c r="D1603" s="21" t="s">
        <v>285</v>
      </c>
      <c r="E1603" s="21" t="s">
        <v>118</v>
      </c>
      <c r="F1603" s="21" t="s">
        <v>2507</v>
      </c>
      <c r="G1603" s="21"/>
      <c r="H1603" s="20" t="s">
        <v>84</v>
      </c>
      <c r="I1603" s="21" t="s">
        <v>2495</v>
      </c>
      <c r="J1603" s="5"/>
      <c r="K1603" s="5"/>
      <c r="L1603" s="19" t="str">
        <f>D1603&amp;"|"&amp;COUNTIF($D$5:D1603,D1603)</f>
        <v>استلام المنشآت المعدنية|22</v>
      </c>
    </row>
    <row r="1604" spans="1:12" ht="36" x14ac:dyDescent="0.4">
      <c r="A1604" s="22">
        <v>1600</v>
      </c>
      <c r="B1604" s="22" t="s">
        <v>2476</v>
      </c>
      <c r="C1604" s="23" t="s">
        <v>2477</v>
      </c>
      <c r="D1604" s="23" t="s">
        <v>285</v>
      </c>
      <c r="E1604" s="23" t="s">
        <v>118</v>
      </c>
      <c r="F1604" s="23" t="s">
        <v>2508</v>
      </c>
      <c r="G1604" s="23"/>
      <c r="H1604" s="22" t="s">
        <v>74</v>
      </c>
      <c r="I1604" s="23" t="s">
        <v>2495</v>
      </c>
      <c r="J1604" s="5"/>
      <c r="K1604" s="5"/>
      <c r="L1604" s="19" t="str">
        <f>D1604&amp;"|"&amp;COUNTIF($D$5:D1604,D1604)</f>
        <v>استلام المنشآت المعدنية|23</v>
      </c>
    </row>
    <row r="1605" spans="1:12" ht="36" x14ac:dyDescent="0.4">
      <c r="A1605" s="20">
        <v>1601</v>
      </c>
      <c r="B1605" s="20" t="s">
        <v>2476</v>
      </c>
      <c r="C1605" s="21" t="s">
        <v>2477</v>
      </c>
      <c r="D1605" s="21" t="s">
        <v>285</v>
      </c>
      <c r="E1605" s="21" t="s">
        <v>118</v>
      </c>
      <c r="F1605" s="21" t="s">
        <v>2509</v>
      </c>
      <c r="G1605" s="21"/>
      <c r="H1605" s="20" t="s">
        <v>74</v>
      </c>
      <c r="I1605" s="21" t="s">
        <v>2495</v>
      </c>
      <c r="J1605" s="5"/>
      <c r="K1605" s="5"/>
      <c r="L1605" s="19" t="str">
        <f>D1605&amp;"|"&amp;COUNTIF($D$5:D1605,D1605)</f>
        <v>استلام المنشآت المعدنية|24</v>
      </c>
    </row>
    <row r="1606" spans="1:12" ht="36" x14ac:dyDescent="0.4">
      <c r="A1606" s="22">
        <v>1602</v>
      </c>
      <c r="B1606" s="22" t="s">
        <v>2476</v>
      </c>
      <c r="C1606" s="23" t="s">
        <v>2477</v>
      </c>
      <c r="D1606" s="23" t="s">
        <v>285</v>
      </c>
      <c r="E1606" s="23" t="s">
        <v>118</v>
      </c>
      <c r="F1606" s="23" t="s">
        <v>2510</v>
      </c>
      <c r="G1606" s="23"/>
      <c r="H1606" s="22" t="s">
        <v>74</v>
      </c>
      <c r="I1606" s="23" t="s">
        <v>2495</v>
      </c>
      <c r="J1606" s="5"/>
      <c r="K1606" s="5"/>
      <c r="L1606" s="19" t="str">
        <f>D1606&amp;"|"&amp;COUNTIF($D$5:D1606,D1606)</f>
        <v>استلام المنشآت المعدنية|25</v>
      </c>
    </row>
    <row r="1607" spans="1:12" ht="36" x14ac:dyDescent="0.4">
      <c r="A1607" s="20">
        <v>1603</v>
      </c>
      <c r="B1607" s="20" t="s">
        <v>2476</v>
      </c>
      <c r="C1607" s="21" t="s">
        <v>2477</v>
      </c>
      <c r="D1607" s="21" t="s">
        <v>285</v>
      </c>
      <c r="E1607" s="21" t="s">
        <v>118</v>
      </c>
      <c r="F1607" s="21" t="s">
        <v>2511</v>
      </c>
      <c r="G1607" s="21"/>
      <c r="H1607" s="20" t="s">
        <v>74</v>
      </c>
      <c r="I1607" s="21" t="s">
        <v>2495</v>
      </c>
      <c r="J1607" s="5"/>
      <c r="K1607" s="5"/>
      <c r="L1607" s="19" t="str">
        <f>D1607&amp;"|"&amp;COUNTIF($D$5:D1607,D1607)</f>
        <v>استلام المنشآت المعدنية|26</v>
      </c>
    </row>
    <row r="1608" spans="1:12" ht="36" x14ac:dyDescent="0.4">
      <c r="A1608" s="22">
        <v>1604</v>
      </c>
      <c r="B1608" s="22" t="s">
        <v>2476</v>
      </c>
      <c r="C1608" s="23" t="s">
        <v>2477</v>
      </c>
      <c r="D1608" s="23" t="s">
        <v>285</v>
      </c>
      <c r="E1608" s="23" t="s">
        <v>118</v>
      </c>
      <c r="F1608" s="23" t="s">
        <v>2512</v>
      </c>
      <c r="G1608" s="23"/>
      <c r="H1608" s="22" t="s">
        <v>74</v>
      </c>
      <c r="I1608" s="23" t="s">
        <v>2495</v>
      </c>
      <c r="J1608" s="5"/>
      <c r="K1608" s="5"/>
      <c r="L1608" s="19" t="str">
        <f>D1608&amp;"|"&amp;COUNTIF($D$5:D1608,D1608)</f>
        <v>استلام المنشآت المعدنية|27</v>
      </c>
    </row>
    <row r="1609" spans="1:12" ht="36" x14ac:dyDescent="0.4">
      <c r="A1609" s="20">
        <v>1605</v>
      </c>
      <c r="B1609" s="20" t="s">
        <v>2476</v>
      </c>
      <c r="C1609" s="21" t="s">
        <v>2477</v>
      </c>
      <c r="D1609" s="21" t="s">
        <v>285</v>
      </c>
      <c r="E1609" s="21" t="s">
        <v>404</v>
      </c>
      <c r="F1609" s="21" t="s">
        <v>2513</v>
      </c>
      <c r="G1609" s="21"/>
      <c r="H1609" s="20" t="s">
        <v>84</v>
      </c>
      <c r="I1609" s="21" t="s">
        <v>2514</v>
      </c>
      <c r="J1609" s="5"/>
      <c r="K1609" s="5"/>
      <c r="L1609" s="19" t="str">
        <f>D1609&amp;"|"&amp;COUNTIF($D$5:D1609,D1609)</f>
        <v>استلام المنشآت المعدنية|28</v>
      </c>
    </row>
    <row r="1610" spans="1:12" ht="36" x14ac:dyDescent="0.4">
      <c r="A1610" s="22">
        <v>1606</v>
      </c>
      <c r="B1610" s="22" t="s">
        <v>2476</v>
      </c>
      <c r="C1610" s="23" t="s">
        <v>2477</v>
      </c>
      <c r="D1610" s="23" t="s">
        <v>285</v>
      </c>
      <c r="E1610" s="23" t="s">
        <v>118</v>
      </c>
      <c r="F1610" s="23" t="s">
        <v>2515</v>
      </c>
      <c r="G1610" s="23"/>
      <c r="H1610" s="22" t="s">
        <v>84</v>
      </c>
      <c r="I1610" s="23" t="s">
        <v>2514</v>
      </c>
      <c r="J1610" s="5"/>
      <c r="K1610" s="5"/>
      <c r="L1610" s="19" t="str">
        <f>D1610&amp;"|"&amp;COUNTIF($D$5:D1610,D1610)</f>
        <v>استلام المنشآت المعدنية|29</v>
      </c>
    </row>
    <row r="1611" spans="1:12" ht="36" x14ac:dyDescent="0.4">
      <c r="A1611" s="20">
        <v>1607</v>
      </c>
      <c r="B1611" s="20" t="s">
        <v>2476</v>
      </c>
      <c r="C1611" s="21" t="s">
        <v>2477</v>
      </c>
      <c r="D1611" s="21" t="s">
        <v>285</v>
      </c>
      <c r="E1611" s="21" t="s">
        <v>72</v>
      </c>
      <c r="F1611" s="21" t="s">
        <v>2516</v>
      </c>
      <c r="G1611" s="21"/>
      <c r="H1611" s="20" t="s">
        <v>74</v>
      </c>
      <c r="I1611" s="21" t="s">
        <v>1209</v>
      </c>
      <c r="J1611" s="5"/>
      <c r="K1611" s="5"/>
      <c r="L1611" s="19" t="str">
        <f>D1611&amp;"|"&amp;COUNTIF($D$5:D1611,D1611)</f>
        <v>استلام المنشآت المعدنية|30</v>
      </c>
    </row>
    <row r="1612" spans="1:12" ht="36" x14ac:dyDescent="0.4">
      <c r="A1612" s="22">
        <v>1608</v>
      </c>
      <c r="B1612" s="22" t="s">
        <v>2517</v>
      </c>
      <c r="C1612" s="23" t="s">
        <v>2518</v>
      </c>
      <c r="D1612" s="23" t="s">
        <v>2519</v>
      </c>
      <c r="E1612" s="23" t="s">
        <v>118</v>
      </c>
      <c r="F1612" s="23" t="s">
        <v>2520</v>
      </c>
      <c r="G1612" s="23" t="s">
        <v>2521</v>
      </c>
      <c r="H1612" s="22" t="s">
        <v>84</v>
      </c>
      <c r="I1612" s="23" t="s">
        <v>2514</v>
      </c>
      <c r="J1612" s="5"/>
      <c r="K1612" s="5"/>
      <c r="L1612" s="19" t="str">
        <f>D1612&amp;"|"&amp;COUNTIF($D$5:D1612,D1612)</f>
        <v>رصف الأسفلت: الأعمال التمهيدية وطبقة الأساس|1</v>
      </c>
    </row>
    <row r="1613" spans="1:12" ht="36" x14ac:dyDescent="0.4">
      <c r="A1613" s="20">
        <v>1609</v>
      </c>
      <c r="B1613" s="20" t="s">
        <v>2517</v>
      </c>
      <c r="C1613" s="21" t="s">
        <v>2518</v>
      </c>
      <c r="D1613" s="21" t="s">
        <v>2519</v>
      </c>
      <c r="E1613" s="21" t="s">
        <v>76</v>
      </c>
      <c r="F1613" s="21" t="s">
        <v>2522</v>
      </c>
      <c r="G1613" s="21"/>
      <c r="H1613" s="20" t="s">
        <v>78</v>
      </c>
      <c r="I1613" s="21" t="s">
        <v>2514</v>
      </c>
      <c r="J1613" s="5"/>
      <c r="K1613" s="5"/>
      <c r="L1613" s="19" t="str">
        <f>D1613&amp;"|"&amp;COUNTIF($D$5:D1613,D1613)</f>
        <v>رصف الأسفلت: الأعمال التمهيدية وطبقة الأساس|2</v>
      </c>
    </row>
    <row r="1614" spans="1:12" ht="36" x14ac:dyDescent="0.4">
      <c r="A1614" s="22">
        <v>1610</v>
      </c>
      <c r="B1614" s="22" t="s">
        <v>2517</v>
      </c>
      <c r="C1614" s="23" t="s">
        <v>2518</v>
      </c>
      <c r="D1614" s="23" t="s">
        <v>2519</v>
      </c>
      <c r="E1614" s="23" t="s">
        <v>72</v>
      </c>
      <c r="F1614" s="23" t="s">
        <v>2523</v>
      </c>
      <c r="G1614" s="23"/>
      <c r="H1614" s="22" t="s">
        <v>78</v>
      </c>
      <c r="I1614" s="23" t="s">
        <v>2514</v>
      </c>
      <c r="J1614" s="5"/>
      <c r="K1614" s="5"/>
      <c r="L1614" s="19" t="str">
        <f>D1614&amp;"|"&amp;COUNTIF($D$5:D1614,D1614)</f>
        <v>رصف الأسفلت: الأعمال التمهيدية وطبقة الأساس|3</v>
      </c>
    </row>
    <row r="1615" spans="1:12" ht="36" x14ac:dyDescent="0.4">
      <c r="A1615" s="20">
        <v>1611</v>
      </c>
      <c r="B1615" s="20" t="s">
        <v>2517</v>
      </c>
      <c r="C1615" s="21" t="s">
        <v>2518</v>
      </c>
      <c r="D1615" s="21" t="s">
        <v>2519</v>
      </c>
      <c r="E1615" s="21" t="s">
        <v>72</v>
      </c>
      <c r="F1615" s="21" t="s">
        <v>2524</v>
      </c>
      <c r="G1615" s="21"/>
      <c r="H1615" s="20" t="s">
        <v>78</v>
      </c>
      <c r="I1615" s="21" t="s">
        <v>2514</v>
      </c>
      <c r="J1615" s="5"/>
      <c r="K1615" s="5"/>
      <c r="L1615" s="19" t="str">
        <f>D1615&amp;"|"&amp;COUNTIF($D$5:D1615,D1615)</f>
        <v>رصف الأسفلت: الأعمال التمهيدية وطبقة الأساس|4</v>
      </c>
    </row>
    <row r="1616" spans="1:12" ht="36" x14ac:dyDescent="0.4">
      <c r="A1616" s="22">
        <v>1612</v>
      </c>
      <c r="B1616" s="22" t="s">
        <v>2517</v>
      </c>
      <c r="C1616" s="23" t="s">
        <v>2518</v>
      </c>
      <c r="D1616" s="23" t="s">
        <v>2519</v>
      </c>
      <c r="E1616" s="23" t="s">
        <v>72</v>
      </c>
      <c r="F1616" s="23" t="s">
        <v>2525</v>
      </c>
      <c r="G1616" s="23"/>
      <c r="H1616" s="22" t="s">
        <v>78</v>
      </c>
      <c r="I1616" s="23" t="s">
        <v>2514</v>
      </c>
      <c r="J1616" s="5"/>
      <c r="K1616" s="5"/>
      <c r="L1616" s="19" t="str">
        <f>D1616&amp;"|"&amp;COUNTIF($D$5:D1616,D1616)</f>
        <v>رصف الأسفلت: الأعمال التمهيدية وطبقة الأساس|5</v>
      </c>
    </row>
    <row r="1617" spans="1:12" ht="36" x14ac:dyDescent="0.4">
      <c r="A1617" s="20">
        <v>1613</v>
      </c>
      <c r="B1617" s="20" t="s">
        <v>2517</v>
      </c>
      <c r="C1617" s="21" t="s">
        <v>2518</v>
      </c>
      <c r="D1617" s="21" t="s">
        <v>2519</v>
      </c>
      <c r="E1617" s="21" t="s">
        <v>72</v>
      </c>
      <c r="F1617" s="21" t="s">
        <v>2526</v>
      </c>
      <c r="G1617" s="21"/>
      <c r="H1617" s="20" t="s">
        <v>78</v>
      </c>
      <c r="I1617" s="21" t="s">
        <v>2514</v>
      </c>
      <c r="J1617" s="5"/>
      <c r="K1617" s="5"/>
      <c r="L1617" s="19" t="str">
        <f>D1617&amp;"|"&amp;COUNTIF($D$5:D1617,D1617)</f>
        <v>رصف الأسفلت: الأعمال التمهيدية وطبقة الأساس|6</v>
      </c>
    </row>
    <row r="1618" spans="1:12" ht="36" x14ac:dyDescent="0.4">
      <c r="A1618" s="22">
        <v>1614</v>
      </c>
      <c r="B1618" s="22" t="s">
        <v>2517</v>
      </c>
      <c r="C1618" s="23" t="s">
        <v>2518</v>
      </c>
      <c r="D1618" s="23" t="s">
        <v>2519</v>
      </c>
      <c r="E1618" s="23" t="s">
        <v>72</v>
      </c>
      <c r="F1618" s="23" t="s">
        <v>2527</v>
      </c>
      <c r="G1618" s="23"/>
      <c r="H1618" s="22" t="s">
        <v>74</v>
      </c>
      <c r="I1618" s="23" t="s">
        <v>2514</v>
      </c>
      <c r="J1618" s="5"/>
      <c r="K1618" s="5"/>
      <c r="L1618" s="19" t="str">
        <f>D1618&amp;"|"&amp;COUNTIF($D$5:D1618,D1618)</f>
        <v>رصف الأسفلت: الأعمال التمهيدية وطبقة الأساس|7</v>
      </c>
    </row>
    <row r="1619" spans="1:12" ht="36" x14ac:dyDescent="0.4">
      <c r="A1619" s="20">
        <v>1615</v>
      </c>
      <c r="B1619" s="20" t="s">
        <v>2517</v>
      </c>
      <c r="C1619" s="21" t="s">
        <v>2518</v>
      </c>
      <c r="D1619" s="21" t="s">
        <v>2519</v>
      </c>
      <c r="E1619" s="21" t="s">
        <v>118</v>
      </c>
      <c r="F1619" s="21" t="s">
        <v>2528</v>
      </c>
      <c r="G1619" s="21"/>
      <c r="H1619" s="20" t="s">
        <v>74</v>
      </c>
      <c r="I1619" s="21" t="s">
        <v>2514</v>
      </c>
      <c r="J1619" s="5"/>
      <c r="K1619" s="5"/>
      <c r="L1619" s="19" t="str">
        <f>D1619&amp;"|"&amp;COUNTIF($D$5:D1619,D1619)</f>
        <v>رصف الأسفلت: الأعمال التمهيدية وطبقة الأساس|8</v>
      </c>
    </row>
    <row r="1620" spans="1:12" ht="36" x14ac:dyDescent="0.4">
      <c r="A1620" s="22">
        <v>1616</v>
      </c>
      <c r="B1620" s="22" t="s">
        <v>2517</v>
      </c>
      <c r="C1620" s="23" t="s">
        <v>2518</v>
      </c>
      <c r="D1620" s="23" t="s">
        <v>2519</v>
      </c>
      <c r="E1620" s="23" t="s">
        <v>118</v>
      </c>
      <c r="F1620" s="23" t="s">
        <v>2529</v>
      </c>
      <c r="G1620" s="23"/>
      <c r="H1620" s="22" t="s">
        <v>74</v>
      </c>
      <c r="I1620" s="23" t="s">
        <v>2514</v>
      </c>
      <c r="J1620" s="5"/>
      <c r="K1620" s="5"/>
      <c r="L1620" s="19" t="str">
        <f>D1620&amp;"|"&amp;COUNTIF($D$5:D1620,D1620)</f>
        <v>رصف الأسفلت: الأعمال التمهيدية وطبقة الأساس|9</v>
      </c>
    </row>
    <row r="1621" spans="1:12" ht="36" x14ac:dyDescent="0.4">
      <c r="A1621" s="20">
        <v>1617</v>
      </c>
      <c r="B1621" s="20" t="s">
        <v>2517</v>
      </c>
      <c r="C1621" s="21" t="s">
        <v>2518</v>
      </c>
      <c r="D1621" s="21" t="s">
        <v>2519</v>
      </c>
      <c r="E1621" s="21" t="s">
        <v>72</v>
      </c>
      <c r="F1621" s="21" t="s">
        <v>2530</v>
      </c>
      <c r="G1621" s="21"/>
      <c r="H1621" s="20" t="s">
        <v>78</v>
      </c>
      <c r="I1621" s="21" t="s">
        <v>2514</v>
      </c>
      <c r="J1621" s="5"/>
      <c r="K1621" s="5"/>
      <c r="L1621" s="19" t="str">
        <f>D1621&amp;"|"&amp;COUNTIF($D$5:D1621,D1621)</f>
        <v>رصف الأسفلت: الأعمال التمهيدية وطبقة الأساس|10</v>
      </c>
    </row>
    <row r="1622" spans="1:12" ht="72" x14ac:dyDescent="0.4">
      <c r="A1622" s="22">
        <v>1618</v>
      </c>
      <c r="B1622" s="22" t="s">
        <v>2517</v>
      </c>
      <c r="C1622" s="23" t="s">
        <v>2518</v>
      </c>
      <c r="D1622" s="23" t="s">
        <v>2519</v>
      </c>
      <c r="E1622" s="23" t="s">
        <v>72</v>
      </c>
      <c r="F1622" s="23" t="s">
        <v>2531</v>
      </c>
      <c r="G1622" s="23" t="s">
        <v>2532</v>
      </c>
      <c r="H1622" s="22" t="s">
        <v>78</v>
      </c>
      <c r="I1622" s="23" t="s">
        <v>2514</v>
      </c>
      <c r="J1622" s="5"/>
      <c r="K1622" s="5"/>
      <c r="L1622" s="19" t="str">
        <f>D1622&amp;"|"&amp;COUNTIF($D$5:D1622,D1622)</f>
        <v>رصف الأسفلت: الأعمال التمهيدية وطبقة الأساس|11</v>
      </c>
    </row>
    <row r="1623" spans="1:12" ht="36" x14ac:dyDescent="0.4">
      <c r="A1623" s="20">
        <v>1619</v>
      </c>
      <c r="B1623" s="20" t="s">
        <v>2517</v>
      </c>
      <c r="C1623" s="21" t="s">
        <v>2518</v>
      </c>
      <c r="D1623" s="21" t="s">
        <v>2519</v>
      </c>
      <c r="E1623" s="21" t="s">
        <v>118</v>
      </c>
      <c r="F1623" s="21" t="s">
        <v>2533</v>
      </c>
      <c r="G1623" s="21" t="s">
        <v>2534</v>
      </c>
      <c r="H1623" s="20" t="s">
        <v>74</v>
      </c>
      <c r="I1623" s="21" t="s">
        <v>2514</v>
      </c>
      <c r="J1623" s="5"/>
      <c r="K1623" s="5"/>
      <c r="L1623" s="19" t="str">
        <f>D1623&amp;"|"&amp;COUNTIF($D$5:D1623,D1623)</f>
        <v>رصف الأسفلت: الأعمال التمهيدية وطبقة الأساس|12</v>
      </c>
    </row>
    <row r="1624" spans="1:12" ht="36" x14ac:dyDescent="0.4">
      <c r="A1624" s="22">
        <v>1620</v>
      </c>
      <c r="B1624" s="22" t="s">
        <v>2517</v>
      </c>
      <c r="C1624" s="23" t="s">
        <v>2518</v>
      </c>
      <c r="D1624" s="23" t="s">
        <v>2519</v>
      </c>
      <c r="E1624" s="23" t="s">
        <v>118</v>
      </c>
      <c r="F1624" s="23" t="s">
        <v>2535</v>
      </c>
      <c r="G1624" s="23"/>
      <c r="H1624" s="22" t="s">
        <v>84</v>
      </c>
      <c r="I1624" s="23" t="s">
        <v>2514</v>
      </c>
      <c r="J1624" s="5"/>
      <c r="K1624" s="5"/>
      <c r="L1624" s="19" t="str">
        <f>D1624&amp;"|"&amp;COUNTIF($D$5:D1624,D1624)</f>
        <v>رصف الأسفلت: الأعمال التمهيدية وطبقة الأساس|13</v>
      </c>
    </row>
    <row r="1625" spans="1:12" ht="36" x14ac:dyDescent="0.4">
      <c r="A1625" s="20">
        <v>1621</v>
      </c>
      <c r="B1625" s="20" t="s">
        <v>2517</v>
      </c>
      <c r="C1625" s="21" t="s">
        <v>2518</v>
      </c>
      <c r="D1625" s="21" t="s">
        <v>2519</v>
      </c>
      <c r="E1625" s="21" t="s">
        <v>118</v>
      </c>
      <c r="F1625" s="21" t="s">
        <v>2536</v>
      </c>
      <c r="G1625" s="21" t="s">
        <v>2537</v>
      </c>
      <c r="H1625" s="20" t="s">
        <v>84</v>
      </c>
      <c r="I1625" s="21" t="s">
        <v>2514</v>
      </c>
      <c r="J1625" s="5"/>
      <c r="K1625" s="5"/>
      <c r="L1625" s="19" t="str">
        <f>D1625&amp;"|"&amp;COUNTIF($D$5:D1625,D1625)</f>
        <v>رصف الأسفلت: الأعمال التمهيدية وطبقة الأساس|14</v>
      </c>
    </row>
    <row r="1626" spans="1:12" ht="36" x14ac:dyDescent="0.4">
      <c r="A1626" s="22">
        <v>1622</v>
      </c>
      <c r="B1626" s="22" t="s">
        <v>2517</v>
      </c>
      <c r="C1626" s="23" t="s">
        <v>2518</v>
      </c>
      <c r="D1626" s="23" t="s">
        <v>2519</v>
      </c>
      <c r="E1626" s="23" t="s">
        <v>118</v>
      </c>
      <c r="F1626" s="23" t="s">
        <v>2538</v>
      </c>
      <c r="G1626" s="23"/>
      <c r="H1626" s="22" t="s">
        <v>74</v>
      </c>
      <c r="I1626" s="23" t="s">
        <v>2539</v>
      </c>
      <c r="J1626" s="5"/>
      <c r="K1626" s="5"/>
      <c r="L1626" s="19" t="str">
        <f>D1626&amp;"|"&amp;COUNTIF($D$5:D1626,D1626)</f>
        <v>رصف الأسفلت: الأعمال التمهيدية وطبقة الأساس|15</v>
      </c>
    </row>
    <row r="1627" spans="1:12" ht="36" x14ac:dyDescent="0.4">
      <c r="A1627" s="20">
        <v>1623</v>
      </c>
      <c r="B1627" s="20" t="s">
        <v>2517</v>
      </c>
      <c r="C1627" s="21" t="s">
        <v>2518</v>
      </c>
      <c r="D1627" s="21" t="s">
        <v>2519</v>
      </c>
      <c r="E1627" s="21" t="s">
        <v>118</v>
      </c>
      <c r="F1627" s="21" t="s">
        <v>2540</v>
      </c>
      <c r="G1627" s="21" t="s">
        <v>2541</v>
      </c>
      <c r="H1627" s="20" t="s">
        <v>74</v>
      </c>
      <c r="I1627" s="21" t="s">
        <v>2539</v>
      </c>
      <c r="J1627" s="5"/>
      <c r="K1627" s="5"/>
      <c r="L1627" s="19" t="str">
        <f>D1627&amp;"|"&amp;COUNTIF($D$5:D1627,D1627)</f>
        <v>رصف الأسفلت: الأعمال التمهيدية وطبقة الأساس|16</v>
      </c>
    </row>
    <row r="1628" spans="1:12" ht="36" x14ac:dyDescent="0.4">
      <c r="A1628" s="22">
        <v>1624</v>
      </c>
      <c r="B1628" s="22" t="s">
        <v>2517</v>
      </c>
      <c r="C1628" s="23" t="s">
        <v>2518</v>
      </c>
      <c r="D1628" s="23" t="s">
        <v>2519</v>
      </c>
      <c r="E1628" s="23" t="s">
        <v>118</v>
      </c>
      <c r="F1628" s="23" t="s">
        <v>2542</v>
      </c>
      <c r="G1628" s="23" t="s">
        <v>2543</v>
      </c>
      <c r="H1628" s="22" t="s">
        <v>74</v>
      </c>
      <c r="I1628" s="23" t="s">
        <v>2539</v>
      </c>
      <c r="J1628" s="5"/>
      <c r="K1628" s="5"/>
      <c r="L1628" s="19" t="str">
        <f>D1628&amp;"|"&amp;COUNTIF($D$5:D1628,D1628)</f>
        <v>رصف الأسفلت: الأعمال التمهيدية وطبقة الأساس|17</v>
      </c>
    </row>
    <row r="1629" spans="1:12" ht="36" x14ac:dyDescent="0.4">
      <c r="A1629" s="20">
        <v>1625</v>
      </c>
      <c r="B1629" s="20" t="s">
        <v>2517</v>
      </c>
      <c r="C1629" s="21" t="s">
        <v>2518</v>
      </c>
      <c r="D1629" s="21" t="s">
        <v>2544</v>
      </c>
      <c r="E1629" s="21" t="s">
        <v>118</v>
      </c>
      <c r="F1629" s="21" t="s">
        <v>2545</v>
      </c>
      <c r="G1629" s="21"/>
      <c r="H1629" s="20" t="s">
        <v>74</v>
      </c>
      <c r="I1629" s="21" t="s">
        <v>2539</v>
      </c>
      <c r="J1629" s="5"/>
      <c r="K1629" s="5"/>
      <c r="L1629" s="19" t="str">
        <f>D1629&amp;"|"&amp;COUNTIF($D$5:D1629,D1629)</f>
        <v>رش طبقة التشريب Prime Coat|1</v>
      </c>
    </row>
    <row r="1630" spans="1:12" ht="36" x14ac:dyDescent="0.4">
      <c r="A1630" s="22">
        <v>1626</v>
      </c>
      <c r="B1630" s="22" t="s">
        <v>2517</v>
      </c>
      <c r="C1630" s="23" t="s">
        <v>2518</v>
      </c>
      <c r="D1630" s="23" t="s">
        <v>2544</v>
      </c>
      <c r="E1630" s="23" t="s">
        <v>118</v>
      </c>
      <c r="F1630" s="23" t="s">
        <v>2546</v>
      </c>
      <c r="G1630" s="23" t="s">
        <v>2547</v>
      </c>
      <c r="H1630" s="22" t="s">
        <v>84</v>
      </c>
      <c r="I1630" s="23" t="s">
        <v>2539</v>
      </c>
      <c r="J1630" s="5"/>
      <c r="K1630" s="5"/>
      <c r="L1630" s="19" t="str">
        <f>D1630&amp;"|"&amp;COUNTIF($D$5:D1630,D1630)</f>
        <v>رش طبقة التشريب Prime Coat|2</v>
      </c>
    </row>
    <row r="1631" spans="1:12" ht="36" x14ac:dyDescent="0.4">
      <c r="A1631" s="20">
        <v>1627</v>
      </c>
      <c r="B1631" s="20" t="s">
        <v>2517</v>
      </c>
      <c r="C1631" s="21" t="s">
        <v>2518</v>
      </c>
      <c r="D1631" s="21" t="s">
        <v>2544</v>
      </c>
      <c r="E1631" s="21" t="s">
        <v>118</v>
      </c>
      <c r="F1631" s="21" t="s">
        <v>2548</v>
      </c>
      <c r="G1631" s="21" t="s">
        <v>2549</v>
      </c>
      <c r="H1631" s="20" t="s">
        <v>84</v>
      </c>
      <c r="I1631" s="21" t="s">
        <v>2539</v>
      </c>
      <c r="J1631" s="5"/>
      <c r="K1631" s="5"/>
      <c r="L1631" s="19" t="str">
        <f>D1631&amp;"|"&amp;COUNTIF($D$5:D1631,D1631)</f>
        <v>رش طبقة التشريب Prime Coat|3</v>
      </c>
    </row>
    <row r="1632" spans="1:12" ht="36" x14ac:dyDescent="0.4">
      <c r="A1632" s="22">
        <v>1628</v>
      </c>
      <c r="B1632" s="22" t="s">
        <v>2517</v>
      </c>
      <c r="C1632" s="23" t="s">
        <v>2518</v>
      </c>
      <c r="D1632" s="23" t="s">
        <v>2544</v>
      </c>
      <c r="E1632" s="23" t="s">
        <v>118</v>
      </c>
      <c r="F1632" s="23" t="s">
        <v>2550</v>
      </c>
      <c r="G1632" s="23" t="s">
        <v>2551</v>
      </c>
      <c r="H1632" s="22" t="s">
        <v>84</v>
      </c>
      <c r="I1632" s="23" t="s">
        <v>2539</v>
      </c>
      <c r="J1632" s="5"/>
      <c r="K1632" s="5"/>
      <c r="L1632" s="19" t="str">
        <f>D1632&amp;"|"&amp;COUNTIF($D$5:D1632,D1632)</f>
        <v>رش طبقة التشريب Prime Coat|4</v>
      </c>
    </row>
    <row r="1633" spans="1:12" ht="36" x14ac:dyDescent="0.4">
      <c r="A1633" s="20">
        <v>1629</v>
      </c>
      <c r="B1633" s="20" t="s">
        <v>2517</v>
      </c>
      <c r="C1633" s="21" t="s">
        <v>2518</v>
      </c>
      <c r="D1633" s="21" t="s">
        <v>2544</v>
      </c>
      <c r="E1633" s="21" t="s">
        <v>118</v>
      </c>
      <c r="F1633" s="21" t="s">
        <v>2552</v>
      </c>
      <c r="G1633" s="21"/>
      <c r="H1633" s="20" t="s">
        <v>84</v>
      </c>
      <c r="I1633" s="21" t="s">
        <v>2539</v>
      </c>
      <c r="J1633" s="5"/>
      <c r="K1633" s="5"/>
      <c r="L1633" s="19" t="str">
        <f>D1633&amp;"|"&amp;COUNTIF($D$5:D1633,D1633)</f>
        <v>رش طبقة التشريب Prime Coat|5</v>
      </c>
    </row>
    <row r="1634" spans="1:12" ht="36" x14ac:dyDescent="0.4">
      <c r="A1634" s="22">
        <v>1630</v>
      </c>
      <c r="B1634" s="22" t="s">
        <v>2517</v>
      </c>
      <c r="C1634" s="23" t="s">
        <v>2518</v>
      </c>
      <c r="D1634" s="23" t="s">
        <v>2544</v>
      </c>
      <c r="E1634" s="23" t="s">
        <v>118</v>
      </c>
      <c r="F1634" s="23" t="s">
        <v>2553</v>
      </c>
      <c r="G1634" s="23" t="s">
        <v>2554</v>
      </c>
      <c r="H1634" s="22" t="s">
        <v>74</v>
      </c>
      <c r="I1634" s="23" t="s">
        <v>2539</v>
      </c>
      <c r="J1634" s="5"/>
      <c r="K1634" s="5"/>
      <c r="L1634" s="19" t="str">
        <f>D1634&amp;"|"&amp;COUNTIF($D$5:D1634,D1634)</f>
        <v>رش طبقة التشريب Prime Coat|6</v>
      </c>
    </row>
    <row r="1635" spans="1:12" ht="36" x14ac:dyDescent="0.4">
      <c r="A1635" s="20">
        <v>1631</v>
      </c>
      <c r="B1635" s="20" t="s">
        <v>2517</v>
      </c>
      <c r="C1635" s="21" t="s">
        <v>2518</v>
      </c>
      <c r="D1635" s="21" t="s">
        <v>2555</v>
      </c>
      <c r="E1635" s="21" t="s">
        <v>118</v>
      </c>
      <c r="F1635" s="21" t="s">
        <v>2556</v>
      </c>
      <c r="G1635" s="21"/>
      <c r="H1635" s="20" t="s">
        <v>84</v>
      </c>
      <c r="I1635" s="21" t="s">
        <v>2539</v>
      </c>
      <c r="J1635" s="5"/>
      <c r="K1635" s="5"/>
      <c r="L1635" s="19" t="str">
        <f>D1635&amp;"|"&amp;COUNTIF($D$5:D1635,D1635)</f>
        <v>فرش ودمك الأسفلت|1</v>
      </c>
    </row>
    <row r="1636" spans="1:12" ht="36" x14ac:dyDescent="0.4">
      <c r="A1636" s="22">
        <v>1632</v>
      </c>
      <c r="B1636" s="22" t="s">
        <v>2517</v>
      </c>
      <c r="C1636" s="23" t="s">
        <v>2518</v>
      </c>
      <c r="D1636" s="23" t="s">
        <v>2555</v>
      </c>
      <c r="E1636" s="23" t="s">
        <v>118</v>
      </c>
      <c r="F1636" s="23" t="s">
        <v>2557</v>
      </c>
      <c r="G1636" s="23"/>
      <c r="H1636" s="22" t="s">
        <v>84</v>
      </c>
      <c r="I1636" s="23" t="s">
        <v>2539</v>
      </c>
      <c r="J1636" s="5"/>
      <c r="K1636" s="5"/>
      <c r="L1636" s="19" t="str">
        <f>D1636&amp;"|"&amp;COUNTIF($D$5:D1636,D1636)</f>
        <v>فرش ودمك الأسفلت|2</v>
      </c>
    </row>
    <row r="1637" spans="1:12" ht="36" x14ac:dyDescent="0.4">
      <c r="A1637" s="20">
        <v>1633</v>
      </c>
      <c r="B1637" s="20" t="s">
        <v>2517</v>
      </c>
      <c r="C1637" s="21" t="s">
        <v>2518</v>
      </c>
      <c r="D1637" s="21" t="s">
        <v>2555</v>
      </c>
      <c r="E1637" s="21" t="s">
        <v>118</v>
      </c>
      <c r="F1637" s="21" t="s">
        <v>2558</v>
      </c>
      <c r="G1637" s="21" t="s">
        <v>2559</v>
      </c>
      <c r="H1637" s="20" t="s">
        <v>74</v>
      </c>
      <c r="I1637" s="21" t="s">
        <v>2539</v>
      </c>
      <c r="J1637" s="5"/>
      <c r="K1637" s="5"/>
      <c r="L1637" s="19" t="str">
        <f>D1637&amp;"|"&amp;COUNTIF($D$5:D1637,D1637)</f>
        <v>فرش ودمك الأسفلت|3</v>
      </c>
    </row>
    <row r="1638" spans="1:12" ht="36" x14ac:dyDescent="0.4">
      <c r="A1638" s="22">
        <v>1634</v>
      </c>
      <c r="B1638" s="22" t="s">
        <v>2517</v>
      </c>
      <c r="C1638" s="23" t="s">
        <v>2518</v>
      </c>
      <c r="D1638" s="23" t="s">
        <v>2555</v>
      </c>
      <c r="E1638" s="23" t="s">
        <v>118</v>
      </c>
      <c r="F1638" s="23" t="s">
        <v>2560</v>
      </c>
      <c r="G1638" s="23"/>
      <c r="H1638" s="22" t="s">
        <v>84</v>
      </c>
      <c r="I1638" s="23" t="s">
        <v>2539</v>
      </c>
      <c r="J1638" s="5"/>
      <c r="K1638" s="5"/>
      <c r="L1638" s="19" t="str">
        <f>D1638&amp;"|"&amp;COUNTIF($D$5:D1638,D1638)</f>
        <v>فرش ودمك الأسفلت|4</v>
      </c>
    </row>
    <row r="1639" spans="1:12" ht="36" x14ac:dyDescent="0.4">
      <c r="A1639" s="20">
        <v>1635</v>
      </c>
      <c r="B1639" s="20" t="s">
        <v>2517</v>
      </c>
      <c r="C1639" s="21" t="s">
        <v>2518</v>
      </c>
      <c r="D1639" s="21" t="s">
        <v>2555</v>
      </c>
      <c r="E1639" s="21" t="s">
        <v>118</v>
      </c>
      <c r="F1639" s="21" t="s">
        <v>2561</v>
      </c>
      <c r="G1639" s="21"/>
      <c r="H1639" s="20" t="s">
        <v>84</v>
      </c>
      <c r="I1639" s="21" t="s">
        <v>2539</v>
      </c>
      <c r="J1639" s="5"/>
      <c r="K1639" s="5"/>
      <c r="L1639" s="19" t="str">
        <f>D1639&amp;"|"&amp;COUNTIF($D$5:D1639,D1639)</f>
        <v>فرش ودمك الأسفلت|5</v>
      </c>
    </row>
    <row r="1640" spans="1:12" ht="36" x14ac:dyDescent="0.4">
      <c r="A1640" s="22">
        <v>1636</v>
      </c>
      <c r="B1640" s="22" t="s">
        <v>2517</v>
      </c>
      <c r="C1640" s="23" t="s">
        <v>2518</v>
      </c>
      <c r="D1640" s="23" t="s">
        <v>2555</v>
      </c>
      <c r="E1640" s="23" t="s">
        <v>118</v>
      </c>
      <c r="F1640" s="23" t="s">
        <v>2562</v>
      </c>
      <c r="G1640" s="23"/>
      <c r="H1640" s="22" t="s">
        <v>84</v>
      </c>
      <c r="I1640" s="23" t="s">
        <v>2539</v>
      </c>
      <c r="J1640" s="5"/>
      <c r="K1640" s="5"/>
      <c r="L1640" s="19" t="str">
        <f>D1640&amp;"|"&amp;COUNTIF($D$5:D1640,D1640)</f>
        <v>فرش ودمك الأسفلت|6</v>
      </c>
    </row>
    <row r="1641" spans="1:12" ht="36" x14ac:dyDescent="0.4">
      <c r="A1641" s="20">
        <v>1637</v>
      </c>
      <c r="B1641" s="20" t="s">
        <v>2517</v>
      </c>
      <c r="C1641" s="21" t="s">
        <v>2518</v>
      </c>
      <c r="D1641" s="21" t="s">
        <v>2555</v>
      </c>
      <c r="E1641" s="21" t="s">
        <v>118</v>
      </c>
      <c r="F1641" s="21" t="s">
        <v>2563</v>
      </c>
      <c r="G1641" s="21" t="s">
        <v>2564</v>
      </c>
      <c r="H1641" s="20" t="s">
        <v>84</v>
      </c>
      <c r="I1641" s="21" t="s">
        <v>2539</v>
      </c>
      <c r="J1641" s="5"/>
      <c r="K1641" s="5"/>
      <c r="L1641" s="19" t="str">
        <f>D1641&amp;"|"&amp;COUNTIF($D$5:D1641,D1641)</f>
        <v>فرش ودمك الأسفلت|7</v>
      </c>
    </row>
    <row r="1642" spans="1:12" ht="36" x14ac:dyDescent="0.4">
      <c r="A1642" s="22">
        <v>1638</v>
      </c>
      <c r="B1642" s="22" t="s">
        <v>2517</v>
      </c>
      <c r="C1642" s="23" t="s">
        <v>2518</v>
      </c>
      <c r="D1642" s="23" t="s">
        <v>2555</v>
      </c>
      <c r="E1642" s="23" t="s">
        <v>118</v>
      </c>
      <c r="F1642" s="23" t="s">
        <v>2565</v>
      </c>
      <c r="G1642" s="23" t="s">
        <v>2566</v>
      </c>
      <c r="H1642" s="22" t="s">
        <v>74</v>
      </c>
      <c r="I1642" s="23" t="s">
        <v>2539</v>
      </c>
      <c r="J1642" s="5"/>
      <c r="K1642" s="5"/>
      <c r="L1642" s="19" t="str">
        <f>D1642&amp;"|"&amp;COUNTIF($D$5:D1642,D1642)</f>
        <v>فرش ودمك الأسفلت|8</v>
      </c>
    </row>
    <row r="1643" spans="1:12" ht="36" x14ac:dyDescent="0.4">
      <c r="A1643" s="20">
        <v>1639</v>
      </c>
      <c r="B1643" s="20" t="s">
        <v>2517</v>
      </c>
      <c r="C1643" s="21" t="s">
        <v>2518</v>
      </c>
      <c r="D1643" s="21" t="s">
        <v>2555</v>
      </c>
      <c r="E1643" s="21" t="s">
        <v>118</v>
      </c>
      <c r="F1643" s="21" t="s">
        <v>2567</v>
      </c>
      <c r="G1643" s="21"/>
      <c r="H1643" s="20" t="s">
        <v>84</v>
      </c>
      <c r="I1643" s="21" t="s">
        <v>2539</v>
      </c>
      <c r="J1643" s="5"/>
      <c r="K1643" s="5"/>
      <c r="L1643" s="19" t="str">
        <f>D1643&amp;"|"&amp;COUNTIF($D$5:D1643,D1643)</f>
        <v>فرش ودمك الأسفلت|9</v>
      </c>
    </row>
    <row r="1644" spans="1:12" ht="36" x14ac:dyDescent="0.4">
      <c r="A1644" s="22">
        <v>1640</v>
      </c>
      <c r="B1644" s="22" t="s">
        <v>2517</v>
      </c>
      <c r="C1644" s="23" t="s">
        <v>2518</v>
      </c>
      <c r="D1644" s="23" t="s">
        <v>2555</v>
      </c>
      <c r="E1644" s="23" t="s">
        <v>118</v>
      </c>
      <c r="F1644" s="23" t="s">
        <v>2568</v>
      </c>
      <c r="G1644" s="23" t="s">
        <v>2569</v>
      </c>
      <c r="H1644" s="22" t="s">
        <v>84</v>
      </c>
      <c r="I1644" s="23" t="s">
        <v>2539</v>
      </c>
      <c r="J1644" s="5"/>
      <c r="K1644" s="5"/>
      <c r="L1644" s="19" t="str">
        <f>D1644&amp;"|"&amp;COUNTIF($D$5:D1644,D1644)</f>
        <v>فرش ودمك الأسفلت|10</v>
      </c>
    </row>
    <row r="1645" spans="1:12" ht="36" x14ac:dyDescent="0.4">
      <c r="A1645" s="20">
        <v>1641</v>
      </c>
      <c r="B1645" s="20" t="s">
        <v>2517</v>
      </c>
      <c r="C1645" s="21" t="s">
        <v>2518</v>
      </c>
      <c r="D1645" s="21" t="s">
        <v>2555</v>
      </c>
      <c r="E1645" s="21" t="s">
        <v>118</v>
      </c>
      <c r="F1645" s="21" t="s">
        <v>2570</v>
      </c>
      <c r="G1645" s="21" t="s">
        <v>2571</v>
      </c>
      <c r="H1645" s="20" t="s">
        <v>84</v>
      </c>
      <c r="I1645" s="21" t="s">
        <v>2539</v>
      </c>
      <c r="J1645" s="5"/>
      <c r="K1645" s="5"/>
      <c r="L1645" s="19" t="str">
        <f>D1645&amp;"|"&amp;COUNTIF($D$5:D1645,D1645)</f>
        <v>فرش ودمك الأسفلت|11</v>
      </c>
    </row>
    <row r="1646" spans="1:12" ht="36" x14ac:dyDescent="0.4">
      <c r="A1646" s="22">
        <v>1642</v>
      </c>
      <c r="B1646" s="22" t="s">
        <v>2517</v>
      </c>
      <c r="C1646" s="23" t="s">
        <v>2518</v>
      </c>
      <c r="D1646" s="23" t="s">
        <v>2555</v>
      </c>
      <c r="E1646" s="23" t="s">
        <v>118</v>
      </c>
      <c r="F1646" s="23" t="s">
        <v>2572</v>
      </c>
      <c r="G1646" s="23" t="s">
        <v>2573</v>
      </c>
      <c r="H1646" s="22" t="s">
        <v>84</v>
      </c>
      <c r="I1646" s="23" t="s">
        <v>2574</v>
      </c>
      <c r="J1646" s="5"/>
      <c r="K1646" s="5"/>
      <c r="L1646" s="19" t="str">
        <f>D1646&amp;"|"&amp;COUNTIF($D$5:D1646,D1646)</f>
        <v>فرش ودمك الأسفلت|12</v>
      </c>
    </row>
    <row r="1647" spans="1:12" ht="54" x14ac:dyDescent="0.4">
      <c r="A1647" s="20">
        <v>1643</v>
      </c>
      <c r="B1647" s="20" t="s">
        <v>2517</v>
      </c>
      <c r="C1647" s="21" t="s">
        <v>2518</v>
      </c>
      <c r="D1647" s="21" t="s">
        <v>2555</v>
      </c>
      <c r="E1647" s="21" t="s">
        <v>118</v>
      </c>
      <c r="F1647" s="21" t="s">
        <v>2575</v>
      </c>
      <c r="G1647" s="21" t="s">
        <v>2576</v>
      </c>
      <c r="H1647" s="20" t="s">
        <v>74</v>
      </c>
      <c r="I1647" s="21" t="s">
        <v>2574</v>
      </c>
      <c r="J1647" s="5"/>
      <c r="K1647" s="5"/>
      <c r="L1647" s="19" t="str">
        <f>D1647&amp;"|"&amp;COUNTIF($D$5:D1647,D1647)</f>
        <v>فرش ودمك الأسفلت|13</v>
      </c>
    </row>
    <row r="1648" spans="1:12" ht="36" x14ac:dyDescent="0.4">
      <c r="A1648" s="22">
        <v>1644</v>
      </c>
      <c r="B1648" s="22" t="s">
        <v>2517</v>
      </c>
      <c r="C1648" s="23" t="s">
        <v>2518</v>
      </c>
      <c r="D1648" s="23" t="s">
        <v>2555</v>
      </c>
      <c r="E1648" s="23" t="s">
        <v>118</v>
      </c>
      <c r="F1648" s="23" t="s">
        <v>2577</v>
      </c>
      <c r="G1648" s="23"/>
      <c r="H1648" s="22" t="s">
        <v>84</v>
      </c>
      <c r="I1648" s="23" t="s">
        <v>2574</v>
      </c>
      <c r="J1648" s="5"/>
      <c r="K1648" s="5"/>
      <c r="L1648" s="19" t="str">
        <f>D1648&amp;"|"&amp;COUNTIF($D$5:D1648,D1648)</f>
        <v>فرش ودمك الأسفلت|14</v>
      </c>
    </row>
    <row r="1649" spans="1:12" ht="36" x14ac:dyDescent="0.4">
      <c r="A1649" s="20">
        <v>1645</v>
      </c>
      <c r="B1649" s="20" t="s">
        <v>2517</v>
      </c>
      <c r="C1649" s="21" t="s">
        <v>2518</v>
      </c>
      <c r="D1649" s="21" t="s">
        <v>2555</v>
      </c>
      <c r="E1649" s="21" t="s">
        <v>118</v>
      </c>
      <c r="F1649" s="21" t="s">
        <v>2578</v>
      </c>
      <c r="G1649" s="21" t="s">
        <v>2579</v>
      </c>
      <c r="H1649" s="20" t="s">
        <v>84</v>
      </c>
      <c r="I1649" s="21" t="s">
        <v>2574</v>
      </c>
      <c r="J1649" s="5"/>
      <c r="K1649" s="5"/>
      <c r="L1649" s="19" t="str">
        <f>D1649&amp;"|"&amp;COUNTIF($D$5:D1649,D1649)</f>
        <v>فرش ودمك الأسفلت|15</v>
      </c>
    </row>
    <row r="1650" spans="1:12" ht="36" x14ac:dyDescent="0.4">
      <c r="A1650" s="22">
        <v>1646</v>
      </c>
      <c r="B1650" s="22" t="s">
        <v>2517</v>
      </c>
      <c r="C1650" s="23" t="s">
        <v>2518</v>
      </c>
      <c r="D1650" s="23" t="s">
        <v>2555</v>
      </c>
      <c r="E1650" s="23" t="s">
        <v>118</v>
      </c>
      <c r="F1650" s="23" t="s">
        <v>2580</v>
      </c>
      <c r="G1650" s="23" t="s">
        <v>2581</v>
      </c>
      <c r="H1650" s="22" t="s">
        <v>84</v>
      </c>
      <c r="I1650" s="23" t="s">
        <v>2574</v>
      </c>
      <c r="J1650" s="5"/>
      <c r="K1650" s="5"/>
      <c r="L1650" s="19" t="str">
        <f>D1650&amp;"|"&amp;COUNTIF($D$5:D1650,D1650)</f>
        <v>فرش ودمك الأسفلت|16</v>
      </c>
    </row>
    <row r="1651" spans="1:12" ht="36" x14ac:dyDescent="0.4">
      <c r="A1651" s="20">
        <v>1647</v>
      </c>
      <c r="B1651" s="20" t="s">
        <v>2517</v>
      </c>
      <c r="C1651" s="21" t="s">
        <v>2518</v>
      </c>
      <c r="D1651" s="21" t="s">
        <v>2555</v>
      </c>
      <c r="E1651" s="21" t="s">
        <v>118</v>
      </c>
      <c r="F1651" s="21" t="s">
        <v>2582</v>
      </c>
      <c r="G1651" s="21" t="s">
        <v>2583</v>
      </c>
      <c r="H1651" s="20" t="s">
        <v>84</v>
      </c>
      <c r="I1651" s="21" t="s">
        <v>2574</v>
      </c>
      <c r="J1651" s="5"/>
      <c r="K1651" s="5"/>
      <c r="L1651" s="19" t="str">
        <f>D1651&amp;"|"&amp;COUNTIF($D$5:D1651,D1651)</f>
        <v>فرش ودمك الأسفلت|17</v>
      </c>
    </row>
    <row r="1652" spans="1:12" ht="36" x14ac:dyDescent="0.4">
      <c r="A1652" s="22">
        <v>1648</v>
      </c>
      <c r="B1652" s="22" t="s">
        <v>2517</v>
      </c>
      <c r="C1652" s="23" t="s">
        <v>2518</v>
      </c>
      <c r="D1652" s="23" t="s">
        <v>2555</v>
      </c>
      <c r="E1652" s="23" t="s">
        <v>118</v>
      </c>
      <c r="F1652" s="23" t="s">
        <v>2584</v>
      </c>
      <c r="G1652" s="23" t="s">
        <v>2585</v>
      </c>
      <c r="H1652" s="22" t="s">
        <v>74</v>
      </c>
      <c r="I1652" s="23" t="s">
        <v>2574</v>
      </c>
      <c r="J1652" s="5"/>
      <c r="K1652" s="5"/>
      <c r="L1652" s="19" t="str">
        <f>D1652&amp;"|"&amp;COUNTIF($D$5:D1652,D1652)</f>
        <v>فرش ودمك الأسفلت|18</v>
      </c>
    </row>
    <row r="1653" spans="1:12" ht="36" x14ac:dyDescent="0.4">
      <c r="A1653" s="20">
        <v>1649</v>
      </c>
      <c r="B1653" s="20" t="s">
        <v>2517</v>
      </c>
      <c r="C1653" s="21" t="s">
        <v>2518</v>
      </c>
      <c r="D1653" s="21" t="s">
        <v>2555</v>
      </c>
      <c r="E1653" s="21" t="s">
        <v>118</v>
      </c>
      <c r="F1653" s="21" t="s">
        <v>2586</v>
      </c>
      <c r="G1653" s="21" t="s">
        <v>2587</v>
      </c>
      <c r="H1653" s="20" t="s">
        <v>74</v>
      </c>
      <c r="I1653" s="21" t="s">
        <v>2574</v>
      </c>
      <c r="J1653" s="5"/>
      <c r="K1653" s="5"/>
      <c r="L1653" s="19" t="str">
        <f>D1653&amp;"|"&amp;COUNTIF($D$5:D1653,D1653)</f>
        <v>فرش ودمك الأسفلت|19</v>
      </c>
    </row>
    <row r="1654" spans="1:12" ht="36" x14ac:dyDescent="0.4">
      <c r="A1654" s="22">
        <v>1650</v>
      </c>
      <c r="B1654" s="22" t="s">
        <v>2517</v>
      </c>
      <c r="C1654" s="23" t="s">
        <v>2518</v>
      </c>
      <c r="D1654" s="23" t="s">
        <v>2555</v>
      </c>
      <c r="E1654" s="23" t="s">
        <v>404</v>
      </c>
      <c r="F1654" s="23" t="s">
        <v>2588</v>
      </c>
      <c r="G1654" s="23"/>
      <c r="H1654" s="22" t="s">
        <v>84</v>
      </c>
      <c r="I1654" s="23" t="s">
        <v>2574</v>
      </c>
      <c r="J1654" s="5"/>
      <c r="K1654" s="5"/>
      <c r="L1654" s="19" t="str">
        <f>D1654&amp;"|"&amp;COUNTIF($D$5:D1654,D1654)</f>
        <v>فرش ودمك الأسفلت|20</v>
      </c>
    </row>
    <row r="1655" spans="1:12" ht="36" x14ac:dyDescent="0.4">
      <c r="A1655" s="20">
        <v>1651</v>
      </c>
      <c r="B1655" s="20" t="s">
        <v>2517</v>
      </c>
      <c r="C1655" s="21" t="s">
        <v>2518</v>
      </c>
      <c r="D1655" s="21" t="s">
        <v>2589</v>
      </c>
      <c r="E1655" s="21" t="s">
        <v>72</v>
      </c>
      <c r="F1655" s="21" t="s">
        <v>2590</v>
      </c>
      <c r="G1655" s="21"/>
      <c r="H1655" s="20" t="s">
        <v>78</v>
      </c>
      <c r="I1655" s="21" t="s">
        <v>2574</v>
      </c>
      <c r="J1655" s="5"/>
      <c r="K1655" s="5"/>
      <c r="L1655" s="19" t="str">
        <f>D1655&amp;"|"&amp;COUNTIF($D$5:D1655,D1655)</f>
        <v>استلام البردورات|1</v>
      </c>
    </row>
    <row r="1656" spans="1:12" ht="36" x14ac:dyDescent="0.4">
      <c r="A1656" s="22">
        <v>1652</v>
      </c>
      <c r="B1656" s="22" t="s">
        <v>2517</v>
      </c>
      <c r="C1656" s="23" t="s">
        <v>2518</v>
      </c>
      <c r="D1656" s="23" t="s">
        <v>2589</v>
      </c>
      <c r="E1656" s="23" t="s">
        <v>72</v>
      </c>
      <c r="F1656" s="23" t="s">
        <v>2591</v>
      </c>
      <c r="G1656" s="23"/>
      <c r="H1656" s="22" t="s">
        <v>74</v>
      </c>
      <c r="I1656" s="23" t="s">
        <v>2574</v>
      </c>
      <c r="J1656" s="5"/>
      <c r="K1656" s="5"/>
      <c r="L1656" s="19" t="str">
        <f>D1656&amp;"|"&amp;COUNTIF($D$5:D1656,D1656)</f>
        <v>استلام البردورات|2</v>
      </c>
    </row>
    <row r="1657" spans="1:12" ht="36" x14ac:dyDescent="0.4">
      <c r="A1657" s="20">
        <v>1653</v>
      </c>
      <c r="B1657" s="20" t="s">
        <v>2517</v>
      </c>
      <c r="C1657" s="21" t="s">
        <v>2518</v>
      </c>
      <c r="D1657" s="21" t="s">
        <v>2589</v>
      </c>
      <c r="E1657" s="21" t="s">
        <v>72</v>
      </c>
      <c r="F1657" s="21" t="s">
        <v>2592</v>
      </c>
      <c r="G1657" s="21"/>
      <c r="H1657" s="20" t="s">
        <v>84</v>
      </c>
      <c r="I1657" s="21" t="s">
        <v>2574</v>
      </c>
      <c r="J1657" s="5"/>
      <c r="K1657" s="5"/>
      <c r="L1657" s="19" t="str">
        <f>D1657&amp;"|"&amp;COUNTIF($D$5:D1657,D1657)</f>
        <v>استلام البردورات|3</v>
      </c>
    </row>
    <row r="1658" spans="1:12" ht="36" x14ac:dyDescent="0.4">
      <c r="A1658" s="22">
        <v>1654</v>
      </c>
      <c r="B1658" s="22" t="s">
        <v>2517</v>
      </c>
      <c r="C1658" s="23" t="s">
        <v>2518</v>
      </c>
      <c r="D1658" s="23" t="s">
        <v>2589</v>
      </c>
      <c r="E1658" s="23" t="s">
        <v>118</v>
      </c>
      <c r="F1658" s="23" t="s">
        <v>2593</v>
      </c>
      <c r="G1658" s="23"/>
      <c r="H1658" s="22" t="s">
        <v>74</v>
      </c>
      <c r="I1658" s="23" t="s">
        <v>1121</v>
      </c>
      <c r="J1658" s="5"/>
      <c r="K1658" s="5"/>
      <c r="L1658" s="19" t="str">
        <f>D1658&amp;"|"&amp;COUNTIF($D$5:D1658,D1658)</f>
        <v>استلام البردورات|4</v>
      </c>
    </row>
    <row r="1659" spans="1:12" ht="36" x14ac:dyDescent="0.4">
      <c r="A1659" s="20">
        <v>1655</v>
      </c>
      <c r="B1659" s="20" t="s">
        <v>2517</v>
      </c>
      <c r="C1659" s="21" t="s">
        <v>2518</v>
      </c>
      <c r="D1659" s="21" t="s">
        <v>2589</v>
      </c>
      <c r="E1659" s="21" t="s">
        <v>118</v>
      </c>
      <c r="F1659" s="21" t="s">
        <v>2594</v>
      </c>
      <c r="G1659" s="21"/>
      <c r="H1659" s="20" t="s">
        <v>78</v>
      </c>
      <c r="I1659" s="21" t="s">
        <v>1121</v>
      </c>
      <c r="J1659" s="5"/>
      <c r="K1659" s="5"/>
      <c r="L1659" s="19" t="str">
        <f>D1659&amp;"|"&amp;COUNTIF($D$5:D1659,D1659)</f>
        <v>استلام البردورات|5</v>
      </c>
    </row>
    <row r="1660" spans="1:12" ht="54" x14ac:dyDescent="0.4">
      <c r="A1660" s="22">
        <v>1656</v>
      </c>
      <c r="B1660" s="22" t="s">
        <v>2517</v>
      </c>
      <c r="C1660" s="23" t="s">
        <v>2518</v>
      </c>
      <c r="D1660" s="23" t="s">
        <v>2589</v>
      </c>
      <c r="E1660" s="23" t="s">
        <v>118</v>
      </c>
      <c r="F1660" s="23" t="s">
        <v>2595</v>
      </c>
      <c r="G1660" s="23" t="s">
        <v>2596</v>
      </c>
      <c r="H1660" s="22" t="s">
        <v>74</v>
      </c>
      <c r="I1660" s="23" t="s">
        <v>1121</v>
      </c>
      <c r="J1660" s="5"/>
      <c r="K1660" s="5"/>
      <c r="L1660" s="19" t="str">
        <f>D1660&amp;"|"&amp;COUNTIF($D$5:D1660,D1660)</f>
        <v>استلام البردورات|6</v>
      </c>
    </row>
    <row r="1661" spans="1:12" ht="36" x14ac:dyDescent="0.4">
      <c r="A1661" s="20">
        <v>1657</v>
      </c>
      <c r="B1661" s="20" t="s">
        <v>2517</v>
      </c>
      <c r="C1661" s="21" t="s">
        <v>2518</v>
      </c>
      <c r="D1661" s="21" t="s">
        <v>2589</v>
      </c>
      <c r="E1661" s="21" t="s">
        <v>118</v>
      </c>
      <c r="F1661" s="21" t="s">
        <v>2597</v>
      </c>
      <c r="G1661" s="21"/>
      <c r="H1661" s="20" t="s">
        <v>84</v>
      </c>
      <c r="I1661" s="21" t="s">
        <v>1121</v>
      </c>
      <c r="J1661" s="5"/>
      <c r="K1661" s="5"/>
      <c r="L1661" s="19" t="str">
        <f>D1661&amp;"|"&amp;COUNTIF($D$5:D1661,D1661)</f>
        <v>استلام البردورات|7</v>
      </c>
    </row>
    <row r="1662" spans="1:12" ht="36" x14ac:dyDescent="0.4">
      <c r="A1662" s="22">
        <v>1658</v>
      </c>
      <c r="B1662" s="22" t="s">
        <v>2517</v>
      </c>
      <c r="C1662" s="23" t="s">
        <v>2518</v>
      </c>
      <c r="D1662" s="23" t="s">
        <v>2589</v>
      </c>
      <c r="E1662" s="23" t="s">
        <v>118</v>
      </c>
      <c r="F1662" s="23" t="s">
        <v>2598</v>
      </c>
      <c r="G1662" s="23"/>
      <c r="H1662" s="22" t="s">
        <v>84</v>
      </c>
      <c r="I1662" s="23" t="s">
        <v>1121</v>
      </c>
      <c r="J1662" s="5"/>
      <c r="K1662" s="5"/>
      <c r="L1662" s="19" t="str">
        <f>D1662&amp;"|"&amp;COUNTIF($D$5:D1662,D1662)</f>
        <v>استلام البردورات|8</v>
      </c>
    </row>
    <row r="1663" spans="1:12" ht="36" x14ac:dyDescent="0.4">
      <c r="A1663" s="20">
        <v>1659</v>
      </c>
      <c r="B1663" s="20" t="s">
        <v>2517</v>
      </c>
      <c r="C1663" s="21" t="s">
        <v>2518</v>
      </c>
      <c r="D1663" s="21" t="s">
        <v>2589</v>
      </c>
      <c r="E1663" s="21" t="s">
        <v>118</v>
      </c>
      <c r="F1663" s="21" t="s">
        <v>2599</v>
      </c>
      <c r="G1663" s="21" t="s">
        <v>2600</v>
      </c>
      <c r="H1663" s="20" t="s">
        <v>84</v>
      </c>
      <c r="I1663" s="21" t="s">
        <v>1121</v>
      </c>
      <c r="J1663" s="5"/>
      <c r="K1663" s="5"/>
      <c r="L1663" s="19" t="str">
        <f>D1663&amp;"|"&amp;COUNTIF($D$5:D1663,D1663)</f>
        <v>استلام البردورات|9</v>
      </c>
    </row>
    <row r="1664" spans="1:12" ht="36" x14ac:dyDescent="0.4">
      <c r="A1664" s="22">
        <v>1660</v>
      </c>
      <c r="B1664" s="22" t="s">
        <v>2517</v>
      </c>
      <c r="C1664" s="23" t="s">
        <v>2518</v>
      </c>
      <c r="D1664" s="23" t="s">
        <v>2589</v>
      </c>
      <c r="E1664" s="23" t="s">
        <v>118</v>
      </c>
      <c r="F1664" s="23" t="s">
        <v>2601</v>
      </c>
      <c r="G1664" s="23"/>
      <c r="H1664" s="22" t="s">
        <v>84</v>
      </c>
      <c r="I1664" s="23" t="s">
        <v>1121</v>
      </c>
      <c r="J1664" s="5"/>
      <c r="K1664" s="5"/>
      <c r="L1664" s="19" t="str">
        <f>D1664&amp;"|"&amp;COUNTIF($D$5:D1664,D1664)</f>
        <v>استلام البردورات|10</v>
      </c>
    </row>
    <row r="1665" spans="1:12" ht="36" x14ac:dyDescent="0.4">
      <c r="A1665" s="20">
        <v>1661</v>
      </c>
      <c r="B1665" s="20" t="s">
        <v>2517</v>
      </c>
      <c r="C1665" s="21" t="s">
        <v>2518</v>
      </c>
      <c r="D1665" s="21" t="s">
        <v>2589</v>
      </c>
      <c r="E1665" s="21" t="s">
        <v>118</v>
      </c>
      <c r="F1665" s="21" t="s">
        <v>2602</v>
      </c>
      <c r="G1665" s="21" t="s">
        <v>2603</v>
      </c>
      <c r="H1665" s="20" t="s">
        <v>84</v>
      </c>
      <c r="I1665" s="21" t="s">
        <v>1121</v>
      </c>
      <c r="J1665" s="5"/>
      <c r="K1665" s="5"/>
      <c r="L1665" s="19" t="str">
        <f>D1665&amp;"|"&amp;COUNTIF($D$5:D1665,D1665)</f>
        <v>استلام البردورات|11</v>
      </c>
    </row>
    <row r="1666" spans="1:12" ht="36" x14ac:dyDescent="0.4">
      <c r="A1666" s="22">
        <v>1662</v>
      </c>
      <c r="B1666" s="22" t="s">
        <v>2517</v>
      </c>
      <c r="C1666" s="23" t="s">
        <v>2518</v>
      </c>
      <c r="D1666" s="23" t="s">
        <v>2589</v>
      </c>
      <c r="E1666" s="23" t="s">
        <v>118</v>
      </c>
      <c r="F1666" s="23" t="s">
        <v>2604</v>
      </c>
      <c r="G1666" s="23" t="s">
        <v>2605</v>
      </c>
      <c r="H1666" s="22" t="s">
        <v>84</v>
      </c>
      <c r="I1666" s="23" t="s">
        <v>1121</v>
      </c>
      <c r="J1666" s="5"/>
      <c r="K1666" s="5"/>
      <c r="L1666" s="19" t="str">
        <f>D1666&amp;"|"&amp;COUNTIF($D$5:D1666,D1666)</f>
        <v>استلام البردورات|12</v>
      </c>
    </row>
    <row r="1667" spans="1:12" ht="36" x14ac:dyDescent="0.4">
      <c r="A1667" s="20">
        <v>1663</v>
      </c>
      <c r="B1667" s="20" t="s">
        <v>2517</v>
      </c>
      <c r="C1667" s="21" t="s">
        <v>2518</v>
      </c>
      <c r="D1667" s="21" t="s">
        <v>2589</v>
      </c>
      <c r="E1667" s="21" t="s">
        <v>118</v>
      </c>
      <c r="F1667" s="21" t="s">
        <v>2606</v>
      </c>
      <c r="G1667" s="21"/>
      <c r="H1667" s="20" t="s">
        <v>84</v>
      </c>
      <c r="I1667" s="21" t="s">
        <v>1121</v>
      </c>
      <c r="J1667" s="5"/>
      <c r="K1667" s="5"/>
      <c r="L1667" s="19" t="str">
        <f>D1667&amp;"|"&amp;COUNTIF($D$5:D1667,D1667)</f>
        <v>استلام البردورات|13</v>
      </c>
    </row>
    <row r="1668" spans="1:12" ht="36" x14ac:dyDescent="0.4">
      <c r="A1668" s="22">
        <v>1664</v>
      </c>
      <c r="B1668" s="22" t="s">
        <v>2517</v>
      </c>
      <c r="C1668" s="23" t="s">
        <v>2518</v>
      </c>
      <c r="D1668" s="23" t="s">
        <v>2589</v>
      </c>
      <c r="E1668" s="23" t="s">
        <v>404</v>
      </c>
      <c r="F1668" s="23" t="s">
        <v>2607</v>
      </c>
      <c r="G1668" s="23"/>
      <c r="H1668" s="22" t="s">
        <v>84</v>
      </c>
      <c r="I1668" s="23" t="s">
        <v>1121</v>
      </c>
      <c r="J1668" s="5"/>
      <c r="K1668" s="5"/>
      <c r="L1668" s="19" t="str">
        <f>D1668&amp;"|"&amp;COUNTIF($D$5:D1668,D1668)</f>
        <v>استلام البردورات|14</v>
      </c>
    </row>
    <row r="1669" spans="1:12" ht="36" x14ac:dyDescent="0.4">
      <c r="A1669" s="20">
        <v>1665</v>
      </c>
      <c r="B1669" s="20" t="s">
        <v>2517</v>
      </c>
      <c r="C1669" s="21" t="s">
        <v>2518</v>
      </c>
      <c r="D1669" s="21" t="s">
        <v>2608</v>
      </c>
      <c r="E1669" s="21" t="s">
        <v>72</v>
      </c>
      <c r="F1669" s="21" t="s">
        <v>2609</v>
      </c>
      <c r="G1669" s="21"/>
      <c r="H1669" s="20" t="s">
        <v>78</v>
      </c>
      <c r="I1669" s="21" t="s">
        <v>2610</v>
      </c>
      <c r="J1669" s="5"/>
      <c r="K1669" s="5"/>
      <c r="L1669" s="19" t="str">
        <f>D1669&amp;"|"&amp;COUNTIF($D$5:D1669,D1669)</f>
        <v>استلام تركيب البلاط المتداخل (الإنترلوك)|1</v>
      </c>
    </row>
    <row r="1670" spans="1:12" ht="36" x14ac:dyDescent="0.4">
      <c r="A1670" s="22">
        <v>1666</v>
      </c>
      <c r="B1670" s="22" t="s">
        <v>2517</v>
      </c>
      <c r="C1670" s="23" t="s">
        <v>2518</v>
      </c>
      <c r="D1670" s="23" t="s">
        <v>2608</v>
      </c>
      <c r="E1670" s="23" t="s">
        <v>72</v>
      </c>
      <c r="F1670" s="23" t="s">
        <v>2611</v>
      </c>
      <c r="G1670" s="23"/>
      <c r="H1670" s="22" t="s">
        <v>74</v>
      </c>
      <c r="I1670" s="23" t="s">
        <v>2610</v>
      </c>
      <c r="J1670" s="5"/>
      <c r="K1670" s="5"/>
      <c r="L1670" s="19" t="str">
        <f>D1670&amp;"|"&amp;COUNTIF($D$5:D1670,D1670)</f>
        <v>استلام تركيب البلاط المتداخل (الإنترلوك)|2</v>
      </c>
    </row>
    <row r="1671" spans="1:12" ht="36" x14ac:dyDescent="0.4">
      <c r="A1671" s="20">
        <v>1667</v>
      </c>
      <c r="B1671" s="20" t="s">
        <v>2517</v>
      </c>
      <c r="C1671" s="21" t="s">
        <v>2518</v>
      </c>
      <c r="D1671" s="21" t="s">
        <v>2608</v>
      </c>
      <c r="E1671" s="21" t="s">
        <v>72</v>
      </c>
      <c r="F1671" s="21" t="s">
        <v>2612</v>
      </c>
      <c r="G1671" s="21"/>
      <c r="H1671" s="20" t="s">
        <v>84</v>
      </c>
      <c r="I1671" s="21" t="s">
        <v>2610</v>
      </c>
      <c r="J1671" s="5"/>
      <c r="K1671" s="5"/>
      <c r="L1671" s="19" t="str">
        <f>D1671&amp;"|"&amp;COUNTIF($D$5:D1671,D1671)</f>
        <v>استلام تركيب البلاط المتداخل (الإنترلوك)|3</v>
      </c>
    </row>
    <row r="1672" spans="1:12" ht="36" x14ac:dyDescent="0.4">
      <c r="A1672" s="22">
        <v>1668</v>
      </c>
      <c r="B1672" s="22" t="s">
        <v>2517</v>
      </c>
      <c r="C1672" s="23" t="s">
        <v>2518</v>
      </c>
      <c r="D1672" s="23" t="s">
        <v>2608</v>
      </c>
      <c r="E1672" s="23" t="s">
        <v>72</v>
      </c>
      <c r="F1672" s="23" t="s">
        <v>2613</v>
      </c>
      <c r="G1672" s="23"/>
      <c r="H1672" s="22" t="s">
        <v>84</v>
      </c>
      <c r="I1672" s="23" t="s">
        <v>2610</v>
      </c>
      <c r="J1672" s="5"/>
      <c r="K1672" s="5"/>
      <c r="L1672" s="19" t="str">
        <f>D1672&amp;"|"&amp;COUNTIF($D$5:D1672,D1672)</f>
        <v>استلام تركيب البلاط المتداخل (الإنترلوك)|4</v>
      </c>
    </row>
    <row r="1673" spans="1:12" ht="36" x14ac:dyDescent="0.4">
      <c r="A1673" s="20">
        <v>1669</v>
      </c>
      <c r="B1673" s="20" t="s">
        <v>2517</v>
      </c>
      <c r="C1673" s="21" t="s">
        <v>2518</v>
      </c>
      <c r="D1673" s="21" t="s">
        <v>2608</v>
      </c>
      <c r="E1673" s="21" t="s">
        <v>118</v>
      </c>
      <c r="F1673" s="21" t="s">
        <v>2614</v>
      </c>
      <c r="G1673" s="21"/>
      <c r="H1673" s="20" t="s">
        <v>84</v>
      </c>
      <c r="I1673" s="21" t="s">
        <v>2610</v>
      </c>
      <c r="J1673" s="5"/>
      <c r="K1673" s="5"/>
      <c r="L1673" s="19" t="str">
        <f>D1673&amp;"|"&amp;COUNTIF($D$5:D1673,D1673)</f>
        <v>استلام تركيب البلاط المتداخل (الإنترلوك)|5</v>
      </c>
    </row>
    <row r="1674" spans="1:12" ht="36" x14ac:dyDescent="0.4">
      <c r="A1674" s="22">
        <v>1670</v>
      </c>
      <c r="B1674" s="22" t="s">
        <v>2517</v>
      </c>
      <c r="C1674" s="23" t="s">
        <v>2518</v>
      </c>
      <c r="D1674" s="23" t="s">
        <v>2608</v>
      </c>
      <c r="E1674" s="23" t="s">
        <v>118</v>
      </c>
      <c r="F1674" s="23" t="s">
        <v>2615</v>
      </c>
      <c r="G1674" s="23"/>
      <c r="H1674" s="22" t="s">
        <v>84</v>
      </c>
      <c r="I1674" s="23" t="s">
        <v>2610</v>
      </c>
      <c r="J1674" s="5"/>
      <c r="K1674" s="5"/>
      <c r="L1674" s="19" t="str">
        <f>D1674&amp;"|"&amp;COUNTIF($D$5:D1674,D1674)</f>
        <v>استلام تركيب البلاط المتداخل (الإنترلوك)|6</v>
      </c>
    </row>
    <row r="1675" spans="1:12" ht="36" x14ac:dyDescent="0.4">
      <c r="A1675" s="20">
        <v>1671</v>
      </c>
      <c r="B1675" s="20" t="s">
        <v>2517</v>
      </c>
      <c r="C1675" s="21" t="s">
        <v>2518</v>
      </c>
      <c r="D1675" s="21" t="s">
        <v>2608</v>
      </c>
      <c r="E1675" s="21" t="s">
        <v>118</v>
      </c>
      <c r="F1675" s="21" t="s">
        <v>2616</v>
      </c>
      <c r="G1675" s="21"/>
      <c r="H1675" s="20" t="s">
        <v>84</v>
      </c>
      <c r="I1675" s="21" t="s">
        <v>2610</v>
      </c>
      <c r="J1675" s="5"/>
      <c r="K1675" s="5"/>
      <c r="L1675" s="19" t="str">
        <f>D1675&amp;"|"&amp;COUNTIF($D$5:D1675,D1675)</f>
        <v>استلام تركيب البلاط المتداخل (الإنترلوك)|7</v>
      </c>
    </row>
    <row r="1676" spans="1:12" ht="36" x14ac:dyDescent="0.4">
      <c r="A1676" s="22">
        <v>1672</v>
      </c>
      <c r="B1676" s="22" t="s">
        <v>2517</v>
      </c>
      <c r="C1676" s="23" t="s">
        <v>2518</v>
      </c>
      <c r="D1676" s="23" t="s">
        <v>2608</v>
      </c>
      <c r="E1676" s="23" t="s">
        <v>118</v>
      </c>
      <c r="F1676" s="23" t="s">
        <v>2617</v>
      </c>
      <c r="G1676" s="23"/>
      <c r="H1676" s="22" t="s">
        <v>84</v>
      </c>
      <c r="I1676" s="23" t="s">
        <v>2610</v>
      </c>
      <c r="J1676" s="5"/>
      <c r="K1676" s="5"/>
      <c r="L1676" s="19" t="str">
        <f>D1676&amp;"|"&amp;COUNTIF($D$5:D1676,D1676)</f>
        <v>استلام تركيب البلاط المتداخل (الإنترلوك)|8</v>
      </c>
    </row>
    <row r="1677" spans="1:12" ht="36" x14ac:dyDescent="0.4">
      <c r="A1677" s="20">
        <v>1673</v>
      </c>
      <c r="B1677" s="20" t="s">
        <v>2517</v>
      </c>
      <c r="C1677" s="21" t="s">
        <v>2518</v>
      </c>
      <c r="D1677" s="21" t="s">
        <v>2608</v>
      </c>
      <c r="E1677" s="21" t="s">
        <v>118</v>
      </c>
      <c r="F1677" s="21" t="s">
        <v>2618</v>
      </c>
      <c r="G1677" s="21"/>
      <c r="H1677" s="20" t="s">
        <v>84</v>
      </c>
      <c r="I1677" s="21" t="s">
        <v>2610</v>
      </c>
      <c r="J1677" s="5"/>
      <c r="K1677" s="5"/>
      <c r="L1677" s="19" t="str">
        <f>D1677&amp;"|"&amp;COUNTIF($D$5:D1677,D1677)</f>
        <v>استلام تركيب البلاط المتداخل (الإنترلوك)|9</v>
      </c>
    </row>
    <row r="1678" spans="1:12" ht="36" x14ac:dyDescent="0.4">
      <c r="A1678" s="22">
        <v>1674</v>
      </c>
      <c r="B1678" s="22" t="s">
        <v>2517</v>
      </c>
      <c r="C1678" s="23" t="s">
        <v>2518</v>
      </c>
      <c r="D1678" s="23" t="s">
        <v>2619</v>
      </c>
      <c r="E1678" s="23" t="s">
        <v>72</v>
      </c>
      <c r="F1678" s="23" t="s">
        <v>2620</v>
      </c>
      <c r="G1678" s="23"/>
      <c r="H1678" s="22" t="s">
        <v>78</v>
      </c>
      <c r="I1678" s="23" t="s">
        <v>2621</v>
      </c>
      <c r="J1678" s="5"/>
      <c r="K1678" s="5"/>
      <c r="L1678" s="19" t="str">
        <f>D1678&amp;"|"&amp;COUNTIF($D$5:D1678,D1678)</f>
        <v>استلام الخرسانة المطبوعة|1</v>
      </c>
    </row>
    <row r="1679" spans="1:12" ht="36" x14ac:dyDescent="0.4">
      <c r="A1679" s="20">
        <v>1675</v>
      </c>
      <c r="B1679" s="20" t="s">
        <v>2517</v>
      </c>
      <c r="C1679" s="21" t="s">
        <v>2518</v>
      </c>
      <c r="D1679" s="21" t="s">
        <v>2619</v>
      </c>
      <c r="E1679" s="21" t="s">
        <v>72</v>
      </c>
      <c r="F1679" s="21" t="s">
        <v>2622</v>
      </c>
      <c r="G1679" s="21"/>
      <c r="H1679" s="20" t="s">
        <v>84</v>
      </c>
      <c r="I1679" s="21" t="s">
        <v>2621</v>
      </c>
      <c r="J1679" s="5"/>
      <c r="K1679" s="5"/>
      <c r="L1679" s="19" t="str">
        <f>D1679&amp;"|"&amp;COUNTIF($D$5:D1679,D1679)</f>
        <v>استلام الخرسانة المطبوعة|2</v>
      </c>
    </row>
    <row r="1680" spans="1:12" ht="36" x14ac:dyDescent="0.4">
      <c r="A1680" s="22">
        <v>1676</v>
      </c>
      <c r="B1680" s="22" t="s">
        <v>2517</v>
      </c>
      <c r="C1680" s="23" t="s">
        <v>2518</v>
      </c>
      <c r="D1680" s="23" t="s">
        <v>2619</v>
      </c>
      <c r="E1680" s="23" t="s">
        <v>72</v>
      </c>
      <c r="F1680" s="23" t="s">
        <v>2623</v>
      </c>
      <c r="G1680" s="23"/>
      <c r="H1680" s="22" t="s">
        <v>74</v>
      </c>
      <c r="I1680" s="23" t="s">
        <v>2621</v>
      </c>
      <c r="J1680" s="5"/>
      <c r="K1680" s="5"/>
      <c r="L1680" s="19" t="str">
        <f>D1680&amp;"|"&amp;COUNTIF($D$5:D1680,D1680)</f>
        <v>استلام الخرسانة المطبوعة|3</v>
      </c>
    </row>
    <row r="1681" spans="1:12" ht="36" x14ac:dyDescent="0.4">
      <c r="A1681" s="20">
        <v>1677</v>
      </c>
      <c r="B1681" s="20" t="s">
        <v>2517</v>
      </c>
      <c r="C1681" s="21" t="s">
        <v>2518</v>
      </c>
      <c r="D1681" s="21" t="s">
        <v>2619</v>
      </c>
      <c r="E1681" s="21" t="s">
        <v>72</v>
      </c>
      <c r="F1681" s="21" t="s">
        <v>2624</v>
      </c>
      <c r="G1681" s="21"/>
      <c r="H1681" s="20" t="s">
        <v>84</v>
      </c>
      <c r="I1681" s="21" t="s">
        <v>2621</v>
      </c>
      <c r="J1681" s="5"/>
      <c r="K1681" s="5"/>
      <c r="L1681" s="19" t="str">
        <f>D1681&amp;"|"&amp;COUNTIF($D$5:D1681,D1681)</f>
        <v>استلام الخرسانة المطبوعة|4</v>
      </c>
    </row>
    <row r="1682" spans="1:12" ht="36" x14ac:dyDescent="0.4">
      <c r="A1682" s="22">
        <v>1678</v>
      </c>
      <c r="B1682" s="22" t="s">
        <v>2517</v>
      </c>
      <c r="C1682" s="23" t="s">
        <v>2518</v>
      </c>
      <c r="D1682" s="23" t="s">
        <v>2619</v>
      </c>
      <c r="E1682" s="23" t="s">
        <v>118</v>
      </c>
      <c r="F1682" s="23" t="s">
        <v>2625</v>
      </c>
      <c r="G1682" s="23"/>
      <c r="H1682" s="22" t="s">
        <v>84</v>
      </c>
      <c r="I1682" s="23" t="s">
        <v>2621</v>
      </c>
      <c r="J1682" s="5"/>
      <c r="K1682" s="5"/>
      <c r="L1682" s="19" t="str">
        <f>D1682&amp;"|"&amp;COUNTIF($D$5:D1682,D1682)</f>
        <v>استلام الخرسانة المطبوعة|5</v>
      </c>
    </row>
    <row r="1683" spans="1:12" ht="36" x14ac:dyDescent="0.4">
      <c r="A1683" s="20">
        <v>1679</v>
      </c>
      <c r="B1683" s="20" t="s">
        <v>2517</v>
      </c>
      <c r="C1683" s="21" t="s">
        <v>2518</v>
      </c>
      <c r="D1683" s="21" t="s">
        <v>2619</v>
      </c>
      <c r="E1683" s="21" t="s">
        <v>118</v>
      </c>
      <c r="F1683" s="21" t="s">
        <v>2626</v>
      </c>
      <c r="G1683" s="21"/>
      <c r="H1683" s="20" t="s">
        <v>84</v>
      </c>
      <c r="I1683" s="21" t="s">
        <v>2621</v>
      </c>
      <c r="J1683" s="5"/>
      <c r="K1683" s="5"/>
      <c r="L1683" s="19" t="str">
        <f>D1683&amp;"|"&amp;COUNTIF($D$5:D1683,D1683)</f>
        <v>استلام الخرسانة المطبوعة|6</v>
      </c>
    </row>
    <row r="1684" spans="1:12" ht="36" x14ac:dyDescent="0.4">
      <c r="A1684" s="22">
        <v>1680</v>
      </c>
      <c r="B1684" s="22" t="s">
        <v>2517</v>
      </c>
      <c r="C1684" s="23" t="s">
        <v>2518</v>
      </c>
      <c r="D1684" s="23" t="s">
        <v>2619</v>
      </c>
      <c r="E1684" s="23" t="s">
        <v>118</v>
      </c>
      <c r="F1684" s="23" t="s">
        <v>2627</v>
      </c>
      <c r="G1684" s="23"/>
      <c r="H1684" s="22" t="s">
        <v>84</v>
      </c>
      <c r="I1684" s="23" t="s">
        <v>2621</v>
      </c>
      <c r="J1684" s="5"/>
      <c r="K1684" s="5"/>
      <c r="L1684" s="19" t="str">
        <f>D1684&amp;"|"&amp;COUNTIF($D$5:D1684,D1684)</f>
        <v>استلام الخرسانة المطبوعة|7</v>
      </c>
    </row>
    <row r="1685" spans="1:12" ht="36" x14ac:dyDescent="0.4">
      <c r="A1685" s="20">
        <v>1681</v>
      </c>
      <c r="B1685" s="20" t="s">
        <v>2517</v>
      </c>
      <c r="C1685" s="21" t="s">
        <v>2518</v>
      </c>
      <c r="D1685" s="21" t="s">
        <v>2619</v>
      </c>
      <c r="E1685" s="21" t="s">
        <v>118</v>
      </c>
      <c r="F1685" s="21" t="s">
        <v>2628</v>
      </c>
      <c r="G1685" s="21" t="s">
        <v>2629</v>
      </c>
      <c r="H1685" s="20" t="s">
        <v>84</v>
      </c>
      <c r="I1685" s="21" t="s">
        <v>2621</v>
      </c>
      <c r="J1685" s="5"/>
      <c r="K1685" s="5"/>
      <c r="L1685" s="19" t="str">
        <f>D1685&amp;"|"&amp;COUNTIF($D$5:D1685,D1685)</f>
        <v>استلام الخرسانة المطبوعة|8</v>
      </c>
    </row>
    <row r="1686" spans="1:12" ht="36" x14ac:dyDescent="0.4">
      <c r="A1686" s="22">
        <v>1682</v>
      </c>
      <c r="B1686" s="22" t="s">
        <v>2517</v>
      </c>
      <c r="C1686" s="23" t="s">
        <v>2518</v>
      </c>
      <c r="D1686" s="23" t="s">
        <v>2619</v>
      </c>
      <c r="E1686" s="23" t="s">
        <v>118</v>
      </c>
      <c r="F1686" s="23" t="s">
        <v>2630</v>
      </c>
      <c r="G1686" s="23"/>
      <c r="H1686" s="22" t="s">
        <v>84</v>
      </c>
      <c r="I1686" s="23" t="s">
        <v>2621</v>
      </c>
      <c r="J1686" s="5"/>
      <c r="K1686" s="5"/>
      <c r="L1686" s="19" t="str">
        <f>D1686&amp;"|"&amp;COUNTIF($D$5:D1686,D1686)</f>
        <v>استلام الخرسانة المطبوعة|9</v>
      </c>
    </row>
    <row r="1687" spans="1:12" ht="36" x14ac:dyDescent="0.4">
      <c r="A1687" s="20">
        <v>1683</v>
      </c>
      <c r="B1687" s="20" t="s">
        <v>2517</v>
      </c>
      <c r="C1687" s="21" t="s">
        <v>2518</v>
      </c>
      <c r="D1687" s="21" t="s">
        <v>2631</v>
      </c>
      <c r="E1687" s="21" t="s">
        <v>72</v>
      </c>
      <c r="F1687" s="21" t="s">
        <v>2632</v>
      </c>
      <c r="G1687" s="21"/>
      <c r="H1687" s="20" t="s">
        <v>84</v>
      </c>
      <c r="I1687" s="21" t="s">
        <v>2633</v>
      </c>
      <c r="J1687" s="5"/>
      <c r="K1687" s="5"/>
      <c r="L1687" s="19" t="str">
        <f>D1687&amp;"|"&amp;COUNTIF($D$5:D1687,D1687)</f>
        <v>الرصف بالأسفلت|1</v>
      </c>
    </row>
    <row r="1688" spans="1:12" ht="36" x14ac:dyDescent="0.4">
      <c r="A1688" s="22">
        <v>1684</v>
      </c>
      <c r="B1688" s="22" t="s">
        <v>2517</v>
      </c>
      <c r="C1688" s="23" t="s">
        <v>2518</v>
      </c>
      <c r="D1688" s="23" t="s">
        <v>2631</v>
      </c>
      <c r="E1688" s="23" t="s">
        <v>118</v>
      </c>
      <c r="F1688" s="23" t="s">
        <v>2634</v>
      </c>
      <c r="G1688" s="23"/>
      <c r="H1688" s="22" t="s">
        <v>84</v>
      </c>
      <c r="I1688" s="23" t="s">
        <v>2633</v>
      </c>
      <c r="J1688" s="5"/>
      <c r="K1688" s="5"/>
      <c r="L1688" s="19" t="str">
        <f>D1688&amp;"|"&amp;COUNTIF($D$5:D1688,D1688)</f>
        <v>الرصف بالأسفلت|2</v>
      </c>
    </row>
    <row r="1689" spans="1:12" ht="36" x14ac:dyDescent="0.4">
      <c r="A1689" s="20">
        <v>1685</v>
      </c>
      <c r="B1689" s="20" t="s">
        <v>2517</v>
      </c>
      <c r="C1689" s="21" t="s">
        <v>2518</v>
      </c>
      <c r="D1689" s="21" t="s">
        <v>2631</v>
      </c>
      <c r="E1689" s="21" t="s">
        <v>118</v>
      </c>
      <c r="F1689" s="21" t="s">
        <v>2635</v>
      </c>
      <c r="G1689" s="21"/>
      <c r="H1689" s="20" t="s">
        <v>84</v>
      </c>
      <c r="I1689" s="21" t="s">
        <v>2633</v>
      </c>
      <c r="J1689" s="5"/>
      <c r="K1689" s="5"/>
      <c r="L1689" s="19" t="str">
        <f>D1689&amp;"|"&amp;COUNTIF($D$5:D1689,D1689)</f>
        <v>الرصف بالأسفلت|3</v>
      </c>
    </row>
    <row r="1690" spans="1:12" ht="36" x14ac:dyDescent="0.4">
      <c r="A1690" s="22">
        <v>1686</v>
      </c>
      <c r="B1690" s="22" t="s">
        <v>2517</v>
      </c>
      <c r="C1690" s="23" t="s">
        <v>2518</v>
      </c>
      <c r="D1690" s="23" t="s">
        <v>2631</v>
      </c>
      <c r="E1690" s="23" t="s">
        <v>118</v>
      </c>
      <c r="F1690" s="23" t="s">
        <v>2636</v>
      </c>
      <c r="G1690" s="23" t="s">
        <v>2637</v>
      </c>
      <c r="H1690" s="22" t="s">
        <v>74</v>
      </c>
      <c r="I1690" s="23" t="s">
        <v>2633</v>
      </c>
      <c r="J1690" s="5"/>
      <c r="K1690" s="5"/>
      <c r="L1690" s="19" t="str">
        <f>D1690&amp;"|"&amp;COUNTIF($D$5:D1690,D1690)</f>
        <v>الرصف بالأسفلت|4</v>
      </c>
    </row>
    <row r="1691" spans="1:12" ht="36" x14ac:dyDescent="0.4">
      <c r="A1691" s="20">
        <v>1687</v>
      </c>
      <c r="B1691" s="20" t="s">
        <v>2517</v>
      </c>
      <c r="C1691" s="21" t="s">
        <v>2518</v>
      </c>
      <c r="D1691" s="21" t="s">
        <v>2631</v>
      </c>
      <c r="E1691" s="21" t="s">
        <v>404</v>
      </c>
      <c r="F1691" s="21" t="s">
        <v>2638</v>
      </c>
      <c r="G1691" s="21" t="s">
        <v>2639</v>
      </c>
      <c r="H1691" s="20" t="s">
        <v>74</v>
      </c>
      <c r="I1691" s="21" t="s">
        <v>2633</v>
      </c>
      <c r="J1691" s="5"/>
      <c r="K1691" s="5"/>
      <c r="L1691" s="19" t="str">
        <f>D1691&amp;"|"&amp;COUNTIF($D$5:D1691,D1691)</f>
        <v>الرصف بالأسفلت|5</v>
      </c>
    </row>
    <row r="1692" spans="1:12" ht="36" x14ac:dyDescent="0.4">
      <c r="A1692" s="22">
        <v>1688</v>
      </c>
      <c r="B1692" s="22" t="s">
        <v>2517</v>
      </c>
      <c r="C1692" s="23" t="s">
        <v>2518</v>
      </c>
      <c r="D1692" s="23" t="s">
        <v>2631</v>
      </c>
      <c r="E1692" s="23" t="s">
        <v>404</v>
      </c>
      <c r="F1692" s="23" t="s">
        <v>2640</v>
      </c>
      <c r="G1692" s="23"/>
      <c r="H1692" s="22" t="s">
        <v>84</v>
      </c>
      <c r="I1692" s="23" t="s">
        <v>2633</v>
      </c>
      <c r="J1692" s="5"/>
      <c r="K1692" s="5"/>
      <c r="L1692" s="19" t="str">
        <f>D1692&amp;"|"&amp;COUNTIF($D$5:D1692,D1692)</f>
        <v>الرصف بالأسفلت|6</v>
      </c>
    </row>
    <row r="1693" spans="1:12" ht="36" x14ac:dyDescent="0.4">
      <c r="A1693" s="20">
        <v>1689</v>
      </c>
      <c r="B1693" s="20" t="s">
        <v>2641</v>
      </c>
      <c r="C1693" s="21" t="s">
        <v>2642</v>
      </c>
      <c r="D1693" s="21" t="s">
        <v>2643</v>
      </c>
      <c r="E1693" s="21" t="s">
        <v>72</v>
      </c>
      <c r="F1693" s="21" t="s">
        <v>2644</v>
      </c>
      <c r="G1693" s="21" t="s">
        <v>2645</v>
      </c>
      <c r="H1693" s="20" t="s">
        <v>74</v>
      </c>
      <c r="I1693" s="21" t="s">
        <v>2646</v>
      </c>
      <c r="J1693" s="5"/>
      <c r="K1693" s="5"/>
      <c r="L1693" s="19" t="str">
        <f>D1693&amp;"|"&amp;COUNTIF($D$5:D1693,D1693)</f>
        <v>قبول نتائج اختبار الطوب والبلوك|1</v>
      </c>
    </row>
    <row r="1694" spans="1:12" ht="36" x14ac:dyDescent="0.4">
      <c r="A1694" s="22">
        <v>1690</v>
      </c>
      <c r="B1694" s="22" t="s">
        <v>2641</v>
      </c>
      <c r="C1694" s="23" t="s">
        <v>2642</v>
      </c>
      <c r="D1694" s="23" t="s">
        <v>2643</v>
      </c>
      <c r="E1694" s="23" t="s">
        <v>72</v>
      </c>
      <c r="F1694" s="23" t="s">
        <v>2647</v>
      </c>
      <c r="G1694" s="23" t="s">
        <v>2648</v>
      </c>
      <c r="H1694" s="22" t="s">
        <v>74</v>
      </c>
      <c r="I1694" s="23" t="s">
        <v>2646</v>
      </c>
      <c r="J1694" s="5"/>
      <c r="K1694" s="5"/>
      <c r="L1694" s="19" t="str">
        <f>D1694&amp;"|"&amp;COUNTIF($D$5:D1694,D1694)</f>
        <v>قبول نتائج اختبار الطوب والبلوك|2</v>
      </c>
    </row>
    <row r="1695" spans="1:12" ht="36" x14ac:dyDescent="0.4">
      <c r="A1695" s="20">
        <v>1691</v>
      </c>
      <c r="B1695" s="20" t="s">
        <v>2641</v>
      </c>
      <c r="C1695" s="21" t="s">
        <v>2642</v>
      </c>
      <c r="D1695" s="21" t="s">
        <v>2643</v>
      </c>
      <c r="E1695" s="21" t="s">
        <v>72</v>
      </c>
      <c r="F1695" s="21" t="s">
        <v>2649</v>
      </c>
      <c r="G1695" s="21" t="s">
        <v>2650</v>
      </c>
      <c r="H1695" s="20" t="s">
        <v>74</v>
      </c>
      <c r="I1695" s="21" t="s">
        <v>2646</v>
      </c>
      <c r="J1695" s="5"/>
      <c r="K1695" s="5"/>
      <c r="L1695" s="19" t="str">
        <f>D1695&amp;"|"&amp;COUNTIF($D$5:D1695,D1695)</f>
        <v>قبول نتائج اختبار الطوب والبلوك|3</v>
      </c>
    </row>
    <row r="1696" spans="1:12" ht="18" x14ac:dyDescent="0.4">
      <c r="A1696" s="22">
        <v>1692</v>
      </c>
      <c r="B1696" s="22" t="s">
        <v>2641</v>
      </c>
      <c r="C1696" s="23" t="s">
        <v>2642</v>
      </c>
      <c r="D1696" s="23" t="s">
        <v>2651</v>
      </c>
      <c r="E1696" s="23" t="s">
        <v>72</v>
      </c>
      <c r="F1696" s="23" t="s">
        <v>2652</v>
      </c>
      <c r="G1696" s="23" t="s">
        <v>2653</v>
      </c>
      <c r="H1696" s="22" t="s">
        <v>74</v>
      </c>
      <c r="I1696" s="23" t="s">
        <v>2654</v>
      </c>
      <c r="J1696" s="5"/>
      <c r="K1696" s="5"/>
      <c r="L1696" s="19" t="str">
        <f>D1696&amp;"|"&amp;COUNTIF($D$5:D1696,D1696)</f>
        <v>قبول رمل المباني|1</v>
      </c>
    </row>
    <row r="1697" spans="1:12" ht="18" x14ac:dyDescent="0.4">
      <c r="A1697" s="20">
        <v>1693</v>
      </c>
      <c r="B1697" s="20" t="s">
        <v>2641</v>
      </c>
      <c r="C1697" s="21" t="s">
        <v>2642</v>
      </c>
      <c r="D1697" s="21" t="s">
        <v>2651</v>
      </c>
      <c r="E1697" s="21" t="s">
        <v>72</v>
      </c>
      <c r="F1697" s="21" t="s">
        <v>2655</v>
      </c>
      <c r="G1697" s="21"/>
      <c r="H1697" s="20" t="s">
        <v>84</v>
      </c>
      <c r="I1697" s="21" t="s">
        <v>2654</v>
      </c>
      <c r="J1697" s="5"/>
      <c r="K1697" s="5"/>
      <c r="L1697" s="19" t="str">
        <f>D1697&amp;"|"&amp;COUNTIF($D$5:D1697,D1697)</f>
        <v>قبول رمل المباني|2</v>
      </c>
    </row>
    <row r="1698" spans="1:12" ht="36" x14ac:dyDescent="0.4">
      <c r="A1698" s="22">
        <v>1694</v>
      </c>
      <c r="B1698" s="22" t="s">
        <v>2641</v>
      </c>
      <c r="C1698" s="23" t="s">
        <v>2642</v>
      </c>
      <c r="D1698" s="23" t="s">
        <v>2656</v>
      </c>
      <c r="E1698" s="23" t="s">
        <v>72</v>
      </c>
      <c r="F1698" s="23" t="s">
        <v>2657</v>
      </c>
      <c r="G1698" s="23" t="s">
        <v>2658</v>
      </c>
      <c r="H1698" s="22" t="s">
        <v>74</v>
      </c>
      <c r="I1698" s="23" t="s">
        <v>2659</v>
      </c>
      <c r="J1698" s="5"/>
      <c r="K1698" s="5"/>
      <c r="L1698" s="19" t="str">
        <f>D1698&amp;"|"&amp;COUNTIF($D$5:D1698,D1698)</f>
        <v>استلام مباني قصة الردم|1</v>
      </c>
    </row>
    <row r="1699" spans="1:12" ht="18" x14ac:dyDescent="0.4">
      <c r="A1699" s="20">
        <v>1695</v>
      </c>
      <c r="B1699" s="20" t="s">
        <v>2641</v>
      </c>
      <c r="C1699" s="21" t="s">
        <v>2642</v>
      </c>
      <c r="D1699" s="21" t="s">
        <v>2656</v>
      </c>
      <c r="E1699" s="21" t="s">
        <v>118</v>
      </c>
      <c r="F1699" s="21" t="s">
        <v>2660</v>
      </c>
      <c r="G1699" s="21"/>
      <c r="H1699" s="20" t="s">
        <v>84</v>
      </c>
      <c r="I1699" s="21" t="s">
        <v>2659</v>
      </c>
      <c r="J1699" s="5"/>
      <c r="K1699" s="5"/>
      <c r="L1699" s="19" t="str">
        <f>D1699&amp;"|"&amp;COUNTIF($D$5:D1699,D1699)</f>
        <v>استلام مباني قصة الردم|2</v>
      </c>
    </row>
    <row r="1700" spans="1:12" ht="18" x14ac:dyDescent="0.4">
      <c r="A1700" s="22">
        <v>1696</v>
      </c>
      <c r="B1700" s="22" t="s">
        <v>2641</v>
      </c>
      <c r="C1700" s="23" t="s">
        <v>2642</v>
      </c>
      <c r="D1700" s="23" t="s">
        <v>2656</v>
      </c>
      <c r="E1700" s="23" t="s">
        <v>118</v>
      </c>
      <c r="F1700" s="23" t="s">
        <v>2661</v>
      </c>
      <c r="G1700" s="23" t="s">
        <v>2662</v>
      </c>
      <c r="H1700" s="22" t="s">
        <v>74</v>
      </c>
      <c r="I1700" s="23" t="s">
        <v>2659</v>
      </c>
      <c r="J1700" s="5"/>
      <c r="K1700" s="5"/>
      <c r="L1700" s="19" t="str">
        <f>D1700&amp;"|"&amp;COUNTIF($D$5:D1700,D1700)</f>
        <v>استلام مباني قصة الردم|3</v>
      </c>
    </row>
    <row r="1701" spans="1:12" ht="18" x14ac:dyDescent="0.4">
      <c r="A1701" s="20">
        <v>1697</v>
      </c>
      <c r="B1701" s="20" t="s">
        <v>2641</v>
      </c>
      <c r="C1701" s="21" t="s">
        <v>2642</v>
      </c>
      <c r="D1701" s="21" t="s">
        <v>2656</v>
      </c>
      <c r="E1701" s="21" t="s">
        <v>118</v>
      </c>
      <c r="F1701" s="21" t="s">
        <v>2663</v>
      </c>
      <c r="G1701" s="21"/>
      <c r="H1701" s="20" t="s">
        <v>84</v>
      </c>
      <c r="I1701" s="21" t="s">
        <v>2659</v>
      </c>
      <c r="J1701" s="5"/>
      <c r="K1701" s="5"/>
      <c r="L1701" s="19" t="str">
        <f>D1701&amp;"|"&amp;COUNTIF($D$5:D1701,D1701)</f>
        <v>استلام مباني قصة الردم|4</v>
      </c>
    </row>
    <row r="1702" spans="1:12" ht="18" x14ac:dyDescent="0.4">
      <c r="A1702" s="22">
        <v>1698</v>
      </c>
      <c r="B1702" s="22" t="s">
        <v>2641</v>
      </c>
      <c r="C1702" s="23" t="s">
        <v>2642</v>
      </c>
      <c r="D1702" s="23" t="s">
        <v>2656</v>
      </c>
      <c r="E1702" s="23" t="s">
        <v>118</v>
      </c>
      <c r="F1702" s="23" t="s">
        <v>2664</v>
      </c>
      <c r="G1702" s="23"/>
      <c r="H1702" s="22" t="s">
        <v>84</v>
      </c>
      <c r="I1702" s="23" t="s">
        <v>2659</v>
      </c>
      <c r="J1702" s="5"/>
      <c r="K1702" s="5"/>
      <c r="L1702" s="19" t="str">
        <f>D1702&amp;"|"&amp;COUNTIF($D$5:D1702,D1702)</f>
        <v>استلام مباني قصة الردم|5</v>
      </c>
    </row>
    <row r="1703" spans="1:12" ht="36" x14ac:dyDescent="0.4">
      <c r="A1703" s="20">
        <v>1699</v>
      </c>
      <c r="B1703" s="20" t="s">
        <v>2641</v>
      </c>
      <c r="C1703" s="21" t="s">
        <v>2642</v>
      </c>
      <c r="D1703" s="21" t="s">
        <v>2656</v>
      </c>
      <c r="E1703" s="21" t="s">
        <v>118</v>
      </c>
      <c r="F1703" s="21" t="s">
        <v>2665</v>
      </c>
      <c r="G1703" s="21" t="s">
        <v>2666</v>
      </c>
      <c r="H1703" s="20" t="s">
        <v>84</v>
      </c>
      <c r="I1703" s="21" t="s">
        <v>2659</v>
      </c>
      <c r="J1703" s="5"/>
      <c r="K1703" s="5"/>
      <c r="L1703" s="19" t="str">
        <f>D1703&amp;"|"&amp;COUNTIF($D$5:D1703,D1703)</f>
        <v>استلام مباني قصة الردم|6</v>
      </c>
    </row>
    <row r="1704" spans="1:12" ht="18" x14ac:dyDescent="0.4">
      <c r="A1704" s="22">
        <v>1700</v>
      </c>
      <c r="B1704" s="22" t="s">
        <v>2641</v>
      </c>
      <c r="C1704" s="23" t="s">
        <v>2642</v>
      </c>
      <c r="D1704" s="23" t="s">
        <v>2656</v>
      </c>
      <c r="E1704" s="23" t="s">
        <v>118</v>
      </c>
      <c r="F1704" s="23" t="s">
        <v>2667</v>
      </c>
      <c r="G1704" s="23"/>
      <c r="H1704" s="22" t="s">
        <v>84</v>
      </c>
      <c r="I1704" s="23" t="s">
        <v>2659</v>
      </c>
      <c r="J1704" s="5"/>
      <c r="K1704" s="5"/>
      <c r="L1704" s="19" t="str">
        <f>D1704&amp;"|"&amp;COUNTIF($D$5:D1704,D1704)</f>
        <v>استلام مباني قصة الردم|7</v>
      </c>
    </row>
    <row r="1705" spans="1:12" ht="18" x14ac:dyDescent="0.4">
      <c r="A1705" s="20">
        <v>1701</v>
      </c>
      <c r="B1705" s="20" t="s">
        <v>2641</v>
      </c>
      <c r="C1705" s="21" t="s">
        <v>2642</v>
      </c>
      <c r="D1705" s="21" t="s">
        <v>2656</v>
      </c>
      <c r="E1705" s="21" t="s">
        <v>118</v>
      </c>
      <c r="F1705" s="21" t="s">
        <v>2668</v>
      </c>
      <c r="G1705" s="21" t="s">
        <v>2669</v>
      </c>
      <c r="H1705" s="20" t="s">
        <v>84</v>
      </c>
      <c r="I1705" s="21" t="s">
        <v>2659</v>
      </c>
      <c r="J1705" s="5"/>
      <c r="K1705" s="5"/>
      <c r="L1705" s="19" t="str">
        <f>D1705&amp;"|"&amp;COUNTIF($D$5:D1705,D1705)</f>
        <v>استلام مباني قصة الردم|8</v>
      </c>
    </row>
    <row r="1706" spans="1:12" ht="18" x14ac:dyDescent="0.4">
      <c r="A1706" s="22">
        <v>1702</v>
      </c>
      <c r="B1706" s="22" t="s">
        <v>2641</v>
      </c>
      <c r="C1706" s="23" t="s">
        <v>2642</v>
      </c>
      <c r="D1706" s="23" t="s">
        <v>2656</v>
      </c>
      <c r="E1706" s="23" t="s">
        <v>404</v>
      </c>
      <c r="F1706" s="23" t="s">
        <v>2670</v>
      </c>
      <c r="G1706" s="23"/>
      <c r="H1706" s="22" t="s">
        <v>74</v>
      </c>
      <c r="I1706" s="23" t="s">
        <v>2659</v>
      </c>
      <c r="J1706" s="5"/>
      <c r="K1706" s="5"/>
      <c r="L1706" s="19" t="str">
        <f>D1706&amp;"|"&amp;COUNTIF($D$5:D1706,D1706)</f>
        <v>استلام مباني قصة الردم|9</v>
      </c>
    </row>
    <row r="1707" spans="1:12" ht="18" x14ac:dyDescent="0.4">
      <c r="A1707" s="20">
        <v>1703</v>
      </c>
      <c r="B1707" s="20" t="s">
        <v>2641</v>
      </c>
      <c r="C1707" s="21" t="s">
        <v>2642</v>
      </c>
      <c r="D1707" s="21" t="s">
        <v>2656</v>
      </c>
      <c r="E1707" s="21" t="s">
        <v>404</v>
      </c>
      <c r="F1707" s="21" t="s">
        <v>2671</v>
      </c>
      <c r="G1707" s="21" t="s">
        <v>2672</v>
      </c>
      <c r="H1707" s="20" t="s">
        <v>84</v>
      </c>
      <c r="I1707" s="21" t="s">
        <v>2659</v>
      </c>
      <c r="J1707" s="5"/>
      <c r="K1707" s="5"/>
      <c r="L1707" s="19" t="str">
        <f>D1707&amp;"|"&amp;COUNTIF($D$5:D1707,D1707)</f>
        <v>استلام مباني قصة الردم|10</v>
      </c>
    </row>
    <row r="1708" spans="1:12" ht="36" x14ac:dyDescent="0.4">
      <c r="A1708" s="22">
        <v>1704</v>
      </c>
      <c r="B1708" s="22" t="s">
        <v>2641</v>
      </c>
      <c r="C1708" s="23" t="s">
        <v>2642</v>
      </c>
      <c r="D1708" s="23" t="s">
        <v>2656</v>
      </c>
      <c r="E1708" s="23" t="s">
        <v>404</v>
      </c>
      <c r="F1708" s="23" t="s">
        <v>2673</v>
      </c>
      <c r="G1708" s="23" t="s">
        <v>2674</v>
      </c>
      <c r="H1708" s="22" t="s">
        <v>84</v>
      </c>
      <c r="I1708" s="23" t="s">
        <v>2659</v>
      </c>
      <c r="J1708" s="5"/>
      <c r="K1708" s="5"/>
      <c r="L1708" s="19" t="str">
        <f>D1708&amp;"|"&amp;COUNTIF($D$5:D1708,D1708)</f>
        <v>استلام مباني قصة الردم|11</v>
      </c>
    </row>
    <row r="1709" spans="1:12" ht="36" x14ac:dyDescent="0.4">
      <c r="A1709" s="20">
        <v>1705</v>
      </c>
      <c r="B1709" s="20" t="s">
        <v>2641</v>
      </c>
      <c r="C1709" s="21" t="s">
        <v>2642</v>
      </c>
      <c r="D1709" s="21" t="s">
        <v>2656</v>
      </c>
      <c r="E1709" s="21" t="s">
        <v>72</v>
      </c>
      <c r="F1709" s="21" t="s">
        <v>2675</v>
      </c>
      <c r="G1709" s="21" t="s">
        <v>2676</v>
      </c>
      <c r="H1709" s="20" t="s">
        <v>78</v>
      </c>
      <c r="I1709" s="21" t="s">
        <v>2659</v>
      </c>
      <c r="J1709" s="5"/>
      <c r="K1709" s="5"/>
      <c r="L1709" s="19" t="str">
        <f>D1709&amp;"|"&amp;COUNTIF($D$5:D1709,D1709)</f>
        <v>استلام مباني قصة الردم|12</v>
      </c>
    </row>
    <row r="1710" spans="1:12" ht="18" x14ac:dyDescent="0.4">
      <c r="A1710" s="22">
        <v>1706</v>
      </c>
      <c r="B1710" s="22" t="s">
        <v>2641</v>
      </c>
      <c r="C1710" s="23" t="s">
        <v>2642</v>
      </c>
      <c r="D1710" s="23" t="s">
        <v>2656</v>
      </c>
      <c r="E1710" s="23" t="s">
        <v>72</v>
      </c>
      <c r="F1710" s="23" t="s">
        <v>2677</v>
      </c>
      <c r="G1710" s="23"/>
      <c r="H1710" s="22" t="s">
        <v>78</v>
      </c>
      <c r="I1710" s="23" t="s">
        <v>2678</v>
      </c>
      <c r="J1710" s="5"/>
      <c r="K1710" s="5"/>
      <c r="L1710" s="19" t="str">
        <f>D1710&amp;"|"&amp;COUNTIF($D$5:D1710,D1710)</f>
        <v>استلام مباني قصة الردم|13</v>
      </c>
    </row>
    <row r="1711" spans="1:12" ht="18" x14ac:dyDescent="0.4">
      <c r="A1711" s="20">
        <v>1707</v>
      </c>
      <c r="B1711" s="20" t="s">
        <v>2641</v>
      </c>
      <c r="C1711" s="21" t="s">
        <v>2642</v>
      </c>
      <c r="D1711" s="21" t="s">
        <v>2656</v>
      </c>
      <c r="E1711" s="21" t="s">
        <v>404</v>
      </c>
      <c r="F1711" s="21" t="s">
        <v>2679</v>
      </c>
      <c r="G1711" s="21"/>
      <c r="H1711" s="20" t="s">
        <v>84</v>
      </c>
      <c r="I1711" s="21" t="s">
        <v>2678</v>
      </c>
      <c r="J1711" s="5"/>
      <c r="K1711" s="5"/>
      <c r="L1711" s="19" t="str">
        <f>D1711&amp;"|"&amp;COUNTIF($D$5:D1711,D1711)</f>
        <v>استلام مباني قصة الردم|14</v>
      </c>
    </row>
    <row r="1712" spans="1:12" ht="18" x14ac:dyDescent="0.4">
      <c r="A1712" s="22">
        <v>1708</v>
      </c>
      <c r="B1712" s="22" t="s">
        <v>2641</v>
      </c>
      <c r="C1712" s="23" t="s">
        <v>2642</v>
      </c>
      <c r="D1712" s="23" t="s">
        <v>2656</v>
      </c>
      <c r="E1712" s="23" t="s">
        <v>404</v>
      </c>
      <c r="F1712" s="23" t="s">
        <v>2680</v>
      </c>
      <c r="G1712" s="23"/>
      <c r="H1712" s="22" t="s">
        <v>74</v>
      </c>
      <c r="I1712" s="23" t="s">
        <v>2678</v>
      </c>
      <c r="J1712" s="5"/>
      <c r="K1712" s="5"/>
      <c r="L1712" s="19" t="str">
        <f>D1712&amp;"|"&amp;COUNTIF($D$5:D1712,D1712)</f>
        <v>استلام مباني قصة الردم|15</v>
      </c>
    </row>
    <row r="1713" spans="1:12" ht="18" x14ac:dyDescent="0.4">
      <c r="A1713" s="20">
        <v>1709</v>
      </c>
      <c r="B1713" s="20" t="s">
        <v>2641</v>
      </c>
      <c r="C1713" s="21" t="s">
        <v>2642</v>
      </c>
      <c r="D1713" s="21" t="s">
        <v>2656</v>
      </c>
      <c r="E1713" s="21" t="s">
        <v>404</v>
      </c>
      <c r="F1713" s="21" t="s">
        <v>2681</v>
      </c>
      <c r="G1713" s="21"/>
      <c r="H1713" s="20" t="s">
        <v>84</v>
      </c>
      <c r="I1713" s="21" t="s">
        <v>2678</v>
      </c>
      <c r="J1713" s="5"/>
      <c r="K1713" s="5"/>
      <c r="L1713" s="19" t="str">
        <f>D1713&amp;"|"&amp;COUNTIF($D$5:D1713,D1713)</f>
        <v>استلام مباني قصة الردم|16</v>
      </c>
    </row>
    <row r="1714" spans="1:12" ht="36" x14ac:dyDescent="0.4">
      <c r="A1714" s="22">
        <v>1710</v>
      </c>
      <c r="B1714" s="22" t="s">
        <v>2641</v>
      </c>
      <c r="C1714" s="23" t="s">
        <v>2642</v>
      </c>
      <c r="D1714" s="23" t="s">
        <v>1061</v>
      </c>
      <c r="E1714" s="23" t="s">
        <v>118</v>
      </c>
      <c r="F1714" s="23" t="s">
        <v>2682</v>
      </c>
      <c r="G1714" s="23" t="s">
        <v>2683</v>
      </c>
      <c r="H1714" s="22" t="s">
        <v>74</v>
      </c>
      <c r="I1714" s="23" t="s">
        <v>1098</v>
      </c>
      <c r="J1714" s="5"/>
      <c r="K1714" s="5"/>
      <c r="L1714" s="19" t="str">
        <f>D1714&amp;"|"&amp;COUNTIF($D$5:D1714,D1714)</f>
        <v>صب الأسقف الخرسانية|37</v>
      </c>
    </row>
    <row r="1715" spans="1:12" ht="18" x14ac:dyDescent="0.4">
      <c r="A1715" s="20">
        <v>1711</v>
      </c>
      <c r="B1715" s="20" t="s">
        <v>2641</v>
      </c>
      <c r="C1715" s="21" t="s">
        <v>2642</v>
      </c>
      <c r="D1715" s="21" t="s">
        <v>2684</v>
      </c>
      <c r="E1715" s="21" t="s">
        <v>76</v>
      </c>
      <c r="F1715" s="21" t="s">
        <v>2685</v>
      </c>
      <c r="G1715" s="21"/>
      <c r="H1715" s="20" t="s">
        <v>78</v>
      </c>
      <c r="I1715" s="21" t="s">
        <v>2686</v>
      </c>
      <c r="J1715" s="5"/>
      <c r="K1715" s="5"/>
      <c r="L1715" s="19" t="str">
        <f>D1715&amp;"|"&amp;COUNTIF($D$5:D1715,D1715)</f>
        <v>استلام المباني: الأعمال التمهيدية|1</v>
      </c>
    </row>
    <row r="1716" spans="1:12" ht="36" x14ac:dyDescent="0.4">
      <c r="A1716" s="22">
        <v>1712</v>
      </c>
      <c r="B1716" s="22" t="s">
        <v>2641</v>
      </c>
      <c r="C1716" s="23" t="s">
        <v>2642</v>
      </c>
      <c r="D1716" s="23" t="s">
        <v>2684</v>
      </c>
      <c r="E1716" s="23" t="s">
        <v>76</v>
      </c>
      <c r="F1716" s="23" t="s">
        <v>2687</v>
      </c>
      <c r="G1716" s="23"/>
      <c r="H1716" s="22" t="s">
        <v>78</v>
      </c>
      <c r="I1716" s="23" t="s">
        <v>2686</v>
      </c>
      <c r="J1716" s="5"/>
      <c r="K1716" s="5"/>
      <c r="L1716" s="19" t="str">
        <f>D1716&amp;"|"&amp;COUNTIF($D$5:D1716,D1716)</f>
        <v>استلام المباني: الأعمال التمهيدية|2</v>
      </c>
    </row>
    <row r="1717" spans="1:12" ht="18" x14ac:dyDescent="0.4">
      <c r="A1717" s="20">
        <v>1713</v>
      </c>
      <c r="B1717" s="20" t="s">
        <v>2641</v>
      </c>
      <c r="C1717" s="21" t="s">
        <v>2642</v>
      </c>
      <c r="D1717" s="21" t="s">
        <v>2684</v>
      </c>
      <c r="E1717" s="21" t="s">
        <v>76</v>
      </c>
      <c r="F1717" s="21" t="s">
        <v>2688</v>
      </c>
      <c r="G1717" s="21"/>
      <c r="H1717" s="20" t="s">
        <v>78</v>
      </c>
      <c r="I1717" s="21" t="s">
        <v>2686</v>
      </c>
      <c r="J1717" s="5"/>
      <c r="K1717" s="5"/>
      <c r="L1717" s="19" t="str">
        <f>D1717&amp;"|"&amp;COUNTIF($D$5:D1717,D1717)</f>
        <v>استلام المباني: الأعمال التمهيدية|3</v>
      </c>
    </row>
    <row r="1718" spans="1:12" ht="36" x14ac:dyDescent="0.4">
      <c r="A1718" s="22">
        <v>1714</v>
      </c>
      <c r="B1718" s="22" t="s">
        <v>2641</v>
      </c>
      <c r="C1718" s="23" t="s">
        <v>2642</v>
      </c>
      <c r="D1718" s="23" t="s">
        <v>2684</v>
      </c>
      <c r="E1718" s="23" t="s">
        <v>72</v>
      </c>
      <c r="F1718" s="23" t="s">
        <v>2689</v>
      </c>
      <c r="G1718" s="23"/>
      <c r="H1718" s="22" t="s">
        <v>78</v>
      </c>
      <c r="I1718" s="23" t="s">
        <v>2686</v>
      </c>
      <c r="J1718" s="5"/>
      <c r="K1718" s="5"/>
      <c r="L1718" s="19" t="str">
        <f>D1718&amp;"|"&amp;COUNTIF($D$5:D1718,D1718)</f>
        <v>استلام المباني: الأعمال التمهيدية|4</v>
      </c>
    </row>
    <row r="1719" spans="1:12" ht="18" x14ac:dyDescent="0.4">
      <c r="A1719" s="20">
        <v>1715</v>
      </c>
      <c r="B1719" s="20" t="s">
        <v>2641</v>
      </c>
      <c r="C1719" s="21" t="s">
        <v>2642</v>
      </c>
      <c r="D1719" s="21" t="s">
        <v>2684</v>
      </c>
      <c r="E1719" s="21" t="s">
        <v>72</v>
      </c>
      <c r="F1719" s="21" t="s">
        <v>2690</v>
      </c>
      <c r="G1719" s="21"/>
      <c r="H1719" s="20" t="s">
        <v>78</v>
      </c>
      <c r="I1719" s="21" t="s">
        <v>2686</v>
      </c>
      <c r="J1719" s="5"/>
      <c r="K1719" s="5"/>
      <c r="L1719" s="19" t="str">
        <f>D1719&amp;"|"&amp;COUNTIF($D$5:D1719,D1719)</f>
        <v>استلام المباني: الأعمال التمهيدية|5</v>
      </c>
    </row>
    <row r="1720" spans="1:12" ht="18" x14ac:dyDescent="0.4">
      <c r="A1720" s="22">
        <v>1716</v>
      </c>
      <c r="B1720" s="22" t="s">
        <v>2641</v>
      </c>
      <c r="C1720" s="23" t="s">
        <v>2642</v>
      </c>
      <c r="D1720" s="23" t="s">
        <v>2684</v>
      </c>
      <c r="E1720" s="23" t="s">
        <v>76</v>
      </c>
      <c r="F1720" s="23" t="s">
        <v>2691</v>
      </c>
      <c r="G1720" s="23"/>
      <c r="H1720" s="22" t="s">
        <v>78</v>
      </c>
      <c r="I1720" s="23" t="s">
        <v>2686</v>
      </c>
      <c r="J1720" s="5"/>
      <c r="K1720" s="5"/>
      <c r="L1720" s="19" t="str">
        <f>D1720&amp;"|"&amp;COUNTIF($D$5:D1720,D1720)</f>
        <v>استلام المباني: الأعمال التمهيدية|6</v>
      </c>
    </row>
    <row r="1721" spans="1:12" ht="54" x14ac:dyDescent="0.4">
      <c r="A1721" s="20">
        <v>1717</v>
      </c>
      <c r="B1721" s="20" t="s">
        <v>2641</v>
      </c>
      <c r="C1721" s="21" t="s">
        <v>2642</v>
      </c>
      <c r="D1721" s="21" t="s">
        <v>2684</v>
      </c>
      <c r="E1721" s="21" t="s">
        <v>72</v>
      </c>
      <c r="F1721" s="21" t="s">
        <v>2692</v>
      </c>
      <c r="G1721" s="21" t="s">
        <v>2693</v>
      </c>
      <c r="H1721" s="20" t="s">
        <v>74</v>
      </c>
      <c r="I1721" s="21" t="s">
        <v>2686</v>
      </c>
      <c r="J1721" s="5"/>
      <c r="K1721" s="5"/>
      <c r="L1721" s="19" t="str">
        <f>D1721&amp;"|"&amp;COUNTIF($D$5:D1721,D1721)</f>
        <v>استلام المباني: الأعمال التمهيدية|7</v>
      </c>
    </row>
    <row r="1722" spans="1:12" ht="18" x14ac:dyDescent="0.4">
      <c r="A1722" s="22">
        <v>1718</v>
      </c>
      <c r="B1722" s="22" t="s">
        <v>2641</v>
      </c>
      <c r="C1722" s="23" t="s">
        <v>2642</v>
      </c>
      <c r="D1722" s="23" t="s">
        <v>2684</v>
      </c>
      <c r="E1722" s="23" t="s">
        <v>72</v>
      </c>
      <c r="F1722" s="23" t="s">
        <v>2694</v>
      </c>
      <c r="G1722" s="23"/>
      <c r="H1722" s="22" t="s">
        <v>78</v>
      </c>
      <c r="I1722" s="23" t="s">
        <v>2686</v>
      </c>
      <c r="J1722" s="5"/>
      <c r="K1722" s="5"/>
      <c r="L1722" s="19" t="str">
        <f>D1722&amp;"|"&amp;COUNTIF($D$5:D1722,D1722)</f>
        <v>استلام المباني: الأعمال التمهيدية|8</v>
      </c>
    </row>
    <row r="1723" spans="1:12" ht="18" x14ac:dyDescent="0.4">
      <c r="A1723" s="20">
        <v>1719</v>
      </c>
      <c r="B1723" s="20" t="s">
        <v>2641</v>
      </c>
      <c r="C1723" s="21" t="s">
        <v>2642</v>
      </c>
      <c r="D1723" s="21" t="s">
        <v>2684</v>
      </c>
      <c r="E1723" s="21" t="s">
        <v>72</v>
      </c>
      <c r="F1723" s="21" t="s">
        <v>2695</v>
      </c>
      <c r="G1723" s="21"/>
      <c r="H1723" s="20" t="s">
        <v>78</v>
      </c>
      <c r="I1723" s="21" t="s">
        <v>2686</v>
      </c>
      <c r="J1723" s="5"/>
      <c r="K1723" s="5"/>
      <c r="L1723" s="19" t="str">
        <f>D1723&amp;"|"&amp;COUNTIF($D$5:D1723,D1723)</f>
        <v>استلام المباني: الأعمال التمهيدية|9</v>
      </c>
    </row>
    <row r="1724" spans="1:12" ht="18" x14ac:dyDescent="0.4">
      <c r="A1724" s="22">
        <v>1720</v>
      </c>
      <c r="B1724" s="22" t="s">
        <v>2641</v>
      </c>
      <c r="C1724" s="23" t="s">
        <v>2642</v>
      </c>
      <c r="D1724" s="23" t="s">
        <v>2684</v>
      </c>
      <c r="E1724" s="23" t="s">
        <v>72</v>
      </c>
      <c r="F1724" s="23" t="s">
        <v>2696</v>
      </c>
      <c r="G1724" s="23"/>
      <c r="H1724" s="22" t="s">
        <v>74</v>
      </c>
      <c r="I1724" s="23" t="s">
        <v>2686</v>
      </c>
      <c r="J1724" s="5"/>
      <c r="K1724" s="5"/>
      <c r="L1724" s="19" t="str">
        <f>D1724&amp;"|"&amp;COUNTIF($D$5:D1724,D1724)</f>
        <v>استلام المباني: الأعمال التمهيدية|10</v>
      </c>
    </row>
    <row r="1725" spans="1:12" ht="54" x14ac:dyDescent="0.4">
      <c r="A1725" s="20">
        <v>1721</v>
      </c>
      <c r="B1725" s="20" t="s">
        <v>2641</v>
      </c>
      <c r="C1725" s="21" t="s">
        <v>2642</v>
      </c>
      <c r="D1725" s="21" t="s">
        <v>2697</v>
      </c>
      <c r="E1725" s="21" t="s">
        <v>72</v>
      </c>
      <c r="F1725" s="21" t="s">
        <v>2698</v>
      </c>
      <c r="G1725" s="21" t="s">
        <v>2699</v>
      </c>
      <c r="H1725" s="20" t="s">
        <v>74</v>
      </c>
      <c r="I1725" s="21" t="s">
        <v>2686</v>
      </c>
      <c r="J1725" s="5"/>
      <c r="K1725" s="5"/>
      <c r="L1725" s="19" t="str">
        <f>D1725&amp;"|"&amp;COUNTIF($D$5:D1725,D1725)</f>
        <v>اعتماد نتائج اختبارات مواد المباني|1</v>
      </c>
    </row>
    <row r="1726" spans="1:12" ht="36" x14ac:dyDescent="0.4">
      <c r="A1726" s="22">
        <v>1722</v>
      </c>
      <c r="B1726" s="22" t="s">
        <v>2641</v>
      </c>
      <c r="C1726" s="23" t="s">
        <v>2642</v>
      </c>
      <c r="D1726" s="23" t="s">
        <v>2697</v>
      </c>
      <c r="E1726" s="23" t="s">
        <v>72</v>
      </c>
      <c r="F1726" s="23" t="s">
        <v>2700</v>
      </c>
      <c r="G1726" s="23" t="s">
        <v>2701</v>
      </c>
      <c r="H1726" s="22" t="s">
        <v>74</v>
      </c>
      <c r="I1726" s="23" t="s">
        <v>2686</v>
      </c>
      <c r="J1726" s="5"/>
      <c r="K1726" s="5"/>
      <c r="L1726" s="19" t="str">
        <f>D1726&amp;"|"&amp;COUNTIF($D$5:D1726,D1726)</f>
        <v>اعتماد نتائج اختبارات مواد المباني|2</v>
      </c>
    </row>
    <row r="1727" spans="1:12" ht="36" x14ac:dyDescent="0.4">
      <c r="A1727" s="20">
        <v>1723</v>
      </c>
      <c r="B1727" s="20" t="s">
        <v>2641</v>
      </c>
      <c r="C1727" s="21" t="s">
        <v>2642</v>
      </c>
      <c r="D1727" s="21" t="s">
        <v>2697</v>
      </c>
      <c r="E1727" s="21" t="s">
        <v>72</v>
      </c>
      <c r="F1727" s="21" t="s">
        <v>2702</v>
      </c>
      <c r="G1727" s="21" t="s">
        <v>2703</v>
      </c>
      <c r="H1727" s="20" t="s">
        <v>74</v>
      </c>
      <c r="I1727" s="21" t="s">
        <v>2704</v>
      </c>
      <c r="J1727" s="5"/>
      <c r="K1727" s="5"/>
      <c r="L1727" s="19" t="str">
        <f>D1727&amp;"|"&amp;COUNTIF($D$5:D1727,D1727)</f>
        <v>اعتماد نتائج اختبارات مواد المباني|3</v>
      </c>
    </row>
    <row r="1728" spans="1:12" ht="18" x14ac:dyDescent="0.4">
      <c r="A1728" s="22">
        <v>1724</v>
      </c>
      <c r="B1728" s="22" t="s">
        <v>2641</v>
      </c>
      <c r="C1728" s="23" t="s">
        <v>2642</v>
      </c>
      <c r="D1728" s="23" t="s">
        <v>2697</v>
      </c>
      <c r="E1728" s="23" t="s">
        <v>72</v>
      </c>
      <c r="F1728" s="23" t="s">
        <v>2705</v>
      </c>
      <c r="G1728" s="23" t="s">
        <v>2706</v>
      </c>
      <c r="H1728" s="22" t="s">
        <v>74</v>
      </c>
      <c r="I1728" s="23" t="s">
        <v>2704</v>
      </c>
      <c r="J1728" s="5"/>
      <c r="K1728" s="5"/>
      <c r="L1728" s="19" t="str">
        <f>D1728&amp;"|"&amp;COUNTIF($D$5:D1728,D1728)</f>
        <v>اعتماد نتائج اختبارات مواد المباني|4</v>
      </c>
    </row>
    <row r="1729" spans="1:12" ht="36" x14ac:dyDescent="0.4">
      <c r="A1729" s="20">
        <v>1725</v>
      </c>
      <c r="B1729" s="20" t="s">
        <v>2641</v>
      </c>
      <c r="C1729" s="21" t="s">
        <v>2642</v>
      </c>
      <c r="D1729" s="21" t="s">
        <v>2697</v>
      </c>
      <c r="E1729" s="21" t="s">
        <v>72</v>
      </c>
      <c r="F1729" s="21" t="s">
        <v>2707</v>
      </c>
      <c r="G1729" s="21" t="s">
        <v>2708</v>
      </c>
      <c r="H1729" s="20" t="s">
        <v>84</v>
      </c>
      <c r="I1729" s="21" t="s">
        <v>2704</v>
      </c>
      <c r="J1729" s="5"/>
      <c r="K1729" s="5"/>
      <c r="L1729" s="19" t="str">
        <f>D1729&amp;"|"&amp;COUNTIF($D$5:D1729,D1729)</f>
        <v>اعتماد نتائج اختبارات مواد المباني|5</v>
      </c>
    </row>
    <row r="1730" spans="1:12" ht="54" x14ac:dyDescent="0.4">
      <c r="A1730" s="22">
        <v>1726</v>
      </c>
      <c r="B1730" s="22" t="s">
        <v>2641</v>
      </c>
      <c r="C1730" s="23" t="s">
        <v>2642</v>
      </c>
      <c r="D1730" s="23" t="s">
        <v>2697</v>
      </c>
      <c r="E1730" s="23" t="s">
        <v>72</v>
      </c>
      <c r="F1730" s="23" t="s">
        <v>2709</v>
      </c>
      <c r="G1730" s="23" t="s">
        <v>2710</v>
      </c>
      <c r="H1730" s="22" t="s">
        <v>84</v>
      </c>
      <c r="I1730" s="23" t="s">
        <v>2704</v>
      </c>
      <c r="J1730" s="5"/>
      <c r="K1730" s="5"/>
      <c r="L1730" s="19" t="str">
        <f>D1730&amp;"|"&amp;COUNTIF($D$5:D1730,D1730)</f>
        <v>اعتماد نتائج اختبارات مواد المباني|6</v>
      </c>
    </row>
    <row r="1731" spans="1:12" ht="36" x14ac:dyDescent="0.4">
      <c r="A1731" s="20">
        <v>1727</v>
      </c>
      <c r="B1731" s="20" t="s">
        <v>2641</v>
      </c>
      <c r="C1731" s="21" t="s">
        <v>2642</v>
      </c>
      <c r="D1731" s="21" t="s">
        <v>2697</v>
      </c>
      <c r="E1731" s="21" t="s">
        <v>72</v>
      </c>
      <c r="F1731" s="21" t="s">
        <v>2711</v>
      </c>
      <c r="G1731" s="21" t="s">
        <v>2712</v>
      </c>
      <c r="H1731" s="20" t="s">
        <v>74</v>
      </c>
      <c r="I1731" s="21" t="s">
        <v>2704</v>
      </c>
      <c r="J1731" s="5"/>
      <c r="K1731" s="5"/>
      <c r="L1731" s="19" t="str">
        <f>D1731&amp;"|"&amp;COUNTIF($D$5:D1731,D1731)</f>
        <v>اعتماد نتائج اختبارات مواد المباني|7</v>
      </c>
    </row>
    <row r="1732" spans="1:12" ht="36" x14ac:dyDescent="0.4">
      <c r="A1732" s="22">
        <v>1728</v>
      </c>
      <c r="B1732" s="22" t="s">
        <v>2641</v>
      </c>
      <c r="C1732" s="23" t="s">
        <v>2642</v>
      </c>
      <c r="D1732" s="23" t="s">
        <v>2697</v>
      </c>
      <c r="E1732" s="23" t="s">
        <v>72</v>
      </c>
      <c r="F1732" s="23" t="s">
        <v>2713</v>
      </c>
      <c r="G1732" s="23" t="s">
        <v>2714</v>
      </c>
      <c r="H1732" s="22" t="s">
        <v>74</v>
      </c>
      <c r="I1732" s="23" t="s">
        <v>2704</v>
      </c>
      <c r="J1732" s="5"/>
      <c r="K1732" s="5"/>
      <c r="L1732" s="19" t="str">
        <f>D1732&amp;"|"&amp;COUNTIF($D$5:D1732,D1732)</f>
        <v>اعتماد نتائج اختبارات مواد المباني|8</v>
      </c>
    </row>
    <row r="1733" spans="1:12" ht="72" x14ac:dyDescent="0.4">
      <c r="A1733" s="20">
        <v>1729</v>
      </c>
      <c r="B1733" s="20" t="s">
        <v>2641</v>
      </c>
      <c r="C1733" s="21" t="s">
        <v>2642</v>
      </c>
      <c r="D1733" s="21" t="s">
        <v>2697</v>
      </c>
      <c r="E1733" s="21" t="s">
        <v>72</v>
      </c>
      <c r="F1733" s="21" t="s">
        <v>2715</v>
      </c>
      <c r="G1733" s="21" t="s">
        <v>2716</v>
      </c>
      <c r="H1733" s="20" t="s">
        <v>78</v>
      </c>
      <c r="I1733" s="21" t="s">
        <v>2717</v>
      </c>
      <c r="J1733" s="5"/>
      <c r="K1733" s="5"/>
      <c r="L1733" s="19" t="str">
        <f>D1733&amp;"|"&amp;COUNTIF($D$5:D1733,D1733)</f>
        <v>اعتماد نتائج اختبارات مواد المباني|9</v>
      </c>
    </row>
    <row r="1734" spans="1:12" ht="36" x14ac:dyDescent="0.4">
      <c r="A1734" s="22">
        <v>1730</v>
      </c>
      <c r="B1734" s="22" t="s">
        <v>2641</v>
      </c>
      <c r="C1734" s="23" t="s">
        <v>2642</v>
      </c>
      <c r="D1734" s="23" t="s">
        <v>2697</v>
      </c>
      <c r="E1734" s="23" t="s">
        <v>72</v>
      </c>
      <c r="F1734" s="23" t="s">
        <v>2718</v>
      </c>
      <c r="G1734" s="23" t="s">
        <v>2719</v>
      </c>
      <c r="H1734" s="22" t="s">
        <v>74</v>
      </c>
      <c r="I1734" s="23" t="s">
        <v>2717</v>
      </c>
      <c r="J1734" s="5"/>
      <c r="K1734" s="5"/>
      <c r="L1734" s="19" t="str">
        <f>D1734&amp;"|"&amp;COUNTIF($D$5:D1734,D1734)</f>
        <v>اعتماد نتائج اختبارات مواد المباني|10</v>
      </c>
    </row>
    <row r="1735" spans="1:12" ht="18" x14ac:dyDescent="0.4">
      <c r="A1735" s="20">
        <v>1731</v>
      </c>
      <c r="B1735" s="20" t="s">
        <v>2641</v>
      </c>
      <c r="C1735" s="21" t="s">
        <v>2642</v>
      </c>
      <c r="D1735" s="21" t="s">
        <v>2697</v>
      </c>
      <c r="E1735" s="21" t="s">
        <v>72</v>
      </c>
      <c r="F1735" s="21" t="s">
        <v>2720</v>
      </c>
      <c r="G1735" s="21" t="s">
        <v>2721</v>
      </c>
      <c r="H1735" s="20" t="s">
        <v>78</v>
      </c>
      <c r="I1735" s="21" t="s">
        <v>2717</v>
      </c>
      <c r="J1735" s="5"/>
      <c r="K1735" s="5"/>
      <c r="L1735" s="19" t="str">
        <f>D1735&amp;"|"&amp;COUNTIF($D$5:D1735,D1735)</f>
        <v>اعتماد نتائج اختبارات مواد المباني|11</v>
      </c>
    </row>
    <row r="1736" spans="1:12" ht="36" x14ac:dyDescent="0.4">
      <c r="A1736" s="22">
        <v>1732</v>
      </c>
      <c r="B1736" s="22" t="s">
        <v>2641</v>
      </c>
      <c r="C1736" s="23" t="s">
        <v>2642</v>
      </c>
      <c r="D1736" s="23" t="s">
        <v>2697</v>
      </c>
      <c r="E1736" s="23" t="s">
        <v>72</v>
      </c>
      <c r="F1736" s="23" t="s">
        <v>2722</v>
      </c>
      <c r="G1736" s="23"/>
      <c r="H1736" s="22" t="s">
        <v>78</v>
      </c>
      <c r="I1736" s="23" t="s">
        <v>2717</v>
      </c>
      <c r="J1736" s="5"/>
      <c r="K1736" s="5"/>
      <c r="L1736" s="19" t="str">
        <f>D1736&amp;"|"&amp;COUNTIF($D$5:D1736,D1736)</f>
        <v>اعتماد نتائج اختبارات مواد المباني|12</v>
      </c>
    </row>
    <row r="1737" spans="1:12" ht="18" x14ac:dyDescent="0.4">
      <c r="A1737" s="20">
        <v>1733</v>
      </c>
      <c r="B1737" s="20" t="s">
        <v>2641</v>
      </c>
      <c r="C1737" s="21" t="s">
        <v>2642</v>
      </c>
      <c r="D1737" s="21" t="s">
        <v>2697</v>
      </c>
      <c r="E1737" s="21" t="s">
        <v>72</v>
      </c>
      <c r="F1737" s="21" t="s">
        <v>2723</v>
      </c>
      <c r="G1737" s="21" t="s">
        <v>2724</v>
      </c>
      <c r="H1737" s="20" t="s">
        <v>84</v>
      </c>
      <c r="I1737" s="21" t="s">
        <v>2717</v>
      </c>
      <c r="J1737" s="5"/>
      <c r="K1737" s="5"/>
      <c r="L1737" s="19" t="str">
        <f>D1737&amp;"|"&amp;COUNTIF($D$5:D1737,D1737)</f>
        <v>اعتماد نتائج اختبارات مواد المباني|13</v>
      </c>
    </row>
    <row r="1738" spans="1:12" ht="18" x14ac:dyDescent="0.4">
      <c r="A1738" s="22">
        <v>1734</v>
      </c>
      <c r="B1738" s="22" t="s">
        <v>2641</v>
      </c>
      <c r="C1738" s="23" t="s">
        <v>2642</v>
      </c>
      <c r="D1738" s="23" t="s">
        <v>2697</v>
      </c>
      <c r="E1738" s="23" t="s">
        <v>72</v>
      </c>
      <c r="F1738" s="23" t="s">
        <v>2725</v>
      </c>
      <c r="G1738" s="23"/>
      <c r="H1738" s="22" t="s">
        <v>84</v>
      </c>
      <c r="I1738" s="23" t="s">
        <v>2717</v>
      </c>
      <c r="J1738" s="5"/>
      <c r="K1738" s="5"/>
      <c r="L1738" s="19" t="str">
        <f>D1738&amp;"|"&amp;COUNTIF($D$5:D1738,D1738)</f>
        <v>اعتماد نتائج اختبارات مواد المباني|14</v>
      </c>
    </row>
    <row r="1739" spans="1:12" ht="36" x14ac:dyDescent="0.4">
      <c r="A1739" s="20">
        <v>1735</v>
      </c>
      <c r="B1739" s="20" t="s">
        <v>2641</v>
      </c>
      <c r="C1739" s="21" t="s">
        <v>2642</v>
      </c>
      <c r="D1739" s="21" t="s">
        <v>2697</v>
      </c>
      <c r="E1739" s="21" t="s">
        <v>72</v>
      </c>
      <c r="F1739" s="21" t="s">
        <v>2726</v>
      </c>
      <c r="G1739" s="21" t="s">
        <v>2727</v>
      </c>
      <c r="H1739" s="20" t="s">
        <v>74</v>
      </c>
      <c r="I1739" s="21" t="s">
        <v>2717</v>
      </c>
      <c r="J1739" s="5"/>
      <c r="K1739" s="5"/>
      <c r="L1739" s="19" t="str">
        <f>D1739&amp;"|"&amp;COUNTIF($D$5:D1739,D1739)</f>
        <v>اعتماد نتائج اختبارات مواد المباني|15</v>
      </c>
    </row>
    <row r="1740" spans="1:12" ht="18" x14ac:dyDescent="0.4">
      <c r="A1740" s="22">
        <v>1736</v>
      </c>
      <c r="B1740" s="22" t="s">
        <v>2641</v>
      </c>
      <c r="C1740" s="23" t="s">
        <v>2642</v>
      </c>
      <c r="D1740" s="23" t="s">
        <v>2697</v>
      </c>
      <c r="E1740" s="23" t="s">
        <v>72</v>
      </c>
      <c r="F1740" s="23" t="s">
        <v>2728</v>
      </c>
      <c r="G1740" s="23" t="s">
        <v>2729</v>
      </c>
      <c r="H1740" s="22" t="s">
        <v>74</v>
      </c>
      <c r="I1740" s="23" t="s">
        <v>2717</v>
      </c>
      <c r="J1740" s="5"/>
      <c r="K1740" s="5"/>
      <c r="L1740" s="19" t="str">
        <f>D1740&amp;"|"&amp;COUNTIF($D$5:D1740,D1740)</f>
        <v>اعتماد نتائج اختبارات مواد المباني|16</v>
      </c>
    </row>
    <row r="1741" spans="1:12" ht="18" x14ac:dyDescent="0.4">
      <c r="A1741" s="20">
        <v>1737</v>
      </c>
      <c r="B1741" s="20" t="s">
        <v>2641</v>
      </c>
      <c r="C1741" s="21" t="s">
        <v>2642</v>
      </c>
      <c r="D1741" s="21" t="s">
        <v>2730</v>
      </c>
      <c r="E1741" s="21" t="s">
        <v>118</v>
      </c>
      <c r="F1741" s="21" t="s">
        <v>2731</v>
      </c>
      <c r="G1741" s="21"/>
      <c r="H1741" s="20" t="s">
        <v>84</v>
      </c>
      <c r="I1741" s="21" t="s">
        <v>2732</v>
      </c>
      <c r="J1741" s="5"/>
      <c r="K1741" s="5"/>
      <c r="L1741" s="19" t="str">
        <f>D1741&amp;"|"&amp;COUNTIF($D$5:D1741,D1741)</f>
        <v>ضبط جودة المباني أثناء التنفيذ|1</v>
      </c>
    </row>
    <row r="1742" spans="1:12" ht="18" x14ac:dyDescent="0.4">
      <c r="A1742" s="22">
        <v>1738</v>
      </c>
      <c r="B1742" s="22" t="s">
        <v>2641</v>
      </c>
      <c r="C1742" s="23" t="s">
        <v>2642</v>
      </c>
      <c r="D1742" s="23" t="s">
        <v>2730</v>
      </c>
      <c r="E1742" s="23" t="s">
        <v>118</v>
      </c>
      <c r="F1742" s="23" t="s">
        <v>2733</v>
      </c>
      <c r="G1742" s="23"/>
      <c r="H1742" s="22" t="s">
        <v>84</v>
      </c>
      <c r="I1742" s="23" t="s">
        <v>2732</v>
      </c>
      <c r="J1742" s="5"/>
      <c r="K1742" s="5"/>
      <c r="L1742" s="19" t="str">
        <f>D1742&amp;"|"&amp;COUNTIF($D$5:D1742,D1742)</f>
        <v>ضبط جودة المباني أثناء التنفيذ|2</v>
      </c>
    </row>
    <row r="1743" spans="1:12" ht="36" x14ac:dyDescent="0.4">
      <c r="A1743" s="20">
        <v>1739</v>
      </c>
      <c r="B1743" s="20" t="s">
        <v>2641</v>
      </c>
      <c r="C1743" s="21" t="s">
        <v>2642</v>
      </c>
      <c r="D1743" s="21" t="s">
        <v>2730</v>
      </c>
      <c r="E1743" s="21" t="s">
        <v>118</v>
      </c>
      <c r="F1743" s="21" t="s">
        <v>2734</v>
      </c>
      <c r="G1743" s="21"/>
      <c r="H1743" s="20" t="s">
        <v>74</v>
      </c>
      <c r="I1743" s="21" t="s">
        <v>2732</v>
      </c>
      <c r="J1743" s="5"/>
      <c r="K1743" s="5"/>
      <c r="L1743" s="19" t="str">
        <f>D1743&amp;"|"&amp;COUNTIF($D$5:D1743,D1743)</f>
        <v>ضبط جودة المباني أثناء التنفيذ|3</v>
      </c>
    </row>
    <row r="1744" spans="1:12" ht="18" x14ac:dyDescent="0.4">
      <c r="A1744" s="22">
        <v>1740</v>
      </c>
      <c r="B1744" s="22" t="s">
        <v>2641</v>
      </c>
      <c r="C1744" s="23" t="s">
        <v>2642</v>
      </c>
      <c r="D1744" s="23" t="s">
        <v>2730</v>
      </c>
      <c r="E1744" s="23" t="s">
        <v>118</v>
      </c>
      <c r="F1744" s="23" t="s">
        <v>2735</v>
      </c>
      <c r="G1744" s="23"/>
      <c r="H1744" s="22" t="s">
        <v>84</v>
      </c>
      <c r="I1744" s="23" t="s">
        <v>2732</v>
      </c>
      <c r="J1744" s="5"/>
      <c r="K1744" s="5"/>
      <c r="L1744" s="19" t="str">
        <f>D1744&amp;"|"&amp;COUNTIF($D$5:D1744,D1744)</f>
        <v>ضبط جودة المباني أثناء التنفيذ|4</v>
      </c>
    </row>
    <row r="1745" spans="1:12" ht="36" x14ac:dyDescent="0.4">
      <c r="A1745" s="20">
        <v>1741</v>
      </c>
      <c r="B1745" s="20" t="s">
        <v>2641</v>
      </c>
      <c r="C1745" s="21" t="s">
        <v>2642</v>
      </c>
      <c r="D1745" s="21" t="s">
        <v>2730</v>
      </c>
      <c r="E1745" s="21" t="s">
        <v>118</v>
      </c>
      <c r="F1745" s="21" t="s">
        <v>2736</v>
      </c>
      <c r="G1745" s="21"/>
      <c r="H1745" s="20" t="s">
        <v>84</v>
      </c>
      <c r="I1745" s="21" t="s">
        <v>2732</v>
      </c>
      <c r="J1745" s="5"/>
      <c r="K1745" s="5"/>
      <c r="L1745" s="19" t="str">
        <f>D1745&amp;"|"&amp;COUNTIF($D$5:D1745,D1745)</f>
        <v>ضبط جودة المباني أثناء التنفيذ|5</v>
      </c>
    </row>
    <row r="1746" spans="1:12" ht="18" x14ac:dyDescent="0.4">
      <c r="A1746" s="22">
        <v>1742</v>
      </c>
      <c r="B1746" s="22" t="s">
        <v>2641</v>
      </c>
      <c r="C1746" s="23" t="s">
        <v>2642</v>
      </c>
      <c r="D1746" s="23" t="s">
        <v>2730</v>
      </c>
      <c r="E1746" s="23" t="s">
        <v>118</v>
      </c>
      <c r="F1746" s="23" t="s">
        <v>2737</v>
      </c>
      <c r="G1746" s="23" t="s">
        <v>2738</v>
      </c>
      <c r="H1746" s="22" t="s">
        <v>74</v>
      </c>
      <c r="I1746" s="23" t="s">
        <v>2732</v>
      </c>
      <c r="J1746" s="5"/>
      <c r="K1746" s="5"/>
      <c r="L1746" s="19" t="str">
        <f>D1746&amp;"|"&amp;COUNTIF($D$5:D1746,D1746)</f>
        <v>ضبط جودة المباني أثناء التنفيذ|6</v>
      </c>
    </row>
    <row r="1747" spans="1:12" ht="18" x14ac:dyDescent="0.4">
      <c r="A1747" s="20">
        <v>1743</v>
      </c>
      <c r="B1747" s="20" t="s">
        <v>2641</v>
      </c>
      <c r="C1747" s="21" t="s">
        <v>2642</v>
      </c>
      <c r="D1747" s="21" t="s">
        <v>2730</v>
      </c>
      <c r="E1747" s="21" t="s">
        <v>118</v>
      </c>
      <c r="F1747" s="21" t="s">
        <v>2739</v>
      </c>
      <c r="G1747" s="21"/>
      <c r="H1747" s="20" t="s">
        <v>84</v>
      </c>
      <c r="I1747" s="21" t="s">
        <v>2732</v>
      </c>
      <c r="J1747" s="5"/>
      <c r="K1747" s="5"/>
      <c r="L1747" s="19" t="str">
        <f>D1747&amp;"|"&amp;COUNTIF($D$5:D1747,D1747)</f>
        <v>ضبط جودة المباني أثناء التنفيذ|7</v>
      </c>
    </row>
    <row r="1748" spans="1:12" ht="18" x14ac:dyDescent="0.4">
      <c r="A1748" s="22">
        <v>1744</v>
      </c>
      <c r="B1748" s="22" t="s">
        <v>2641</v>
      </c>
      <c r="C1748" s="23" t="s">
        <v>2642</v>
      </c>
      <c r="D1748" s="23" t="s">
        <v>2730</v>
      </c>
      <c r="E1748" s="23" t="s">
        <v>118</v>
      </c>
      <c r="F1748" s="23" t="s">
        <v>2740</v>
      </c>
      <c r="G1748" s="23"/>
      <c r="H1748" s="22" t="s">
        <v>84</v>
      </c>
      <c r="I1748" s="23" t="s">
        <v>2732</v>
      </c>
      <c r="J1748" s="5"/>
      <c r="K1748" s="5"/>
      <c r="L1748" s="19" t="str">
        <f>D1748&amp;"|"&amp;COUNTIF($D$5:D1748,D1748)</f>
        <v>ضبط جودة المباني أثناء التنفيذ|8</v>
      </c>
    </row>
    <row r="1749" spans="1:12" ht="18" x14ac:dyDescent="0.4">
      <c r="A1749" s="20">
        <v>1745</v>
      </c>
      <c r="B1749" s="20" t="s">
        <v>2641</v>
      </c>
      <c r="C1749" s="21" t="s">
        <v>2642</v>
      </c>
      <c r="D1749" s="21" t="s">
        <v>2730</v>
      </c>
      <c r="E1749" s="21" t="s">
        <v>118</v>
      </c>
      <c r="F1749" s="21" t="s">
        <v>2741</v>
      </c>
      <c r="G1749" s="21"/>
      <c r="H1749" s="20" t="s">
        <v>84</v>
      </c>
      <c r="I1749" s="21" t="s">
        <v>2732</v>
      </c>
      <c r="J1749" s="5"/>
      <c r="K1749" s="5"/>
      <c r="L1749" s="19" t="str">
        <f>D1749&amp;"|"&amp;COUNTIF($D$5:D1749,D1749)</f>
        <v>ضبط جودة المباني أثناء التنفيذ|9</v>
      </c>
    </row>
    <row r="1750" spans="1:12" ht="18" x14ac:dyDescent="0.4">
      <c r="A1750" s="22">
        <v>1746</v>
      </c>
      <c r="B1750" s="22" t="s">
        <v>2641</v>
      </c>
      <c r="C1750" s="23" t="s">
        <v>2642</v>
      </c>
      <c r="D1750" s="23" t="s">
        <v>2730</v>
      </c>
      <c r="E1750" s="23" t="s">
        <v>118</v>
      </c>
      <c r="F1750" s="23" t="s">
        <v>2742</v>
      </c>
      <c r="G1750" s="23"/>
      <c r="H1750" s="22" t="s">
        <v>84</v>
      </c>
      <c r="I1750" s="23" t="s">
        <v>2732</v>
      </c>
      <c r="J1750" s="5"/>
      <c r="K1750" s="5"/>
      <c r="L1750" s="19" t="str">
        <f>D1750&amp;"|"&amp;COUNTIF($D$5:D1750,D1750)</f>
        <v>ضبط جودة المباني أثناء التنفيذ|10</v>
      </c>
    </row>
    <row r="1751" spans="1:12" ht="36" x14ac:dyDescent="0.4">
      <c r="A1751" s="20">
        <v>1747</v>
      </c>
      <c r="B1751" s="20" t="s">
        <v>2641</v>
      </c>
      <c r="C1751" s="21" t="s">
        <v>2642</v>
      </c>
      <c r="D1751" s="21" t="s">
        <v>2730</v>
      </c>
      <c r="E1751" s="21" t="s">
        <v>118</v>
      </c>
      <c r="F1751" s="21" t="s">
        <v>2743</v>
      </c>
      <c r="G1751" s="21"/>
      <c r="H1751" s="20" t="s">
        <v>84</v>
      </c>
      <c r="I1751" s="21" t="s">
        <v>2732</v>
      </c>
      <c r="J1751" s="5"/>
      <c r="K1751" s="5"/>
      <c r="L1751" s="19" t="str">
        <f>D1751&amp;"|"&amp;COUNTIF($D$5:D1751,D1751)</f>
        <v>ضبط جودة المباني أثناء التنفيذ|11</v>
      </c>
    </row>
    <row r="1752" spans="1:12" ht="18" x14ac:dyDescent="0.4">
      <c r="A1752" s="22">
        <v>1748</v>
      </c>
      <c r="B1752" s="22" t="s">
        <v>2641</v>
      </c>
      <c r="C1752" s="23" t="s">
        <v>2642</v>
      </c>
      <c r="D1752" s="23" t="s">
        <v>2730</v>
      </c>
      <c r="E1752" s="23" t="s">
        <v>118</v>
      </c>
      <c r="F1752" s="23" t="s">
        <v>2744</v>
      </c>
      <c r="G1752" s="23"/>
      <c r="H1752" s="22" t="s">
        <v>78</v>
      </c>
      <c r="I1752" s="23" t="s">
        <v>2732</v>
      </c>
      <c r="J1752" s="5"/>
      <c r="K1752" s="5"/>
      <c r="L1752" s="19" t="str">
        <f>D1752&amp;"|"&amp;COUNTIF($D$5:D1752,D1752)</f>
        <v>ضبط جودة المباني أثناء التنفيذ|12</v>
      </c>
    </row>
    <row r="1753" spans="1:12" ht="18" x14ac:dyDescent="0.4">
      <c r="A1753" s="20">
        <v>1749</v>
      </c>
      <c r="B1753" s="20" t="s">
        <v>2641</v>
      </c>
      <c r="C1753" s="21" t="s">
        <v>2642</v>
      </c>
      <c r="D1753" s="21" t="s">
        <v>2730</v>
      </c>
      <c r="E1753" s="21" t="s">
        <v>118</v>
      </c>
      <c r="F1753" s="21" t="s">
        <v>2745</v>
      </c>
      <c r="G1753" s="21"/>
      <c r="H1753" s="20" t="s">
        <v>84</v>
      </c>
      <c r="I1753" s="21" t="s">
        <v>2732</v>
      </c>
      <c r="J1753" s="5"/>
      <c r="K1753" s="5"/>
      <c r="L1753" s="19" t="str">
        <f>D1753&amp;"|"&amp;COUNTIF($D$5:D1753,D1753)</f>
        <v>ضبط جودة المباني أثناء التنفيذ|13</v>
      </c>
    </row>
    <row r="1754" spans="1:12" ht="36" x14ac:dyDescent="0.4">
      <c r="A1754" s="22">
        <v>1750</v>
      </c>
      <c r="B1754" s="22" t="s">
        <v>2641</v>
      </c>
      <c r="C1754" s="23" t="s">
        <v>2642</v>
      </c>
      <c r="D1754" s="23" t="s">
        <v>2730</v>
      </c>
      <c r="E1754" s="23" t="s">
        <v>118</v>
      </c>
      <c r="F1754" s="23" t="s">
        <v>2746</v>
      </c>
      <c r="G1754" s="23" t="s">
        <v>2747</v>
      </c>
      <c r="H1754" s="22" t="s">
        <v>74</v>
      </c>
      <c r="I1754" s="23" t="s">
        <v>2732</v>
      </c>
      <c r="J1754" s="5"/>
      <c r="K1754" s="5"/>
      <c r="L1754" s="19" t="str">
        <f>D1754&amp;"|"&amp;COUNTIF($D$5:D1754,D1754)</f>
        <v>ضبط جودة المباني أثناء التنفيذ|14</v>
      </c>
    </row>
    <row r="1755" spans="1:12" ht="18" x14ac:dyDescent="0.4">
      <c r="A1755" s="20">
        <v>1751</v>
      </c>
      <c r="B1755" s="20" t="s">
        <v>2641</v>
      </c>
      <c r="C1755" s="21" t="s">
        <v>2642</v>
      </c>
      <c r="D1755" s="21" t="s">
        <v>2730</v>
      </c>
      <c r="E1755" s="21" t="s">
        <v>118</v>
      </c>
      <c r="F1755" s="21" t="s">
        <v>2748</v>
      </c>
      <c r="G1755" s="21"/>
      <c r="H1755" s="20" t="s">
        <v>84</v>
      </c>
      <c r="I1755" s="21" t="s">
        <v>2749</v>
      </c>
      <c r="J1755" s="5"/>
      <c r="K1755" s="5"/>
      <c r="L1755" s="19" t="str">
        <f>D1755&amp;"|"&amp;COUNTIF($D$5:D1755,D1755)</f>
        <v>ضبط جودة المباني أثناء التنفيذ|15</v>
      </c>
    </row>
    <row r="1756" spans="1:12" ht="18" x14ac:dyDescent="0.4">
      <c r="A1756" s="22">
        <v>1752</v>
      </c>
      <c r="B1756" s="22" t="s">
        <v>2641</v>
      </c>
      <c r="C1756" s="23" t="s">
        <v>2642</v>
      </c>
      <c r="D1756" s="23" t="s">
        <v>2730</v>
      </c>
      <c r="E1756" s="23" t="s">
        <v>118</v>
      </c>
      <c r="F1756" s="23" t="s">
        <v>2750</v>
      </c>
      <c r="G1756" s="23"/>
      <c r="H1756" s="22" t="s">
        <v>84</v>
      </c>
      <c r="I1756" s="23" t="s">
        <v>2749</v>
      </c>
      <c r="J1756" s="5"/>
      <c r="K1756" s="5"/>
      <c r="L1756" s="19" t="str">
        <f>D1756&amp;"|"&amp;COUNTIF($D$5:D1756,D1756)</f>
        <v>ضبط جودة المباني أثناء التنفيذ|16</v>
      </c>
    </row>
    <row r="1757" spans="1:12" ht="54" x14ac:dyDescent="0.4">
      <c r="A1757" s="20">
        <v>1753</v>
      </c>
      <c r="B1757" s="20" t="s">
        <v>2641</v>
      </c>
      <c r="C1757" s="21" t="s">
        <v>2642</v>
      </c>
      <c r="D1757" s="21" t="s">
        <v>2730</v>
      </c>
      <c r="E1757" s="21" t="s">
        <v>118</v>
      </c>
      <c r="F1757" s="21" t="s">
        <v>2751</v>
      </c>
      <c r="G1757" s="21" t="s">
        <v>2752</v>
      </c>
      <c r="H1757" s="20" t="s">
        <v>74</v>
      </c>
      <c r="I1757" s="21" t="s">
        <v>2749</v>
      </c>
      <c r="J1757" s="5"/>
      <c r="K1757" s="5"/>
      <c r="L1757" s="19" t="str">
        <f>D1757&amp;"|"&amp;COUNTIF($D$5:D1757,D1757)</f>
        <v>ضبط جودة المباني أثناء التنفيذ|17</v>
      </c>
    </row>
    <row r="1758" spans="1:12" ht="18" x14ac:dyDescent="0.4">
      <c r="A1758" s="22">
        <v>1754</v>
      </c>
      <c r="B1758" s="22" t="s">
        <v>2641</v>
      </c>
      <c r="C1758" s="23" t="s">
        <v>2642</v>
      </c>
      <c r="D1758" s="23" t="s">
        <v>2730</v>
      </c>
      <c r="E1758" s="23" t="s">
        <v>118</v>
      </c>
      <c r="F1758" s="23" t="s">
        <v>2753</v>
      </c>
      <c r="G1758" s="23" t="s">
        <v>2754</v>
      </c>
      <c r="H1758" s="22" t="s">
        <v>84</v>
      </c>
      <c r="I1758" s="23" t="s">
        <v>2749</v>
      </c>
      <c r="J1758" s="5"/>
      <c r="K1758" s="5"/>
      <c r="L1758" s="19" t="str">
        <f>D1758&amp;"|"&amp;COUNTIF($D$5:D1758,D1758)</f>
        <v>ضبط جودة المباني أثناء التنفيذ|18</v>
      </c>
    </row>
    <row r="1759" spans="1:12" ht="18" x14ac:dyDescent="0.4">
      <c r="A1759" s="20">
        <v>1755</v>
      </c>
      <c r="B1759" s="20" t="s">
        <v>2641</v>
      </c>
      <c r="C1759" s="21" t="s">
        <v>2642</v>
      </c>
      <c r="D1759" s="21" t="s">
        <v>2730</v>
      </c>
      <c r="E1759" s="21" t="s">
        <v>118</v>
      </c>
      <c r="F1759" s="21" t="s">
        <v>2755</v>
      </c>
      <c r="G1759" s="21"/>
      <c r="H1759" s="20" t="s">
        <v>84</v>
      </c>
      <c r="I1759" s="21" t="s">
        <v>2749</v>
      </c>
      <c r="J1759" s="5"/>
      <c r="K1759" s="5"/>
      <c r="L1759" s="19" t="str">
        <f>D1759&amp;"|"&amp;COUNTIF($D$5:D1759,D1759)</f>
        <v>ضبط جودة المباني أثناء التنفيذ|19</v>
      </c>
    </row>
    <row r="1760" spans="1:12" ht="18" x14ac:dyDescent="0.4">
      <c r="A1760" s="22">
        <v>1756</v>
      </c>
      <c r="B1760" s="22" t="s">
        <v>2641</v>
      </c>
      <c r="C1760" s="23" t="s">
        <v>2642</v>
      </c>
      <c r="D1760" s="23" t="s">
        <v>2730</v>
      </c>
      <c r="E1760" s="23" t="s">
        <v>118</v>
      </c>
      <c r="F1760" s="23" t="s">
        <v>2756</v>
      </c>
      <c r="G1760" s="23"/>
      <c r="H1760" s="22" t="s">
        <v>84</v>
      </c>
      <c r="I1760" s="23" t="s">
        <v>2749</v>
      </c>
      <c r="J1760" s="5"/>
      <c r="K1760" s="5"/>
      <c r="L1760" s="19" t="str">
        <f>D1760&amp;"|"&amp;COUNTIF($D$5:D1760,D1760)</f>
        <v>ضبط جودة المباني أثناء التنفيذ|20</v>
      </c>
    </row>
    <row r="1761" spans="1:12" ht="18" x14ac:dyDescent="0.4">
      <c r="A1761" s="20">
        <v>1757</v>
      </c>
      <c r="B1761" s="20" t="s">
        <v>2641</v>
      </c>
      <c r="C1761" s="21" t="s">
        <v>2642</v>
      </c>
      <c r="D1761" s="21" t="s">
        <v>2730</v>
      </c>
      <c r="E1761" s="21" t="s">
        <v>118</v>
      </c>
      <c r="F1761" s="21" t="s">
        <v>2757</v>
      </c>
      <c r="G1761" s="21" t="s">
        <v>2758</v>
      </c>
      <c r="H1761" s="20" t="s">
        <v>84</v>
      </c>
      <c r="I1761" s="21" t="s">
        <v>2749</v>
      </c>
      <c r="J1761" s="5"/>
      <c r="K1761" s="5"/>
      <c r="L1761" s="19" t="str">
        <f>D1761&amp;"|"&amp;COUNTIF($D$5:D1761,D1761)</f>
        <v>ضبط جودة المباني أثناء التنفيذ|21</v>
      </c>
    </row>
    <row r="1762" spans="1:12" ht="18" x14ac:dyDescent="0.4">
      <c r="A1762" s="22">
        <v>1758</v>
      </c>
      <c r="B1762" s="22" t="s">
        <v>2641</v>
      </c>
      <c r="C1762" s="23" t="s">
        <v>2642</v>
      </c>
      <c r="D1762" s="23" t="s">
        <v>2730</v>
      </c>
      <c r="E1762" s="23" t="s">
        <v>118</v>
      </c>
      <c r="F1762" s="23" t="s">
        <v>2759</v>
      </c>
      <c r="G1762" s="23"/>
      <c r="H1762" s="22" t="s">
        <v>78</v>
      </c>
      <c r="I1762" s="23" t="s">
        <v>2749</v>
      </c>
      <c r="J1762" s="5"/>
      <c r="K1762" s="5"/>
      <c r="L1762" s="19" t="str">
        <f>D1762&amp;"|"&amp;COUNTIF($D$5:D1762,D1762)</f>
        <v>ضبط جودة المباني أثناء التنفيذ|22</v>
      </c>
    </row>
    <row r="1763" spans="1:12" ht="72" x14ac:dyDescent="0.4">
      <c r="A1763" s="20">
        <v>1759</v>
      </c>
      <c r="B1763" s="20" t="s">
        <v>2641</v>
      </c>
      <c r="C1763" s="21" t="s">
        <v>2642</v>
      </c>
      <c r="D1763" s="21" t="s">
        <v>2730</v>
      </c>
      <c r="E1763" s="21" t="s">
        <v>118</v>
      </c>
      <c r="F1763" s="21" t="s">
        <v>2760</v>
      </c>
      <c r="G1763" s="21" t="s">
        <v>2761</v>
      </c>
      <c r="H1763" s="20" t="s">
        <v>74</v>
      </c>
      <c r="I1763" s="21" t="s">
        <v>2749</v>
      </c>
      <c r="J1763" s="5"/>
      <c r="K1763" s="5"/>
      <c r="L1763" s="19" t="str">
        <f>D1763&amp;"|"&amp;COUNTIF($D$5:D1763,D1763)</f>
        <v>ضبط جودة المباني أثناء التنفيذ|23</v>
      </c>
    </row>
    <row r="1764" spans="1:12" ht="18" x14ac:dyDescent="0.4">
      <c r="A1764" s="22">
        <v>1760</v>
      </c>
      <c r="B1764" s="22" t="s">
        <v>2641</v>
      </c>
      <c r="C1764" s="23" t="s">
        <v>2642</v>
      </c>
      <c r="D1764" s="23" t="s">
        <v>2730</v>
      </c>
      <c r="E1764" s="23" t="s">
        <v>118</v>
      </c>
      <c r="F1764" s="23" t="s">
        <v>2762</v>
      </c>
      <c r="G1764" s="23"/>
      <c r="H1764" s="22" t="s">
        <v>84</v>
      </c>
      <c r="I1764" s="23" t="s">
        <v>2749</v>
      </c>
      <c r="J1764" s="5"/>
      <c r="K1764" s="5"/>
      <c r="L1764" s="19" t="str">
        <f>D1764&amp;"|"&amp;COUNTIF($D$5:D1764,D1764)</f>
        <v>ضبط جودة المباني أثناء التنفيذ|24</v>
      </c>
    </row>
    <row r="1765" spans="1:12" ht="18" x14ac:dyDescent="0.4">
      <c r="A1765" s="20">
        <v>1761</v>
      </c>
      <c r="B1765" s="20" t="s">
        <v>2641</v>
      </c>
      <c r="C1765" s="21" t="s">
        <v>2642</v>
      </c>
      <c r="D1765" s="21" t="s">
        <v>2730</v>
      </c>
      <c r="E1765" s="21" t="s">
        <v>118</v>
      </c>
      <c r="F1765" s="21" t="s">
        <v>2763</v>
      </c>
      <c r="G1765" s="21" t="s">
        <v>2764</v>
      </c>
      <c r="H1765" s="20" t="s">
        <v>84</v>
      </c>
      <c r="I1765" s="21" t="s">
        <v>2749</v>
      </c>
      <c r="J1765" s="5"/>
      <c r="K1765" s="5"/>
      <c r="L1765" s="19" t="str">
        <f>D1765&amp;"|"&amp;COUNTIF($D$5:D1765,D1765)</f>
        <v>ضبط جودة المباني أثناء التنفيذ|25</v>
      </c>
    </row>
    <row r="1766" spans="1:12" ht="18" x14ac:dyDescent="0.4">
      <c r="A1766" s="22">
        <v>1762</v>
      </c>
      <c r="B1766" s="22" t="s">
        <v>2641</v>
      </c>
      <c r="C1766" s="23" t="s">
        <v>2642</v>
      </c>
      <c r="D1766" s="23" t="s">
        <v>2730</v>
      </c>
      <c r="E1766" s="23" t="s">
        <v>118</v>
      </c>
      <c r="F1766" s="23" t="s">
        <v>2765</v>
      </c>
      <c r="G1766" s="23"/>
      <c r="H1766" s="22" t="s">
        <v>84</v>
      </c>
      <c r="I1766" s="23" t="s">
        <v>2749</v>
      </c>
      <c r="J1766" s="5"/>
      <c r="K1766" s="5"/>
      <c r="L1766" s="19" t="str">
        <f>D1766&amp;"|"&amp;COUNTIF($D$5:D1766,D1766)</f>
        <v>ضبط جودة المباني أثناء التنفيذ|26</v>
      </c>
    </row>
    <row r="1767" spans="1:12" ht="36" x14ac:dyDescent="0.4">
      <c r="A1767" s="20">
        <v>1763</v>
      </c>
      <c r="B1767" s="20" t="s">
        <v>2641</v>
      </c>
      <c r="C1767" s="21" t="s">
        <v>2642</v>
      </c>
      <c r="D1767" s="21" t="s">
        <v>2730</v>
      </c>
      <c r="E1767" s="21" t="s">
        <v>118</v>
      </c>
      <c r="F1767" s="21" t="s">
        <v>2766</v>
      </c>
      <c r="G1767" s="21"/>
      <c r="H1767" s="20" t="s">
        <v>84</v>
      </c>
      <c r="I1767" s="21" t="s">
        <v>2749</v>
      </c>
      <c r="J1767" s="5"/>
      <c r="K1767" s="5"/>
      <c r="L1767" s="19" t="str">
        <f>D1767&amp;"|"&amp;COUNTIF($D$5:D1767,D1767)</f>
        <v>ضبط جودة المباني أثناء التنفيذ|27</v>
      </c>
    </row>
    <row r="1768" spans="1:12" ht="18" x14ac:dyDescent="0.4">
      <c r="A1768" s="22">
        <v>1764</v>
      </c>
      <c r="B1768" s="22" t="s">
        <v>2641</v>
      </c>
      <c r="C1768" s="23" t="s">
        <v>2642</v>
      </c>
      <c r="D1768" s="23" t="s">
        <v>2730</v>
      </c>
      <c r="E1768" s="23" t="s">
        <v>118</v>
      </c>
      <c r="F1768" s="23" t="s">
        <v>2767</v>
      </c>
      <c r="G1768" s="23"/>
      <c r="H1768" s="22" t="s">
        <v>84</v>
      </c>
      <c r="I1768" s="23" t="s">
        <v>2768</v>
      </c>
      <c r="J1768" s="5"/>
      <c r="K1768" s="5"/>
      <c r="L1768" s="19" t="str">
        <f>D1768&amp;"|"&amp;COUNTIF($D$5:D1768,D1768)</f>
        <v>ضبط جودة المباني أثناء التنفيذ|28</v>
      </c>
    </row>
    <row r="1769" spans="1:12" ht="18" x14ac:dyDescent="0.4">
      <c r="A1769" s="20">
        <v>1765</v>
      </c>
      <c r="B1769" s="20" t="s">
        <v>2641</v>
      </c>
      <c r="C1769" s="21" t="s">
        <v>2642</v>
      </c>
      <c r="D1769" s="21" t="s">
        <v>2730</v>
      </c>
      <c r="E1769" s="21" t="s">
        <v>118</v>
      </c>
      <c r="F1769" s="21" t="s">
        <v>2769</v>
      </c>
      <c r="G1769" s="21"/>
      <c r="H1769" s="20" t="s">
        <v>74</v>
      </c>
      <c r="I1769" s="21" t="s">
        <v>2768</v>
      </c>
      <c r="J1769" s="5"/>
      <c r="K1769" s="5"/>
      <c r="L1769" s="19" t="str">
        <f>D1769&amp;"|"&amp;COUNTIF($D$5:D1769,D1769)</f>
        <v>ضبط جودة المباني أثناء التنفيذ|29</v>
      </c>
    </row>
    <row r="1770" spans="1:12" ht="18" x14ac:dyDescent="0.4">
      <c r="A1770" s="22">
        <v>1766</v>
      </c>
      <c r="B1770" s="22" t="s">
        <v>2641</v>
      </c>
      <c r="C1770" s="23" t="s">
        <v>2642</v>
      </c>
      <c r="D1770" s="23" t="s">
        <v>2730</v>
      </c>
      <c r="E1770" s="23" t="s">
        <v>118</v>
      </c>
      <c r="F1770" s="23" t="s">
        <v>2770</v>
      </c>
      <c r="G1770" s="23"/>
      <c r="H1770" s="22" t="s">
        <v>84</v>
      </c>
      <c r="I1770" s="23" t="s">
        <v>2768</v>
      </c>
      <c r="J1770" s="5"/>
      <c r="K1770" s="5"/>
      <c r="L1770" s="19" t="str">
        <f>D1770&amp;"|"&amp;COUNTIF($D$5:D1770,D1770)</f>
        <v>ضبط جودة المباني أثناء التنفيذ|30</v>
      </c>
    </row>
    <row r="1771" spans="1:12" ht="18" x14ac:dyDescent="0.4">
      <c r="A1771" s="20">
        <v>1767</v>
      </c>
      <c r="B1771" s="20" t="s">
        <v>2641</v>
      </c>
      <c r="C1771" s="21" t="s">
        <v>2642</v>
      </c>
      <c r="D1771" s="21" t="s">
        <v>2730</v>
      </c>
      <c r="E1771" s="21" t="s">
        <v>118</v>
      </c>
      <c r="F1771" s="21" t="s">
        <v>2771</v>
      </c>
      <c r="G1771" s="21"/>
      <c r="H1771" s="20" t="s">
        <v>84</v>
      </c>
      <c r="I1771" s="21" t="s">
        <v>2768</v>
      </c>
      <c r="J1771" s="5"/>
      <c r="K1771" s="5"/>
      <c r="L1771" s="19" t="str">
        <f>D1771&amp;"|"&amp;COUNTIF($D$5:D1771,D1771)</f>
        <v>ضبط جودة المباني أثناء التنفيذ|31</v>
      </c>
    </row>
    <row r="1772" spans="1:12" ht="18" x14ac:dyDescent="0.4">
      <c r="A1772" s="22">
        <v>1768</v>
      </c>
      <c r="B1772" s="22" t="s">
        <v>2641</v>
      </c>
      <c r="C1772" s="23" t="s">
        <v>2642</v>
      </c>
      <c r="D1772" s="23" t="s">
        <v>2730</v>
      </c>
      <c r="E1772" s="23" t="s">
        <v>118</v>
      </c>
      <c r="F1772" s="23" t="s">
        <v>2772</v>
      </c>
      <c r="G1772" s="23"/>
      <c r="H1772" s="22" t="s">
        <v>84</v>
      </c>
      <c r="I1772" s="23" t="s">
        <v>2768</v>
      </c>
      <c r="J1772" s="5"/>
      <c r="K1772" s="5"/>
      <c r="L1772" s="19" t="str">
        <f>D1772&amp;"|"&amp;COUNTIF($D$5:D1772,D1772)</f>
        <v>ضبط جودة المباني أثناء التنفيذ|32</v>
      </c>
    </row>
    <row r="1773" spans="1:12" ht="18" x14ac:dyDescent="0.4">
      <c r="A1773" s="20">
        <v>1769</v>
      </c>
      <c r="B1773" s="20" t="s">
        <v>2641</v>
      </c>
      <c r="C1773" s="21" t="s">
        <v>2642</v>
      </c>
      <c r="D1773" s="21" t="s">
        <v>2730</v>
      </c>
      <c r="E1773" s="21" t="s">
        <v>118</v>
      </c>
      <c r="F1773" s="21" t="s">
        <v>2773</v>
      </c>
      <c r="G1773" s="21" t="s">
        <v>2774</v>
      </c>
      <c r="H1773" s="20" t="s">
        <v>84</v>
      </c>
      <c r="I1773" s="21" t="s">
        <v>2768</v>
      </c>
      <c r="J1773" s="5"/>
      <c r="K1773" s="5"/>
      <c r="L1773" s="19" t="str">
        <f>D1773&amp;"|"&amp;COUNTIF($D$5:D1773,D1773)</f>
        <v>ضبط جودة المباني أثناء التنفيذ|33</v>
      </c>
    </row>
    <row r="1774" spans="1:12" ht="36" x14ac:dyDescent="0.4">
      <c r="A1774" s="22">
        <v>1770</v>
      </c>
      <c r="B1774" s="22" t="s">
        <v>2641</v>
      </c>
      <c r="C1774" s="23" t="s">
        <v>2642</v>
      </c>
      <c r="D1774" s="23" t="s">
        <v>2730</v>
      </c>
      <c r="E1774" s="23" t="s">
        <v>118</v>
      </c>
      <c r="F1774" s="23" t="s">
        <v>2775</v>
      </c>
      <c r="G1774" s="23" t="s">
        <v>2776</v>
      </c>
      <c r="H1774" s="22" t="s">
        <v>84</v>
      </c>
      <c r="I1774" s="23" t="s">
        <v>2768</v>
      </c>
      <c r="J1774" s="5"/>
      <c r="K1774" s="5"/>
      <c r="L1774" s="19" t="str">
        <f>D1774&amp;"|"&amp;COUNTIF($D$5:D1774,D1774)</f>
        <v>ضبط جودة المباني أثناء التنفيذ|34</v>
      </c>
    </row>
    <row r="1775" spans="1:12" ht="18" x14ac:dyDescent="0.4">
      <c r="A1775" s="20">
        <v>1771</v>
      </c>
      <c r="B1775" s="20" t="s">
        <v>2641</v>
      </c>
      <c r="C1775" s="21" t="s">
        <v>2642</v>
      </c>
      <c r="D1775" s="21" t="s">
        <v>2730</v>
      </c>
      <c r="E1775" s="21" t="s">
        <v>118</v>
      </c>
      <c r="F1775" s="21" t="s">
        <v>2777</v>
      </c>
      <c r="G1775" s="21" t="s">
        <v>2778</v>
      </c>
      <c r="H1775" s="20" t="s">
        <v>84</v>
      </c>
      <c r="I1775" s="21" t="s">
        <v>2768</v>
      </c>
      <c r="J1775" s="5"/>
      <c r="K1775" s="5"/>
      <c r="L1775" s="19" t="str">
        <f>D1775&amp;"|"&amp;COUNTIF($D$5:D1775,D1775)</f>
        <v>ضبط جودة المباني أثناء التنفيذ|35</v>
      </c>
    </row>
    <row r="1776" spans="1:12" ht="18" x14ac:dyDescent="0.4">
      <c r="A1776" s="22">
        <v>1772</v>
      </c>
      <c r="B1776" s="22" t="s">
        <v>2641</v>
      </c>
      <c r="C1776" s="23" t="s">
        <v>2642</v>
      </c>
      <c r="D1776" s="23" t="s">
        <v>2730</v>
      </c>
      <c r="E1776" s="23" t="s">
        <v>118</v>
      </c>
      <c r="F1776" s="23" t="s">
        <v>2779</v>
      </c>
      <c r="G1776" s="23"/>
      <c r="H1776" s="22" t="s">
        <v>84</v>
      </c>
      <c r="I1776" s="23" t="s">
        <v>2768</v>
      </c>
      <c r="J1776" s="5"/>
      <c r="K1776" s="5"/>
      <c r="L1776" s="19" t="str">
        <f>D1776&amp;"|"&amp;COUNTIF($D$5:D1776,D1776)</f>
        <v>ضبط جودة المباني أثناء التنفيذ|36</v>
      </c>
    </row>
    <row r="1777" spans="1:12" ht="18" x14ac:dyDescent="0.4">
      <c r="A1777" s="20">
        <v>1773</v>
      </c>
      <c r="B1777" s="20" t="s">
        <v>2641</v>
      </c>
      <c r="C1777" s="21" t="s">
        <v>2642</v>
      </c>
      <c r="D1777" s="21" t="s">
        <v>2730</v>
      </c>
      <c r="E1777" s="21" t="s">
        <v>118</v>
      </c>
      <c r="F1777" s="21" t="s">
        <v>2780</v>
      </c>
      <c r="G1777" s="21" t="s">
        <v>2781</v>
      </c>
      <c r="H1777" s="20" t="s">
        <v>84</v>
      </c>
      <c r="I1777" s="21" t="s">
        <v>2768</v>
      </c>
      <c r="J1777" s="5"/>
      <c r="K1777" s="5"/>
      <c r="L1777" s="19" t="str">
        <f>D1777&amp;"|"&amp;COUNTIF($D$5:D1777,D1777)</f>
        <v>ضبط جودة المباني أثناء التنفيذ|37</v>
      </c>
    </row>
    <row r="1778" spans="1:12" ht="18" x14ac:dyDescent="0.4">
      <c r="A1778" s="22">
        <v>1774</v>
      </c>
      <c r="B1778" s="22" t="s">
        <v>2641</v>
      </c>
      <c r="C1778" s="23" t="s">
        <v>2642</v>
      </c>
      <c r="D1778" s="23" t="s">
        <v>2730</v>
      </c>
      <c r="E1778" s="23" t="s">
        <v>118</v>
      </c>
      <c r="F1778" s="23" t="s">
        <v>2782</v>
      </c>
      <c r="G1778" s="23" t="s">
        <v>2783</v>
      </c>
      <c r="H1778" s="22" t="s">
        <v>84</v>
      </c>
      <c r="I1778" s="23" t="s">
        <v>2768</v>
      </c>
      <c r="J1778" s="5"/>
      <c r="K1778" s="5"/>
      <c r="L1778" s="19" t="str">
        <f>D1778&amp;"|"&amp;COUNTIF($D$5:D1778,D1778)</f>
        <v>ضبط جودة المباني أثناء التنفيذ|38</v>
      </c>
    </row>
    <row r="1779" spans="1:12" ht="36" x14ac:dyDescent="0.4">
      <c r="A1779" s="20">
        <v>1775</v>
      </c>
      <c r="B1779" s="20" t="s">
        <v>2641</v>
      </c>
      <c r="C1779" s="21" t="s">
        <v>2642</v>
      </c>
      <c r="D1779" s="21" t="s">
        <v>2730</v>
      </c>
      <c r="E1779" s="21" t="s">
        <v>404</v>
      </c>
      <c r="F1779" s="21" t="s">
        <v>2784</v>
      </c>
      <c r="G1779" s="21" t="s">
        <v>2785</v>
      </c>
      <c r="H1779" s="20" t="s">
        <v>84</v>
      </c>
      <c r="I1779" s="21" t="s">
        <v>2768</v>
      </c>
      <c r="J1779" s="5"/>
      <c r="K1779" s="5"/>
      <c r="L1779" s="19" t="str">
        <f>D1779&amp;"|"&amp;COUNTIF($D$5:D1779,D1779)</f>
        <v>ضبط جودة المباني أثناء التنفيذ|39</v>
      </c>
    </row>
    <row r="1780" spans="1:12" ht="18" x14ac:dyDescent="0.4">
      <c r="A1780" s="22">
        <v>1776</v>
      </c>
      <c r="B1780" s="22" t="s">
        <v>2641</v>
      </c>
      <c r="C1780" s="23" t="s">
        <v>2642</v>
      </c>
      <c r="D1780" s="23" t="s">
        <v>2730</v>
      </c>
      <c r="E1780" s="23" t="s">
        <v>118</v>
      </c>
      <c r="F1780" s="23" t="s">
        <v>2786</v>
      </c>
      <c r="G1780" s="23" t="s">
        <v>2787</v>
      </c>
      <c r="H1780" s="22" t="s">
        <v>84</v>
      </c>
      <c r="I1780" s="23" t="s">
        <v>2768</v>
      </c>
      <c r="J1780" s="5"/>
      <c r="K1780" s="5"/>
      <c r="L1780" s="19" t="str">
        <f>D1780&amp;"|"&amp;COUNTIF($D$5:D1780,D1780)</f>
        <v>ضبط جودة المباني أثناء التنفيذ|40</v>
      </c>
    </row>
    <row r="1781" spans="1:12" ht="18" x14ac:dyDescent="0.4">
      <c r="A1781" s="20">
        <v>1777</v>
      </c>
      <c r="B1781" s="20" t="s">
        <v>2641</v>
      </c>
      <c r="C1781" s="21" t="s">
        <v>2642</v>
      </c>
      <c r="D1781" s="21" t="s">
        <v>2730</v>
      </c>
      <c r="E1781" s="21" t="s">
        <v>118</v>
      </c>
      <c r="F1781" s="21" t="s">
        <v>2788</v>
      </c>
      <c r="G1781" s="21" t="s">
        <v>2789</v>
      </c>
      <c r="H1781" s="20" t="s">
        <v>84</v>
      </c>
      <c r="I1781" s="21" t="s">
        <v>2768</v>
      </c>
      <c r="J1781" s="5"/>
      <c r="K1781" s="5"/>
      <c r="L1781" s="19" t="str">
        <f>D1781&amp;"|"&amp;COUNTIF($D$5:D1781,D1781)</f>
        <v>ضبط جودة المباني أثناء التنفيذ|41</v>
      </c>
    </row>
    <row r="1782" spans="1:12" ht="18" x14ac:dyDescent="0.4">
      <c r="A1782" s="22">
        <v>1778</v>
      </c>
      <c r="B1782" s="22" t="s">
        <v>2641</v>
      </c>
      <c r="C1782" s="23" t="s">
        <v>2642</v>
      </c>
      <c r="D1782" s="23" t="s">
        <v>2730</v>
      </c>
      <c r="E1782" s="23" t="s">
        <v>118</v>
      </c>
      <c r="F1782" s="23" t="s">
        <v>2790</v>
      </c>
      <c r="G1782" s="23" t="s">
        <v>2791</v>
      </c>
      <c r="H1782" s="22" t="s">
        <v>84</v>
      </c>
      <c r="I1782" s="23" t="s">
        <v>2768</v>
      </c>
      <c r="J1782" s="5"/>
      <c r="K1782" s="5"/>
      <c r="L1782" s="19" t="str">
        <f>D1782&amp;"|"&amp;COUNTIF($D$5:D1782,D1782)</f>
        <v>ضبط جودة المباني أثناء التنفيذ|42</v>
      </c>
    </row>
    <row r="1783" spans="1:12" ht="36" x14ac:dyDescent="0.4">
      <c r="A1783" s="20">
        <v>1779</v>
      </c>
      <c r="B1783" s="20" t="s">
        <v>2641</v>
      </c>
      <c r="C1783" s="21" t="s">
        <v>2642</v>
      </c>
      <c r="D1783" s="21" t="s">
        <v>2792</v>
      </c>
      <c r="E1783" s="21" t="s">
        <v>118</v>
      </c>
      <c r="F1783" s="21" t="s">
        <v>2793</v>
      </c>
      <c r="G1783" s="21"/>
      <c r="H1783" s="20" t="s">
        <v>84</v>
      </c>
      <c r="I1783" s="21" t="s">
        <v>2794</v>
      </c>
      <c r="J1783" s="5"/>
      <c r="K1783" s="5"/>
      <c r="L1783" s="19" t="str">
        <f>D1783&amp;"|"&amp;COUNTIF($D$5:D1783,D1783)</f>
        <v>استلام أعمال المباني أثناء التنفيذ|1</v>
      </c>
    </row>
    <row r="1784" spans="1:12" ht="36" x14ac:dyDescent="0.4">
      <c r="A1784" s="22">
        <v>1780</v>
      </c>
      <c r="B1784" s="22" t="s">
        <v>2641</v>
      </c>
      <c r="C1784" s="23" t="s">
        <v>2642</v>
      </c>
      <c r="D1784" s="23" t="s">
        <v>2792</v>
      </c>
      <c r="E1784" s="23" t="s">
        <v>118</v>
      </c>
      <c r="F1784" s="23" t="s">
        <v>2795</v>
      </c>
      <c r="G1784" s="23" t="s">
        <v>2796</v>
      </c>
      <c r="H1784" s="22" t="s">
        <v>84</v>
      </c>
      <c r="I1784" s="23" t="s">
        <v>2794</v>
      </c>
      <c r="J1784" s="5"/>
      <c r="K1784" s="5"/>
      <c r="L1784" s="19" t="str">
        <f>D1784&amp;"|"&amp;COUNTIF($D$5:D1784,D1784)</f>
        <v>استلام أعمال المباني أثناء التنفيذ|2</v>
      </c>
    </row>
    <row r="1785" spans="1:12" ht="36" x14ac:dyDescent="0.4">
      <c r="A1785" s="20">
        <v>1781</v>
      </c>
      <c r="B1785" s="20" t="s">
        <v>2641</v>
      </c>
      <c r="C1785" s="21" t="s">
        <v>2642</v>
      </c>
      <c r="D1785" s="21" t="s">
        <v>2792</v>
      </c>
      <c r="E1785" s="21" t="s">
        <v>118</v>
      </c>
      <c r="F1785" s="21" t="s">
        <v>2797</v>
      </c>
      <c r="G1785" s="21" t="s">
        <v>2798</v>
      </c>
      <c r="H1785" s="20" t="s">
        <v>74</v>
      </c>
      <c r="I1785" s="21" t="s">
        <v>2794</v>
      </c>
      <c r="J1785" s="5"/>
      <c r="K1785" s="5"/>
      <c r="L1785" s="19" t="str">
        <f>D1785&amp;"|"&amp;COUNTIF($D$5:D1785,D1785)</f>
        <v>استلام أعمال المباني أثناء التنفيذ|3</v>
      </c>
    </row>
    <row r="1786" spans="1:12" ht="36" x14ac:dyDescent="0.4">
      <c r="A1786" s="22">
        <v>1782</v>
      </c>
      <c r="B1786" s="22" t="s">
        <v>2641</v>
      </c>
      <c r="C1786" s="23" t="s">
        <v>2642</v>
      </c>
      <c r="D1786" s="23" t="s">
        <v>2792</v>
      </c>
      <c r="E1786" s="23" t="s">
        <v>118</v>
      </c>
      <c r="F1786" s="23" t="s">
        <v>2799</v>
      </c>
      <c r="G1786" s="23"/>
      <c r="H1786" s="22" t="s">
        <v>84</v>
      </c>
      <c r="I1786" s="23" t="s">
        <v>2794</v>
      </c>
      <c r="J1786" s="5"/>
      <c r="K1786" s="5"/>
      <c r="L1786" s="19" t="str">
        <f>D1786&amp;"|"&amp;COUNTIF($D$5:D1786,D1786)</f>
        <v>استلام أعمال المباني أثناء التنفيذ|4</v>
      </c>
    </row>
    <row r="1787" spans="1:12" ht="36" x14ac:dyDescent="0.4">
      <c r="A1787" s="20">
        <v>1783</v>
      </c>
      <c r="B1787" s="20" t="s">
        <v>2641</v>
      </c>
      <c r="C1787" s="21" t="s">
        <v>2642</v>
      </c>
      <c r="D1787" s="21" t="s">
        <v>2792</v>
      </c>
      <c r="E1787" s="21" t="s">
        <v>118</v>
      </c>
      <c r="F1787" s="21" t="s">
        <v>2800</v>
      </c>
      <c r="G1787" s="21" t="s">
        <v>2801</v>
      </c>
      <c r="H1787" s="20" t="s">
        <v>84</v>
      </c>
      <c r="I1787" s="21" t="s">
        <v>2794</v>
      </c>
      <c r="J1787" s="5"/>
      <c r="K1787" s="5"/>
      <c r="L1787" s="19" t="str">
        <f>D1787&amp;"|"&amp;COUNTIF($D$5:D1787,D1787)</f>
        <v>استلام أعمال المباني أثناء التنفيذ|5</v>
      </c>
    </row>
    <row r="1788" spans="1:12" ht="36" x14ac:dyDescent="0.4">
      <c r="A1788" s="22">
        <v>1784</v>
      </c>
      <c r="B1788" s="22" t="s">
        <v>2641</v>
      </c>
      <c r="C1788" s="23" t="s">
        <v>2642</v>
      </c>
      <c r="D1788" s="23" t="s">
        <v>2792</v>
      </c>
      <c r="E1788" s="23" t="s">
        <v>118</v>
      </c>
      <c r="F1788" s="23" t="s">
        <v>2802</v>
      </c>
      <c r="G1788" s="23" t="s">
        <v>2803</v>
      </c>
      <c r="H1788" s="22" t="s">
        <v>84</v>
      </c>
      <c r="I1788" s="23" t="s">
        <v>2794</v>
      </c>
      <c r="J1788" s="5"/>
      <c r="K1788" s="5"/>
      <c r="L1788" s="19" t="str">
        <f>D1788&amp;"|"&amp;COUNTIF($D$5:D1788,D1788)</f>
        <v>استلام أعمال المباني أثناء التنفيذ|6</v>
      </c>
    </row>
    <row r="1789" spans="1:12" ht="18" x14ac:dyDescent="0.4">
      <c r="A1789" s="20">
        <v>1785</v>
      </c>
      <c r="B1789" s="20" t="s">
        <v>2641</v>
      </c>
      <c r="C1789" s="21" t="s">
        <v>2642</v>
      </c>
      <c r="D1789" s="21" t="s">
        <v>2792</v>
      </c>
      <c r="E1789" s="21" t="s">
        <v>118</v>
      </c>
      <c r="F1789" s="21" t="s">
        <v>2804</v>
      </c>
      <c r="G1789" s="21"/>
      <c r="H1789" s="20" t="s">
        <v>84</v>
      </c>
      <c r="I1789" s="21" t="s">
        <v>2794</v>
      </c>
      <c r="J1789" s="5"/>
      <c r="K1789" s="5"/>
      <c r="L1789" s="19" t="str">
        <f>D1789&amp;"|"&amp;COUNTIF($D$5:D1789,D1789)</f>
        <v>استلام أعمال المباني أثناء التنفيذ|7</v>
      </c>
    </row>
    <row r="1790" spans="1:12" ht="18" x14ac:dyDescent="0.4">
      <c r="A1790" s="22">
        <v>1786</v>
      </c>
      <c r="B1790" s="22" t="s">
        <v>2641</v>
      </c>
      <c r="C1790" s="23" t="s">
        <v>2642</v>
      </c>
      <c r="D1790" s="23" t="s">
        <v>2792</v>
      </c>
      <c r="E1790" s="23" t="s">
        <v>118</v>
      </c>
      <c r="F1790" s="23" t="s">
        <v>2805</v>
      </c>
      <c r="G1790" s="23" t="s">
        <v>2806</v>
      </c>
      <c r="H1790" s="22" t="s">
        <v>84</v>
      </c>
      <c r="I1790" s="23" t="s">
        <v>2794</v>
      </c>
      <c r="J1790" s="5"/>
      <c r="K1790" s="5"/>
      <c r="L1790" s="19" t="str">
        <f>D1790&amp;"|"&amp;COUNTIF($D$5:D1790,D1790)</f>
        <v>استلام أعمال المباني أثناء التنفيذ|8</v>
      </c>
    </row>
    <row r="1791" spans="1:12" ht="18" x14ac:dyDescent="0.4">
      <c r="A1791" s="20">
        <v>1787</v>
      </c>
      <c r="B1791" s="20" t="s">
        <v>2641</v>
      </c>
      <c r="C1791" s="21" t="s">
        <v>2642</v>
      </c>
      <c r="D1791" s="21" t="s">
        <v>2792</v>
      </c>
      <c r="E1791" s="21" t="s">
        <v>118</v>
      </c>
      <c r="F1791" s="21" t="s">
        <v>2807</v>
      </c>
      <c r="G1791" s="21"/>
      <c r="H1791" s="20" t="s">
        <v>84</v>
      </c>
      <c r="I1791" s="21" t="s">
        <v>2794</v>
      </c>
      <c r="J1791" s="5"/>
      <c r="K1791" s="5"/>
      <c r="L1791" s="19" t="str">
        <f>D1791&amp;"|"&amp;COUNTIF($D$5:D1791,D1791)</f>
        <v>استلام أعمال المباني أثناء التنفيذ|9</v>
      </c>
    </row>
    <row r="1792" spans="1:12" ht="36" x14ac:dyDescent="0.4">
      <c r="A1792" s="22">
        <v>1788</v>
      </c>
      <c r="B1792" s="22" t="s">
        <v>2641</v>
      </c>
      <c r="C1792" s="23" t="s">
        <v>2642</v>
      </c>
      <c r="D1792" s="23" t="s">
        <v>2792</v>
      </c>
      <c r="E1792" s="23" t="s">
        <v>118</v>
      </c>
      <c r="F1792" s="23" t="s">
        <v>2808</v>
      </c>
      <c r="G1792" s="23"/>
      <c r="H1792" s="22" t="s">
        <v>84</v>
      </c>
      <c r="I1792" s="23" t="s">
        <v>2794</v>
      </c>
      <c r="J1792" s="5"/>
      <c r="K1792" s="5"/>
      <c r="L1792" s="19" t="str">
        <f>D1792&amp;"|"&amp;COUNTIF($D$5:D1792,D1792)</f>
        <v>استلام أعمال المباني أثناء التنفيذ|10</v>
      </c>
    </row>
    <row r="1793" spans="1:12" ht="36" x14ac:dyDescent="0.4">
      <c r="A1793" s="20">
        <v>1789</v>
      </c>
      <c r="B1793" s="20" t="s">
        <v>2641</v>
      </c>
      <c r="C1793" s="21" t="s">
        <v>2642</v>
      </c>
      <c r="D1793" s="21" t="s">
        <v>2792</v>
      </c>
      <c r="E1793" s="21" t="s">
        <v>118</v>
      </c>
      <c r="F1793" s="21" t="s">
        <v>2809</v>
      </c>
      <c r="G1793" s="21"/>
      <c r="H1793" s="20" t="s">
        <v>84</v>
      </c>
      <c r="I1793" s="21" t="s">
        <v>2794</v>
      </c>
      <c r="J1793" s="5"/>
      <c r="K1793" s="5"/>
      <c r="L1793" s="19" t="str">
        <f>D1793&amp;"|"&amp;COUNTIF($D$5:D1793,D1793)</f>
        <v>استلام أعمال المباني أثناء التنفيذ|11</v>
      </c>
    </row>
    <row r="1794" spans="1:12" ht="36" x14ac:dyDescent="0.4">
      <c r="A1794" s="22">
        <v>1790</v>
      </c>
      <c r="B1794" s="22" t="s">
        <v>2641</v>
      </c>
      <c r="C1794" s="23" t="s">
        <v>2642</v>
      </c>
      <c r="D1794" s="23" t="s">
        <v>2792</v>
      </c>
      <c r="E1794" s="23" t="s">
        <v>118</v>
      </c>
      <c r="F1794" s="23" t="s">
        <v>2810</v>
      </c>
      <c r="G1794" s="23" t="s">
        <v>2811</v>
      </c>
      <c r="H1794" s="22" t="s">
        <v>84</v>
      </c>
      <c r="I1794" s="23" t="s">
        <v>2812</v>
      </c>
      <c r="J1794" s="5"/>
      <c r="K1794" s="5"/>
      <c r="L1794" s="19" t="str">
        <f>D1794&amp;"|"&amp;COUNTIF($D$5:D1794,D1794)</f>
        <v>استلام أعمال المباني أثناء التنفيذ|12</v>
      </c>
    </row>
    <row r="1795" spans="1:12" ht="36" x14ac:dyDescent="0.4">
      <c r="A1795" s="20">
        <v>1791</v>
      </c>
      <c r="B1795" s="20" t="s">
        <v>2641</v>
      </c>
      <c r="C1795" s="21" t="s">
        <v>2642</v>
      </c>
      <c r="D1795" s="21" t="s">
        <v>2792</v>
      </c>
      <c r="E1795" s="21" t="s">
        <v>118</v>
      </c>
      <c r="F1795" s="21" t="s">
        <v>2813</v>
      </c>
      <c r="G1795" s="21"/>
      <c r="H1795" s="20" t="s">
        <v>84</v>
      </c>
      <c r="I1795" s="21" t="s">
        <v>2812</v>
      </c>
      <c r="J1795" s="5"/>
      <c r="K1795" s="5"/>
      <c r="L1795" s="19" t="str">
        <f>D1795&amp;"|"&amp;COUNTIF($D$5:D1795,D1795)</f>
        <v>استلام أعمال المباني أثناء التنفيذ|13</v>
      </c>
    </row>
    <row r="1796" spans="1:12" ht="18" x14ac:dyDescent="0.4">
      <c r="A1796" s="22">
        <v>1792</v>
      </c>
      <c r="B1796" s="22" t="s">
        <v>2641</v>
      </c>
      <c r="C1796" s="23" t="s">
        <v>2642</v>
      </c>
      <c r="D1796" s="23" t="s">
        <v>2792</v>
      </c>
      <c r="E1796" s="23" t="s">
        <v>118</v>
      </c>
      <c r="F1796" s="23" t="s">
        <v>2814</v>
      </c>
      <c r="G1796" s="23"/>
      <c r="H1796" s="22" t="s">
        <v>84</v>
      </c>
      <c r="I1796" s="23" t="s">
        <v>2812</v>
      </c>
      <c r="J1796" s="5"/>
      <c r="K1796" s="5"/>
      <c r="L1796" s="19" t="str">
        <f>D1796&amp;"|"&amp;COUNTIF($D$5:D1796,D1796)</f>
        <v>استلام أعمال المباني أثناء التنفيذ|14</v>
      </c>
    </row>
    <row r="1797" spans="1:12" ht="36" x14ac:dyDescent="0.4">
      <c r="A1797" s="20">
        <v>1793</v>
      </c>
      <c r="B1797" s="20" t="s">
        <v>2641</v>
      </c>
      <c r="C1797" s="21" t="s">
        <v>2642</v>
      </c>
      <c r="D1797" s="21" t="s">
        <v>2792</v>
      </c>
      <c r="E1797" s="21" t="s">
        <v>118</v>
      </c>
      <c r="F1797" s="21" t="s">
        <v>2815</v>
      </c>
      <c r="G1797" s="21"/>
      <c r="H1797" s="20" t="s">
        <v>84</v>
      </c>
      <c r="I1797" s="21" t="s">
        <v>2812</v>
      </c>
      <c r="J1797" s="5"/>
      <c r="K1797" s="5"/>
      <c r="L1797" s="19" t="str">
        <f>D1797&amp;"|"&amp;COUNTIF($D$5:D1797,D1797)</f>
        <v>استلام أعمال المباني أثناء التنفيذ|15</v>
      </c>
    </row>
    <row r="1798" spans="1:12" ht="36" x14ac:dyDescent="0.4">
      <c r="A1798" s="22">
        <v>1794</v>
      </c>
      <c r="B1798" s="22" t="s">
        <v>2641</v>
      </c>
      <c r="C1798" s="23" t="s">
        <v>2642</v>
      </c>
      <c r="D1798" s="23" t="s">
        <v>2792</v>
      </c>
      <c r="E1798" s="23" t="s">
        <v>118</v>
      </c>
      <c r="F1798" s="23" t="s">
        <v>2816</v>
      </c>
      <c r="G1798" s="23" t="s">
        <v>2817</v>
      </c>
      <c r="H1798" s="22" t="s">
        <v>84</v>
      </c>
      <c r="I1798" s="23" t="s">
        <v>2812</v>
      </c>
      <c r="J1798" s="5"/>
      <c r="K1798" s="5"/>
      <c r="L1798" s="19" t="str">
        <f>D1798&amp;"|"&amp;COUNTIF($D$5:D1798,D1798)</f>
        <v>استلام أعمال المباني أثناء التنفيذ|16</v>
      </c>
    </row>
    <row r="1799" spans="1:12" ht="18" x14ac:dyDescent="0.4">
      <c r="A1799" s="20">
        <v>1795</v>
      </c>
      <c r="B1799" s="20" t="s">
        <v>2641</v>
      </c>
      <c r="C1799" s="21" t="s">
        <v>2642</v>
      </c>
      <c r="D1799" s="21" t="s">
        <v>2792</v>
      </c>
      <c r="E1799" s="21" t="s">
        <v>118</v>
      </c>
      <c r="F1799" s="21" t="s">
        <v>2818</v>
      </c>
      <c r="G1799" s="21"/>
      <c r="H1799" s="20" t="s">
        <v>84</v>
      </c>
      <c r="I1799" s="21" t="s">
        <v>2812</v>
      </c>
      <c r="J1799" s="5"/>
      <c r="K1799" s="5"/>
      <c r="L1799" s="19" t="str">
        <f>D1799&amp;"|"&amp;COUNTIF($D$5:D1799,D1799)</f>
        <v>استلام أعمال المباني أثناء التنفيذ|17</v>
      </c>
    </row>
    <row r="1800" spans="1:12" ht="18" x14ac:dyDescent="0.4">
      <c r="A1800" s="22">
        <v>1796</v>
      </c>
      <c r="B1800" s="22" t="s">
        <v>2641</v>
      </c>
      <c r="C1800" s="23" t="s">
        <v>2642</v>
      </c>
      <c r="D1800" s="23" t="s">
        <v>2792</v>
      </c>
      <c r="E1800" s="23" t="s">
        <v>118</v>
      </c>
      <c r="F1800" s="23" t="s">
        <v>2819</v>
      </c>
      <c r="G1800" s="23"/>
      <c r="H1800" s="22" t="s">
        <v>84</v>
      </c>
      <c r="I1800" s="23" t="s">
        <v>2812</v>
      </c>
      <c r="J1800" s="5"/>
      <c r="K1800" s="5"/>
      <c r="L1800" s="19" t="str">
        <f>D1800&amp;"|"&amp;COUNTIF($D$5:D1800,D1800)</f>
        <v>استلام أعمال المباني أثناء التنفيذ|18</v>
      </c>
    </row>
    <row r="1801" spans="1:12" ht="36" x14ac:dyDescent="0.4">
      <c r="A1801" s="20">
        <v>1797</v>
      </c>
      <c r="B1801" s="20" t="s">
        <v>2641</v>
      </c>
      <c r="C1801" s="21" t="s">
        <v>2642</v>
      </c>
      <c r="D1801" s="21" t="s">
        <v>2792</v>
      </c>
      <c r="E1801" s="21" t="s">
        <v>118</v>
      </c>
      <c r="F1801" s="21" t="s">
        <v>2820</v>
      </c>
      <c r="G1801" s="21"/>
      <c r="H1801" s="20" t="s">
        <v>84</v>
      </c>
      <c r="I1801" s="21" t="s">
        <v>2821</v>
      </c>
      <c r="J1801" s="5"/>
      <c r="K1801" s="5"/>
      <c r="L1801" s="19" t="str">
        <f>D1801&amp;"|"&amp;COUNTIF($D$5:D1801,D1801)</f>
        <v>استلام أعمال المباني أثناء التنفيذ|19</v>
      </c>
    </row>
    <row r="1802" spans="1:12" ht="18" x14ac:dyDescent="0.4">
      <c r="A1802" s="22">
        <v>1798</v>
      </c>
      <c r="B1802" s="22" t="s">
        <v>2641</v>
      </c>
      <c r="C1802" s="23" t="s">
        <v>2642</v>
      </c>
      <c r="D1802" s="23" t="s">
        <v>2792</v>
      </c>
      <c r="E1802" s="23" t="s">
        <v>118</v>
      </c>
      <c r="F1802" s="23" t="s">
        <v>2822</v>
      </c>
      <c r="G1802" s="23"/>
      <c r="H1802" s="22" t="s">
        <v>84</v>
      </c>
      <c r="I1802" s="23" t="s">
        <v>2821</v>
      </c>
      <c r="J1802" s="5"/>
      <c r="K1802" s="5"/>
      <c r="L1802" s="19" t="str">
        <f>D1802&amp;"|"&amp;COUNTIF($D$5:D1802,D1802)</f>
        <v>استلام أعمال المباني أثناء التنفيذ|20</v>
      </c>
    </row>
    <row r="1803" spans="1:12" ht="18" x14ac:dyDescent="0.4">
      <c r="A1803" s="20">
        <v>1799</v>
      </c>
      <c r="B1803" s="20" t="s">
        <v>2641</v>
      </c>
      <c r="C1803" s="21" t="s">
        <v>2642</v>
      </c>
      <c r="D1803" s="21" t="s">
        <v>2792</v>
      </c>
      <c r="E1803" s="21" t="s">
        <v>118</v>
      </c>
      <c r="F1803" s="21" t="s">
        <v>2823</v>
      </c>
      <c r="G1803" s="21"/>
      <c r="H1803" s="20" t="s">
        <v>84</v>
      </c>
      <c r="I1803" s="21" t="s">
        <v>2821</v>
      </c>
      <c r="J1803" s="5"/>
      <c r="K1803" s="5"/>
      <c r="L1803" s="19" t="str">
        <f>D1803&amp;"|"&amp;COUNTIF($D$5:D1803,D1803)</f>
        <v>استلام أعمال المباني أثناء التنفيذ|21</v>
      </c>
    </row>
    <row r="1804" spans="1:12" ht="18" x14ac:dyDescent="0.4">
      <c r="A1804" s="22">
        <v>1800</v>
      </c>
      <c r="B1804" s="22" t="s">
        <v>2641</v>
      </c>
      <c r="C1804" s="23" t="s">
        <v>2642</v>
      </c>
      <c r="D1804" s="23" t="s">
        <v>2792</v>
      </c>
      <c r="E1804" s="23" t="s">
        <v>118</v>
      </c>
      <c r="F1804" s="23" t="s">
        <v>2824</v>
      </c>
      <c r="G1804" s="23"/>
      <c r="H1804" s="22" t="s">
        <v>84</v>
      </c>
      <c r="I1804" s="23" t="s">
        <v>2821</v>
      </c>
      <c r="J1804" s="5"/>
      <c r="K1804" s="5"/>
      <c r="L1804" s="19" t="str">
        <f>D1804&amp;"|"&amp;COUNTIF($D$5:D1804,D1804)</f>
        <v>استلام أعمال المباني أثناء التنفيذ|22</v>
      </c>
    </row>
    <row r="1805" spans="1:12" ht="18" x14ac:dyDescent="0.4">
      <c r="A1805" s="20">
        <v>1801</v>
      </c>
      <c r="B1805" s="20" t="s">
        <v>2641</v>
      </c>
      <c r="C1805" s="21" t="s">
        <v>2642</v>
      </c>
      <c r="D1805" s="21" t="s">
        <v>2792</v>
      </c>
      <c r="E1805" s="21" t="s">
        <v>118</v>
      </c>
      <c r="F1805" s="21" t="s">
        <v>2825</v>
      </c>
      <c r="G1805" s="21" t="s">
        <v>2826</v>
      </c>
      <c r="H1805" s="20" t="s">
        <v>84</v>
      </c>
      <c r="I1805" s="21" t="s">
        <v>2821</v>
      </c>
      <c r="J1805" s="5"/>
      <c r="K1805" s="5"/>
      <c r="L1805" s="19" t="str">
        <f>D1805&amp;"|"&amp;COUNTIF($D$5:D1805,D1805)</f>
        <v>استلام أعمال المباني أثناء التنفيذ|23</v>
      </c>
    </row>
    <row r="1806" spans="1:12" ht="36" x14ac:dyDescent="0.4">
      <c r="A1806" s="22">
        <v>1802</v>
      </c>
      <c r="B1806" s="22" t="s">
        <v>2641</v>
      </c>
      <c r="C1806" s="23" t="s">
        <v>2642</v>
      </c>
      <c r="D1806" s="23" t="s">
        <v>2792</v>
      </c>
      <c r="E1806" s="23" t="s">
        <v>118</v>
      </c>
      <c r="F1806" s="23" t="s">
        <v>2827</v>
      </c>
      <c r="G1806" s="23"/>
      <c r="H1806" s="22" t="s">
        <v>84</v>
      </c>
      <c r="I1806" s="23" t="s">
        <v>2821</v>
      </c>
      <c r="J1806" s="5"/>
      <c r="K1806" s="5"/>
      <c r="L1806" s="19" t="str">
        <f>D1806&amp;"|"&amp;COUNTIF($D$5:D1806,D1806)</f>
        <v>استلام أعمال المباني أثناء التنفيذ|24</v>
      </c>
    </row>
    <row r="1807" spans="1:12" ht="36" x14ac:dyDescent="0.4">
      <c r="A1807" s="20">
        <v>1803</v>
      </c>
      <c r="B1807" s="20" t="s">
        <v>2641</v>
      </c>
      <c r="C1807" s="21" t="s">
        <v>2642</v>
      </c>
      <c r="D1807" s="21" t="s">
        <v>2792</v>
      </c>
      <c r="E1807" s="21" t="s">
        <v>118</v>
      </c>
      <c r="F1807" s="21" t="s">
        <v>2828</v>
      </c>
      <c r="G1807" s="21"/>
      <c r="H1807" s="20" t="s">
        <v>84</v>
      </c>
      <c r="I1807" s="21" t="s">
        <v>2821</v>
      </c>
      <c r="J1807" s="5"/>
      <c r="K1807" s="5"/>
      <c r="L1807" s="19" t="str">
        <f>D1807&amp;"|"&amp;COUNTIF($D$5:D1807,D1807)</f>
        <v>استلام أعمال المباني أثناء التنفيذ|25</v>
      </c>
    </row>
    <row r="1808" spans="1:12" ht="72" x14ac:dyDescent="0.4">
      <c r="A1808" s="22">
        <v>1804</v>
      </c>
      <c r="B1808" s="22" t="s">
        <v>2641</v>
      </c>
      <c r="C1808" s="23" t="s">
        <v>2642</v>
      </c>
      <c r="D1808" s="23" t="s">
        <v>2792</v>
      </c>
      <c r="E1808" s="23" t="s">
        <v>118</v>
      </c>
      <c r="F1808" s="23" t="s">
        <v>2829</v>
      </c>
      <c r="G1808" s="23" t="s">
        <v>2830</v>
      </c>
      <c r="H1808" s="22" t="s">
        <v>84</v>
      </c>
      <c r="I1808" s="23" t="s">
        <v>2821</v>
      </c>
      <c r="J1808" s="5"/>
      <c r="K1808" s="5"/>
      <c r="L1808" s="19" t="str">
        <f>D1808&amp;"|"&amp;COUNTIF($D$5:D1808,D1808)</f>
        <v>استلام أعمال المباني أثناء التنفيذ|26</v>
      </c>
    </row>
    <row r="1809" spans="1:12" ht="36" x14ac:dyDescent="0.4">
      <c r="A1809" s="20">
        <v>1805</v>
      </c>
      <c r="B1809" s="20" t="s">
        <v>2641</v>
      </c>
      <c r="C1809" s="21" t="s">
        <v>2642</v>
      </c>
      <c r="D1809" s="21" t="s">
        <v>2792</v>
      </c>
      <c r="E1809" s="21" t="s">
        <v>118</v>
      </c>
      <c r="F1809" s="21" t="s">
        <v>2831</v>
      </c>
      <c r="G1809" s="21" t="s">
        <v>2832</v>
      </c>
      <c r="H1809" s="20" t="s">
        <v>84</v>
      </c>
      <c r="I1809" s="21" t="s">
        <v>2821</v>
      </c>
      <c r="J1809" s="5"/>
      <c r="K1809" s="5"/>
      <c r="L1809" s="19" t="str">
        <f>D1809&amp;"|"&amp;COUNTIF($D$5:D1809,D1809)</f>
        <v>استلام أعمال المباني أثناء التنفيذ|27</v>
      </c>
    </row>
    <row r="1810" spans="1:12" ht="36" x14ac:dyDescent="0.4">
      <c r="A1810" s="22">
        <v>1806</v>
      </c>
      <c r="B1810" s="22" t="s">
        <v>2641</v>
      </c>
      <c r="C1810" s="23" t="s">
        <v>2642</v>
      </c>
      <c r="D1810" s="23" t="s">
        <v>2833</v>
      </c>
      <c r="E1810" s="23" t="s">
        <v>118</v>
      </c>
      <c r="F1810" s="23" t="s">
        <v>2834</v>
      </c>
      <c r="G1810" s="23" t="s">
        <v>2835</v>
      </c>
      <c r="H1810" s="22" t="s">
        <v>74</v>
      </c>
      <c r="I1810" s="23" t="s">
        <v>2812</v>
      </c>
      <c r="J1810" s="5"/>
      <c r="K1810" s="5"/>
      <c r="L1810" s="19" t="str">
        <f>D1810&amp;"|"&amp;COUNTIF($D$5:D1810,D1810)</f>
        <v>أعتاب المباني|1</v>
      </c>
    </row>
    <row r="1811" spans="1:12" ht="18" x14ac:dyDescent="0.4">
      <c r="A1811" s="20">
        <v>1807</v>
      </c>
      <c r="B1811" s="20" t="s">
        <v>2641</v>
      </c>
      <c r="C1811" s="21" t="s">
        <v>2642</v>
      </c>
      <c r="D1811" s="21" t="s">
        <v>2833</v>
      </c>
      <c r="E1811" s="21" t="s">
        <v>118</v>
      </c>
      <c r="F1811" s="21" t="s">
        <v>2836</v>
      </c>
      <c r="G1811" s="21"/>
      <c r="H1811" s="20" t="s">
        <v>84</v>
      </c>
      <c r="I1811" s="21" t="s">
        <v>2812</v>
      </c>
      <c r="J1811" s="5"/>
      <c r="K1811" s="5"/>
      <c r="L1811" s="19" t="str">
        <f>D1811&amp;"|"&amp;COUNTIF($D$5:D1811,D1811)</f>
        <v>أعتاب المباني|2</v>
      </c>
    </row>
    <row r="1812" spans="1:12" ht="36" x14ac:dyDescent="0.4">
      <c r="A1812" s="22">
        <v>1808</v>
      </c>
      <c r="B1812" s="22" t="s">
        <v>2641</v>
      </c>
      <c r="C1812" s="23" t="s">
        <v>2642</v>
      </c>
      <c r="D1812" s="23" t="s">
        <v>2833</v>
      </c>
      <c r="E1812" s="23" t="s">
        <v>118</v>
      </c>
      <c r="F1812" s="23" t="s">
        <v>2837</v>
      </c>
      <c r="G1812" s="23"/>
      <c r="H1812" s="22" t="s">
        <v>84</v>
      </c>
      <c r="I1812" s="23" t="s">
        <v>2812</v>
      </c>
      <c r="J1812" s="5"/>
      <c r="K1812" s="5"/>
      <c r="L1812" s="19" t="str">
        <f>D1812&amp;"|"&amp;COUNTIF($D$5:D1812,D1812)</f>
        <v>أعتاب المباني|3</v>
      </c>
    </row>
    <row r="1813" spans="1:12" ht="18" x14ac:dyDescent="0.4">
      <c r="A1813" s="20">
        <v>1809</v>
      </c>
      <c r="B1813" s="20" t="s">
        <v>2641</v>
      </c>
      <c r="C1813" s="21" t="s">
        <v>2642</v>
      </c>
      <c r="D1813" s="21" t="s">
        <v>2833</v>
      </c>
      <c r="E1813" s="21" t="s">
        <v>118</v>
      </c>
      <c r="F1813" s="21" t="s">
        <v>2838</v>
      </c>
      <c r="G1813" s="21"/>
      <c r="H1813" s="20" t="s">
        <v>84</v>
      </c>
      <c r="I1813" s="21" t="s">
        <v>2812</v>
      </c>
      <c r="J1813" s="5"/>
      <c r="K1813" s="5"/>
      <c r="L1813" s="19" t="str">
        <f>D1813&amp;"|"&amp;COUNTIF($D$5:D1813,D1813)</f>
        <v>أعتاب المباني|4</v>
      </c>
    </row>
    <row r="1814" spans="1:12" ht="36" x14ac:dyDescent="0.4">
      <c r="A1814" s="22">
        <v>1810</v>
      </c>
      <c r="B1814" s="22" t="s">
        <v>2641</v>
      </c>
      <c r="C1814" s="23" t="s">
        <v>2642</v>
      </c>
      <c r="D1814" s="23" t="s">
        <v>2833</v>
      </c>
      <c r="E1814" s="23" t="s">
        <v>118</v>
      </c>
      <c r="F1814" s="23" t="s">
        <v>2839</v>
      </c>
      <c r="G1814" s="23" t="s">
        <v>2840</v>
      </c>
      <c r="H1814" s="22" t="s">
        <v>84</v>
      </c>
      <c r="I1814" s="23" t="s">
        <v>2812</v>
      </c>
      <c r="J1814" s="5"/>
      <c r="K1814" s="5"/>
      <c r="L1814" s="19" t="str">
        <f>D1814&amp;"|"&amp;COUNTIF($D$5:D1814,D1814)</f>
        <v>أعتاب المباني|5</v>
      </c>
    </row>
    <row r="1815" spans="1:12" ht="18" x14ac:dyDescent="0.4">
      <c r="A1815" s="20">
        <v>1811</v>
      </c>
      <c r="B1815" s="20" t="s">
        <v>2641</v>
      </c>
      <c r="C1815" s="21" t="s">
        <v>2642</v>
      </c>
      <c r="D1815" s="21" t="s">
        <v>2833</v>
      </c>
      <c r="E1815" s="21" t="s">
        <v>118</v>
      </c>
      <c r="F1815" s="21" t="s">
        <v>2841</v>
      </c>
      <c r="G1815" s="21"/>
      <c r="H1815" s="20" t="s">
        <v>74</v>
      </c>
      <c r="I1815" s="21" t="s">
        <v>2812</v>
      </c>
      <c r="J1815" s="5"/>
      <c r="K1815" s="5"/>
      <c r="L1815" s="19" t="str">
        <f>D1815&amp;"|"&amp;COUNTIF($D$5:D1815,D1815)</f>
        <v>أعتاب المباني|6</v>
      </c>
    </row>
    <row r="1816" spans="1:12" ht="36" x14ac:dyDescent="0.4">
      <c r="A1816" s="22">
        <v>1812</v>
      </c>
      <c r="B1816" s="22" t="s">
        <v>2641</v>
      </c>
      <c r="C1816" s="23" t="s">
        <v>2642</v>
      </c>
      <c r="D1816" s="23" t="s">
        <v>2842</v>
      </c>
      <c r="E1816" s="23" t="s">
        <v>404</v>
      </c>
      <c r="F1816" s="23" t="s">
        <v>2843</v>
      </c>
      <c r="G1816" s="23" t="s">
        <v>2844</v>
      </c>
      <c r="H1816" s="22" t="s">
        <v>84</v>
      </c>
      <c r="I1816" s="23" t="s">
        <v>2821</v>
      </c>
      <c r="J1816" s="5"/>
      <c r="K1816" s="5"/>
      <c r="L1816" s="19" t="str">
        <f>D1816&amp;"|"&amp;COUNTIF($D$5:D1816,D1816)</f>
        <v>استلام المباني بعد الانتهاء|1</v>
      </c>
    </row>
    <row r="1817" spans="1:12" ht="18" x14ac:dyDescent="0.4">
      <c r="A1817" s="20">
        <v>1813</v>
      </c>
      <c r="B1817" s="20" t="s">
        <v>2641</v>
      </c>
      <c r="C1817" s="21" t="s">
        <v>2642</v>
      </c>
      <c r="D1817" s="21" t="s">
        <v>2842</v>
      </c>
      <c r="E1817" s="21" t="s">
        <v>404</v>
      </c>
      <c r="F1817" s="21" t="s">
        <v>2845</v>
      </c>
      <c r="G1817" s="21"/>
      <c r="H1817" s="20" t="s">
        <v>84</v>
      </c>
      <c r="I1817" s="21" t="s">
        <v>2821</v>
      </c>
      <c r="J1817" s="5"/>
      <c r="K1817" s="5"/>
      <c r="L1817" s="19" t="str">
        <f>D1817&amp;"|"&amp;COUNTIF($D$5:D1817,D1817)</f>
        <v>استلام المباني بعد الانتهاء|2</v>
      </c>
    </row>
    <row r="1818" spans="1:12" ht="18" x14ac:dyDescent="0.4">
      <c r="A1818" s="22">
        <v>1814</v>
      </c>
      <c r="B1818" s="22" t="s">
        <v>2641</v>
      </c>
      <c r="C1818" s="23" t="s">
        <v>2642</v>
      </c>
      <c r="D1818" s="23" t="s">
        <v>2842</v>
      </c>
      <c r="E1818" s="23" t="s">
        <v>404</v>
      </c>
      <c r="F1818" s="23" t="s">
        <v>2846</v>
      </c>
      <c r="G1818" s="23"/>
      <c r="H1818" s="22" t="s">
        <v>78</v>
      </c>
      <c r="I1818" s="23" t="s">
        <v>2821</v>
      </c>
      <c r="J1818" s="5"/>
      <c r="K1818" s="5"/>
      <c r="L1818" s="19" t="str">
        <f>D1818&amp;"|"&amp;COUNTIF($D$5:D1818,D1818)</f>
        <v>استلام المباني بعد الانتهاء|3</v>
      </c>
    </row>
    <row r="1819" spans="1:12" ht="36" x14ac:dyDescent="0.4">
      <c r="A1819" s="20">
        <v>1815</v>
      </c>
      <c r="B1819" s="20" t="s">
        <v>2641</v>
      </c>
      <c r="C1819" s="21" t="s">
        <v>2642</v>
      </c>
      <c r="D1819" s="21" t="s">
        <v>2842</v>
      </c>
      <c r="E1819" s="21" t="s">
        <v>404</v>
      </c>
      <c r="F1819" s="21" t="s">
        <v>2847</v>
      </c>
      <c r="G1819" s="21" t="s">
        <v>2848</v>
      </c>
      <c r="H1819" s="20" t="s">
        <v>84</v>
      </c>
      <c r="I1819" s="21" t="s">
        <v>2821</v>
      </c>
      <c r="J1819" s="5"/>
      <c r="K1819" s="5"/>
      <c r="L1819" s="19" t="str">
        <f>D1819&amp;"|"&amp;COUNTIF($D$5:D1819,D1819)</f>
        <v>استلام المباني بعد الانتهاء|4</v>
      </c>
    </row>
    <row r="1820" spans="1:12" ht="18" x14ac:dyDescent="0.4">
      <c r="A1820" s="22">
        <v>1816</v>
      </c>
      <c r="B1820" s="22" t="s">
        <v>2641</v>
      </c>
      <c r="C1820" s="23" t="s">
        <v>2642</v>
      </c>
      <c r="D1820" s="23" t="s">
        <v>2842</v>
      </c>
      <c r="E1820" s="23" t="s">
        <v>404</v>
      </c>
      <c r="F1820" s="23" t="s">
        <v>2849</v>
      </c>
      <c r="G1820" s="23" t="s">
        <v>2850</v>
      </c>
      <c r="H1820" s="22" t="s">
        <v>84</v>
      </c>
      <c r="I1820" s="23" t="s">
        <v>2821</v>
      </c>
      <c r="J1820" s="5"/>
      <c r="K1820" s="5"/>
      <c r="L1820" s="19" t="str">
        <f>D1820&amp;"|"&amp;COUNTIF($D$5:D1820,D1820)</f>
        <v>استلام المباني بعد الانتهاء|5</v>
      </c>
    </row>
    <row r="1821" spans="1:12" ht="36" x14ac:dyDescent="0.4">
      <c r="A1821" s="20">
        <v>1817</v>
      </c>
      <c r="B1821" s="20" t="s">
        <v>2641</v>
      </c>
      <c r="C1821" s="21" t="s">
        <v>2642</v>
      </c>
      <c r="D1821" s="21" t="s">
        <v>2842</v>
      </c>
      <c r="E1821" s="21" t="s">
        <v>404</v>
      </c>
      <c r="F1821" s="21" t="s">
        <v>2851</v>
      </c>
      <c r="G1821" s="21"/>
      <c r="H1821" s="20" t="s">
        <v>84</v>
      </c>
      <c r="I1821" s="21" t="s">
        <v>2821</v>
      </c>
      <c r="J1821" s="5"/>
      <c r="K1821" s="5"/>
      <c r="L1821" s="19" t="str">
        <f>D1821&amp;"|"&amp;COUNTIF($D$5:D1821,D1821)</f>
        <v>استلام المباني بعد الانتهاء|6</v>
      </c>
    </row>
    <row r="1822" spans="1:12" ht="18" x14ac:dyDescent="0.4">
      <c r="A1822" s="22">
        <v>1818</v>
      </c>
      <c r="B1822" s="22" t="s">
        <v>2641</v>
      </c>
      <c r="C1822" s="23" t="s">
        <v>2642</v>
      </c>
      <c r="D1822" s="23" t="s">
        <v>2842</v>
      </c>
      <c r="E1822" s="23" t="s">
        <v>404</v>
      </c>
      <c r="F1822" s="23" t="s">
        <v>2852</v>
      </c>
      <c r="G1822" s="23"/>
      <c r="H1822" s="22" t="s">
        <v>84</v>
      </c>
      <c r="I1822" s="23" t="s">
        <v>2821</v>
      </c>
      <c r="J1822" s="5"/>
      <c r="K1822" s="5"/>
      <c r="L1822" s="19" t="str">
        <f>D1822&amp;"|"&amp;COUNTIF($D$5:D1822,D1822)</f>
        <v>استلام المباني بعد الانتهاء|7</v>
      </c>
    </row>
    <row r="1823" spans="1:12" ht="36" x14ac:dyDescent="0.4">
      <c r="A1823" s="20">
        <v>1819</v>
      </c>
      <c r="B1823" s="20" t="s">
        <v>2641</v>
      </c>
      <c r="C1823" s="21" t="s">
        <v>2642</v>
      </c>
      <c r="D1823" s="21" t="s">
        <v>2842</v>
      </c>
      <c r="E1823" s="21" t="s">
        <v>404</v>
      </c>
      <c r="F1823" s="21" t="s">
        <v>2853</v>
      </c>
      <c r="G1823" s="21"/>
      <c r="H1823" s="20" t="s">
        <v>84</v>
      </c>
      <c r="I1823" s="21" t="s">
        <v>2821</v>
      </c>
      <c r="J1823" s="5"/>
      <c r="K1823" s="5"/>
      <c r="L1823" s="19" t="str">
        <f>D1823&amp;"|"&amp;COUNTIF($D$5:D1823,D1823)</f>
        <v>استلام المباني بعد الانتهاء|8</v>
      </c>
    </row>
    <row r="1824" spans="1:12" ht="18" x14ac:dyDescent="0.4">
      <c r="A1824" s="22">
        <v>1820</v>
      </c>
      <c r="B1824" s="22" t="s">
        <v>2641</v>
      </c>
      <c r="C1824" s="23" t="s">
        <v>2642</v>
      </c>
      <c r="D1824" s="23" t="s">
        <v>2842</v>
      </c>
      <c r="E1824" s="23" t="s">
        <v>404</v>
      </c>
      <c r="F1824" s="23" t="s">
        <v>2854</v>
      </c>
      <c r="G1824" s="23" t="s">
        <v>2855</v>
      </c>
      <c r="H1824" s="22" t="s">
        <v>84</v>
      </c>
      <c r="I1824" s="23" t="s">
        <v>2856</v>
      </c>
      <c r="J1824" s="5"/>
      <c r="K1824" s="5"/>
      <c r="L1824" s="19" t="str">
        <f>D1824&amp;"|"&amp;COUNTIF($D$5:D1824,D1824)</f>
        <v>استلام المباني بعد الانتهاء|9</v>
      </c>
    </row>
    <row r="1825" spans="1:12" ht="36" x14ac:dyDescent="0.4">
      <c r="A1825" s="20">
        <v>1821</v>
      </c>
      <c r="B1825" s="20" t="s">
        <v>2641</v>
      </c>
      <c r="C1825" s="21" t="s">
        <v>2642</v>
      </c>
      <c r="D1825" s="21" t="s">
        <v>2842</v>
      </c>
      <c r="E1825" s="21" t="s">
        <v>404</v>
      </c>
      <c r="F1825" s="21" t="s">
        <v>2857</v>
      </c>
      <c r="G1825" s="21"/>
      <c r="H1825" s="20" t="s">
        <v>84</v>
      </c>
      <c r="I1825" s="21" t="s">
        <v>2856</v>
      </c>
      <c r="J1825" s="5"/>
      <c r="K1825" s="5"/>
      <c r="L1825" s="19" t="str">
        <f>D1825&amp;"|"&amp;COUNTIF($D$5:D1825,D1825)</f>
        <v>استلام المباني بعد الانتهاء|10</v>
      </c>
    </row>
    <row r="1826" spans="1:12" ht="54" x14ac:dyDescent="0.4">
      <c r="A1826" s="22">
        <v>1822</v>
      </c>
      <c r="B1826" s="22" t="s">
        <v>2641</v>
      </c>
      <c r="C1826" s="23" t="s">
        <v>2642</v>
      </c>
      <c r="D1826" s="23" t="s">
        <v>2842</v>
      </c>
      <c r="E1826" s="23" t="s">
        <v>404</v>
      </c>
      <c r="F1826" s="23" t="s">
        <v>2858</v>
      </c>
      <c r="G1826" s="23" t="s">
        <v>2859</v>
      </c>
      <c r="H1826" s="22" t="s">
        <v>84</v>
      </c>
      <c r="I1826" s="23" t="s">
        <v>2856</v>
      </c>
      <c r="J1826" s="5"/>
      <c r="K1826" s="5"/>
      <c r="L1826" s="19" t="str">
        <f>D1826&amp;"|"&amp;COUNTIF($D$5:D1826,D1826)</f>
        <v>استلام المباني بعد الانتهاء|11</v>
      </c>
    </row>
    <row r="1827" spans="1:12" ht="36" x14ac:dyDescent="0.4">
      <c r="A1827" s="20">
        <v>1823</v>
      </c>
      <c r="B1827" s="20" t="s">
        <v>2641</v>
      </c>
      <c r="C1827" s="21" t="s">
        <v>2642</v>
      </c>
      <c r="D1827" s="21" t="s">
        <v>2860</v>
      </c>
      <c r="E1827" s="21" t="s">
        <v>118</v>
      </c>
      <c r="F1827" s="21" t="s">
        <v>2861</v>
      </c>
      <c r="G1827" s="21"/>
      <c r="H1827" s="20" t="s">
        <v>84</v>
      </c>
      <c r="I1827" s="21" t="s">
        <v>2862</v>
      </c>
      <c r="J1827" s="5"/>
      <c r="K1827" s="5"/>
      <c r="L1827" s="19" t="str">
        <f>D1827&amp;"|"&amp;COUNTIF($D$5:D1827,D1827)</f>
        <v>دروة السطح Parapet|1</v>
      </c>
    </row>
    <row r="1828" spans="1:12" ht="36" x14ac:dyDescent="0.4">
      <c r="A1828" s="22">
        <v>1824</v>
      </c>
      <c r="B1828" s="22" t="s">
        <v>2641</v>
      </c>
      <c r="C1828" s="23" t="s">
        <v>2642</v>
      </c>
      <c r="D1828" s="23" t="s">
        <v>2863</v>
      </c>
      <c r="E1828" s="23" t="s">
        <v>76</v>
      </c>
      <c r="F1828" s="23" t="s">
        <v>2864</v>
      </c>
      <c r="G1828" s="23"/>
      <c r="H1828" s="22" t="s">
        <v>78</v>
      </c>
      <c r="I1828" s="23" t="s">
        <v>2865</v>
      </c>
      <c r="J1828" s="5"/>
      <c r="K1828" s="5"/>
      <c r="L1828" s="19" t="str">
        <f>D1828&amp;"|"&amp;COUNTIF($D$5:D1828,D1828)</f>
        <v>أعمال المباني|1</v>
      </c>
    </row>
    <row r="1829" spans="1:12" ht="18" x14ac:dyDescent="0.4">
      <c r="A1829" s="20">
        <v>1825</v>
      </c>
      <c r="B1829" s="20" t="s">
        <v>2641</v>
      </c>
      <c r="C1829" s="21" t="s">
        <v>2642</v>
      </c>
      <c r="D1829" s="21" t="s">
        <v>2866</v>
      </c>
      <c r="E1829" s="21" t="s">
        <v>118</v>
      </c>
      <c r="F1829" s="21" t="s">
        <v>2867</v>
      </c>
      <c r="G1829" s="21"/>
      <c r="H1829" s="20" t="s">
        <v>84</v>
      </c>
      <c r="I1829" s="21" t="s">
        <v>2865</v>
      </c>
      <c r="J1829" s="5"/>
      <c r="K1829" s="5"/>
      <c r="L1829" s="19" t="str">
        <f>D1829&amp;"|"&amp;COUNTIF($D$5:D1829,D1829)</f>
        <v>تثبيت جدران المباني غير الحاملة|1</v>
      </c>
    </row>
    <row r="1830" spans="1:12" ht="18" x14ac:dyDescent="0.4">
      <c r="A1830" s="22">
        <v>1826</v>
      </c>
      <c r="B1830" s="22" t="s">
        <v>2641</v>
      </c>
      <c r="C1830" s="23" t="s">
        <v>2642</v>
      </c>
      <c r="D1830" s="23" t="s">
        <v>2863</v>
      </c>
      <c r="E1830" s="23" t="s">
        <v>118</v>
      </c>
      <c r="F1830" s="23" t="s">
        <v>2868</v>
      </c>
      <c r="G1830" s="23" t="s">
        <v>1744</v>
      </c>
      <c r="H1830" s="22" t="s">
        <v>84</v>
      </c>
      <c r="I1830" s="23" t="s">
        <v>2869</v>
      </c>
      <c r="J1830" s="5"/>
      <c r="K1830" s="5"/>
      <c r="L1830" s="19" t="str">
        <f>D1830&amp;"|"&amp;COUNTIF($D$5:D1830,D1830)</f>
        <v>أعمال المباني|2</v>
      </c>
    </row>
    <row r="1831" spans="1:12" ht="18" x14ac:dyDescent="0.4">
      <c r="A1831" s="20">
        <v>1827</v>
      </c>
      <c r="B1831" s="20" t="s">
        <v>2641</v>
      </c>
      <c r="C1831" s="21" t="s">
        <v>2642</v>
      </c>
      <c r="D1831" s="21" t="s">
        <v>2863</v>
      </c>
      <c r="E1831" s="21" t="s">
        <v>118</v>
      </c>
      <c r="F1831" s="21" t="s">
        <v>2870</v>
      </c>
      <c r="G1831" s="21"/>
      <c r="H1831" s="20" t="s">
        <v>84</v>
      </c>
      <c r="I1831" s="21" t="s">
        <v>2865</v>
      </c>
      <c r="J1831" s="5"/>
      <c r="K1831" s="5"/>
      <c r="L1831" s="19" t="str">
        <f>D1831&amp;"|"&amp;COUNTIF($D$5:D1831,D1831)</f>
        <v>أعمال المباني|3</v>
      </c>
    </row>
    <row r="1832" spans="1:12" ht="36" x14ac:dyDescent="0.4">
      <c r="A1832" s="22">
        <v>1828</v>
      </c>
      <c r="B1832" s="22" t="s">
        <v>2641</v>
      </c>
      <c r="C1832" s="23" t="s">
        <v>2642</v>
      </c>
      <c r="D1832" s="23" t="s">
        <v>2863</v>
      </c>
      <c r="E1832" s="23" t="s">
        <v>118</v>
      </c>
      <c r="F1832" s="23" t="s">
        <v>2871</v>
      </c>
      <c r="G1832" s="23" t="s">
        <v>2872</v>
      </c>
      <c r="H1832" s="22" t="s">
        <v>84</v>
      </c>
      <c r="I1832" s="23" t="s">
        <v>2869</v>
      </c>
      <c r="J1832" s="5"/>
      <c r="K1832" s="5"/>
      <c r="L1832" s="19" t="str">
        <f>D1832&amp;"|"&amp;COUNTIF($D$5:D1832,D1832)</f>
        <v>أعمال المباني|4</v>
      </c>
    </row>
    <row r="1833" spans="1:12" ht="18" x14ac:dyDescent="0.4">
      <c r="A1833" s="20">
        <v>1829</v>
      </c>
      <c r="B1833" s="20" t="s">
        <v>2641</v>
      </c>
      <c r="C1833" s="21" t="s">
        <v>2642</v>
      </c>
      <c r="D1833" s="21" t="s">
        <v>2863</v>
      </c>
      <c r="E1833" s="21" t="s">
        <v>118</v>
      </c>
      <c r="F1833" s="21" t="s">
        <v>2873</v>
      </c>
      <c r="G1833" s="21" t="s">
        <v>2874</v>
      </c>
      <c r="H1833" s="20" t="s">
        <v>84</v>
      </c>
      <c r="I1833" s="21" t="s">
        <v>2865</v>
      </c>
      <c r="J1833" s="5"/>
      <c r="K1833" s="5"/>
      <c r="L1833" s="19" t="str">
        <f>D1833&amp;"|"&amp;COUNTIF($D$5:D1833,D1833)</f>
        <v>أعمال المباني|5</v>
      </c>
    </row>
    <row r="1834" spans="1:12" ht="18" x14ac:dyDescent="0.4">
      <c r="A1834" s="22">
        <v>1830</v>
      </c>
      <c r="B1834" s="22" t="s">
        <v>2641</v>
      </c>
      <c r="C1834" s="23" t="s">
        <v>2642</v>
      </c>
      <c r="D1834" s="23" t="s">
        <v>2863</v>
      </c>
      <c r="E1834" s="23" t="s">
        <v>118</v>
      </c>
      <c r="F1834" s="23" t="s">
        <v>2875</v>
      </c>
      <c r="G1834" s="23" t="s">
        <v>2876</v>
      </c>
      <c r="H1834" s="22" t="s">
        <v>74</v>
      </c>
      <c r="I1834" s="23" t="s">
        <v>2865</v>
      </c>
      <c r="J1834" s="5"/>
      <c r="K1834" s="5"/>
      <c r="L1834" s="19" t="str">
        <f>D1834&amp;"|"&amp;COUNTIF($D$5:D1834,D1834)</f>
        <v>أعمال المباني|6</v>
      </c>
    </row>
    <row r="1835" spans="1:12" ht="18" x14ac:dyDescent="0.4">
      <c r="A1835" s="20">
        <v>1831</v>
      </c>
      <c r="B1835" s="20" t="s">
        <v>2641</v>
      </c>
      <c r="C1835" s="21" t="s">
        <v>2642</v>
      </c>
      <c r="D1835" s="21" t="s">
        <v>2863</v>
      </c>
      <c r="E1835" s="21" t="s">
        <v>404</v>
      </c>
      <c r="F1835" s="21" t="s">
        <v>2877</v>
      </c>
      <c r="G1835" s="21"/>
      <c r="H1835" s="20" t="s">
        <v>84</v>
      </c>
      <c r="I1835" s="21" t="s">
        <v>2865</v>
      </c>
      <c r="J1835" s="5"/>
      <c r="K1835" s="5"/>
      <c r="L1835" s="19" t="str">
        <f>D1835&amp;"|"&amp;COUNTIF($D$5:D1835,D1835)</f>
        <v>أعمال المباني|7</v>
      </c>
    </row>
    <row r="1836" spans="1:12" ht="36" x14ac:dyDescent="0.4">
      <c r="A1836" s="22">
        <v>1832</v>
      </c>
      <c r="B1836" s="22" t="s">
        <v>2641</v>
      </c>
      <c r="C1836" s="23" t="s">
        <v>2642</v>
      </c>
      <c r="D1836" s="23" t="s">
        <v>2878</v>
      </c>
      <c r="E1836" s="23" t="s">
        <v>118</v>
      </c>
      <c r="F1836" s="23" t="s">
        <v>2879</v>
      </c>
      <c r="G1836" s="23"/>
      <c r="H1836" s="22" t="s">
        <v>84</v>
      </c>
      <c r="I1836" s="23" t="s">
        <v>2880</v>
      </c>
      <c r="J1836" s="5"/>
      <c r="K1836" s="5"/>
      <c r="L1836" s="19" t="str">
        <f>D1836&amp;"|"&amp;COUNTIF($D$5:D1836,D1836)</f>
        <v>المداميك المصمتة|1</v>
      </c>
    </row>
    <row r="1837" spans="1:12" ht="36" x14ac:dyDescent="0.4">
      <c r="A1837" s="20">
        <v>1833</v>
      </c>
      <c r="B1837" s="20" t="s">
        <v>2641</v>
      </c>
      <c r="C1837" s="21" t="s">
        <v>2642</v>
      </c>
      <c r="D1837" s="21" t="s">
        <v>2878</v>
      </c>
      <c r="E1837" s="21" t="s">
        <v>118</v>
      </c>
      <c r="F1837" s="21" t="s">
        <v>2881</v>
      </c>
      <c r="G1837" s="21"/>
      <c r="H1837" s="20" t="s">
        <v>84</v>
      </c>
      <c r="I1837" s="21" t="s">
        <v>2880</v>
      </c>
      <c r="J1837" s="5"/>
      <c r="K1837" s="5"/>
      <c r="L1837" s="19" t="str">
        <f>D1837&amp;"|"&amp;COUNTIF($D$5:D1837,D1837)</f>
        <v>المداميك المصمتة|2</v>
      </c>
    </row>
    <row r="1838" spans="1:12" ht="36" x14ac:dyDescent="0.4">
      <c r="A1838" s="22">
        <v>1834</v>
      </c>
      <c r="B1838" s="22" t="s">
        <v>2641</v>
      </c>
      <c r="C1838" s="23" t="s">
        <v>2642</v>
      </c>
      <c r="D1838" s="23" t="s">
        <v>2878</v>
      </c>
      <c r="E1838" s="23" t="s">
        <v>118</v>
      </c>
      <c r="F1838" s="23" t="s">
        <v>2882</v>
      </c>
      <c r="G1838" s="23"/>
      <c r="H1838" s="22" t="s">
        <v>84</v>
      </c>
      <c r="I1838" s="23" t="s">
        <v>2880</v>
      </c>
      <c r="J1838" s="5"/>
      <c r="K1838" s="5"/>
      <c r="L1838" s="19" t="str">
        <f>D1838&amp;"|"&amp;COUNTIF($D$5:D1838,D1838)</f>
        <v>المداميك المصمتة|3</v>
      </c>
    </row>
    <row r="1839" spans="1:12" ht="36" x14ac:dyDescent="0.4">
      <c r="A1839" s="20">
        <v>1835</v>
      </c>
      <c r="B1839" s="20" t="s">
        <v>2641</v>
      </c>
      <c r="C1839" s="21" t="s">
        <v>2642</v>
      </c>
      <c r="D1839" s="21" t="s">
        <v>2878</v>
      </c>
      <c r="E1839" s="21" t="s">
        <v>118</v>
      </c>
      <c r="F1839" s="21" t="s">
        <v>2883</v>
      </c>
      <c r="G1839" s="21" t="s">
        <v>2884</v>
      </c>
      <c r="H1839" s="20" t="s">
        <v>84</v>
      </c>
      <c r="I1839" s="21" t="s">
        <v>2880</v>
      </c>
      <c r="J1839" s="5"/>
      <c r="K1839" s="5"/>
      <c r="L1839" s="19" t="str">
        <f>D1839&amp;"|"&amp;COUNTIF($D$5:D1839,D1839)</f>
        <v>المداميك المصمتة|4</v>
      </c>
    </row>
    <row r="1840" spans="1:12" ht="36" x14ac:dyDescent="0.4">
      <c r="A1840" s="22">
        <v>1836</v>
      </c>
      <c r="B1840" s="22" t="s">
        <v>2641</v>
      </c>
      <c r="C1840" s="23" t="s">
        <v>2642</v>
      </c>
      <c r="D1840" s="23" t="s">
        <v>2878</v>
      </c>
      <c r="E1840" s="23" t="s">
        <v>118</v>
      </c>
      <c r="F1840" s="23" t="s">
        <v>2885</v>
      </c>
      <c r="G1840" s="23"/>
      <c r="H1840" s="22" t="s">
        <v>84</v>
      </c>
      <c r="I1840" s="23" t="s">
        <v>2880</v>
      </c>
      <c r="J1840" s="5"/>
      <c r="K1840" s="5"/>
      <c r="L1840" s="19" t="str">
        <f>D1840&amp;"|"&amp;COUNTIF($D$5:D1840,D1840)</f>
        <v>المداميك المصمتة|5</v>
      </c>
    </row>
    <row r="1841" spans="1:12" ht="36" x14ac:dyDescent="0.4">
      <c r="A1841" s="20">
        <v>1837</v>
      </c>
      <c r="B1841" s="20" t="s">
        <v>2641</v>
      </c>
      <c r="C1841" s="21" t="s">
        <v>2642</v>
      </c>
      <c r="D1841" s="21" t="s">
        <v>2878</v>
      </c>
      <c r="E1841" s="21" t="s">
        <v>118</v>
      </c>
      <c r="F1841" s="21" t="s">
        <v>2886</v>
      </c>
      <c r="G1841" s="21" t="s">
        <v>2887</v>
      </c>
      <c r="H1841" s="20" t="s">
        <v>74</v>
      </c>
      <c r="I1841" s="21" t="s">
        <v>2880</v>
      </c>
      <c r="J1841" s="5"/>
      <c r="K1841" s="5"/>
      <c r="L1841" s="19" t="str">
        <f>D1841&amp;"|"&amp;COUNTIF($D$5:D1841,D1841)</f>
        <v>المداميك المصمتة|6</v>
      </c>
    </row>
    <row r="1842" spans="1:12" ht="36" x14ac:dyDescent="0.4">
      <c r="A1842" s="22">
        <v>1838</v>
      </c>
      <c r="B1842" s="22" t="s">
        <v>2641</v>
      </c>
      <c r="C1842" s="23" t="s">
        <v>2642</v>
      </c>
      <c r="D1842" s="23" t="s">
        <v>2888</v>
      </c>
      <c r="E1842" s="23" t="s">
        <v>118</v>
      </c>
      <c r="F1842" s="23" t="s">
        <v>2889</v>
      </c>
      <c r="G1842" s="23"/>
      <c r="H1842" s="22" t="s">
        <v>84</v>
      </c>
      <c r="I1842" s="23" t="s">
        <v>2890</v>
      </c>
      <c r="J1842" s="5"/>
      <c r="K1842" s="5"/>
      <c r="L1842" s="19" t="str">
        <f>D1842&amp;"|"&amp;COUNTIF($D$5:D1842,D1842)</f>
        <v>إكسسوارات المباني واستلامها|1</v>
      </c>
    </row>
    <row r="1843" spans="1:12" ht="36" x14ac:dyDescent="0.4">
      <c r="A1843" s="20">
        <v>1839</v>
      </c>
      <c r="B1843" s="20" t="s">
        <v>2641</v>
      </c>
      <c r="C1843" s="21" t="s">
        <v>2642</v>
      </c>
      <c r="D1843" s="21" t="s">
        <v>2888</v>
      </c>
      <c r="E1843" s="21" t="s">
        <v>118</v>
      </c>
      <c r="F1843" s="21" t="s">
        <v>2891</v>
      </c>
      <c r="G1843" s="21"/>
      <c r="H1843" s="20" t="s">
        <v>84</v>
      </c>
      <c r="I1843" s="21" t="s">
        <v>2890</v>
      </c>
      <c r="J1843" s="5"/>
      <c r="K1843" s="5"/>
      <c r="L1843" s="19" t="str">
        <f>D1843&amp;"|"&amp;COUNTIF($D$5:D1843,D1843)</f>
        <v>إكسسوارات المباني واستلامها|2</v>
      </c>
    </row>
    <row r="1844" spans="1:12" ht="36" x14ac:dyDescent="0.4">
      <c r="A1844" s="22">
        <v>1840</v>
      </c>
      <c r="B1844" s="22" t="s">
        <v>2641</v>
      </c>
      <c r="C1844" s="23" t="s">
        <v>2642</v>
      </c>
      <c r="D1844" s="23" t="s">
        <v>2888</v>
      </c>
      <c r="E1844" s="23" t="s">
        <v>118</v>
      </c>
      <c r="F1844" s="23" t="s">
        <v>2892</v>
      </c>
      <c r="G1844" s="23"/>
      <c r="H1844" s="22" t="s">
        <v>84</v>
      </c>
      <c r="I1844" s="23" t="s">
        <v>2890</v>
      </c>
      <c r="J1844" s="5"/>
      <c r="K1844" s="5"/>
      <c r="L1844" s="19" t="str">
        <f>D1844&amp;"|"&amp;COUNTIF($D$5:D1844,D1844)</f>
        <v>إكسسوارات المباني واستلامها|3</v>
      </c>
    </row>
    <row r="1845" spans="1:12" ht="36" x14ac:dyDescent="0.4">
      <c r="A1845" s="20">
        <v>1841</v>
      </c>
      <c r="B1845" s="20" t="s">
        <v>2641</v>
      </c>
      <c r="C1845" s="21" t="s">
        <v>2642</v>
      </c>
      <c r="D1845" s="21" t="s">
        <v>2888</v>
      </c>
      <c r="E1845" s="21" t="s">
        <v>404</v>
      </c>
      <c r="F1845" s="21" t="s">
        <v>2893</v>
      </c>
      <c r="G1845" s="21" t="s">
        <v>2894</v>
      </c>
      <c r="H1845" s="20" t="s">
        <v>74</v>
      </c>
      <c r="I1845" s="21" t="s">
        <v>2890</v>
      </c>
      <c r="J1845" s="5"/>
      <c r="K1845" s="5"/>
      <c r="L1845" s="19" t="str">
        <f>D1845&amp;"|"&amp;COUNTIF($D$5:D1845,D1845)</f>
        <v>إكسسوارات المباني واستلامها|4</v>
      </c>
    </row>
    <row r="1846" spans="1:12" ht="36" x14ac:dyDescent="0.4">
      <c r="A1846" s="22">
        <v>1842</v>
      </c>
      <c r="B1846" s="22" t="s">
        <v>2641</v>
      </c>
      <c r="C1846" s="23" t="s">
        <v>2642</v>
      </c>
      <c r="D1846" s="23" t="s">
        <v>2888</v>
      </c>
      <c r="E1846" s="23" t="s">
        <v>118</v>
      </c>
      <c r="F1846" s="23" t="s">
        <v>2895</v>
      </c>
      <c r="G1846" s="23"/>
      <c r="H1846" s="22" t="s">
        <v>84</v>
      </c>
      <c r="I1846" s="23" t="s">
        <v>2890</v>
      </c>
      <c r="J1846" s="5"/>
      <c r="K1846" s="5"/>
      <c r="L1846" s="19" t="str">
        <f>D1846&amp;"|"&amp;COUNTIF($D$5:D1846,D1846)</f>
        <v>إكسسوارات المباني واستلامها|5</v>
      </c>
    </row>
    <row r="1847" spans="1:12" ht="36" x14ac:dyDescent="0.4">
      <c r="A1847" s="20">
        <v>1843</v>
      </c>
      <c r="B1847" s="20" t="s">
        <v>2641</v>
      </c>
      <c r="C1847" s="21" t="s">
        <v>2642</v>
      </c>
      <c r="D1847" s="21" t="s">
        <v>2888</v>
      </c>
      <c r="E1847" s="21" t="s">
        <v>118</v>
      </c>
      <c r="F1847" s="21" t="s">
        <v>2896</v>
      </c>
      <c r="G1847" s="21" t="s">
        <v>2897</v>
      </c>
      <c r="H1847" s="20" t="s">
        <v>84</v>
      </c>
      <c r="I1847" s="21" t="s">
        <v>2890</v>
      </c>
      <c r="J1847" s="5"/>
      <c r="K1847" s="5"/>
      <c r="L1847" s="19" t="str">
        <f>D1847&amp;"|"&amp;COUNTIF($D$5:D1847,D1847)</f>
        <v>إكسسوارات المباني واستلامها|6</v>
      </c>
    </row>
    <row r="1848" spans="1:12" ht="36" x14ac:dyDescent="0.4">
      <c r="A1848" s="22">
        <v>1844</v>
      </c>
      <c r="B1848" s="22" t="s">
        <v>2641</v>
      </c>
      <c r="C1848" s="23" t="s">
        <v>2642</v>
      </c>
      <c r="D1848" s="23" t="s">
        <v>2888</v>
      </c>
      <c r="E1848" s="23" t="s">
        <v>72</v>
      </c>
      <c r="F1848" s="23" t="s">
        <v>2898</v>
      </c>
      <c r="G1848" s="23"/>
      <c r="H1848" s="22" t="s">
        <v>84</v>
      </c>
      <c r="I1848" s="23" t="s">
        <v>2890</v>
      </c>
      <c r="J1848" s="5"/>
      <c r="K1848" s="5"/>
      <c r="L1848" s="19" t="str">
        <f>D1848&amp;"|"&amp;COUNTIF($D$5:D1848,D1848)</f>
        <v>إكسسوارات المباني واستلامها|7</v>
      </c>
    </row>
    <row r="1849" spans="1:12" ht="36" x14ac:dyDescent="0.4">
      <c r="A1849" s="20">
        <v>1845</v>
      </c>
      <c r="B1849" s="20" t="s">
        <v>2641</v>
      </c>
      <c r="C1849" s="21" t="s">
        <v>2642</v>
      </c>
      <c r="D1849" s="21" t="s">
        <v>2888</v>
      </c>
      <c r="E1849" s="21" t="s">
        <v>404</v>
      </c>
      <c r="F1849" s="21" t="s">
        <v>2899</v>
      </c>
      <c r="G1849" s="21"/>
      <c r="H1849" s="20" t="s">
        <v>84</v>
      </c>
      <c r="I1849" s="21" t="s">
        <v>2890</v>
      </c>
      <c r="J1849" s="5"/>
      <c r="K1849" s="5"/>
      <c r="L1849" s="19" t="str">
        <f>D1849&amp;"|"&amp;COUNTIF($D$5:D1849,D1849)</f>
        <v>إكسسوارات المباني واستلامها|8</v>
      </c>
    </row>
    <row r="1850" spans="1:12" ht="36" x14ac:dyDescent="0.4">
      <c r="A1850" s="22">
        <v>1846</v>
      </c>
      <c r="B1850" s="22" t="s">
        <v>2641</v>
      </c>
      <c r="C1850" s="23" t="s">
        <v>2642</v>
      </c>
      <c r="D1850" s="23" t="s">
        <v>2888</v>
      </c>
      <c r="E1850" s="23" t="s">
        <v>404</v>
      </c>
      <c r="F1850" s="23" t="s">
        <v>2900</v>
      </c>
      <c r="G1850" s="23" t="s">
        <v>2901</v>
      </c>
      <c r="H1850" s="22" t="s">
        <v>74</v>
      </c>
      <c r="I1850" s="23" t="s">
        <v>2890</v>
      </c>
      <c r="J1850" s="5"/>
      <c r="K1850" s="5"/>
      <c r="L1850" s="19" t="str">
        <f>D1850&amp;"|"&amp;COUNTIF($D$5:D1850,D1850)</f>
        <v>إكسسوارات المباني واستلامها|9</v>
      </c>
    </row>
    <row r="1851" spans="1:12" ht="36" x14ac:dyDescent="0.4">
      <c r="A1851" s="20">
        <v>1847</v>
      </c>
      <c r="B1851" s="20" t="s">
        <v>2641</v>
      </c>
      <c r="C1851" s="21" t="s">
        <v>2642</v>
      </c>
      <c r="D1851" s="21" t="s">
        <v>2888</v>
      </c>
      <c r="E1851" s="21" t="s">
        <v>118</v>
      </c>
      <c r="F1851" s="21" t="s">
        <v>2902</v>
      </c>
      <c r="G1851" s="21"/>
      <c r="H1851" s="20" t="s">
        <v>84</v>
      </c>
      <c r="I1851" s="21" t="s">
        <v>2890</v>
      </c>
      <c r="J1851" s="5"/>
      <c r="K1851" s="5"/>
      <c r="L1851" s="19" t="str">
        <f>D1851&amp;"|"&amp;COUNTIF($D$5:D1851,D1851)</f>
        <v>إكسسوارات المباني واستلامها|10</v>
      </c>
    </row>
    <row r="1852" spans="1:12" ht="36" x14ac:dyDescent="0.4">
      <c r="A1852" s="22">
        <v>1848</v>
      </c>
      <c r="B1852" s="22" t="s">
        <v>2641</v>
      </c>
      <c r="C1852" s="23" t="s">
        <v>2642</v>
      </c>
      <c r="D1852" s="23" t="s">
        <v>2888</v>
      </c>
      <c r="E1852" s="23" t="s">
        <v>118</v>
      </c>
      <c r="F1852" s="23" t="s">
        <v>2903</v>
      </c>
      <c r="G1852" s="23"/>
      <c r="H1852" s="22" t="s">
        <v>84</v>
      </c>
      <c r="I1852" s="23" t="s">
        <v>2890</v>
      </c>
      <c r="J1852" s="5"/>
      <c r="K1852" s="5"/>
      <c r="L1852" s="19" t="str">
        <f>D1852&amp;"|"&amp;COUNTIF($D$5:D1852,D1852)</f>
        <v>إكسسوارات المباني واستلامها|11</v>
      </c>
    </row>
    <row r="1853" spans="1:12" ht="36" x14ac:dyDescent="0.4">
      <c r="A1853" s="20">
        <v>1849</v>
      </c>
      <c r="B1853" s="20" t="s">
        <v>2641</v>
      </c>
      <c r="C1853" s="21" t="s">
        <v>2642</v>
      </c>
      <c r="D1853" s="21" t="s">
        <v>2904</v>
      </c>
      <c r="E1853" s="21" t="s">
        <v>118</v>
      </c>
      <c r="F1853" s="21" t="s">
        <v>2905</v>
      </c>
      <c r="G1853" s="21" t="s">
        <v>2906</v>
      </c>
      <c r="H1853" s="20" t="s">
        <v>84</v>
      </c>
      <c r="I1853" s="21" t="s">
        <v>2812</v>
      </c>
      <c r="J1853" s="5"/>
      <c r="K1853" s="5"/>
      <c r="L1853" s="19" t="str">
        <f>D1853&amp;"|"&amp;COUNTIF($D$5:D1853,D1853)</f>
        <v>استلام أعمال المباني|1</v>
      </c>
    </row>
    <row r="1854" spans="1:12" ht="36" x14ac:dyDescent="0.4">
      <c r="A1854" s="22">
        <v>1850</v>
      </c>
      <c r="B1854" s="22" t="s">
        <v>2641</v>
      </c>
      <c r="C1854" s="23" t="s">
        <v>2642</v>
      </c>
      <c r="D1854" s="23" t="s">
        <v>2904</v>
      </c>
      <c r="E1854" s="23" t="s">
        <v>118</v>
      </c>
      <c r="F1854" s="23" t="s">
        <v>2907</v>
      </c>
      <c r="G1854" s="23"/>
      <c r="H1854" s="22" t="s">
        <v>84</v>
      </c>
      <c r="I1854" s="23" t="s">
        <v>2812</v>
      </c>
      <c r="J1854" s="5"/>
      <c r="K1854" s="5"/>
      <c r="L1854" s="19" t="str">
        <f>D1854&amp;"|"&amp;COUNTIF($D$5:D1854,D1854)</f>
        <v>استلام أعمال المباني|2</v>
      </c>
    </row>
    <row r="1855" spans="1:12" ht="36" x14ac:dyDescent="0.4">
      <c r="A1855" s="20">
        <v>1851</v>
      </c>
      <c r="B1855" s="20" t="s">
        <v>2641</v>
      </c>
      <c r="C1855" s="21" t="s">
        <v>2642</v>
      </c>
      <c r="D1855" s="21" t="s">
        <v>2904</v>
      </c>
      <c r="E1855" s="21" t="s">
        <v>118</v>
      </c>
      <c r="F1855" s="21" t="s">
        <v>2908</v>
      </c>
      <c r="G1855" s="21"/>
      <c r="H1855" s="20" t="s">
        <v>84</v>
      </c>
      <c r="I1855" s="21" t="s">
        <v>2812</v>
      </c>
      <c r="J1855" s="5"/>
      <c r="K1855" s="5"/>
      <c r="L1855" s="19" t="str">
        <f>D1855&amp;"|"&amp;COUNTIF($D$5:D1855,D1855)</f>
        <v>استلام أعمال المباني|3</v>
      </c>
    </row>
    <row r="1856" spans="1:12" ht="36" x14ac:dyDescent="0.4">
      <c r="A1856" s="22">
        <v>1852</v>
      </c>
      <c r="B1856" s="22" t="s">
        <v>2641</v>
      </c>
      <c r="C1856" s="23" t="s">
        <v>2642</v>
      </c>
      <c r="D1856" s="23" t="s">
        <v>2904</v>
      </c>
      <c r="E1856" s="23" t="s">
        <v>118</v>
      </c>
      <c r="F1856" s="23" t="s">
        <v>2909</v>
      </c>
      <c r="G1856" s="23"/>
      <c r="H1856" s="22" t="s">
        <v>84</v>
      </c>
      <c r="I1856" s="23" t="s">
        <v>2812</v>
      </c>
      <c r="J1856" s="5"/>
      <c r="K1856" s="5"/>
      <c r="L1856" s="19" t="str">
        <f>D1856&amp;"|"&amp;COUNTIF($D$5:D1856,D1856)</f>
        <v>استلام أعمال المباني|4</v>
      </c>
    </row>
    <row r="1857" spans="1:12" ht="36" x14ac:dyDescent="0.4">
      <c r="A1857" s="20">
        <v>1853</v>
      </c>
      <c r="B1857" s="20" t="s">
        <v>2641</v>
      </c>
      <c r="C1857" s="21" t="s">
        <v>2642</v>
      </c>
      <c r="D1857" s="21" t="s">
        <v>2904</v>
      </c>
      <c r="E1857" s="21" t="s">
        <v>118</v>
      </c>
      <c r="F1857" s="21" t="s">
        <v>2910</v>
      </c>
      <c r="G1857" s="21" t="s">
        <v>2911</v>
      </c>
      <c r="H1857" s="20" t="s">
        <v>84</v>
      </c>
      <c r="I1857" s="21" t="s">
        <v>2812</v>
      </c>
      <c r="J1857" s="5"/>
      <c r="K1857" s="5"/>
      <c r="L1857" s="19" t="str">
        <f>D1857&amp;"|"&amp;COUNTIF($D$5:D1857,D1857)</f>
        <v>استلام أعمال المباني|5</v>
      </c>
    </row>
    <row r="1858" spans="1:12" ht="18" x14ac:dyDescent="0.4">
      <c r="A1858" s="22">
        <v>1854</v>
      </c>
      <c r="B1858" s="22" t="s">
        <v>2641</v>
      </c>
      <c r="C1858" s="23" t="s">
        <v>2642</v>
      </c>
      <c r="D1858" s="23" t="s">
        <v>2904</v>
      </c>
      <c r="E1858" s="23" t="s">
        <v>118</v>
      </c>
      <c r="F1858" s="23" t="s">
        <v>2912</v>
      </c>
      <c r="G1858" s="23"/>
      <c r="H1858" s="22" t="s">
        <v>84</v>
      </c>
      <c r="I1858" s="23" t="s">
        <v>2812</v>
      </c>
      <c r="J1858" s="5"/>
      <c r="K1858" s="5"/>
      <c r="L1858" s="19" t="str">
        <f>D1858&amp;"|"&amp;COUNTIF($D$5:D1858,D1858)</f>
        <v>استلام أعمال المباني|6</v>
      </c>
    </row>
    <row r="1859" spans="1:12" ht="36" x14ac:dyDescent="0.4">
      <c r="A1859" s="20">
        <v>1855</v>
      </c>
      <c r="B1859" s="20" t="s">
        <v>2641</v>
      </c>
      <c r="C1859" s="21" t="s">
        <v>2642</v>
      </c>
      <c r="D1859" s="21" t="s">
        <v>2904</v>
      </c>
      <c r="E1859" s="21" t="s">
        <v>118</v>
      </c>
      <c r="F1859" s="21" t="s">
        <v>2913</v>
      </c>
      <c r="G1859" s="21"/>
      <c r="H1859" s="20" t="s">
        <v>84</v>
      </c>
      <c r="I1859" s="21" t="s">
        <v>2812</v>
      </c>
      <c r="J1859" s="5"/>
      <c r="K1859" s="5"/>
      <c r="L1859" s="19" t="str">
        <f>D1859&amp;"|"&amp;COUNTIF($D$5:D1859,D1859)</f>
        <v>استلام أعمال المباني|7</v>
      </c>
    </row>
    <row r="1860" spans="1:12" ht="18" x14ac:dyDescent="0.4">
      <c r="A1860" s="22">
        <v>1856</v>
      </c>
      <c r="B1860" s="22" t="s">
        <v>2641</v>
      </c>
      <c r="C1860" s="23" t="s">
        <v>2642</v>
      </c>
      <c r="D1860" s="23" t="s">
        <v>2904</v>
      </c>
      <c r="E1860" s="23" t="s">
        <v>118</v>
      </c>
      <c r="F1860" s="23" t="s">
        <v>2914</v>
      </c>
      <c r="G1860" s="23"/>
      <c r="H1860" s="22" t="s">
        <v>84</v>
      </c>
      <c r="I1860" s="23" t="s">
        <v>2821</v>
      </c>
      <c r="J1860" s="5"/>
      <c r="K1860" s="5"/>
      <c r="L1860" s="19" t="str">
        <f>D1860&amp;"|"&amp;COUNTIF($D$5:D1860,D1860)</f>
        <v>استلام أعمال المباني|8</v>
      </c>
    </row>
    <row r="1861" spans="1:12" ht="18" x14ac:dyDescent="0.4">
      <c r="A1861" s="20">
        <v>1857</v>
      </c>
      <c r="B1861" s="20" t="s">
        <v>2641</v>
      </c>
      <c r="C1861" s="21" t="s">
        <v>2642</v>
      </c>
      <c r="D1861" s="21" t="s">
        <v>2904</v>
      </c>
      <c r="E1861" s="21" t="s">
        <v>118</v>
      </c>
      <c r="F1861" s="21" t="s">
        <v>2915</v>
      </c>
      <c r="G1861" s="21"/>
      <c r="H1861" s="20" t="s">
        <v>78</v>
      </c>
      <c r="I1861" s="21" t="s">
        <v>2821</v>
      </c>
      <c r="J1861" s="5"/>
      <c r="K1861" s="5"/>
      <c r="L1861" s="19" t="str">
        <f>D1861&amp;"|"&amp;COUNTIF($D$5:D1861,D1861)</f>
        <v>استلام أعمال المباني|9</v>
      </c>
    </row>
    <row r="1862" spans="1:12" ht="36" x14ac:dyDescent="0.4">
      <c r="A1862" s="22">
        <v>1858</v>
      </c>
      <c r="B1862" s="22" t="s">
        <v>2641</v>
      </c>
      <c r="C1862" s="23" t="s">
        <v>2642</v>
      </c>
      <c r="D1862" s="23" t="s">
        <v>2904</v>
      </c>
      <c r="E1862" s="23" t="s">
        <v>118</v>
      </c>
      <c r="F1862" s="23" t="s">
        <v>2916</v>
      </c>
      <c r="G1862" s="23"/>
      <c r="H1862" s="22" t="s">
        <v>84</v>
      </c>
      <c r="I1862" s="23" t="s">
        <v>2821</v>
      </c>
      <c r="J1862" s="5"/>
      <c r="K1862" s="5"/>
      <c r="L1862" s="19" t="str">
        <f>D1862&amp;"|"&amp;COUNTIF($D$5:D1862,D1862)</f>
        <v>استلام أعمال المباني|10</v>
      </c>
    </row>
    <row r="1863" spans="1:12" ht="36" x14ac:dyDescent="0.4">
      <c r="A1863" s="20">
        <v>1859</v>
      </c>
      <c r="B1863" s="20" t="s">
        <v>2641</v>
      </c>
      <c r="C1863" s="21" t="s">
        <v>2642</v>
      </c>
      <c r="D1863" s="21" t="s">
        <v>2904</v>
      </c>
      <c r="E1863" s="21" t="s">
        <v>118</v>
      </c>
      <c r="F1863" s="21" t="s">
        <v>2917</v>
      </c>
      <c r="G1863" s="21"/>
      <c r="H1863" s="20" t="s">
        <v>84</v>
      </c>
      <c r="I1863" s="21" t="s">
        <v>2821</v>
      </c>
      <c r="J1863" s="5"/>
      <c r="K1863" s="5"/>
      <c r="L1863" s="19" t="str">
        <f>D1863&amp;"|"&amp;COUNTIF($D$5:D1863,D1863)</f>
        <v>استلام أعمال المباني|11</v>
      </c>
    </row>
    <row r="1864" spans="1:12" ht="54" x14ac:dyDescent="0.4">
      <c r="A1864" s="22">
        <v>1860</v>
      </c>
      <c r="B1864" s="22" t="s">
        <v>2641</v>
      </c>
      <c r="C1864" s="23" t="s">
        <v>2642</v>
      </c>
      <c r="D1864" s="23" t="s">
        <v>2904</v>
      </c>
      <c r="E1864" s="23" t="s">
        <v>118</v>
      </c>
      <c r="F1864" s="23" t="s">
        <v>2918</v>
      </c>
      <c r="G1864" s="23" t="s">
        <v>2919</v>
      </c>
      <c r="H1864" s="22" t="s">
        <v>84</v>
      </c>
      <c r="I1864" s="23" t="s">
        <v>2821</v>
      </c>
      <c r="J1864" s="5"/>
      <c r="K1864" s="5"/>
      <c r="L1864" s="19" t="str">
        <f>D1864&amp;"|"&amp;COUNTIF($D$5:D1864,D1864)</f>
        <v>استلام أعمال المباني|12</v>
      </c>
    </row>
    <row r="1865" spans="1:12" ht="18" x14ac:dyDescent="0.4">
      <c r="A1865" s="20">
        <v>1861</v>
      </c>
      <c r="B1865" s="20" t="s">
        <v>2641</v>
      </c>
      <c r="C1865" s="21" t="s">
        <v>2642</v>
      </c>
      <c r="D1865" s="21" t="s">
        <v>2842</v>
      </c>
      <c r="E1865" s="21" t="s">
        <v>404</v>
      </c>
      <c r="F1865" s="21" t="s">
        <v>2920</v>
      </c>
      <c r="G1865" s="21" t="s">
        <v>2921</v>
      </c>
      <c r="H1865" s="20" t="s">
        <v>84</v>
      </c>
      <c r="I1865" s="21" t="s">
        <v>2856</v>
      </c>
      <c r="J1865" s="5"/>
      <c r="K1865" s="5"/>
      <c r="L1865" s="19" t="str">
        <f>D1865&amp;"|"&amp;COUNTIF($D$5:D1865,D1865)</f>
        <v>استلام المباني بعد الانتهاء|12</v>
      </c>
    </row>
    <row r="1866" spans="1:12" ht="36" x14ac:dyDescent="0.4">
      <c r="A1866" s="22">
        <v>1862</v>
      </c>
      <c r="B1866" s="22" t="s">
        <v>2641</v>
      </c>
      <c r="C1866" s="23" t="s">
        <v>2642</v>
      </c>
      <c r="D1866" s="23" t="s">
        <v>2922</v>
      </c>
      <c r="E1866" s="23" t="s">
        <v>118</v>
      </c>
      <c r="F1866" s="23" t="s">
        <v>2923</v>
      </c>
      <c r="G1866" s="23" t="s">
        <v>2924</v>
      </c>
      <c r="H1866" s="22" t="s">
        <v>84</v>
      </c>
      <c r="I1866" s="23" t="s">
        <v>2856</v>
      </c>
      <c r="J1866" s="5"/>
      <c r="K1866" s="5"/>
      <c r="L1866" s="19" t="str">
        <f>D1866&amp;"|"&amp;COUNTIF($D$5:D1866,D1866)</f>
        <v>دراوي الأسطح|1</v>
      </c>
    </row>
    <row r="1867" spans="1:12" ht="18" x14ac:dyDescent="0.4">
      <c r="A1867" s="20">
        <v>1863</v>
      </c>
      <c r="B1867" s="20" t="s">
        <v>2641</v>
      </c>
      <c r="C1867" s="21" t="s">
        <v>2642</v>
      </c>
      <c r="D1867" s="21" t="s">
        <v>2922</v>
      </c>
      <c r="E1867" s="21" t="s">
        <v>404</v>
      </c>
      <c r="F1867" s="21" t="s">
        <v>2925</v>
      </c>
      <c r="G1867" s="21" t="s">
        <v>2926</v>
      </c>
      <c r="H1867" s="20" t="s">
        <v>74</v>
      </c>
      <c r="I1867" s="21" t="s">
        <v>2856</v>
      </c>
      <c r="J1867" s="5"/>
      <c r="K1867" s="5"/>
      <c r="L1867" s="19" t="str">
        <f>D1867&amp;"|"&amp;COUNTIF($D$5:D1867,D1867)</f>
        <v>دراوي الأسطح|2</v>
      </c>
    </row>
    <row r="1868" spans="1:12" ht="36" x14ac:dyDescent="0.4">
      <c r="A1868" s="22">
        <v>1864</v>
      </c>
      <c r="B1868" s="22" t="s">
        <v>2641</v>
      </c>
      <c r="C1868" s="23" t="s">
        <v>2642</v>
      </c>
      <c r="D1868" s="23" t="s">
        <v>2860</v>
      </c>
      <c r="E1868" s="23" t="s">
        <v>118</v>
      </c>
      <c r="F1868" s="23" t="s">
        <v>2927</v>
      </c>
      <c r="G1868" s="23"/>
      <c r="H1868" s="22" t="s">
        <v>84</v>
      </c>
      <c r="I1868" s="23" t="s">
        <v>2862</v>
      </c>
      <c r="J1868" s="5"/>
      <c r="K1868" s="5"/>
      <c r="L1868" s="19" t="str">
        <f>D1868&amp;"|"&amp;COUNTIF($D$5:D1868,D1868)</f>
        <v>دروة السطح Parapet|2</v>
      </c>
    </row>
    <row r="1869" spans="1:12" ht="36" x14ac:dyDescent="0.4">
      <c r="A1869" s="20">
        <v>1865</v>
      </c>
      <c r="B1869" s="20" t="s">
        <v>2641</v>
      </c>
      <c r="C1869" s="21" t="s">
        <v>2642</v>
      </c>
      <c r="D1869" s="21" t="s">
        <v>2928</v>
      </c>
      <c r="E1869" s="21" t="s">
        <v>118</v>
      </c>
      <c r="F1869" s="21" t="s">
        <v>2929</v>
      </c>
      <c r="G1869" s="21"/>
      <c r="H1869" s="20" t="s">
        <v>74</v>
      </c>
      <c r="I1869" s="21" t="s">
        <v>2865</v>
      </c>
      <c r="J1869" s="5"/>
      <c r="K1869" s="5"/>
      <c r="L1869" s="19" t="str">
        <f>D1869&amp;"|"&amp;COUNTIF($D$5:D1869,D1869)</f>
        <v>تثبيت جدران البلوك غير الحاملة بالهيكل|1</v>
      </c>
    </row>
    <row r="1870" spans="1:12" ht="36" x14ac:dyDescent="0.4">
      <c r="A1870" s="22">
        <v>1866</v>
      </c>
      <c r="B1870" s="22" t="s">
        <v>2641</v>
      </c>
      <c r="C1870" s="23" t="s">
        <v>2642</v>
      </c>
      <c r="D1870" s="23" t="s">
        <v>2888</v>
      </c>
      <c r="E1870" s="23" t="s">
        <v>118</v>
      </c>
      <c r="F1870" s="23" t="s">
        <v>2930</v>
      </c>
      <c r="G1870" s="23"/>
      <c r="H1870" s="22" t="s">
        <v>84</v>
      </c>
      <c r="I1870" s="23" t="s">
        <v>2931</v>
      </c>
      <c r="J1870" s="5"/>
      <c r="K1870" s="5"/>
      <c r="L1870" s="19" t="str">
        <f>D1870&amp;"|"&amp;COUNTIF($D$5:D1870,D1870)</f>
        <v>إكسسوارات المباني واستلامها|12</v>
      </c>
    </row>
    <row r="1871" spans="1:12" ht="18" x14ac:dyDescent="0.4">
      <c r="A1871" s="20">
        <v>1867</v>
      </c>
      <c r="B1871" s="20" t="s">
        <v>2932</v>
      </c>
      <c r="C1871" s="21" t="s">
        <v>2933</v>
      </c>
      <c r="D1871" s="21" t="s">
        <v>2934</v>
      </c>
      <c r="E1871" s="21" t="s">
        <v>72</v>
      </c>
      <c r="F1871" s="21" t="s">
        <v>2935</v>
      </c>
      <c r="G1871" s="21"/>
      <c r="H1871" s="20" t="s">
        <v>84</v>
      </c>
      <c r="I1871" s="21" t="s">
        <v>2856</v>
      </c>
      <c r="J1871" s="5"/>
      <c r="K1871" s="5"/>
      <c r="L1871" s="19" t="str">
        <f>D1871&amp;"|"&amp;COUNTIF($D$5:D1871,D1871)</f>
        <v>استلام أعمال طرطشة البياض|1</v>
      </c>
    </row>
    <row r="1872" spans="1:12" ht="18" x14ac:dyDescent="0.4">
      <c r="A1872" s="22">
        <v>1868</v>
      </c>
      <c r="B1872" s="22" t="s">
        <v>2932</v>
      </c>
      <c r="C1872" s="23" t="s">
        <v>2933</v>
      </c>
      <c r="D1872" s="23" t="s">
        <v>2934</v>
      </c>
      <c r="E1872" s="23" t="s">
        <v>72</v>
      </c>
      <c r="F1872" s="23" t="s">
        <v>2936</v>
      </c>
      <c r="G1872" s="23"/>
      <c r="H1872" s="22" t="s">
        <v>84</v>
      </c>
      <c r="I1872" s="23" t="s">
        <v>2937</v>
      </c>
      <c r="J1872" s="5"/>
      <c r="K1872" s="5"/>
      <c r="L1872" s="19" t="str">
        <f>D1872&amp;"|"&amp;COUNTIF($D$5:D1872,D1872)</f>
        <v>استلام أعمال طرطشة البياض|2</v>
      </c>
    </row>
    <row r="1873" spans="1:12" ht="18" x14ac:dyDescent="0.4">
      <c r="A1873" s="20">
        <v>1869</v>
      </c>
      <c r="B1873" s="20" t="s">
        <v>2932</v>
      </c>
      <c r="C1873" s="21" t="s">
        <v>2933</v>
      </c>
      <c r="D1873" s="21" t="s">
        <v>2934</v>
      </c>
      <c r="E1873" s="21" t="s">
        <v>72</v>
      </c>
      <c r="F1873" s="21" t="s">
        <v>2938</v>
      </c>
      <c r="G1873" s="21"/>
      <c r="H1873" s="20" t="s">
        <v>84</v>
      </c>
      <c r="I1873" s="21" t="s">
        <v>2937</v>
      </c>
      <c r="J1873" s="5"/>
      <c r="K1873" s="5"/>
      <c r="L1873" s="19" t="str">
        <f>D1873&amp;"|"&amp;COUNTIF($D$5:D1873,D1873)</f>
        <v>استلام أعمال طرطشة البياض|3</v>
      </c>
    </row>
    <row r="1874" spans="1:12" ht="18" x14ac:dyDescent="0.4">
      <c r="A1874" s="22">
        <v>1870</v>
      </c>
      <c r="B1874" s="22" t="s">
        <v>2932</v>
      </c>
      <c r="C1874" s="23" t="s">
        <v>2933</v>
      </c>
      <c r="D1874" s="23" t="s">
        <v>2934</v>
      </c>
      <c r="E1874" s="23" t="s">
        <v>72</v>
      </c>
      <c r="F1874" s="23" t="s">
        <v>2939</v>
      </c>
      <c r="G1874" s="23"/>
      <c r="H1874" s="22" t="s">
        <v>74</v>
      </c>
      <c r="I1874" s="23" t="s">
        <v>2937</v>
      </c>
      <c r="J1874" s="5"/>
      <c r="K1874" s="5"/>
      <c r="L1874" s="19" t="str">
        <f>D1874&amp;"|"&amp;COUNTIF($D$5:D1874,D1874)</f>
        <v>استلام أعمال طرطشة البياض|4</v>
      </c>
    </row>
    <row r="1875" spans="1:12" ht="36" x14ac:dyDescent="0.4">
      <c r="A1875" s="20">
        <v>1871</v>
      </c>
      <c r="B1875" s="20" t="s">
        <v>2932</v>
      </c>
      <c r="C1875" s="21" t="s">
        <v>2933</v>
      </c>
      <c r="D1875" s="21" t="s">
        <v>2934</v>
      </c>
      <c r="E1875" s="21" t="s">
        <v>72</v>
      </c>
      <c r="F1875" s="21" t="s">
        <v>2940</v>
      </c>
      <c r="G1875" s="21"/>
      <c r="H1875" s="20" t="s">
        <v>74</v>
      </c>
      <c r="I1875" s="21" t="s">
        <v>2937</v>
      </c>
      <c r="J1875" s="5"/>
      <c r="K1875" s="5"/>
      <c r="L1875" s="19" t="str">
        <f>D1875&amp;"|"&amp;COUNTIF($D$5:D1875,D1875)</f>
        <v>استلام أعمال طرطشة البياض|5</v>
      </c>
    </row>
    <row r="1876" spans="1:12" ht="18" x14ac:dyDescent="0.4">
      <c r="A1876" s="22">
        <v>1872</v>
      </c>
      <c r="B1876" s="22" t="s">
        <v>2932</v>
      </c>
      <c r="C1876" s="23" t="s">
        <v>2933</v>
      </c>
      <c r="D1876" s="23" t="s">
        <v>2934</v>
      </c>
      <c r="E1876" s="23" t="s">
        <v>72</v>
      </c>
      <c r="F1876" s="23" t="s">
        <v>2941</v>
      </c>
      <c r="G1876" s="23"/>
      <c r="H1876" s="22" t="s">
        <v>84</v>
      </c>
      <c r="I1876" s="23" t="s">
        <v>2937</v>
      </c>
      <c r="J1876" s="5"/>
      <c r="K1876" s="5"/>
      <c r="L1876" s="19" t="str">
        <f>D1876&amp;"|"&amp;COUNTIF($D$5:D1876,D1876)</f>
        <v>استلام أعمال طرطشة البياض|6</v>
      </c>
    </row>
    <row r="1877" spans="1:12" ht="18" x14ac:dyDescent="0.4">
      <c r="A1877" s="20">
        <v>1873</v>
      </c>
      <c r="B1877" s="20" t="s">
        <v>2932</v>
      </c>
      <c r="C1877" s="21" t="s">
        <v>2933</v>
      </c>
      <c r="D1877" s="21" t="s">
        <v>2934</v>
      </c>
      <c r="E1877" s="21" t="s">
        <v>72</v>
      </c>
      <c r="F1877" s="21" t="s">
        <v>2942</v>
      </c>
      <c r="G1877" s="21"/>
      <c r="H1877" s="20" t="s">
        <v>84</v>
      </c>
      <c r="I1877" s="21" t="s">
        <v>2937</v>
      </c>
      <c r="J1877" s="5"/>
      <c r="K1877" s="5"/>
      <c r="L1877" s="19" t="str">
        <f>D1877&amp;"|"&amp;COUNTIF($D$5:D1877,D1877)</f>
        <v>استلام أعمال طرطشة البياض|7</v>
      </c>
    </row>
    <row r="1878" spans="1:12" ht="18" x14ac:dyDescent="0.4">
      <c r="A1878" s="22">
        <v>1874</v>
      </c>
      <c r="B1878" s="22" t="s">
        <v>2932</v>
      </c>
      <c r="C1878" s="23" t="s">
        <v>2933</v>
      </c>
      <c r="D1878" s="23" t="s">
        <v>2934</v>
      </c>
      <c r="E1878" s="23" t="s">
        <v>72</v>
      </c>
      <c r="F1878" s="23" t="s">
        <v>2943</v>
      </c>
      <c r="G1878" s="23"/>
      <c r="H1878" s="22" t="s">
        <v>84</v>
      </c>
      <c r="I1878" s="23" t="s">
        <v>2937</v>
      </c>
      <c r="J1878" s="5"/>
      <c r="K1878" s="5"/>
      <c r="L1878" s="19" t="str">
        <f>D1878&amp;"|"&amp;COUNTIF($D$5:D1878,D1878)</f>
        <v>استلام أعمال طرطشة البياض|8</v>
      </c>
    </row>
    <row r="1879" spans="1:12" ht="36" x14ac:dyDescent="0.4">
      <c r="A1879" s="20">
        <v>1875</v>
      </c>
      <c r="B1879" s="20" t="s">
        <v>2932</v>
      </c>
      <c r="C1879" s="21" t="s">
        <v>2933</v>
      </c>
      <c r="D1879" s="21" t="s">
        <v>2934</v>
      </c>
      <c r="E1879" s="21" t="s">
        <v>72</v>
      </c>
      <c r="F1879" s="21" t="s">
        <v>2944</v>
      </c>
      <c r="G1879" s="21" t="s">
        <v>2945</v>
      </c>
      <c r="H1879" s="20" t="s">
        <v>84</v>
      </c>
      <c r="I1879" s="21" t="s">
        <v>2937</v>
      </c>
      <c r="J1879" s="5"/>
      <c r="K1879" s="5"/>
      <c r="L1879" s="19" t="str">
        <f>D1879&amp;"|"&amp;COUNTIF($D$5:D1879,D1879)</f>
        <v>استلام أعمال طرطشة البياض|9</v>
      </c>
    </row>
    <row r="1880" spans="1:12" ht="36" x14ac:dyDescent="0.4">
      <c r="A1880" s="22">
        <v>1876</v>
      </c>
      <c r="B1880" s="22" t="s">
        <v>2932</v>
      </c>
      <c r="C1880" s="23" t="s">
        <v>2933</v>
      </c>
      <c r="D1880" s="23" t="s">
        <v>2934</v>
      </c>
      <c r="E1880" s="23" t="s">
        <v>72</v>
      </c>
      <c r="F1880" s="23" t="s">
        <v>2946</v>
      </c>
      <c r="G1880" s="23"/>
      <c r="H1880" s="22" t="s">
        <v>84</v>
      </c>
      <c r="I1880" s="23" t="s">
        <v>2937</v>
      </c>
      <c r="J1880" s="5"/>
      <c r="K1880" s="5"/>
      <c r="L1880" s="19" t="str">
        <f>D1880&amp;"|"&amp;COUNTIF($D$5:D1880,D1880)</f>
        <v>استلام أعمال طرطشة البياض|10</v>
      </c>
    </row>
    <row r="1881" spans="1:12" ht="36" x14ac:dyDescent="0.4">
      <c r="A1881" s="20">
        <v>1877</v>
      </c>
      <c r="B1881" s="20" t="s">
        <v>2932</v>
      </c>
      <c r="C1881" s="21" t="s">
        <v>2933</v>
      </c>
      <c r="D1881" s="21" t="s">
        <v>2934</v>
      </c>
      <c r="E1881" s="21" t="s">
        <v>72</v>
      </c>
      <c r="F1881" s="21" t="s">
        <v>2947</v>
      </c>
      <c r="G1881" s="21"/>
      <c r="H1881" s="20" t="s">
        <v>84</v>
      </c>
      <c r="I1881" s="21" t="s">
        <v>2937</v>
      </c>
      <c r="J1881" s="5"/>
      <c r="K1881" s="5"/>
      <c r="L1881" s="19" t="str">
        <f>D1881&amp;"|"&amp;COUNTIF($D$5:D1881,D1881)</f>
        <v>استلام أعمال طرطشة البياض|11</v>
      </c>
    </row>
    <row r="1882" spans="1:12" ht="36" x14ac:dyDescent="0.4">
      <c r="A1882" s="22">
        <v>1878</v>
      </c>
      <c r="B1882" s="22" t="s">
        <v>2932</v>
      </c>
      <c r="C1882" s="23" t="s">
        <v>2933</v>
      </c>
      <c r="D1882" s="23" t="s">
        <v>2934</v>
      </c>
      <c r="E1882" s="23" t="s">
        <v>72</v>
      </c>
      <c r="F1882" s="23" t="s">
        <v>2948</v>
      </c>
      <c r="G1882" s="23" t="s">
        <v>2949</v>
      </c>
      <c r="H1882" s="22" t="s">
        <v>84</v>
      </c>
      <c r="I1882" s="23" t="s">
        <v>2937</v>
      </c>
      <c r="J1882" s="5"/>
      <c r="K1882" s="5"/>
      <c r="L1882" s="19" t="str">
        <f>D1882&amp;"|"&amp;COUNTIF($D$5:D1882,D1882)</f>
        <v>استلام أعمال طرطشة البياض|12</v>
      </c>
    </row>
    <row r="1883" spans="1:12" ht="18" x14ac:dyDescent="0.4">
      <c r="A1883" s="20">
        <v>1879</v>
      </c>
      <c r="B1883" s="20" t="s">
        <v>2932</v>
      </c>
      <c r="C1883" s="21" t="s">
        <v>2933</v>
      </c>
      <c r="D1883" s="21" t="s">
        <v>2934</v>
      </c>
      <c r="E1883" s="21" t="s">
        <v>72</v>
      </c>
      <c r="F1883" s="21" t="s">
        <v>2950</v>
      </c>
      <c r="G1883" s="21" t="s">
        <v>2951</v>
      </c>
      <c r="H1883" s="20" t="s">
        <v>84</v>
      </c>
      <c r="I1883" s="21" t="s">
        <v>2937</v>
      </c>
      <c r="J1883" s="5"/>
      <c r="K1883" s="5"/>
      <c r="L1883" s="19" t="str">
        <f>D1883&amp;"|"&amp;COUNTIF($D$5:D1883,D1883)</f>
        <v>استلام أعمال طرطشة البياض|13</v>
      </c>
    </row>
    <row r="1884" spans="1:12" ht="18" x14ac:dyDescent="0.4">
      <c r="A1884" s="22">
        <v>1880</v>
      </c>
      <c r="B1884" s="22" t="s">
        <v>2932</v>
      </c>
      <c r="C1884" s="23" t="s">
        <v>2933</v>
      </c>
      <c r="D1884" s="23" t="s">
        <v>2934</v>
      </c>
      <c r="E1884" s="23" t="s">
        <v>72</v>
      </c>
      <c r="F1884" s="23" t="s">
        <v>2952</v>
      </c>
      <c r="G1884" s="23"/>
      <c r="H1884" s="22" t="s">
        <v>84</v>
      </c>
      <c r="I1884" s="23" t="s">
        <v>2937</v>
      </c>
      <c r="J1884" s="5"/>
      <c r="K1884" s="5"/>
      <c r="L1884" s="19" t="str">
        <f>D1884&amp;"|"&amp;COUNTIF($D$5:D1884,D1884)</f>
        <v>استلام أعمال طرطشة البياض|14</v>
      </c>
    </row>
    <row r="1885" spans="1:12" ht="18" x14ac:dyDescent="0.4">
      <c r="A1885" s="20">
        <v>1881</v>
      </c>
      <c r="B1885" s="20" t="s">
        <v>2932</v>
      </c>
      <c r="C1885" s="21" t="s">
        <v>2933</v>
      </c>
      <c r="D1885" s="21" t="s">
        <v>2934</v>
      </c>
      <c r="E1885" s="21" t="s">
        <v>72</v>
      </c>
      <c r="F1885" s="21" t="s">
        <v>2953</v>
      </c>
      <c r="G1885" s="21"/>
      <c r="H1885" s="20" t="s">
        <v>84</v>
      </c>
      <c r="I1885" s="21" t="s">
        <v>2937</v>
      </c>
      <c r="J1885" s="5"/>
      <c r="K1885" s="5"/>
      <c r="L1885" s="19" t="str">
        <f>D1885&amp;"|"&amp;COUNTIF($D$5:D1885,D1885)</f>
        <v>استلام أعمال طرطشة البياض|15</v>
      </c>
    </row>
    <row r="1886" spans="1:12" ht="36" x14ac:dyDescent="0.4">
      <c r="A1886" s="22">
        <v>1882</v>
      </c>
      <c r="B1886" s="22" t="s">
        <v>2932</v>
      </c>
      <c r="C1886" s="23" t="s">
        <v>2933</v>
      </c>
      <c r="D1886" s="23" t="s">
        <v>2934</v>
      </c>
      <c r="E1886" s="23" t="s">
        <v>72</v>
      </c>
      <c r="F1886" s="23" t="s">
        <v>2954</v>
      </c>
      <c r="G1886" s="23"/>
      <c r="H1886" s="22" t="s">
        <v>78</v>
      </c>
      <c r="I1886" s="23" t="s">
        <v>2937</v>
      </c>
      <c r="J1886" s="5"/>
      <c r="K1886" s="5"/>
      <c r="L1886" s="19" t="str">
        <f>D1886&amp;"|"&amp;COUNTIF($D$5:D1886,D1886)</f>
        <v>استلام أعمال طرطشة البياض|16</v>
      </c>
    </row>
    <row r="1887" spans="1:12" ht="36" x14ac:dyDescent="0.4">
      <c r="A1887" s="20">
        <v>1883</v>
      </c>
      <c r="B1887" s="20" t="s">
        <v>2932</v>
      </c>
      <c r="C1887" s="21" t="s">
        <v>2933</v>
      </c>
      <c r="D1887" s="21" t="s">
        <v>2934</v>
      </c>
      <c r="E1887" s="21" t="s">
        <v>72</v>
      </c>
      <c r="F1887" s="21" t="s">
        <v>2955</v>
      </c>
      <c r="G1887" s="21"/>
      <c r="H1887" s="20" t="s">
        <v>84</v>
      </c>
      <c r="I1887" s="21" t="s">
        <v>2937</v>
      </c>
      <c r="J1887" s="5"/>
      <c r="K1887" s="5"/>
      <c r="L1887" s="19" t="str">
        <f>D1887&amp;"|"&amp;COUNTIF($D$5:D1887,D1887)</f>
        <v>استلام أعمال طرطشة البياض|17</v>
      </c>
    </row>
    <row r="1888" spans="1:12" ht="36" x14ac:dyDescent="0.4">
      <c r="A1888" s="22">
        <v>1884</v>
      </c>
      <c r="B1888" s="22" t="s">
        <v>2932</v>
      </c>
      <c r="C1888" s="23" t="s">
        <v>2933</v>
      </c>
      <c r="D1888" s="23" t="s">
        <v>2934</v>
      </c>
      <c r="E1888" s="23" t="s">
        <v>72</v>
      </c>
      <c r="F1888" s="23" t="s">
        <v>2956</v>
      </c>
      <c r="G1888" s="23"/>
      <c r="H1888" s="22" t="s">
        <v>84</v>
      </c>
      <c r="I1888" s="23" t="s">
        <v>2937</v>
      </c>
      <c r="J1888" s="5"/>
      <c r="K1888" s="5"/>
      <c r="L1888" s="19" t="str">
        <f>D1888&amp;"|"&amp;COUNTIF($D$5:D1888,D1888)</f>
        <v>استلام أعمال طرطشة البياض|18</v>
      </c>
    </row>
    <row r="1889" spans="1:12" ht="36" x14ac:dyDescent="0.4">
      <c r="A1889" s="20">
        <v>1885</v>
      </c>
      <c r="B1889" s="20" t="s">
        <v>2932</v>
      </c>
      <c r="C1889" s="21" t="s">
        <v>2933</v>
      </c>
      <c r="D1889" s="21" t="s">
        <v>2934</v>
      </c>
      <c r="E1889" s="21" t="s">
        <v>72</v>
      </c>
      <c r="F1889" s="21" t="s">
        <v>2957</v>
      </c>
      <c r="G1889" s="21"/>
      <c r="H1889" s="20" t="s">
        <v>84</v>
      </c>
      <c r="I1889" s="21" t="s">
        <v>2958</v>
      </c>
      <c r="J1889" s="5"/>
      <c r="K1889" s="5"/>
      <c r="L1889" s="19" t="str">
        <f>D1889&amp;"|"&amp;COUNTIF($D$5:D1889,D1889)</f>
        <v>استلام أعمال طرطشة البياض|19</v>
      </c>
    </row>
    <row r="1890" spans="1:12" ht="36" x14ac:dyDescent="0.4">
      <c r="A1890" s="22">
        <v>1886</v>
      </c>
      <c r="B1890" s="22" t="s">
        <v>2932</v>
      </c>
      <c r="C1890" s="23" t="s">
        <v>2933</v>
      </c>
      <c r="D1890" s="23" t="s">
        <v>2934</v>
      </c>
      <c r="E1890" s="23" t="s">
        <v>72</v>
      </c>
      <c r="F1890" s="23" t="s">
        <v>2959</v>
      </c>
      <c r="G1890" s="23" t="s">
        <v>2960</v>
      </c>
      <c r="H1890" s="22" t="s">
        <v>84</v>
      </c>
      <c r="I1890" s="23" t="s">
        <v>2958</v>
      </c>
      <c r="J1890" s="5"/>
      <c r="K1890" s="5"/>
      <c r="L1890" s="19" t="str">
        <f>D1890&amp;"|"&amp;COUNTIF($D$5:D1890,D1890)</f>
        <v>استلام أعمال طرطشة البياض|20</v>
      </c>
    </row>
    <row r="1891" spans="1:12" ht="36" x14ac:dyDescent="0.4">
      <c r="A1891" s="20">
        <v>1887</v>
      </c>
      <c r="B1891" s="20" t="s">
        <v>2932</v>
      </c>
      <c r="C1891" s="21" t="s">
        <v>2933</v>
      </c>
      <c r="D1891" s="21" t="s">
        <v>2934</v>
      </c>
      <c r="E1891" s="21" t="s">
        <v>72</v>
      </c>
      <c r="F1891" s="21" t="s">
        <v>2961</v>
      </c>
      <c r="G1891" s="21"/>
      <c r="H1891" s="20" t="s">
        <v>84</v>
      </c>
      <c r="I1891" s="21" t="s">
        <v>2958</v>
      </c>
      <c r="J1891" s="5"/>
      <c r="K1891" s="5"/>
      <c r="L1891" s="19" t="str">
        <f>D1891&amp;"|"&amp;COUNTIF($D$5:D1891,D1891)</f>
        <v>استلام أعمال طرطشة البياض|21</v>
      </c>
    </row>
    <row r="1892" spans="1:12" ht="18" x14ac:dyDescent="0.4">
      <c r="A1892" s="22">
        <v>1888</v>
      </c>
      <c r="B1892" s="22" t="s">
        <v>2932</v>
      </c>
      <c r="C1892" s="23" t="s">
        <v>2933</v>
      </c>
      <c r="D1892" s="23" t="s">
        <v>2934</v>
      </c>
      <c r="E1892" s="23" t="s">
        <v>72</v>
      </c>
      <c r="F1892" s="23" t="s">
        <v>2962</v>
      </c>
      <c r="G1892" s="23" t="s">
        <v>2963</v>
      </c>
      <c r="H1892" s="22" t="s">
        <v>84</v>
      </c>
      <c r="I1892" s="23" t="s">
        <v>2958</v>
      </c>
      <c r="J1892" s="5"/>
      <c r="K1892" s="5"/>
      <c r="L1892" s="19" t="str">
        <f>D1892&amp;"|"&amp;COUNTIF($D$5:D1892,D1892)</f>
        <v>استلام أعمال طرطشة البياض|22</v>
      </c>
    </row>
    <row r="1893" spans="1:12" ht="18" x14ac:dyDescent="0.4">
      <c r="A1893" s="20">
        <v>1889</v>
      </c>
      <c r="B1893" s="20" t="s">
        <v>2932</v>
      </c>
      <c r="C1893" s="21" t="s">
        <v>2933</v>
      </c>
      <c r="D1893" s="21" t="s">
        <v>2934</v>
      </c>
      <c r="E1893" s="21" t="s">
        <v>72</v>
      </c>
      <c r="F1893" s="21" t="s">
        <v>2964</v>
      </c>
      <c r="G1893" s="21"/>
      <c r="H1893" s="20" t="s">
        <v>84</v>
      </c>
      <c r="I1893" s="21" t="s">
        <v>2958</v>
      </c>
      <c r="J1893" s="5"/>
      <c r="K1893" s="5"/>
      <c r="L1893" s="19" t="str">
        <f>D1893&amp;"|"&amp;COUNTIF($D$5:D1893,D1893)</f>
        <v>استلام أعمال طرطشة البياض|23</v>
      </c>
    </row>
    <row r="1894" spans="1:12" ht="18" x14ac:dyDescent="0.4">
      <c r="A1894" s="22">
        <v>1890</v>
      </c>
      <c r="B1894" s="22" t="s">
        <v>2932</v>
      </c>
      <c r="C1894" s="23" t="s">
        <v>2933</v>
      </c>
      <c r="D1894" s="23" t="s">
        <v>2934</v>
      </c>
      <c r="E1894" s="23" t="s">
        <v>72</v>
      </c>
      <c r="F1894" s="23" t="s">
        <v>2965</v>
      </c>
      <c r="G1894" s="23"/>
      <c r="H1894" s="22" t="s">
        <v>84</v>
      </c>
      <c r="I1894" s="23" t="s">
        <v>2958</v>
      </c>
      <c r="J1894" s="5"/>
      <c r="K1894" s="5"/>
      <c r="L1894" s="19" t="str">
        <f>D1894&amp;"|"&amp;COUNTIF($D$5:D1894,D1894)</f>
        <v>استلام أعمال طرطشة البياض|24</v>
      </c>
    </row>
    <row r="1895" spans="1:12" ht="18" x14ac:dyDescent="0.4">
      <c r="A1895" s="20">
        <v>1891</v>
      </c>
      <c r="B1895" s="20" t="s">
        <v>2932</v>
      </c>
      <c r="C1895" s="21" t="s">
        <v>2933</v>
      </c>
      <c r="D1895" s="21" t="s">
        <v>2934</v>
      </c>
      <c r="E1895" s="21" t="s">
        <v>72</v>
      </c>
      <c r="F1895" s="21" t="s">
        <v>2966</v>
      </c>
      <c r="G1895" s="21"/>
      <c r="H1895" s="20" t="s">
        <v>84</v>
      </c>
      <c r="I1895" s="21" t="s">
        <v>2958</v>
      </c>
      <c r="J1895" s="5"/>
      <c r="K1895" s="5"/>
      <c r="L1895" s="19" t="str">
        <f>D1895&amp;"|"&amp;COUNTIF($D$5:D1895,D1895)</f>
        <v>استلام أعمال طرطشة البياض|25</v>
      </c>
    </row>
    <row r="1896" spans="1:12" ht="36" x14ac:dyDescent="0.4">
      <c r="A1896" s="22">
        <v>1892</v>
      </c>
      <c r="B1896" s="22" t="s">
        <v>2932</v>
      </c>
      <c r="C1896" s="23" t="s">
        <v>2933</v>
      </c>
      <c r="D1896" s="23" t="s">
        <v>2934</v>
      </c>
      <c r="E1896" s="23" t="s">
        <v>72</v>
      </c>
      <c r="F1896" s="23" t="s">
        <v>2967</v>
      </c>
      <c r="G1896" s="23"/>
      <c r="H1896" s="22" t="s">
        <v>84</v>
      </c>
      <c r="I1896" s="23" t="s">
        <v>2958</v>
      </c>
      <c r="J1896" s="5"/>
      <c r="K1896" s="5"/>
      <c r="L1896" s="19" t="str">
        <f>D1896&amp;"|"&amp;COUNTIF($D$5:D1896,D1896)</f>
        <v>استلام أعمال طرطشة البياض|26</v>
      </c>
    </row>
    <row r="1897" spans="1:12" ht="18" x14ac:dyDescent="0.4">
      <c r="A1897" s="20">
        <v>1893</v>
      </c>
      <c r="B1897" s="20" t="s">
        <v>2932</v>
      </c>
      <c r="C1897" s="21" t="s">
        <v>2933</v>
      </c>
      <c r="D1897" s="21" t="s">
        <v>2934</v>
      </c>
      <c r="E1897" s="21" t="s">
        <v>72</v>
      </c>
      <c r="F1897" s="21" t="s">
        <v>2968</v>
      </c>
      <c r="G1897" s="21"/>
      <c r="H1897" s="20" t="s">
        <v>84</v>
      </c>
      <c r="I1897" s="21" t="s">
        <v>2958</v>
      </c>
      <c r="J1897" s="5"/>
      <c r="K1897" s="5"/>
      <c r="L1897" s="19" t="str">
        <f>D1897&amp;"|"&amp;COUNTIF($D$5:D1897,D1897)</f>
        <v>استلام أعمال طرطشة البياض|27</v>
      </c>
    </row>
    <row r="1898" spans="1:12" ht="36" x14ac:dyDescent="0.4">
      <c r="A1898" s="22">
        <v>1894</v>
      </c>
      <c r="B1898" s="22" t="s">
        <v>2932</v>
      </c>
      <c r="C1898" s="23" t="s">
        <v>2933</v>
      </c>
      <c r="D1898" s="23" t="s">
        <v>2934</v>
      </c>
      <c r="E1898" s="23" t="s">
        <v>72</v>
      </c>
      <c r="F1898" s="23" t="s">
        <v>2969</v>
      </c>
      <c r="G1898" s="23"/>
      <c r="H1898" s="22" t="s">
        <v>78</v>
      </c>
      <c r="I1898" s="23" t="s">
        <v>2958</v>
      </c>
      <c r="J1898" s="5"/>
      <c r="K1898" s="5"/>
      <c r="L1898" s="19" t="str">
        <f>D1898&amp;"|"&amp;COUNTIF($D$5:D1898,D1898)</f>
        <v>استلام أعمال طرطشة البياض|28</v>
      </c>
    </row>
    <row r="1899" spans="1:12" ht="18" x14ac:dyDescent="0.4">
      <c r="A1899" s="20">
        <v>1895</v>
      </c>
      <c r="B1899" s="20" t="s">
        <v>2932</v>
      </c>
      <c r="C1899" s="21" t="s">
        <v>2933</v>
      </c>
      <c r="D1899" s="21" t="s">
        <v>2934</v>
      </c>
      <c r="E1899" s="21" t="s">
        <v>118</v>
      </c>
      <c r="F1899" s="21" t="s">
        <v>2970</v>
      </c>
      <c r="G1899" s="21"/>
      <c r="H1899" s="20" t="s">
        <v>84</v>
      </c>
      <c r="I1899" s="21" t="s">
        <v>2971</v>
      </c>
      <c r="J1899" s="5"/>
      <c r="K1899" s="5"/>
      <c r="L1899" s="19" t="str">
        <f>D1899&amp;"|"&amp;COUNTIF($D$5:D1899,D1899)</f>
        <v>استلام أعمال طرطشة البياض|29</v>
      </c>
    </row>
    <row r="1900" spans="1:12" ht="18" x14ac:dyDescent="0.4">
      <c r="A1900" s="22">
        <v>1896</v>
      </c>
      <c r="B1900" s="22" t="s">
        <v>2932</v>
      </c>
      <c r="C1900" s="23" t="s">
        <v>2933</v>
      </c>
      <c r="D1900" s="23" t="s">
        <v>2934</v>
      </c>
      <c r="E1900" s="23" t="s">
        <v>118</v>
      </c>
      <c r="F1900" s="23" t="s">
        <v>2972</v>
      </c>
      <c r="G1900" s="23"/>
      <c r="H1900" s="22" t="s">
        <v>84</v>
      </c>
      <c r="I1900" s="23" t="s">
        <v>2971</v>
      </c>
      <c r="J1900" s="5"/>
      <c r="K1900" s="5"/>
      <c r="L1900" s="19" t="str">
        <f>D1900&amp;"|"&amp;COUNTIF($D$5:D1900,D1900)</f>
        <v>استلام أعمال طرطشة البياض|30</v>
      </c>
    </row>
    <row r="1901" spans="1:12" ht="18" x14ac:dyDescent="0.4">
      <c r="A1901" s="20">
        <v>1897</v>
      </c>
      <c r="B1901" s="20" t="s">
        <v>2932</v>
      </c>
      <c r="C1901" s="21" t="s">
        <v>2933</v>
      </c>
      <c r="D1901" s="21" t="s">
        <v>2934</v>
      </c>
      <c r="E1901" s="21" t="s">
        <v>118</v>
      </c>
      <c r="F1901" s="21" t="s">
        <v>2973</v>
      </c>
      <c r="G1901" s="21" t="s">
        <v>2974</v>
      </c>
      <c r="H1901" s="20" t="s">
        <v>84</v>
      </c>
      <c r="I1901" s="21" t="s">
        <v>2971</v>
      </c>
      <c r="J1901" s="5"/>
      <c r="K1901" s="5"/>
      <c r="L1901" s="19" t="str">
        <f>D1901&amp;"|"&amp;COUNTIF($D$5:D1901,D1901)</f>
        <v>استلام أعمال طرطشة البياض|31</v>
      </c>
    </row>
    <row r="1902" spans="1:12" ht="18" x14ac:dyDescent="0.4">
      <c r="A1902" s="22">
        <v>1898</v>
      </c>
      <c r="B1902" s="22" t="s">
        <v>2932</v>
      </c>
      <c r="C1902" s="23" t="s">
        <v>2933</v>
      </c>
      <c r="D1902" s="23" t="s">
        <v>2934</v>
      </c>
      <c r="E1902" s="23" t="s">
        <v>118</v>
      </c>
      <c r="F1902" s="23" t="s">
        <v>2975</v>
      </c>
      <c r="G1902" s="23"/>
      <c r="H1902" s="22" t="s">
        <v>84</v>
      </c>
      <c r="I1902" s="23" t="s">
        <v>2971</v>
      </c>
      <c r="J1902" s="5"/>
      <c r="K1902" s="5"/>
      <c r="L1902" s="19" t="str">
        <f>D1902&amp;"|"&amp;COUNTIF($D$5:D1902,D1902)</f>
        <v>استلام أعمال طرطشة البياض|32</v>
      </c>
    </row>
    <row r="1903" spans="1:12" ht="36" x14ac:dyDescent="0.4">
      <c r="A1903" s="20">
        <v>1899</v>
      </c>
      <c r="B1903" s="20" t="s">
        <v>2932</v>
      </c>
      <c r="C1903" s="21" t="s">
        <v>2933</v>
      </c>
      <c r="D1903" s="21" t="s">
        <v>2934</v>
      </c>
      <c r="E1903" s="21" t="s">
        <v>118</v>
      </c>
      <c r="F1903" s="21" t="s">
        <v>2976</v>
      </c>
      <c r="G1903" s="21"/>
      <c r="H1903" s="20" t="s">
        <v>84</v>
      </c>
      <c r="I1903" s="21" t="s">
        <v>2971</v>
      </c>
      <c r="J1903" s="5"/>
      <c r="K1903" s="5"/>
      <c r="L1903" s="19" t="str">
        <f>D1903&amp;"|"&amp;COUNTIF($D$5:D1903,D1903)</f>
        <v>استلام أعمال طرطشة البياض|33</v>
      </c>
    </row>
    <row r="1904" spans="1:12" ht="18" x14ac:dyDescent="0.4">
      <c r="A1904" s="22">
        <v>1900</v>
      </c>
      <c r="B1904" s="22" t="s">
        <v>2932</v>
      </c>
      <c r="C1904" s="23" t="s">
        <v>2933</v>
      </c>
      <c r="D1904" s="23" t="s">
        <v>2934</v>
      </c>
      <c r="E1904" s="23" t="s">
        <v>118</v>
      </c>
      <c r="F1904" s="23" t="s">
        <v>2977</v>
      </c>
      <c r="G1904" s="23"/>
      <c r="H1904" s="22" t="s">
        <v>84</v>
      </c>
      <c r="I1904" s="23" t="s">
        <v>2971</v>
      </c>
      <c r="J1904" s="5"/>
      <c r="K1904" s="5"/>
      <c r="L1904" s="19" t="str">
        <f>D1904&amp;"|"&amp;COUNTIF($D$5:D1904,D1904)</f>
        <v>استلام أعمال طرطشة البياض|34</v>
      </c>
    </row>
    <row r="1905" spans="1:12" ht="36" x14ac:dyDescent="0.4">
      <c r="A1905" s="20">
        <v>1901</v>
      </c>
      <c r="B1905" s="20" t="s">
        <v>2932</v>
      </c>
      <c r="C1905" s="21" t="s">
        <v>2933</v>
      </c>
      <c r="D1905" s="21" t="s">
        <v>2934</v>
      </c>
      <c r="E1905" s="21" t="s">
        <v>118</v>
      </c>
      <c r="F1905" s="21" t="s">
        <v>2978</v>
      </c>
      <c r="G1905" s="21"/>
      <c r="H1905" s="20" t="s">
        <v>84</v>
      </c>
      <c r="I1905" s="21" t="s">
        <v>2971</v>
      </c>
      <c r="J1905" s="5"/>
      <c r="K1905" s="5"/>
      <c r="L1905" s="19" t="str">
        <f>D1905&amp;"|"&amp;COUNTIF($D$5:D1905,D1905)</f>
        <v>استلام أعمال طرطشة البياض|35</v>
      </c>
    </row>
    <row r="1906" spans="1:12" ht="18" x14ac:dyDescent="0.4">
      <c r="A1906" s="22">
        <v>1902</v>
      </c>
      <c r="B1906" s="22" t="s">
        <v>2932</v>
      </c>
      <c r="C1906" s="23" t="s">
        <v>2933</v>
      </c>
      <c r="D1906" s="23" t="s">
        <v>2934</v>
      </c>
      <c r="E1906" s="23" t="s">
        <v>118</v>
      </c>
      <c r="F1906" s="23" t="s">
        <v>2979</v>
      </c>
      <c r="G1906" s="23" t="s">
        <v>2980</v>
      </c>
      <c r="H1906" s="22" t="s">
        <v>84</v>
      </c>
      <c r="I1906" s="23" t="s">
        <v>2971</v>
      </c>
      <c r="J1906" s="5"/>
      <c r="K1906" s="5"/>
      <c r="L1906" s="19" t="str">
        <f>D1906&amp;"|"&amp;COUNTIF($D$5:D1906,D1906)</f>
        <v>استلام أعمال طرطشة البياض|36</v>
      </c>
    </row>
    <row r="1907" spans="1:12" ht="36" x14ac:dyDescent="0.4">
      <c r="A1907" s="20">
        <v>1903</v>
      </c>
      <c r="B1907" s="20" t="s">
        <v>2932</v>
      </c>
      <c r="C1907" s="21" t="s">
        <v>2933</v>
      </c>
      <c r="D1907" s="21" t="s">
        <v>2981</v>
      </c>
      <c r="E1907" s="21" t="s">
        <v>118</v>
      </c>
      <c r="F1907" s="21" t="s">
        <v>2982</v>
      </c>
      <c r="G1907" s="21" t="s">
        <v>373</v>
      </c>
      <c r="H1907" s="20" t="s">
        <v>84</v>
      </c>
      <c r="I1907" s="21" t="s">
        <v>2971</v>
      </c>
      <c r="J1907" s="5"/>
      <c r="K1907" s="5"/>
      <c r="L1907" s="19" t="str">
        <f>D1907&amp;"|"&amp;COUNTIF($D$5:D1907,D1907)</f>
        <v>استلام البؤج والأوتار|1</v>
      </c>
    </row>
    <row r="1908" spans="1:12" ht="18" x14ac:dyDescent="0.4">
      <c r="A1908" s="22">
        <v>1904</v>
      </c>
      <c r="B1908" s="22" t="s">
        <v>2932</v>
      </c>
      <c r="C1908" s="23" t="s">
        <v>2933</v>
      </c>
      <c r="D1908" s="23" t="s">
        <v>2981</v>
      </c>
      <c r="E1908" s="23" t="s">
        <v>118</v>
      </c>
      <c r="F1908" s="23" t="s">
        <v>2983</v>
      </c>
      <c r="G1908" s="23"/>
      <c r="H1908" s="22" t="s">
        <v>84</v>
      </c>
      <c r="I1908" s="23" t="s">
        <v>2971</v>
      </c>
      <c r="J1908" s="5"/>
      <c r="K1908" s="5"/>
      <c r="L1908" s="19" t="str">
        <f>D1908&amp;"|"&amp;COUNTIF($D$5:D1908,D1908)</f>
        <v>استلام البؤج والأوتار|2</v>
      </c>
    </row>
    <row r="1909" spans="1:12" ht="36" x14ac:dyDescent="0.4">
      <c r="A1909" s="20">
        <v>1905</v>
      </c>
      <c r="B1909" s="20" t="s">
        <v>2932</v>
      </c>
      <c r="C1909" s="21" t="s">
        <v>2933</v>
      </c>
      <c r="D1909" s="21" t="s">
        <v>2981</v>
      </c>
      <c r="E1909" s="21" t="s">
        <v>118</v>
      </c>
      <c r="F1909" s="21" t="s">
        <v>2984</v>
      </c>
      <c r="G1909" s="21" t="s">
        <v>2985</v>
      </c>
      <c r="H1909" s="20" t="s">
        <v>84</v>
      </c>
      <c r="I1909" s="21" t="s">
        <v>2971</v>
      </c>
      <c r="J1909" s="5"/>
      <c r="K1909" s="5"/>
      <c r="L1909" s="19" t="str">
        <f>D1909&amp;"|"&amp;COUNTIF($D$5:D1909,D1909)</f>
        <v>استلام البؤج والأوتار|3</v>
      </c>
    </row>
    <row r="1910" spans="1:12" ht="36" x14ac:dyDescent="0.4">
      <c r="A1910" s="22">
        <v>1906</v>
      </c>
      <c r="B1910" s="22" t="s">
        <v>2932</v>
      </c>
      <c r="C1910" s="23" t="s">
        <v>2933</v>
      </c>
      <c r="D1910" s="23" t="s">
        <v>2981</v>
      </c>
      <c r="E1910" s="23" t="s">
        <v>118</v>
      </c>
      <c r="F1910" s="23" t="s">
        <v>2986</v>
      </c>
      <c r="G1910" s="23" t="s">
        <v>2987</v>
      </c>
      <c r="H1910" s="22" t="s">
        <v>84</v>
      </c>
      <c r="I1910" s="23" t="s">
        <v>2971</v>
      </c>
      <c r="J1910" s="5"/>
      <c r="K1910" s="5"/>
      <c r="L1910" s="19" t="str">
        <f>D1910&amp;"|"&amp;COUNTIF($D$5:D1910,D1910)</f>
        <v>استلام البؤج والأوتار|4</v>
      </c>
    </row>
    <row r="1911" spans="1:12" ht="18" x14ac:dyDescent="0.4">
      <c r="A1911" s="20">
        <v>1907</v>
      </c>
      <c r="B1911" s="20" t="s">
        <v>2932</v>
      </c>
      <c r="C1911" s="21" t="s">
        <v>2933</v>
      </c>
      <c r="D1911" s="21" t="s">
        <v>2981</v>
      </c>
      <c r="E1911" s="21" t="s">
        <v>118</v>
      </c>
      <c r="F1911" s="21" t="s">
        <v>2988</v>
      </c>
      <c r="G1911" s="21"/>
      <c r="H1911" s="20" t="s">
        <v>84</v>
      </c>
      <c r="I1911" s="21" t="s">
        <v>2971</v>
      </c>
      <c r="J1911" s="5"/>
      <c r="K1911" s="5"/>
      <c r="L1911" s="19" t="str">
        <f>D1911&amp;"|"&amp;COUNTIF($D$5:D1911,D1911)</f>
        <v>استلام البؤج والأوتار|5</v>
      </c>
    </row>
    <row r="1912" spans="1:12" ht="18" x14ac:dyDescent="0.4">
      <c r="A1912" s="22">
        <v>1908</v>
      </c>
      <c r="B1912" s="22" t="s">
        <v>2932</v>
      </c>
      <c r="C1912" s="23" t="s">
        <v>2933</v>
      </c>
      <c r="D1912" s="23" t="s">
        <v>2981</v>
      </c>
      <c r="E1912" s="23" t="s">
        <v>118</v>
      </c>
      <c r="F1912" s="23" t="s">
        <v>2989</v>
      </c>
      <c r="G1912" s="23"/>
      <c r="H1912" s="22" t="s">
        <v>84</v>
      </c>
      <c r="I1912" s="23" t="s">
        <v>2971</v>
      </c>
      <c r="J1912" s="5"/>
      <c r="K1912" s="5"/>
      <c r="L1912" s="19" t="str">
        <f>D1912&amp;"|"&amp;COUNTIF($D$5:D1912,D1912)</f>
        <v>استلام البؤج والأوتار|6</v>
      </c>
    </row>
    <row r="1913" spans="1:12" ht="36" x14ac:dyDescent="0.4">
      <c r="A1913" s="20">
        <v>1909</v>
      </c>
      <c r="B1913" s="20" t="s">
        <v>2932</v>
      </c>
      <c r="C1913" s="21" t="s">
        <v>2933</v>
      </c>
      <c r="D1913" s="21" t="s">
        <v>2981</v>
      </c>
      <c r="E1913" s="21" t="s">
        <v>118</v>
      </c>
      <c r="F1913" s="21" t="s">
        <v>2990</v>
      </c>
      <c r="G1913" s="21"/>
      <c r="H1913" s="20" t="s">
        <v>84</v>
      </c>
      <c r="I1913" s="21" t="s">
        <v>2991</v>
      </c>
      <c r="J1913" s="5"/>
      <c r="K1913" s="5"/>
      <c r="L1913" s="19" t="str">
        <f>D1913&amp;"|"&amp;COUNTIF($D$5:D1913,D1913)</f>
        <v>استلام البؤج والأوتار|7</v>
      </c>
    </row>
    <row r="1914" spans="1:12" ht="18" x14ac:dyDescent="0.4">
      <c r="A1914" s="22">
        <v>1910</v>
      </c>
      <c r="B1914" s="22" t="s">
        <v>2932</v>
      </c>
      <c r="C1914" s="23" t="s">
        <v>2933</v>
      </c>
      <c r="D1914" s="23" t="s">
        <v>2981</v>
      </c>
      <c r="E1914" s="23" t="s">
        <v>118</v>
      </c>
      <c r="F1914" s="23" t="s">
        <v>2992</v>
      </c>
      <c r="G1914" s="23"/>
      <c r="H1914" s="22" t="s">
        <v>84</v>
      </c>
      <c r="I1914" s="23" t="s">
        <v>2991</v>
      </c>
      <c r="J1914" s="5"/>
      <c r="K1914" s="5"/>
      <c r="L1914" s="19" t="str">
        <f>D1914&amp;"|"&amp;COUNTIF($D$5:D1914,D1914)</f>
        <v>استلام البؤج والأوتار|8</v>
      </c>
    </row>
    <row r="1915" spans="1:12" ht="18" x14ac:dyDescent="0.4">
      <c r="A1915" s="20">
        <v>1911</v>
      </c>
      <c r="B1915" s="20" t="s">
        <v>2932</v>
      </c>
      <c r="C1915" s="21" t="s">
        <v>2933</v>
      </c>
      <c r="D1915" s="21" t="s">
        <v>2981</v>
      </c>
      <c r="E1915" s="21" t="s">
        <v>118</v>
      </c>
      <c r="F1915" s="21" t="s">
        <v>2993</v>
      </c>
      <c r="G1915" s="21" t="s">
        <v>2994</v>
      </c>
      <c r="H1915" s="20" t="s">
        <v>84</v>
      </c>
      <c r="I1915" s="21" t="s">
        <v>2991</v>
      </c>
      <c r="J1915" s="5"/>
      <c r="K1915" s="5"/>
      <c r="L1915" s="19" t="str">
        <f>D1915&amp;"|"&amp;COUNTIF($D$5:D1915,D1915)</f>
        <v>استلام البؤج والأوتار|9</v>
      </c>
    </row>
    <row r="1916" spans="1:12" ht="18" x14ac:dyDescent="0.4">
      <c r="A1916" s="22">
        <v>1912</v>
      </c>
      <c r="B1916" s="22" t="s">
        <v>2932</v>
      </c>
      <c r="C1916" s="23" t="s">
        <v>2933</v>
      </c>
      <c r="D1916" s="23" t="s">
        <v>2981</v>
      </c>
      <c r="E1916" s="23" t="s">
        <v>118</v>
      </c>
      <c r="F1916" s="23" t="s">
        <v>2995</v>
      </c>
      <c r="G1916" s="23"/>
      <c r="H1916" s="22" t="s">
        <v>74</v>
      </c>
      <c r="I1916" s="23" t="s">
        <v>2991</v>
      </c>
      <c r="J1916" s="5"/>
      <c r="K1916" s="5"/>
      <c r="L1916" s="19" t="str">
        <f>D1916&amp;"|"&amp;COUNTIF($D$5:D1916,D1916)</f>
        <v>استلام البؤج والأوتار|10</v>
      </c>
    </row>
    <row r="1917" spans="1:12" ht="18" x14ac:dyDescent="0.4">
      <c r="A1917" s="20">
        <v>1913</v>
      </c>
      <c r="B1917" s="20" t="s">
        <v>2932</v>
      </c>
      <c r="C1917" s="21" t="s">
        <v>2933</v>
      </c>
      <c r="D1917" s="21" t="s">
        <v>2981</v>
      </c>
      <c r="E1917" s="21" t="s">
        <v>118</v>
      </c>
      <c r="F1917" s="21" t="s">
        <v>2996</v>
      </c>
      <c r="G1917" s="21"/>
      <c r="H1917" s="20" t="s">
        <v>84</v>
      </c>
      <c r="I1917" s="21" t="s">
        <v>2991</v>
      </c>
      <c r="J1917" s="5"/>
      <c r="K1917" s="5"/>
      <c r="L1917" s="19" t="str">
        <f>D1917&amp;"|"&amp;COUNTIF($D$5:D1917,D1917)</f>
        <v>استلام البؤج والأوتار|11</v>
      </c>
    </row>
    <row r="1918" spans="1:12" ht="18" x14ac:dyDescent="0.4">
      <c r="A1918" s="22">
        <v>1914</v>
      </c>
      <c r="B1918" s="22" t="s">
        <v>2932</v>
      </c>
      <c r="C1918" s="23" t="s">
        <v>2933</v>
      </c>
      <c r="D1918" s="23" t="s">
        <v>2981</v>
      </c>
      <c r="E1918" s="23" t="s">
        <v>118</v>
      </c>
      <c r="F1918" s="23" t="s">
        <v>2997</v>
      </c>
      <c r="G1918" s="23" t="s">
        <v>2998</v>
      </c>
      <c r="H1918" s="22" t="s">
        <v>84</v>
      </c>
      <c r="I1918" s="23" t="s">
        <v>2991</v>
      </c>
      <c r="J1918" s="5"/>
      <c r="K1918" s="5"/>
      <c r="L1918" s="19" t="str">
        <f>D1918&amp;"|"&amp;COUNTIF($D$5:D1918,D1918)</f>
        <v>استلام البؤج والأوتار|12</v>
      </c>
    </row>
    <row r="1919" spans="1:12" ht="36" x14ac:dyDescent="0.4">
      <c r="A1919" s="20">
        <v>1915</v>
      </c>
      <c r="B1919" s="20" t="s">
        <v>2932</v>
      </c>
      <c r="C1919" s="21" t="s">
        <v>2933</v>
      </c>
      <c r="D1919" s="21" t="s">
        <v>2981</v>
      </c>
      <c r="E1919" s="21" t="s">
        <v>118</v>
      </c>
      <c r="F1919" s="21" t="s">
        <v>2999</v>
      </c>
      <c r="G1919" s="21" t="s">
        <v>3000</v>
      </c>
      <c r="H1919" s="20" t="s">
        <v>84</v>
      </c>
      <c r="I1919" s="21" t="s">
        <v>2991</v>
      </c>
      <c r="J1919" s="5"/>
      <c r="K1919" s="5"/>
      <c r="L1919" s="19" t="str">
        <f>D1919&amp;"|"&amp;COUNTIF($D$5:D1919,D1919)</f>
        <v>استلام البؤج والأوتار|13</v>
      </c>
    </row>
    <row r="1920" spans="1:12" ht="36" x14ac:dyDescent="0.4">
      <c r="A1920" s="22">
        <v>1916</v>
      </c>
      <c r="B1920" s="22" t="s">
        <v>2932</v>
      </c>
      <c r="C1920" s="23" t="s">
        <v>2933</v>
      </c>
      <c r="D1920" s="23" t="s">
        <v>2981</v>
      </c>
      <c r="E1920" s="23" t="s">
        <v>118</v>
      </c>
      <c r="F1920" s="23" t="s">
        <v>3001</v>
      </c>
      <c r="G1920" s="23"/>
      <c r="H1920" s="22" t="s">
        <v>84</v>
      </c>
      <c r="I1920" s="23" t="s">
        <v>2991</v>
      </c>
      <c r="J1920" s="5"/>
      <c r="K1920" s="5"/>
      <c r="L1920" s="19" t="str">
        <f>D1920&amp;"|"&amp;COUNTIF($D$5:D1920,D1920)</f>
        <v>استلام البؤج والأوتار|14</v>
      </c>
    </row>
    <row r="1921" spans="1:12" ht="18" x14ac:dyDescent="0.4">
      <c r="A1921" s="20">
        <v>1917</v>
      </c>
      <c r="B1921" s="20" t="s">
        <v>2932</v>
      </c>
      <c r="C1921" s="21" t="s">
        <v>2933</v>
      </c>
      <c r="D1921" s="21" t="s">
        <v>2981</v>
      </c>
      <c r="E1921" s="21" t="s">
        <v>118</v>
      </c>
      <c r="F1921" s="21" t="s">
        <v>3002</v>
      </c>
      <c r="G1921" s="21"/>
      <c r="H1921" s="20" t="s">
        <v>84</v>
      </c>
      <c r="I1921" s="21" t="s">
        <v>2991</v>
      </c>
      <c r="J1921" s="5"/>
      <c r="K1921" s="5"/>
      <c r="L1921" s="19" t="str">
        <f>D1921&amp;"|"&amp;COUNTIF($D$5:D1921,D1921)</f>
        <v>استلام البؤج والأوتار|15</v>
      </c>
    </row>
    <row r="1922" spans="1:12" ht="36" x14ac:dyDescent="0.4">
      <c r="A1922" s="22">
        <v>1918</v>
      </c>
      <c r="B1922" s="22" t="s">
        <v>2932</v>
      </c>
      <c r="C1922" s="23" t="s">
        <v>2933</v>
      </c>
      <c r="D1922" s="23" t="s">
        <v>2981</v>
      </c>
      <c r="E1922" s="23" t="s">
        <v>118</v>
      </c>
      <c r="F1922" s="23" t="s">
        <v>3003</v>
      </c>
      <c r="G1922" s="23"/>
      <c r="H1922" s="22" t="s">
        <v>84</v>
      </c>
      <c r="I1922" s="23" t="s">
        <v>2991</v>
      </c>
      <c r="J1922" s="5"/>
      <c r="K1922" s="5"/>
      <c r="L1922" s="19" t="str">
        <f>D1922&amp;"|"&amp;COUNTIF($D$5:D1922,D1922)</f>
        <v>استلام البؤج والأوتار|16</v>
      </c>
    </row>
    <row r="1923" spans="1:12" ht="18" x14ac:dyDescent="0.4">
      <c r="A1923" s="20">
        <v>1919</v>
      </c>
      <c r="B1923" s="20" t="s">
        <v>2932</v>
      </c>
      <c r="C1923" s="21" t="s">
        <v>2933</v>
      </c>
      <c r="D1923" s="21" t="s">
        <v>2981</v>
      </c>
      <c r="E1923" s="21" t="s">
        <v>118</v>
      </c>
      <c r="F1923" s="21" t="s">
        <v>3004</v>
      </c>
      <c r="G1923" s="21"/>
      <c r="H1923" s="20" t="s">
        <v>84</v>
      </c>
      <c r="I1923" s="21" t="s">
        <v>2991</v>
      </c>
      <c r="J1923" s="5"/>
      <c r="K1923" s="5"/>
      <c r="L1923" s="19" t="str">
        <f>D1923&amp;"|"&amp;COUNTIF($D$5:D1923,D1923)</f>
        <v>استلام البؤج والأوتار|17</v>
      </c>
    </row>
    <row r="1924" spans="1:12" ht="36" x14ac:dyDescent="0.4">
      <c r="A1924" s="22">
        <v>1920</v>
      </c>
      <c r="B1924" s="22" t="s">
        <v>2932</v>
      </c>
      <c r="C1924" s="23" t="s">
        <v>2933</v>
      </c>
      <c r="D1924" s="23" t="s">
        <v>2981</v>
      </c>
      <c r="E1924" s="23" t="s">
        <v>118</v>
      </c>
      <c r="F1924" s="23" t="s">
        <v>3005</v>
      </c>
      <c r="G1924" s="23"/>
      <c r="H1924" s="22" t="s">
        <v>84</v>
      </c>
      <c r="I1924" s="23" t="s">
        <v>2991</v>
      </c>
      <c r="J1924" s="5"/>
      <c r="K1924" s="5"/>
      <c r="L1924" s="19" t="str">
        <f>D1924&amp;"|"&amp;COUNTIF($D$5:D1924,D1924)</f>
        <v>استلام البؤج والأوتار|18</v>
      </c>
    </row>
    <row r="1925" spans="1:12" ht="18" x14ac:dyDescent="0.4">
      <c r="A1925" s="20">
        <v>1921</v>
      </c>
      <c r="B1925" s="20" t="s">
        <v>2932</v>
      </c>
      <c r="C1925" s="21" t="s">
        <v>2933</v>
      </c>
      <c r="D1925" s="21" t="s">
        <v>2981</v>
      </c>
      <c r="E1925" s="21" t="s">
        <v>118</v>
      </c>
      <c r="F1925" s="21" t="s">
        <v>3006</v>
      </c>
      <c r="G1925" s="21" t="s">
        <v>3007</v>
      </c>
      <c r="H1925" s="20" t="s">
        <v>84</v>
      </c>
      <c r="I1925" s="21" t="s">
        <v>2991</v>
      </c>
      <c r="J1925" s="5"/>
      <c r="K1925" s="5"/>
      <c r="L1925" s="19" t="str">
        <f>D1925&amp;"|"&amp;COUNTIF($D$5:D1925,D1925)</f>
        <v>استلام البؤج والأوتار|19</v>
      </c>
    </row>
    <row r="1926" spans="1:12" ht="36" x14ac:dyDescent="0.4">
      <c r="A1926" s="22">
        <v>1922</v>
      </c>
      <c r="B1926" s="22" t="s">
        <v>2932</v>
      </c>
      <c r="C1926" s="23" t="s">
        <v>2933</v>
      </c>
      <c r="D1926" s="23" t="s">
        <v>3008</v>
      </c>
      <c r="E1926" s="23" t="s">
        <v>118</v>
      </c>
      <c r="F1926" s="23" t="s">
        <v>3009</v>
      </c>
      <c r="G1926" s="23"/>
      <c r="H1926" s="22" t="s">
        <v>84</v>
      </c>
      <c r="I1926" s="23" t="s">
        <v>2991</v>
      </c>
      <c r="J1926" s="5"/>
      <c r="K1926" s="5"/>
      <c r="L1926" s="19" t="str">
        <f>D1926&amp;"|"&amp;COUNTIF($D$5:D1926,D1926)</f>
        <v>بياض الواجهات الخارجية|1</v>
      </c>
    </row>
    <row r="1927" spans="1:12" ht="18" x14ac:dyDescent="0.4">
      <c r="A1927" s="20">
        <v>1923</v>
      </c>
      <c r="B1927" s="20" t="s">
        <v>2932</v>
      </c>
      <c r="C1927" s="21" t="s">
        <v>2933</v>
      </c>
      <c r="D1927" s="21" t="s">
        <v>3008</v>
      </c>
      <c r="E1927" s="21" t="s">
        <v>118</v>
      </c>
      <c r="F1927" s="21" t="s">
        <v>3010</v>
      </c>
      <c r="G1927" s="21"/>
      <c r="H1927" s="20" t="s">
        <v>84</v>
      </c>
      <c r="I1927" s="21" t="s">
        <v>2991</v>
      </c>
      <c r="J1927" s="5"/>
      <c r="K1927" s="5"/>
      <c r="L1927" s="19" t="str">
        <f>D1927&amp;"|"&amp;COUNTIF($D$5:D1927,D1927)</f>
        <v>بياض الواجهات الخارجية|2</v>
      </c>
    </row>
    <row r="1928" spans="1:12" ht="18" x14ac:dyDescent="0.4">
      <c r="A1928" s="22">
        <v>1924</v>
      </c>
      <c r="B1928" s="22" t="s">
        <v>2932</v>
      </c>
      <c r="C1928" s="23" t="s">
        <v>2933</v>
      </c>
      <c r="D1928" s="23" t="s">
        <v>3008</v>
      </c>
      <c r="E1928" s="23" t="s">
        <v>118</v>
      </c>
      <c r="F1928" s="23" t="s">
        <v>3011</v>
      </c>
      <c r="G1928" s="23" t="s">
        <v>3012</v>
      </c>
      <c r="H1928" s="22" t="s">
        <v>84</v>
      </c>
      <c r="I1928" s="23" t="s">
        <v>2991</v>
      </c>
      <c r="J1928" s="5"/>
      <c r="K1928" s="5"/>
      <c r="L1928" s="19" t="str">
        <f>D1928&amp;"|"&amp;COUNTIF($D$5:D1928,D1928)</f>
        <v>بياض الواجهات الخارجية|3</v>
      </c>
    </row>
    <row r="1929" spans="1:12" ht="18" x14ac:dyDescent="0.4">
      <c r="A1929" s="20">
        <v>1925</v>
      </c>
      <c r="B1929" s="20" t="s">
        <v>2932</v>
      </c>
      <c r="C1929" s="21" t="s">
        <v>2933</v>
      </c>
      <c r="D1929" s="21" t="s">
        <v>3008</v>
      </c>
      <c r="E1929" s="21" t="s">
        <v>118</v>
      </c>
      <c r="F1929" s="21" t="s">
        <v>3013</v>
      </c>
      <c r="G1929" s="21"/>
      <c r="H1929" s="20" t="s">
        <v>84</v>
      </c>
      <c r="I1929" s="21" t="s">
        <v>2991</v>
      </c>
      <c r="J1929" s="5"/>
      <c r="K1929" s="5"/>
      <c r="L1929" s="19" t="str">
        <f>D1929&amp;"|"&amp;COUNTIF($D$5:D1929,D1929)</f>
        <v>بياض الواجهات الخارجية|4</v>
      </c>
    </row>
    <row r="1930" spans="1:12" ht="18" x14ac:dyDescent="0.4">
      <c r="A1930" s="22">
        <v>1926</v>
      </c>
      <c r="B1930" s="22" t="s">
        <v>2932</v>
      </c>
      <c r="C1930" s="23" t="s">
        <v>2933</v>
      </c>
      <c r="D1930" s="23" t="s">
        <v>3008</v>
      </c>
      <c r="E1930" s="23" t="s">
        <v>118</v>
      </c>
      <c r="F1930" s="23" t="s">
        <v>3014</v>
      </c>
      <c r="G1930" s="23" t="s">
        <v>3015</v>
      </c>
      <c r="H1930" s="22" t="s">
        <v>84</v>
      </c>
      <c r="I1930" s="23" t="s">
        <v>3016</v>
      </c>
      <c r="J1930" s="5"/>
      <c r="K1930" s="5"/>
      <c r="L1930" s="19" t="str">
        <f>D1930&amp;"|"&amp;COUNTIF($D$5:D1930,D1930)</f>
        <v>بياض الواجهات الخارجية|5</v>
      </c>
    </row>
    <row r="1931" spans="1:12" ht="36" x14ac:dyDescent="0.4">
      <c r="A1931" s="20">
        <v>1927</v>
      </c>
      <c r="B1931" s="20" t="s">
        <v>2932</v>
      </c>
      <c r="C1931" s="21" t="s">
        <v>2933</v>
      </c>
      <c r="D1931" s="21" t="s">
        <v>3008</v>
      </c>
      <c r="E1931" s="21" t="s">
        <v>118</v>
      </c>
      <c r="F1931" s="21" t="s">
        <v>3017</v>
      </c>
      <c r="G1931" s="21"/>
      <c r="H1931" s="20" t="s">
        <v>84</v>
      </c>
      <c r="I1931" s="21" t="s">
        <v>3016</v>
      </c>
      <c r="J1931" s="5"/>
      <c r="K1931" s="5"/>
      <c r="L1931" s="19" t="str">
        <f>D1931&amp;"|"&amp;COUNTIF($D$5:D1931,D1931)</f>
        <v>بياض الواجهات الخارجية|6</v>
      </c>
    </row>
    <row r="1932" spans="1:12" ht="36" x14ac:dyDescent="0.4">
      <c r="A1932" s="22">
        <v>1928</v>
      </c>
      <c r="B1932" s="22" t="s">
        <v>2932</v>
      </c>
      <c r="C1932" s="23" t="s">
        <v>2933</v>
      </c>
      <c r="D1932" s="23" t="s">
        <v>3018</v>
      </c>
      <c r="E1932" s="23" t="s">
        <v>72</v>
      </c>
      <c r="F1932" s="23" t="s">
        <v>3019</v>
      </c>
      <c r="G1932" s="23" t="s">
        <v>3020</v>
      </c>
      <c r="H1932" s="22" t="s">
        <v>74</v>
      </c>
      <c r="I1932" s="23" t="s">
        <v>3021</v>
      </c>
      <c r="J1932" s="5"/>
      <c r="K1932" s="5"/>
      <c r="L1932" s="19" t="str">
        <f>D1932&amp;"|"&amp;COUNTIF($D$5:D1932,D1932)</f>
        <v>استلام البطانة والضهارة للبياض الأسمنتي|1</v>
      </c>
    </row>
    <row r="1933" spans="1:12" ht="36" x14ac:dyDescent="0.4">
      <c r="A1933" s="20">
        <v>1929</v>
      </c>
      <c r="B1933" s="20" t="s">
        <v>2932</v>
      </c>
      <c r="C1933" s="21" t="s">
        <v>2933</v>
      </c>
      <c r="D1933" s="21" t="s">
        <v>3018</v>
      </c>
      <c r="E1933" s="21" t="s">
        <v>72</v>
      </c>
      <c r="F1933" s="21" t="s">
        <v>3022</v>
      </c>
      <c r="G1933" s="21"/>
      <c r="H1933" s="20" t="s">
        <v>84</v>
      </c>
      <c r="I1933" s="21" t="s">
        <v>3021</v>
      </c>
      <c r="J1933" s="5"/>
      <c r="K1933" s="5"/>
      <c r="L1933" s="19" t="str">
        <f>D1933&amp;"|"&amp;COUNTIF($D$5:D1933,D1933)</f>
        <v>استلام البطانة والضهارة للبياض الأسمنتي|2</v>
      </c>
    </row>
    <row r="1934" spans="1:12" ht="36" x14ac:dyDescent="0.4">
      <c r="A1934" s="22">
        <v>1930</v>
      </c>
      <c r="B1934" s="22" t="s">
        <v>2932</v>
      </c>
      <c r="C1934" s="23" t="s">
        <v>2933</v>
      </c>
      <c r="D1934" s="23" t="s">
        <v>3018</v>
      </c>
      <c r="E1934" s="23" t="s">
        <v>72</v>
      </c>
      <c r="F1934" s="23" t="s">
        <v>3023</v>
      </c>
      <c r="G1934" s="23" t="s">
        <v>3024</v>
      </c>
      <c r="H1934" s="22" t="s">
        <v>84</v>
      </c>
      <c r="I1934" s="23" t="s">
        <v>3025</v>
      </c>
      <c r="J1934" s="5"/>
      <c r="K1934" s="5"/>
      <c r="L1934" s="19" t="str">
        <f>D1934&amp;"|"&amp;COUNTIF($D$5:D1934,D1934)</f>
        <v>استلام البطانة والضهارة للبياض الأسمنتي|3</v>
      </c>
    </row>
    <row r="1935" spans="1:12" ht="36" x14ac:dyDescent="0.4">
      <c r="A1935" s="20">
        <v>1931</v>
      </c>
      <c r="B1935" s="20" t="s">
        <v>2932</v>
      </c>
      <c r="C1935" s="21" t="s">
        <v>2933</v>
      </c>
      <c r="D1935" s="21" t="s">
        <v>3018</v>
      </c>
      <c r="E1935" s="21" t="s">
        <v>72</v>
      </c>
      <c r="F1935" s="21" t="s">
        <v>3026</v>
      </c>
      <c r="G1935" s="21"/>
      <c r="H1935" s="20" t="s">
        <v>78</v>
      </c>
      <c r="I1935" s="21" t="s">
        <v>3025</v>
      </c>
      <c r="J1935" s="5"/>
      <c r="K1935" s="5"/>
      <c r="L1935" s="19" t="str">
        <f>D1935&amp;"|"&amp;COUNTIF($D$5:D1935,D1935)</f>
        <v>استلام البطانة والضهارة للبياض الأسمنتي|4</v>
      </c>
    </row>
    <row r="1936" spans="1:12" ht="36" x14ac:dyDescent="0.4">
      <c r="A1936" s="22">
        <v>1932</v>
      </c>
      <c r="B1936" s="22" t="s">
        <v>2932</v>
      </c>
      <c r="C1936" s="23" t="s">
        <v>2933</v>
      </c>
      <c r="D1936" s="23" t="s">
        <v>3018</v>
      </c>
      <c r="E1936" s="23" t="s">
        <v>118</v>
      </c>
      <c r="F1936" s="23" t="s">
        <v>3027</v>
      </c>
      <c r="G1936" s="23"/>
      <c r="H1936" s="22" t="s">
        <v>84</v>
      </c>
      <c r="I1936" s="23" t="s">
        <v>3025</v>
      </c>
      <c r="J1936" s="5"/>
      <c r="K1936" s="5"/>
      <c r="L1936" s="19" t="str">
        <f>D1936&amp;"|"&amp;COUNTIF($D$5:D1936,D1936)</f>
        <v>استلام البطانة والضهارة للبياض الأسمنتي|5</v>
      </c>
    </row>
    <row r="1937" spans="1:12" ht="36" x14ac:dyDescent="0.4">
      <c r="A1937" s="20">
        <v>1933</v>
      </c>
      <c r="B1937" s="20" t="s">
        <v>2932</v>
      </c>
      <c r="C1937" s="21" t="s">
        <v>2933</v>
      </c>
      <c r="D1937" s="21" t="s">
        <v>3018</v>
      </c>
      <c r="E1937" s="21" t="s">
        <v>118</v>
      </c>
      <c r="F1937" s="21" t="s">
        <v>3028</v>
      </c>
      <c r="G1937" s="21" t="s">
        <v>3029</v>
      </c>
      <c r="H1937" s="20" t="s">
        <v>84</v>
      </c>
      <c r="I1937" s="21" t="s">
        <v>3025</v>
      </c>
      <c r="J1937" s="5"/>
      <c r="K1937" s="5"/>
      <c r="L1937" s="19" t="str">
        <f>D1937&amp;"|"&amp;COUNTIF($D$5:D1937,D1937)</f>
        <v>استلام البطانة والضهارة للبياض الأسمنتي|6</v>
      </c>
    </row>
    <row r="1938" spans="1:12" ht="36" x14ac:dyDescent="0.4">
      <c r="A1938" s="22">
        <v>1934</v>
      </c>
      <c r="B1938" s="22" t="s">
        <v>2932</v>
      </c>
      <c r="C1938" s="23" t="s">
        <v>2933</v>
      </c>
      <c r="D1938" s="23" t="s">
        <v>3018</v>
      </c>
      <c r="E1938" s="23" t="s">
        <v>118</v>
      </c>
      <c r="F1938" s="23" t="s">
        <v>3030</v>
      </c>
      <c r="G1938" s="23" t="s">
        <v>3031</v>
      </c>
      <c r="H1938" s="22" t="s">
        <v>84</v>
      </c>
      <c r="I1938" s="23" t="s">
        <v>3025</v>
      </c>
      <c r="J1938" s="5"/>
      <c r="K1938" s="5"/>
      <c r="L1938" s="19" t="str">
        <f>D1938&amp;"|"&amp;COUNTIF($D$5:D1938,D1938)</f>
        <v>استلام البطانة والضهارة للبياض الأسمنتي|7</v>
      </c>
    </row>
    <row r="1939" spans="1:12" ht="36" x14ac:dyDescent="0.4">
      <c r="A1939" s="20">
        <v>1935</v>
      </c>
      <c r="B1939" s="20" t="s">
        <v>2932</v>
      </c>
      <c r="C1939" s="21" t="s">
        <v>2933</v>
      </c>
      <c r="D1939" s="21" t="s">
        <v>3018</v>
      </c>
      <c r="E1939" s="21" t="s">
        <v>118</v>
      </c>
      <c r="F1939" s="21" t="s">
        <v>3032</v>
      </c>
      <c r="G1939" s="21" t="s">
        <v>3033</v>
      </c>
      <c r="H1939" s="20" t="s">
        <v>84</v>
      </c>
      <c r="I1939" s="21" t="s">
        <v>3025</v>
      </c>
      <c r="J1939" s="5"/>
      <c r="K1939" s="5"/>
      <c r="L1939" s="19" t="str">
        <f>D1939&amp;"|"&amp;COUNTIF($D$5:D1939,D1939)</f>
        <v>استلام البطانة والضهارة للبياض الأسمنتي|8</v>
      </c>
    </row>
    <row r="1940" spans="1:12" ht="36" x14ac:dyDescent="0.4">
      <c r="A1940" s="22">
        <v>1936</v>
      </c>
      <c r="B1940" s="22" t="s">
        <v>2932</v>
      </c>
      <c r="C1940" s="23" t="s">
        <v>2933</v>
      </c>
      <c r="D1940" s="23" t="s">
        <v>3018</v>
      </c>
      <c r="E1940" s="23" t="s">
        <v>118</v>
      </c>
      <c r="F1940" s="23" t="s">
        <v>3034</v>
      </c>
      <c r="G1940" s="23" t="s">
        <v>3035</v>
      </c>
      <c r="H1940" s="22" t="s">
        <v>84</v>
      </c>
      <c r="I1940" s="23" t="s">
        <v>3025</v>
      </c>
      <c r="J1940" s="5"/>
      <c r="K1940" s="5"/>
      <c r="L1940" s="19" t="str">
        <f>D1940&amp;"|"&amp;COUNTIF($D$5:D1940,D1940)</f>
        <v>استلام البطانة والضهارة للبياض الأسمنتي|9</v>
      </c>
    </row>
    <row r="1941" spans="1:12" ht="36" x14ac:dyDescent="0.4">
      <c r="A1941" s="20">
        <v>1937</v>
      </c>
      <c r="B1941" s="20" t="s">
        <v>2932</v>
      </c>
      <c r="C1941" s="21" t="s">
        <v>2933</v>
      </c>
      <c r="D1941" s="21" t="s">
        <v>3018</v>
      </c>
      <c r="E1941" s="21" t="s">
        <v>118</v>
      </c>
      <c r="F1941" s="21" t="s">
        <v>3036</v>
      </c>
      <c r="G1941" s="21"/>
      <c r="H1941" s="20" t="s">
        <v>84</v>
      </c>
      <c r="I1941" s="21" t="s">
        <v>3025</v>
      </c>
      <c r="J1941" s="5"/>
      <c r="K1941" s="5"/>
      <c r="L1941" s="19" t="str">
        <f>D1941&amp;"|"&amp;COUNTIF($D$5:D1941,D1941)</f>
        <v>استلام البطانة والضهارة للبياض الأسمنتي|10</v>
      </c>
    </row>
    <row r="1942" spans="1:12" ht="36" x14ac:dyDescent="0.4">
      <c r="A1942" s="22">
        <v>1938</v>
      </c>
      <c r="B1942" s="22" t="s">
        <v>2932</v>
      </c>
      <c r="C1942" s="23" t="s">
        <v>2933</v>
      </c>
      <c r="D1942" s="23" t="s">
        <v>3018</v>
      </c>
      <c r="E1942" s="23" t="s">
        <v>118</v>
      </c>
      <c r="F1942" s="23" t="s">
        <v>3037</v>
      </c>
      <c r="G1942" s="23"/>
      <c r="H1942" s="22" t="s">
        <v>84</v>
      </c>
      <c r="I1942" s="23" t="s">
        <v>3025</v>
      </c>
      <c r="J1942" s="5"/>
      <c r="K1942" s="5"/>
      <c r="L1942" s="19" t="str">
        <f>D1942&amp;"|"&amp;COUNTIF($D$5:D1942,D1942)</f>
        <v>استلام البطانة والضهارة للبياض الأسمنتي|11</v>
      </c>
    </row>
    <row r="1943" spans="1:12" ht="36" x14ac:dyDescent="0.4">
      <c r="A1943" s="20">
        <v>1939</v>
      </c>
      <c r="B1943" s="20" t="s">
        <v>2932</v>
      </c>
      <c r="C1943" s="21" t="s">
        <v>2933</v>
      </c>
      <c r="D1943" s="21" t="s">
        <v>3018</v>
      </c>
      <c r="E1943" s="21" t="s">
        <v>118</v>
      </c>
      <c r="F1943" s="21" t="s">
        <v>3038</v>
      </c>
      <c r="G1943" s="21"/>
      <c r="H1943" s="20" t="s">
        <v>84</v>
      </c>
      <c r="I1943" s="21" t="s">
        <v>3025</v>
      </c>
      <c r="J1943" s="5"/>
      <c r="K1943" s="5"/>
      <c r="L1943" s="19" t="str">
        <f>D1943&amp;"|"&amp;COUNTIF($D$5:D1943,D1943)</f>
        <v>استلام البطانة والضهارة للبياض الأسمنتي|12</v>
      </c>
    </row>
    <row r="1944" spans="1:12" ht="36" x14ac:dyDescent="0.4">
      <c r="A1944" s="22">
        <v>1940</v>
      </c>
      <c r="B1944" s="22" t="s">
        <v>2932</v>
      </c>
      <c r="C1944" s="23" t="s">
        <v>2933</v>
      </c>
      <c r="D1944" s="23" t="s">
        <v>3018</v>
      </c>
      <c r="E1944" s="23" t="s">
        <v>118</v>
      </c>
      <c r="F1944" s="23" t="s">
        <v>3039</v>
      </c>
      <c r="G1944" s="23"/>
      <c r="H1944" s="22" t="s">
        <v>84</v>
      </c>
      <c r="I1944" s="23" t="s">
        <v>3025</v>
      </c>
      <c r="J1944" s="5"/>
      <c r="K1944" s="5"/>
      <c r="L1944" s="19" t="str">
        <f>D1944&amp;"|"&amp;COUNTIF($D$5:D1944,D1944)</f>
        <v>استلام البطانة والضهارة للبياض الأسمنتي|13</v>
      </c>
    </row>
    <row r="1945" spans="1:12" ht="36" x14ac:dyDescent="0.4">
      <c r="A1945" s="20">
        <v>1941</v>
      </c>
      <c r="B1945" s="20" t="s">
        <v>2932</v>
      </c>
      <c r="C1945" s="21" t="s">
        <v>2933</v>
      </c>
      <c r="D1945" s="21" t="s">
        <v>3018</v>
      </c>
      <c r="E1945" s="21" t="s">
        <v>118</v>
      </c>
      <c r="F1945" s="21" t="s">
        <v>3040</v>
      </c>
      <c r="G1945" s="21"/>
      <c r="H1945" s="20" t="s">
        <v>84</v>
      </c>
      <c r="I1945" s="21" t="s">
        <v>3025</v>
      </c>
      <c r="J1945" s="5"/>
      <c r="K1945" s="5"/>
      <c r="L1945" s="19" t="str">
        <f>D1945&amp;"|"&amp;COUNTIF($D$5:D1945,D1945)</f>
        <v>استلام البطانة والضهارة للبياض الأسمنتي|14</v>
      </c>
    </row>
    <row r="1946" spans="1:12" ht="36" x14ac:dyDescent="0.4">
      <c r="A1946" s="22">
        <v>1942</v>
      </c>
      <c r="B1946" s="22" t="s">
        <v>2932</v>
      </c>
      <c r="C1946" s="23" t="s">
        <v>2933</v>
      </c>
      <c r="D1946" s="23" t="s">
        <v>3018</v>
      </c>
      <c r="E1946" s="23" t="s">
        <v>118</v>
      </c>
      <c r="F1946" s="23" t="s">
        <v>3041</v>
      </c>
      <c r="G1946" s="23"/>
      <c r="H1946" s="22" t="s">
        <v>84</v>
      </c>
      <c r="I1946" s="23" t="s">
        <v>3025</v>
      </c>
      <c r="J1946" s="5"/>
      <c r="K1946" s="5"/>
      <c r="L1946" s="19" t="str">
        <f>D1946&amp;"|"&amp;COUNTIF($D$5:D1946,D1946)</f>
        <v>استلام البطانة والضهارة للبياض الأسمنتي|15</v>
      </c>
    </row>
    <row r="1947" spans="1:12" ht="36" x14ac:dyDescent="0.4">
      <c r="A1947" s="20">
        <v>1943</v>
      </c>
      <c r="B1947" s="20" t="s">
        <v>2932</v>
      </c>
      <c r="C1947" s="21" t="s">
        <v>2933</v>
      </c>
      <c r="D1947" s="21" t="s">
        <v>3018</v>
      </c>
      <c r="E1947" s="21" t="s">
        <v>118</v>
      </c>
      <c r="F1947" s="21" t="s">
        <v>3042</v>
      </c>
      <c r="G1947" s="21"/>
      <c r="H1947" s="20" t="s">
        <v>84</v>
      </c>
      <c r="I1947" s="21" t="s">
        <v>3025</v>
      </c>
      <c r="J1947" s="5"/>
      <c r="K1947" s="5"/>
      <c r="L1947" s="19" t="str">
        <f>D1947&amp;"|"&amp;COUNTIF($D$5:D1947,D1947)</f>
        <v>استلام البطانة والضهارة للبياض الأسمنتي|16</v>
      </c>
    </row>
    <row r="1948" spans="1:12" ht="36" x14ac:dyDescent="0.4">
      <c r="A1948" s="22">
        <v>1944</v>
      </c>
      <c r="B1948" s="22" t="s">
        <v>2932</v>
      </c>
      <c r="C1948" s="23" t="s">
        <v>2933</v>
      </c>
      <c r="D1948" s="23" t="s">
        <v>3018</v>
      </c>
      <c r="E1948" s="23" t="s">
        <v>118</v>
      </c>
      <c r="F1948" s="23" t="s">
        <v>3043</v>
      </c>
      <c r="G1948" s="23"/>
      <c r="H1948" s="22" t="s">
        <v>84</v>
      </c>
      <c r="I1948" s="23" t="s">
        <v>3025</v>
      </c>
      <c r="J1948" s="5"/>
      <c r="K1948" s="5"/>
      <c r="L1948" s="19" t="str">
        <f>D1948&amp;"|"&amp;COUNTIF($D$5:D1948,D1948)</f>
        <v>استلام البطانة والضهارة للبياض الأسمنتي|17</v>
      </c>
    </row>
    <row r="1949" spans="1:12" ht="36" x14ac:dyDescent="0.4">
      <c r="A1949" s="20">
        <v>1945</v>
      </c>
      <c r="B1949" s="20" t="s">
        <v>2932</v>
      </c>
      <c r="C1949" s="21" t="s">
        <v>2933</v>
      </c>
      <c r="D1949" s="21" t="s">
        <v>3018</v>
      </c>
      <c r="E1949" s="21" t="s">
        <v>118</v>
      </c>
      <c r="F1949" s="21" t="s">
        <v>3044</v>
      </c>
      <c r="G1949" s="21" t="s">
        <v>3045</v>
      </c>
      <c r="H1949" s="20" t="s">
        <v>84</v>
      </c>
      <c r="I1949" s="21" t="s">
        <v>3025</v>
      </c>
      <c r="J1949" s="5"/>
      <c r="K1949" s="5"/>
      <c r="L1949" s="19" t="str">
        <f>D1949&amp;"|"&amp;COUNTIF($D$5:D1949,D1949)</f>
        <v>استلام البطانة والضهارة للبياض الأسمنتي|18</v>
      </c>
    </row>
    <row r="1950" spans="1:12" ht="36" x14ac:dyDescent="0.4">
      <c r="A1950" s="22">
        <v>1946</v>
      </c>
      <c r="B1950" s="22" t="s">
        <v>2932</v>
      </c>
      <c r="C1950" s="23" t="s">
        <v>2933</v>
      </c>
      <c r="D1950" s="23" t="s">
        <v>3018</v>
      </c>
      <c r="E1950" s="23" t="s">
        <v>118</v>
      </c>
      <c r="F1950" s="23" t="s">
        <v>3046</v>
      </c>
      <c r="G1950" s="23" t="s">
        <v>3047</v>
      </c>
      <c r="H1950" s="22" t="s">
        <v>84</v>
      </c>
      <c r="I1950" s="23" t="s">
        <v>3025</v>
      </c>
      <c r="J1950" s="5"/>
      <c r="K1950" s="5"/>
      <c r="L1950" s="19" t="str">
        <f>D1950&amp;"|"&amp;COUNTIF($D$5:D1950,D1950)</f>
        <v>استلام البطانة والضهارة للبياض الأسمنتي|19</v>
      </c>
    </row>
    <row r="1951" spans="1:12" ht="36" x14ac:dyDescent="0.4">
      <c r="A1951" s="20">
        <v>1947</v>
      </c>
      <c r="B1951" s="20" t="s">
        <v>2932</v>
      </c>
      <c r="C1951" s="21" t="s">
        <v>2933</v>
      </c>
      <c r="D1951" s="21" t="s">
        <v>3018</v>
      </c>
      <c r="E1951" s="21" t="s">
        <v>118</v>
      </c>
      <c r="F1951" s="21" t="s">
        <v>3048</v>
      </c>
      <c r="G1951" s="21"/>
      <c r="H1951" s="20" t="s">
        <v>84</v>
      </c>
      <c r="I1951" s="21" t="s">
        <v>3025</v>
      </c>
      <c r="J1951" s="5"/>
      <c r="K1951" s="5"/>
      <c r="L1951" s="19" t="str">
        <f>D1951&amp;"|"&amp;COUNTIF($D$5:D1951,D1951)</f>
        <v>استلام البطانة والضهارة للبياض الأسمنتي|20</v>
      </c>
    </row>
    <row r="1952" spans="1:12" ht="36" x14ac:dyDescent="0.4">
      <c r="A1952" s="22">
        <v>1948</v>
      </c>
      <c r="B1952" s="22" t="s">
        <v>2932</v>
      </c>
      <c r="C1952" s="23" t="s">
        <v>2933</v>
      </c>
      <c r="D1952" s="23" t="s">
        <v>3018</v>
      </c>
      <c r="E1952" s="23" t="s">
        <v>118</v>
      </c>
      <c r="F1952" s="23" t="s">
        <v>3049</v>
      </c>
      <c r="G1952" s="23" t="s">
        <v>3050</v>
      </c>
      <c r="H1952" s="22" t="s">
        <v>84</v>
      </c>
      <c r="I1952" s="23" t="s">
        <v>3051</v>
      </c>
      <c r="J1952" s="5"/>
      <c r="K1952" s="5"/>
      <c r="L1952" s="19" t="str">
        <f>D1952&amp;"|"&amp;COUNTIF($D$5:D1952,D1952)</f>
        <v>استلام البطانة والضهارة للبياض الأسمنتي|21</v>
      </c>
    </row>
    <row r="1953" spans="1:12" ht="36" x14ac:dyDescent="0.4">
      <c r="A1953" s="20">
        <v>1949</v>
      </c>
      <c r="B1953" s="20" t="s">
        <v>2932</v>
      </c>
      <c r="C1953" s="21" t="s">
        <v>2933</v>
      </c>
      <c r="D1953" s="21" t="s">
        <v>3018</v>
      </c>
      <c r="E1953" s="21" t="s">
        <v>118</v>
      </c>
      <c r="F1953" s="21" t="s">
        <v>3052</v>
      </c>
      <c r="G1953" s="21" t="s">
        <v>3053</v>
      </c>
      <c r="H1953" s="20" t="s">
        <v>84</v>
      </c>
      <c r="I1953" s="21" t="s">
        <v>3025</v>
      </c>
      <c r="J1953" s="5"/>
      <c r="K1953" s="5"/>
      <c r="L1953" s="19" t="str">
        <f>D1953&amp;"|"&amp;COUNTIF($D$5:D1953,D1953)</f>
        <v>استلام البطانة والضهارة للبياض الأسمنتي|22</v>
      </c>
    </row>
    <row r="1954" spans="1:12" ht="36" x14ac:dyDescent="0.4">
      <c r="A1954" s="22">
        <v>1950</v>
      </c>
      <c r="B1954" s="22" t="s">
        <v>2932</v>
      </c>
      <c r="C1954" s="23" t="s">
        <v>2933</v>
      </c>
      <c r="D1954" s="23" t="s">
        <v>3018</v>
      </c>
      <c r="E1954" s="23" t="s">
        <v>118</v>
      </c>
      <c r="F1954" s="23" t="s">
        <v>3054</v>
      </c>
      <c r="G1954" s="23" t="s">
        <v>3055</v>
      </c>
      <c r="H1954" s="22" t="s">
        <v>84</v>
      </c>
      <c r="I1954" s="23" t="s">
        <v>3025</v>
      </c>
      <c r="J1954" s="5"/>
      <c r="K1954" s="5"/>
      <c r="L1954" s="19" t="str">
        <f>D1954&amp;"|"&amp;COUNTIF($D$5:D1954,D1954)</f>
        <v>استلام البطانة والضهارة للبياض الأسمنتي|23</v>
      </c>
    </row>
    <row r="1955" spans="1:12" ht="36" x14ac:dyDescent="0.4">
      <c r="A1955" s="20">
        <v>1951</v>
      </c>
      <c r="B1955" s="20" t="s">
        <v>2932</v>
      </c>
      <c r="C1955" s="21" t="s">
        <v>2933</v>
      </c>
      <c r="D1955" s="21" t="s">
        <v>3018</v>
      </c>
      <c r="E1955" s="21" t="s">
        <v>118</v>
      </c>
      <c r="F1955" s="21" t="s">
        <v>3056</v>
      </c>
      <c r="G1955" s="21" t="s">
        <v>3057</v>
      </c>
      <c r="H1955" s="20" t="s">
        <v>84</v>
      </c>
      <c r="I1955" s="21" t="s">
        <v>3025</v>
      </c>
      <c r="J1955" s="5"/>
      <c r="K1955" s="5"/>
      <c r="L1955" s="19" t="str">
        <f>D1955&amp;"|"&amp;COUNTIF($D$5:D1955,D1955)</f>
        <v>استلام البطانة والضهارة للبياض الأسمنتي|24</v>
      </c>
    </row>
    <row r="1956" spans="1:12" ht="36" x14ac:dyDescent="0.4">
      <c r="A1956" s="22">
        <v>1952</v>
      </c>
      <c r="B1956" s="22" t="s">
        <v>2932</v>
      </c>
      <c r="C1956" s="23" t="s">
        <v>2933</v>
      </c>
      <c r="D1956" s="23" t="s">
        <v>3018</v>
      </c>
      <c r="E1956" s="23" t="s">
        <v>118</v>
      </c>
      <c r="F1956" s="23" t="s">
        <v>3058</v>
      </c>
      <c r="G1956" s="23"/>
      <c r="H1956" s="22" t="s">
        <v>78</v>
      </c>
      <c r="I1956" s="23" t="s">
        <v>3051</v>
      </c>
      <c r="J1956" s="5"/>
      <c r="K1956" s="5"/>
      <c r="L1956" s="19" t="str">
        <f>D1956&amp;"|"&amp;COUNTIF($D$5:D1956,D1956)</f>
        <v>استلام البطانة والضهارة للبياض الأسمنتي|25</v>
      </c>
    </row>
    <row r="1957" spans="1:12" ht="36" x14ac:dyDescent="0.4">
      <c r="A1957" s="20">
        <v>1953</v>
      </c>
      <c r="B1957" s="20" t="s">
        <v>2932</v>
      </c>
      <c r="C1957" s="21" t="s">
        <v>2933</v>
      </c>
      <c r="D1957" s="21" t="s">
        <v>3018</v>
      </c>
      <c r="E1957" s="21" t="s">
        <v>118</v>
      </c>
      <c r="F1957" s="21" t="s">
        <v>3059</v>
      </c>
      <c r="G1957" s="21"/>
      <c r="H1957" s="20" t="s">
        <v>84</v>
      </c>
      <c r="I1957" s="21" t="s">
        <v>3051</v>
      </c>
      <c r="J1957" s="5"/>
      <c r="K1957" s="5"/>
      <c r="L1957" s="19" t="str">
        <f>D1957&amp;"|"&amp;COUNTIF($D$5:D1957,D1957)</f>
        <v>استلام البطانة والضهارة للبياض الأسمنتي|26</v>
      </c>
    </row>
    <row r="1958" spans="1:12" ht="36" x14ac:dyDescent="0.4">
      <c r="A1958" s="22">
        <v>1954</v>
      </c>
      <c r="B1958" s="22" t="s">
        <v>2932</v>
      </c>
      <c r="C1958" s="23" t="s">
        <v>2933</v>
      </c>
      <c r="D1958" s="23" t="s">
        <v>3018</v>
      </c>
      <c r="E1958" s="23" t="s">
        <v>118</v>
      </c>
      <c r="F1958" s="23" t="s">
        <v>3060</v>
      </c>
      <c r="G1958" s="23"/>
      <c r="H1958" s="22" t="s">
        <v>84</v>
      </c>
      <c r="I1958" s="23" t="s">
        <v>3051</v>
      </c>
      <c r="J1958" s="5"/>
      <c r="K1958" s="5"/>
      <c r="L1958" s="19" t="str">
        <f>D1958&amp;"|"&amp;COUNTIF($D$5:D1958,D1958)</f>
        <v>استلام البطانة والضهارة للبياض الأسمنتي|27</v>
      </c>
    </row>
    <row r="1959" spans="1:12" ht="36" x14ac:dyDescent="0.4">
      <c r="A1959" s="20">
        <v>1955</v>
      </c>
      <c r="B1959" s="20" t="s">
        <v>2932</v>
      </c>
      <c r="C1959" s="21" t="s">
        <v>2933</v>
      </c>
      <c r="D1959" s="21" t="s">
        <v>3018</v>
      </c>
      <c r="E1959" s="21" t="s">
        <v>118</v>
      </c>
      <c r="F1959" s="21" t="s">
        <v>3061</v>
      </c>
      <c r="G1959" s="21"/>
      <c r="H1959" s="20" t="s">
        <v>84</v>
      </c>
      <c r="I1959" s="21" t="s">
        <v>3051</v>
      </c>
      <c r="J1959" s="5"/>
      <c r="K1959" s="5"/>
      <c r="L1959" s="19" t="str">
        <f>D1959&amp;"|"&amp;COUNTIF($D$5:D1959,D1959)</f>
        <v>استلام البطانة والضهارة للبياض الأسمنتي|28</v>
      </c>
    </row>
    <row r="1960" spans="1:12" ht="18" x14ac:dyDescent="0.4">
      <c r="A1960" s="22">
        <v>1956</v>
      </c>
      <c r="B1960" s="22" t="s">
        <v>2932</v>
      </c>
      <c r="C1960" s="23" t="s">
        <v>2933</v>
      </c>
      <c r="D1960" s="23" t="s">
        <v>3062</v>
      </c>
      <c r="E1960" s="23" t="s">
        <v>404</v>
      </c>
      <c r="F1960" s="23" t="s">
        <v>3063</v>
      </c>
      <c r="G1960" s="23"/>
      <c r="H1960" s="22" t="s">
        <v>84</v>
      </c>
      <c r="I1960" s="23" t="s">
        <v>3051</v>
      </c>
      <c r="J1960" s="5"/>
      <c r="K1960" s="5"/>
      <c r="L1960" s="19" t="str">
        <f>D1960&amp;"|"&amp;COUNTIF($D$5:D1960,D1960)</f>
        <v>استلام البياض بعد الانتهاء|1</v>
      </c>
    </row>
    <row r="1961" spans="1:12" ht="18" x14ac:dyDescent="0.4">
      <c r="A1961" s="20">
        <v>1957</v>
      </c>
      <c r="B1961" s="20" t="s">
        <v>2932</v>
      </c>
      <c r="C1961" s="21" t="s">
        <v>2933</v>
      </c>
      <c r="D1961" s="21" t="s">
        <v>3062</v>
      </c>
      <c r="E1961" s="21" t="s">
        <v>404</v>
      </c>
      <c r="F1961" s="21" t="s">
        <v>3064</v>
      </c>
      <c r="G1961" s="21"/>
      <c r="H1961" s="20" t="s">
        <v>84</v>
      </c>
      <c r="I1961" s="21" t="s">
        <v>3051</v>
      </c>
      <c r="J1961" s="5"/>
      <c r="K1961" s="5"/>
      <c r="L1961" s="19" t="str">
        <f>D1961&amp;"|"&amp;COUNTIF($D$5:D1961,D1961)</f>
        <v>استلام البياض بعد الانتهاء|2</v>
      </c>
    </row>
    <row r="1962" spans="1:12" ht="18" x14ac:dyDescent="0.4">
      <c r="A1962" s="22">
        <v>1958</v>
      </c>
      <c r="B1962" s="22" t="s">
        <v>2932</v>
      </c>
      <c r="C1962" s="23" t="s">
        <v>2933</v>
      </c>
      <c r="D1962" s="23" t="s">
        <v>3062</v>
      </c>
      <c r="E1962" s="23" t="s">
        <v>404</v>
      </c>
      <c r="F1962" s="23" t="s">
        <v>3065</v>
      </c>
      <c r="G1962" s="23" t="s">
        <v>3066</v>
      </c>
      <c r="H1962" s="22" t="s">
        <v>74</v>
      </c>
      <c r="I1962" s="23" t="s">
        <v>3051</v>
      </c>
      <c r="J1962" s="5"/>
      <c r="K1962" s="5"/>
      <c r="L1962" s="19" t="str">
        <f>D1962&amp;"|"&amp;COUNTIF($D$5:D1962,D1962)</f>
        <v>استلام البياض بعد الانتهاء|3</v>
      </c>
    </row>
    <row r="1963" spans="1:12" ht="18" x14ac:dyDescent="0.4">
      <c r="A1963" s="20">
        <v>1959</v>
      </c>
      <c r="B1963" s="20" t="s">
        <v>2932</v>
      </c>
      <c r="C1963" s="21" t="s">
        <v>2933</v>
      </c>
      <c r="D1963" s="21" t="s">
        <v>3062</v>
      </c>
      <c r="E1963" s="21" t="s">
        <v>404</v>
      </c>
      <c r="F1963" s="21" t="s">
        <v>3067</v>
      </c>
      <c r="G1963" s="21"/>
      <c r="H1963" s="20" t="s">
        <v>84</v>
      </c>
      <c r="I1963" s="21" t="s">
        <v>3051</v>
      </c>
      <c r="J1963" s="5"/>
      <c r="K1963" s="5"/>
      <c r="L1963" s="19" t="str">
        <f>D1963&amp;"|"&amp;COUNTIF($D$5:D1963,D1963)</f>
        <v>استلام البياض بعد الانتهاء|4</v>
      </c>
    </row>
    <row r="1964" spans="1:12" ht="18" x14ac:dyDescent="0.4">
      <c r="A1964" s="22">
        <v>1960</v>
      </c>
      <c r="B1964" s="22" t="s">
        <v>2932</v>
      </c>
      <c r="C1964" s="23" t="s">
        <v>2933</v>
      </c>
      <c r="D1964" s="23" t="s">
        <v>3062</v>
      </c>
      <c r="E1964" s="23" t="s">
        <v>404</v>
      </c>
      <c r="F1964" s="23" t="s">
        <v>3068</v>
      </c>
      <c r="G1964" s="23"/>
      <c r="H1964" s="22" t="s">
        <v>84</v>
      </c>
      <c r="I1964" s="23" t="s">
        <v>3051</v>
      </c>
      <c r="J1964" s="5"/>
      <c r="K1964" s="5"/>
      <c r="L1964" s="19" t="str">
        <f>D1964&amp;"|"&amp;COUNTIF($D$5:D1964,D1964)</f>
        <v>استلام البياض بعد الانتهاء|5</v>
      </c>
    </row>
    <row r="1965" spans="1:12" ht="18" x14ac:dyDescent="0.4">
      <c r="A1965" s="20">
        <v>1961</v>
      </c>
      <c r="B1965" s="20" t="s">
        <v>2932</v>
      </c>
      <c r="C1965" s="21" t="s">
        <v>2933</v>
      </c>
      <c r="D1965" s="21" t="s">
        <v>3062</v>
      </c>
      <c r="E1965" s="21" t="s">
        <v>404</v>
      </c>
      <c r="F1965" s="21" t="s">
        <v>3069</v>
      </c>
      <c r="G1965" s="21"/>
      <c r="H1965" s="20" t="s">
        <v>84</v>
      </c>
      <c r="I1965" s="21" t="s">
        <v>3051</v>
      </c>
      <c r="J1965" s="5"/>
      <c r="K1965" s="5"/>
      <c r="L1965" s="19" t="str">
        <f>D1965&amp;"|"&amp;COUNTIF($D$5:D1965,D1965)</f>
        <v>استلام البياض بعد الانتهاء|6</v>
      </c>
    </row>
    <row r="1966" spans="1:12" ht="18" x14ac:dyDescent="0.4">
      <c r="A1966" s="22">
        <v>1962</v>
      </c>
      <c r="B1966" s="22" t="s">
        <v>2932</v>
      </c>
      <c r="C1966" s="23" t="s">
        <v>2933</v>
      </c>
      <c r="D1966" s="23" t="s">
        <v>3062</v>
      </c>
      <c r="E1966" s="23" t="s">
        <v>404</v>
      </c>
      <c r="F1966" s="23" t="s">
        <v>3070</v>
      </c>
      <c r="G1966" s="23" t="s">
        <v>3071</v>
      </c>
      <c r="H1966" s="22" t="s">
        <v>84</v>
      </c>
      <c r="I1966" s="23" t="s">
        <v>3051</v>
      </c>
      <c r="J1966" s="5"/>
      <c r="K1966" s="5"/>
      <c r="L1966" s="19" t="str">
        <f>D1966&amp;"|"&amp;COUNTIF($D$5:D1966,D1966)</f>
        <v>استلام البياض بعد الانتهاء|7</v>
      </c>
    </row>
    <row r="1967" spans="1:12" ht="18" x14ac:dyDescent="0.4">
      <c r="A1967" s="20">
        <v>1963</v>
      </c>
      <c r="B1967" s="20" t="s">
        <v>2932</v>
      </c>
      <c r="C1967" s="21" t="s">
        <v>2933</v>
      </c>
      <c r="D1967" s="21" t="s">
        <v>3062</v>
      </c>
      <c r="E1967" s="21" t="s">
        <v>404</v>
      </c>
      <c r="F1967" s="21" t="s">
        <v>3072</v>
      </c>
      <c r="G1967" s="21"/>
      <c r="H1967" s="20" t="s">
        <v>84</v>
      </c>
      <c r="I1967" s="21" t="s">
        <v>3051</v>
      </c>
      <c r="J1967" s="5"/>
      <c r="K1967" s="5"/>
      <c r="L1967" s="19" t="str">
        <f>D1967&amp;"|"&amp;COUNTIF($D$5:D1967,D1967)</f>
        <v>استلام البياض بعد الانتهاء|8</v>
      </c>
    </row>
    <row r="1968" spans="1:12" ht="18" x14ac:dyDescent="0.4">
      <c r="A1968" s="22">
        <v>1964</v>
      </c>
      <c r="B1968" s="22" t="s">
        <v>2932</v>
      </c>
      <c r="C1968" s="23" t="s">
        <v>2933</v>
      </c>
      <c r="D1968" s="23" t="s">
        <v>3062</v>
      </c>
      <c r="E1968" s="23" t="s">
        <v>404</v>
      </c>
      <c r="F1968" s="23" t="s">
        <v>3073</v>
      </c>
      <c r="G1968" s="23"/>
      <c r="H1968" s="22" t="s">
        <v>84</v>
      </c>
      <c r="I1968" s="23" t="s">
        <v>3051</v>
      </c>
      <c r="J1968" s="5"/>
      <c r="K1968" s="5"/>
      <c r="L1968" s="19" t="str">
        <f>D1968&amp;"|"&amp;COUNTIF($D$5:D1968,D1968)</f>
        <v>استلام البياض بعد الانتهاء|9</v>
      </c>
    </row>
    <row r="1969" spans="1:12" ht="18" x14ac:dyDescent="0.4">
      <c r="A1969" s="20">
        <v>1965</v>
      </c>
      <c r="B1969" s="20" t="s">
        <v>2932</v>
      </c>
      <c r="C1969" s="21" t="s">
        <v>2933</v>
      </c>
      <c r="D1969" s="21" t="s">
        <v>3074</v>
      </c>
      <c r="E1969" s="21" t="s">
        <v>72</v>
      </c>
      <c r="F1969" s="21" t="s">
        <v>3075</v>
      </c>
      <c r="G1969" s="21"/>
      <c r="H1969" s="20" t="s">
        <v>78</v>
      </c>
      <c r="I1969" s="21" t="s">
        <v>3076</v>
      </c>
      <c r="J1969" s="5"/>
      <c r="K1969" s="5"/>
      <c r="L1969" s="19" t="str">
        <f>D1969&amp;"|"&amp;COUNTIF($D$5:D1969,D1969)</f>
        <v>استلام كورنيشة السقف|1</v>
      </c>
    </row>
    <row r="1970" spans="1:12" ht="36" x14ac:dyDescent="0.4">
      <c r="A1970" s="22">
        <v>1966</v>
      </c>
      <c r="B1970" s="22" t="s">
        <v>2932</v>
      </c>
      <c r="C1970" s="23" t="s">
        <v>2933</v>
      </c>
      <c r="D1970" s="23" t="s">
        <v>3074</v>
      </c>
      <c r="E1970" s="23" t="s">
        <v>72</v>
      </c>
      <c r="F1970" s="23" t="s">
        <v>3077</v>
      </c>
      <c r="G1970" s="23"/>
      <c r="H1970" s="22" t="s">
        <v>78</v>
      </c>
      <c r="I1970" s="23" t="s">
        <v>3076</v>
      </c>
      <c r="J1970" s="5"/>
      <c r="K1970" s="5"/>
      <c r="L1970" s="19" t="str">
        <f>D1970&amp;"|"&amp;COUNTIF($D$5:D1970,D1970)</f>
        <v>استلام كورنيشة السقف|2</v>
      </c>
    </row>
    <row r="1971" spans="1:12" ht="18" x14ac:dyDescent="0.4">
      <c r="A1971" s="20">
        <v>1967</v>
      </c>
      <c r="B1971" s="20" t="s">
        <v>2932</v>
      </c>
      <c r="C1971" s="21" t="s">
        <v>2933</v>
      </c>
      <c r="D1971" s="21" t="s">
        <v>3074</v>
      </c>
      <c r="E1971" s="21" t="s">
        <v>118</v>
      </c>
      <c r="F1971" s="21" t="s">
        <v>3078</v>
      </c>
      <c r="G1971" s="21"/>
      <c r="H1971" s="20" t="s">
        <v>84</v>
      </c>
      <c r="I1971" s="21" t="s">
        <v>3076</v>
      </c>
      <c r="J1971" s="5"/>
      <c r="K1971" s="5"/>
      <c r="L1971" s="19" t="str">
        <f>D1971&amp;"|"&amp;COUNTIF($D$5:D1971,D1971)</f>
        <v>استلام كورنيشة السقف|3</v>
      </c>
    </row>
    <row r="1972" spans="1:12" ht="18" x14ac:dyDescent="0.4">
      <c r="A1972" s="22">
        <v>1968</v>
      </c>
      <c r="B1972" s="22" t="s">
        <v>2932</v>
      </c>
      <c r="C1972" s="23" t="s">
        <v>2933</v>
      </c>
      <c r="D1972" s="23" t="s">
        <v>3074</v>
      </c>
      <c r="E1972" s="23" t="s">
        <v>118</v>
      </c>
      <c r="F1972" s="23" t="s">
        <v>3079</v>
      </c>
      <c r="G1972" s="23"/>
      <c r="H1972" s="22" t="s">
        <v>84</v>
      </c>
      <c r="I1972" s="23" t="s">
        <v>3076</v>
      </c>
      <c r="J1972" s="5"/>
      <c r="K1972" s="5"/>
      <c r="L1972" s="19" t="str">
        <f>D1972&amp;"|"&amp;COUNTIF($D$5:D1972,D1972)</f>
        <v>استلام كورنيشة السقف|4</v>
      </c>
    </row>
    <row r="1973" spans="1:12" ht="18" x14ac:dyDescent="0.4">
      <c r="A1973" s="20">
        <v>1969</v>
      </c>
      <c r="B1973" s="20" t="s">
        <v>2932</v>
      </c>
      <c r="C1973" s="21" t="s">
        <v>2933</v>
      </c>
      <c r="D1973" s="21" t="s">
        <v>3074</v>
      </c>
      <c r="E1973" s="21" t="s">
        <v>118</v>
      </c>
      <c r="F1973" s="21" t="s">
        <v>3080</v>
      </c>
      <c r="G1973" s="21"/>
      <c r="H1973" s="20" t="s">
        <v>84</v>
      </c>
      <c r="I1973" s="21" t="s">
        <v>3076</v>
      </c>
      <c r="J1973" s="5"/>
      <c r="K1973" s="5"/>
      <c r="L1973" s="19" t="str">
        <f>D1973&amp;"|"&amp;COUNTIF($D$5:D1973,D1973)</f>
        <v>استلام كورنيشة السقف|5</v>
      </c>
    </row>
    <row r="1974" spans="1:12" ht="18" x14ac:dyDescent="0.4">
      <c r="A1974" s="22">
        <v>1970</v>
      </c>
      <c r="B1974" s="22" t="s">
        <v>2932</v>
      </c>
      <c r="C1974" s="23" t="s">
        <v>2933</v>
      </c>
      <c r="D1974" s="23" t="s">
        <v>3074</v>
      </c>
      <c r="E1974" s="23" t="s">
        <v>118</v>
      </c>
      <c r="F1974" s="23" t="s">
        <v>3081</v>
      </c>
      <c r="G1974" s="23"/>
      <c r="H1974" s="22" t="s">
        <v>84</v>
      </c>
      <c r="I1974" s="23" t="s">
        <v>3076</v>
      </c>
      <c r="J1974" s="5"/>
      <c r="K1974" s="5"/>
      <c r="L1974" s="19" t="str">
        <f>D1974&amp;"|"&amp;COUNTIF($D$5:D1974,D1974)</f>
        <v>استلام كورنيشة السقف|6</v>
      </c>
    </row>
    <row r="1975" spans="1:12" ht="36" x14ac:dyDescent="0.4">
      <c r="A1975" s="20">
        <v>1971</v>
      </c>
      <c r="B1975" s="20" t="s">
        <v>2932</v>
      </c>
      <c r="C1975" s="21" t="s">
        <v>2933</v>
      </c>
      <c r="D1975" s="21" t="s">
        <v>3074</v>
      </c>
      <c r="E1975" s="21" t="s">
        <v>404</v>
      </c>
      <c r="F1975" s="21" t="s">
        <v>3082</v>
      </c>
      <c r="G1975" s="21"/>
      <c r="H1975" s="20" t="s">
        <v>84</v>
      </c>
      <c r="I1975" s="21" t="s">
        <v>3076</v>
      </c>
      <c r="J1975" s="5"/>
      <c r="K1975" s="5"/>
      <c r="L1975" s="19" t="str">
        <f>D1975&amp;"|"&amp;COUNTIF($D$5:D1975,D1975)</f>
        <v>استلام كورنيشة السقف|7</v>
      </c>
    </row>
    <row r="1976" spans="1:12" ht="18" x14ac:dyDescent="0.4">
      <c r="A1976" s="22">
        <v>1972</v>
      </c>
      <c r="B1976" s="22" t="s">
        <v>2932</v>
      </c>
      <c r="C1976" s="23" t="s">
        <v>2933</v>
      </c>
      <c r="D1976" s="23" t="s">
        <v>3083</v>
      </c>
      <c r="E1976" s="23" t="s">
        <v>72</v>
      </c>
      <c r="F1976" s="23" t="s">
        <v>3084</v>
      </c>
      <c r="G1976" s="23"/>
      <c r="H1976" s="22" t="s">
        <v>78</v>
      </c>
      <c r="I1976" s="23" t="s">
        <v>3085</v>
      </c>
      <c r="J1976" s="5"/>
      <c r="K1976" s="5"/>
      <c r="L1976" s="19" t="str">
        <f>D1976&amp;"|"&amp;COUNTIF($D$5:D1976,D1976)</f>
        <v>استلام بياض الحجر الصناعي|1</v>
      </c>
    </row>
    <row r="1977" spans="1:12" ht="36" x14ac:dyDescent="0.4">
      <c r="A1977" s="20">
        <v>1973</v>
      </c>
      <c r="B1977" s="20" t="s">
        <v>2932</v>
      </c>
      <c r="C1977" s="21" t="s">
        <v>2933</v>
      </c>
      <c r="D1977" s="21" t="s">
        <v>3083</v>
      </c>
      <c r="E1977" s="21" t="s">
        <v>72</v>
      </c>
      <c r="F1977" s="21" t="s">
        <v>3086</v>
      </c>
      <c r="G1977" s="21" t="s">
        <v>3087</v>
      </c>
      <c r="H1977" s="20" t="s">
        <v>78</v>
      </c>
      <c r="I1977" s="21" t="s">
        <v>3085</v>
      </c>
      <c r="J1977" s="5"/>
      <c r="K1977" s="5"/>
      <c r="L1977" s="19" t="str">
        <f>D1977&amp;"|"&amp;COUNTIF($D$5:D1977,D1977)</f>
        <v>استلام بياض الحجر الصناعي|2</v>
      </c>
    </row>
    <row r="1978" spans="1:12" ht="18" x14ac:dyDescent="0.4">
      <c r="A1978" s="22">
        <v>1974</v>
      </c>
      <c r="B1978" s="22" t="s">
        <v>2932</v>
      </c>
      <c r="C1978" s="23" t="s">
        <v>2933</v>
      </c>
      <c r="D1978" s="23" t="s">
        <v>3083</v>
      </c>
      <c r="E1978" s="23" t="s">
        <v>72</v>
      </c>
      <c r="F1978" s="23" t="s">
        <v>3088</v>
      </c>
      <c r="G1978" s="23"/>
      <c r="H1978" s="22" t="s">
        <v>84</v>
      </c>
      <c r="I1978" s="23" t="s">
        <v>3085</v>
      </c>
      <c r="J1978" s="5"/>
      <c r="K1978" s="5"/>
      <c r="L1978" s="19" t="str">
        <f>D1978&amp;"|"&amp;COUNTIF($D$5:D1978,D1978)</f>
        <v>استلام بياض الحجر الصناعي|3</v>
      </c>
    </row>
    <row r="1979" spans="1:12" ht="18" x14ac:dyDescent="0.4">
      <c r="A1979" s="20">
        <v>1975</v>
      </c>
      <c r="B1979" s="20" t="s">
        <v>2932</v>
      </c>
      <c r="C1979" s="21" t="s">
        <v>2933</v>
      </c>
      <c r="D1979" s="21" t="s">
        <v>3083</v>
      </c>
      <c r="E1979" s="21" t="s">
        <v>118</v>
      </c>
      <c r="F1979" s="21" t="s">
        <v>3089</v>
      </c>
      <c r="G1979" s="21" t="s">
        <v>3047</v>
      </c>
      <c r="H1979" s="20" t="s">
        <v>84</v>
      </c>
      <c r="I1979" s="21" t="s">
        <v>3085</v>
      </c>
      <c r="J1979" s="5"/>
      <c r="K1979" s="5"/>
      <c r="L1979" s="19" t="str">
        <f>D1979&amp;"|"&amp;COUNTIF($D$5:D1979,D1979)</f>
        <v>استلام بياض الحجر الصناعي|4</v>
      </c>
    </row>
    <row r="1980" spans="1:12" ht="18" x14ac:dyDescent="0.4">
      <c r="A1980" s="22">
        <v>1976</v>
      </c>
      <c r="B1980" s="22" t="s">
        <v>2932</v>
      </c>
      <c r="C1980" s="23" t="s">
        <v>2933</v>
      </c>
      <c r="D1980" s="23" t="s">
        <v>3083</v>
      </c>
      <c r="E1980" s="23" t="s">
        <v>118</v>
      </c>
      <c r="F1980" s="23" t="s">
        <v>3090</v>
      </c>
      <c r="G1980" s="23" t="s">
        <v>3091</v>
      </c>
      <c r="H1980" s="22" t="s">
        <v>84</v>
      </c>
      <c r="I1980" s="23" t="s">
        <v>3085</v>
      </c>
      <c r="J1980" s="5"/>
      <c r="K1980" s="5"/>
      <c r="L1980" s="19" t="str">
        <f>D1980&amp;"|"&amp;COUNTIF($D$5:D1980,D1980)</f>
        <v>استلام بياض الحجر الصناعي|5</v>
      </c>
    </row>
    <row r="1981" spans="1:12" ht="18" x14ac:dyDescent="0.4">
      <c r="A1981" s="20">
        <v>1977</v>
      </c>
      <c r="B1981" s="20" t="s">
        <v>2932</v>
      </c>
      <c r="C1981" s="21" t="s">
        <v>2933</v>
      </c>
      <c r="D1981" s="21" t="s">
        <v>3083</v>
      </c>
      <c r="E1981" s="21" t="s">
        <v>118</v>
      </c>
      <c r="F1981" s="21" t="s">
        <v>3092</v>
      </c>
      <c r="G1981" s="21"/>
      <c r="H1981" s="20" t="s">
        <v>74</v>
      </c>
      <c r="I1981" s="21" t="s">
        <v>3085</v>
      </c>
      <c r="J1981" s="5"/>
      <c r="K1981" s="5"/>
      <c r="L1981" s="19" t="str">
        <f>D1981&amp;"|"&amp;COUNTIF($D$5:D1981,D1981)</f>
        <v>استلام بياض الحجر الصناعي|6</v>
      </c>
    </row>
    <row r="1982" spans="1:12" ht="36" x14ac:dyDescent="0.4">
      <c r="A1982" s="22">
        <v>1978</v>
      </c>
      <c r="B1982" s="22" t="s">
        <v>2932</v>
      </c>
      <c r="C1982" s="23" t="s">
        <v>2933</v>
      </c>
      <c r="D1982" s="23" t="s">
        <v>3083</v>
      </c>
      <c r="E1982" s="23" t="s">
        <v>118</v>
      </c>
      <c r="F1982" s="23" t="s">
        <v>3093</v>
      </c>
      <c r="G1982" s="23" t="s">
        <v>3094</v>
      </c>
      <c r="H1982" s="22" t="s">
        <v>84</v>
      </c>
      <c r="I1982" s="23" t="s">
        <v>3095</v>
      </c>
      <c r="J1982" s="5"/>
      <c r="K1982" s="5"/>
      <c r="L1982" s="19" t="str">
        <f>D1982&amp;"|"&amp;COUNTIF($D$5:D1982,D1982)</f>
        <v>استلام بياض الحجر الصناعي|7</v>
      </c>
    </row>
    <row r="1983" spans="1:12" ht="36" x14ac:dyDescent="0.4">
      <c r="A1983" s="20">
        <v>1979</v>
      </c>
      <c r="B1983" s="20" t="s">
        <v>2932</v>
      </c>
      <c r="C1983" s="21" t="s">
        <v>2933</v>
      </c>
      <c r="D1983" s="21" t="s">
        <v>3083</v>
      </c>
      <c r="E1983" s="21" t="s">
        <v>118</v>
      </c>
      <c r="F1983" s="21" t="s">
        <v>3096</v>
      </c>
      <c r="G1983" s="21"/>
      <c r="H1983" s="20" t="s">
        <v>84</v>
      </c>
      <c r="I1983" s="21" t="s">
        <v>2610</v>
      </c>
      <c r="J1983" s="5"/>
      <c r="K1983" s="5"/>
      <c r="L1983" s="19" t="str">
        <f>D1983&amp;"|"&amp;COUNTIF($D$5:D1983,D1983)</f>
        <v>استلام بياض الحجر الصناعي|8</v>
      </c>
    </row>
    <row r="1984" spans="1:12" ht="18" x14ac:dyDescent="0.4">
      <c r="A1984" s="22">
        <v>1980</v>
      </c>
      <c r="B1984" s="22" t="s">
        <v>2932</v>
      </c>
      <c r="C1984" s="23" t="s">
        <v>2933</v>
      </c>
      <c r="D1984" s="23" t="s">
        <v>3083</v>
      </c>
      <c r="E1984" s="23" t="s">
        <v>118</v>
      </c>
      <c r="F1984" s="23" t="s">
        <v>3097</v>
      </c>
      <c r="G1984" s="23" t="s">
        <v>3098</v>
      </c>
      <c r="H1984" s="22" t="s">
        <v>84</v>
      </c>
      <c r="I1984" s="23" t="s">
        <v>2610</v>
      </c>
      <c r="J1984" s="5"/>
      <c r="K1984" s="5"/>
      <c r="L1984" s="19" t="str">
        <f>D1984&amp;"|"&amp;COUNTIF($D$5:D1984,D1984)</f>
        <v>استلام بياض الحجر الصناعي|9</v>
      </c>
    </row>
    <row r="1985" spans="1:12" ht="18" x14ac:dyDescent="0.4">
      <c r="A1985" s="20">
        <v>1981</v>
      </c>
      <c r="B1985" s="20" t="s">
        <v>2932</v>
      </c>
      <c r="C1985" s="21" t="s">
        <v>2933</v>
      </c>
      <c r="D1985" s="21" t="s">
        <v>3083</v>
      </c>
      <c r="E1985" s="21" t="s">
        <v>118</v>
      </c>
      <c r="F1985" s="21" t="s">
        <v>3099</v>
      </c>
      <c r="G1985" s="21"/>
      <c r="H1985" s="20" t="s">
        <v>84</v>
      </c>
      <c r="I1985" s="21" t="s">
        <v>2610</v>
      </c>
      <c r="J1985" s="5"/>
      <c r="K1985" s="5"/>
      <c r="L1985" s="19" t="str">
        <f>D1985&amp;"|"&amp;COUNTIF($D$5:D1985,D1985)</f>
        <v>استلام بياض الحجر الصناعي|10</v>
      </c>
    </row>
    <row r="1986" spans="1:12" ht="18" x14ac:dyDescent="0.4">
      <c r="A1986" s="22">
        <v>1982</v>
      </c>
      <c r="B1986" s="22" t="s">
        <v>2932</v>
      </c>
      <c r="C1986" s="23" t="s">
        <v>2933</v>
      </c>
      <c r="D1986" s="23" t="s">
        <v>3083</v>
      </c>
      <c r="E1986" s="23" t="s">
        <v>118</v>
      </c>
      <c r="F1986" s="23" t="s">
        <v>3100</v>
      </c>
      <c r="G1986" s="23"/>
      <c r="H1986" s="22" t="s">
        <v>84</v>
      </c>
      <c r="I1986" s="23" t="s">
        <v>2610</v>
      </c>
      <c r="J1986" s="5"/>
      <c r="K1986" s="5"/>
      <c r="L1986" s="19" t="str">
        <f>D1986&amp;"|"&amp;COUNTIF($D$5:D1986,D1986)</f>
        <v>استلام بياض الحجر الصناعي|11</v>
      </c>
    </row>
    <row r="1987" spans="1:12" ht="36" x14ac:dyDescent="0.4">
      <c r="A1987" s="20">
        <v>1983</v>
      </c>
      <c r="B1987" s="20" t="s">
        <v>2932</v>
      </c>
      <c r="C1987" s="21" t="s">
        <v>2933</v>
      </c>
      <c r="D1987" s="21" t="s">
        <v>3083</v>
      </c>
      <c r="E1987" s="21" t="s">
        <v>118</v>
      </c>
      <c r="F1987" s="21" t="s">
        <v>3101</v>
      </c>
      <c r="G1987" s="21"/>
      <c r="H1987" s="20" t="s">
        <v>84</v>
      </c>
      <c r="I1987" s="21" t="s">
        <v>2610</v>
      </c>
      <c r="J1987" s="5"/>
      <c r="K1987" s="5"/>
      <c r="L1987" s="19" t="str">
        <f>D1987&amp;"|"&amp;COUNTIF($D$5:D1987,D1987)</f>
        <v>استلام بياض الحجر الصناعي|12</v>
      </c>
    </row>
    <row r="1988" spans="1:12" ht="36" x14ac:dyDescent="0.4">
      <c r="A1988" s="22">
        <v>1984</v>
      </c>
      <c r="B1988" s="22" t="s">
        <v>2932</v>
      </c>
      <c r="C1988" s="23" t="s">
        <v>2933</v>
      </c>
      <c r="D1988" s="23" t="s">
        <v>3083</v>
      </c>
      <c r="E1988" s="23" t="s">
        <v>118</v>
      </c>
      <c r="F1988" s="23" t="s">
        <v>3102</v>
      </c>
      <c r="G1988" s="23"/>
      <c r="H1988" s="22" t="s">
        <v>84</v>
      </c>
      <c r="I1988" s="23" t="s">
        <v>2610</v>
      </c>
      <c r="J1988" s="5"/>
      <c r="K1988" s="5"/>
      <c r="L1988" s="19" t="str">
        <f>D1988&amp;"|"&amp;COUNTIF($D$5:D1988,D1988)</f>
        <v>استلام بياض الحجر الصناعي|13</v>
      </c>
    </row>
    <row r="1989" spans="1:12" ht="18" x14ac:dyDescent="0.4">
      <c r="A1989" s="20">
        <v>1985</v>
      </c>
      <c r="B1989" s="20" t="s">
        <v>2932</v>
      </c>
      <c r="C1989" s="21" t="s">
        <v>2933</v>
      </c>
      <c r="D1989" s="21" t="s">
        <v>3103</v>
      </c>
      <c r="E1989" s="21" t="s">
        <v>118</v>
      </c>
      <c r="F1989" s="21" t="s">
        <v>3104</v>
      </c>
      <c r="G1989" s="21" t="s">
        <v>3105</v>
      </c>
      <c r="H1989" s="20" t="s">
        <v>84</v>
      </c>
      <c r="I1989" s="21" t="s">
        <v>3106</v>
      </c>
      <c r="J1989" s="5"/>
      <c r="K1989" s="5"/>
      <c r="L1989" s="19" t="str">
        <f>D1989&amp;"|"&amp;COUNTIF($D$5:D1989,D1989)</f>
        <v>Foundation weep screed للبياض|1</v>
      </c>
    </row>
    <row r="1990" spans="1:12" ht="36" x14ac:dyDescent="0.4">
      <c r="A1990" s="22">
        <v>1986</v>
      </c>
      <c r="B1990" s="22" t="s">
        <v>2932</v>
      </c>
      <c r="C1990" s="23" t="s">
        <v>2933</v>
      </c>
      <c r="D1990" s="23" t="s">
        <v>3107</v>
      </c>
      <c r="E1990" s="23" t="s">
        <v>72</v>
      </c>
      <c r="F1990" s="23" t="s">
        <v>3108</v>
      </c>
      <c r="G1990" s="23" t="s">
        <v>3109</v>
      </c>
      <c r="H1990" s="22" t="s">
        <v>74</v>
      </c>
      <c r="I1990" s="23" t="s">
        <v>3110</v>
      </c>
      <c r="J1990" s="5"/>
      <c r="K1990" s="5"/>
      <c r="L1990" s="19" t="str">
        <f>D1990&amp;"|"&amp;COUNTIF($D$5:D1990,D1990)</f>
        <v>البياض الأسمنتي|1</v>
      </c>
    </row>
    <row r="1991" spans="1:12" ht="36" x14ac:dyDescent="0.4">
      <c r="A1991" s="20">
        <v>1987</v>
      </c>
      <c r="B1991" s="20" t="s">
        <v>2932</v>
      </c>
      <c r="C1991" s="21" t="s">
        <v>2933</v>
      </c>
      <c r="D1991" s="21" t="s">
        <v>3107</v>
      </c>
      <c r="E1991" s="21" t="s">
        <v>72</v>
      </c>
      <c r="F1991" s="21" t="s">
        <v>3111</v>
      </c>
      <c r="G1991" s="21"/>
      <c r="H1991" s="20" t="s">
        <v>84</v>
      </c>
      <c r="I1991" s="21" t="s">
        <v>3110</v>
      </c>
      <c r="J1991" s="5"/>
      <c r="K1991" s="5"/>
      <c r="L1991" s="19" t="str">
        <f>D1991&amp;"|"&amp;COUNTIF($D$5:D1991,D1991)</f>
        <v>البياض الأسمنتي|2</v>
      </c>
    </row>
    <row r="1992" spans="1:12" ht="36" x14ac:dyDescent="0.4">
      <c r="A1992" s="22">
        <v>1988</v>
      </c>
      <c r="B1992" s="22" t="s">
        <v>2932</v>
      </c>
      <c r="C1992" s="23" t="s">
        <v>2933</v>
      </c>
      <c r="D1992" s="23" t="s">
        <v>3107</v>
      </c>
      <c r="E1992" s="23" t="s">
        <v>72</v>
      </c>
      <c r="F1992" s="23" t="s">
        <v>3112</v>
      </c>
      <c r="G1992" s="23" t="s">
        <v>3113</v>
      </c>
      <c r="H1992" s="22" t="s">
        <v>84</v>
      </c>
      <c r="I1992" s="23" t="s">
        <v>3110</v>
      </c>
      <c r="J1992" s="5"/>
      <c r="K1992" s="5"/>
      <c r="L1992" s="19" t="str">
        <f>D1992&amp;"|"&amp;COUNTIF($D$5:D1992,D1992)</f>
        <v>البياض الأسمنتي|3</v>
      </c>
    </row>
    <row r="1993" spans="1:12" ht="36" x14ac:dyDescent="0.4">
      <c r="A1993" s="20">
        <v>1989</v>
      </c>
      <c r="B1993" s="20" t="s">
        <v>2932</v>
      </c>
      <c r="C1993" s="21" t="s">
        <v>2933</v>
      </c>
      <c r="D1993" s="21" t="s">
        <v>3107</v>
      </c>
      <c r="E1993" s="21" t="s">
        <v>72</v>
      </c>
      <c r="F1993" s="21" t="s">
        <v>3114</v>
      </c>
      <c r="G1993" s="21"/>
      <c r="H1993" s="20" t="s">
        <v>84</v>
      </c>
      <c r="I1993" s="21" t="s">
        <v>3110</v>
      </c>
      <c r="J1993" s="5"/>
      <c r="K1993" s="5"/>
      <c r="L1993" s="19" t="str">
        <f>D1993&amp;"|"&amp;COUNTIF($D$5:D1993,D1993)</f>
        <v>البياض الأسمنتي|4</v>
      </c>
    </row>
    <row r="1994" spans="1:12" ht="36" x14ac:dyDescent="0.4">
      <c r="A1994" s="22">
        <v>1990</v>
      </c>
      <c r="B1994" s="22" t="s">
        <v>2932</v>
      </c>
      <c r="C1994" s="23" t="s">
        <v>2933</v>
      </c>
      <c r="D1994" s="23" t="s">
        <v>3107</v>
      </c>
      <c r="E1994" s="23" t="s">
        <v>118</v>
      </c>
      <c r="F1994" s="23" t="s">
        <v>3115</v>
      </c>
      <c r="G1994" s="23" t="s">
        <v>3116</v>
      </c>
      <c r="H1994" s="22" t="s">
        <v>84</v>
      </c>
      <c r="I1994" s="23" t="s">
        <v>3110</v>
      </c>
      <c r="J1994" s="5"/>
      <c r="K1994" s="5"/>
      <c r="L1994" s="19" t="str">
        <f>D1994&amp;"|"&amp;COUNTIF($D$5:D1994,D1994)</f>
        <v>البياض الأسمنتي|5</v>
      </c>
    </row>
    <row r="1995" spans="1:12" ht="36" x14ac:dyDescent="0.4">
      <c r="A1995" s="20">
        <v>1991</v>
      </c>
      <c r="B1995" s="20" t="s">
        <v>2932</v>
      </c>
      <c r="C1995" s="21" t="s">
        <v>2933</v>
      </c>
      <c r="D1995" s="21" t="s">
        <v>3107</v>
      </c>
      <c r="E1995" s="21" t="s">
        <v>118</v>
      </c>
      <c r="F1995" s="21" t="s">
        <v>3117</v>
      </c>
      <c r="G1995" s="21" t="s">
        <v>3118</v>
      </c>
      <c r="H1995" s="20" t="s">
        <v>74</v>
      </c>
      <c r="I1995" s="21" t="s">
        <v>3110</v>
      </c>
      <c r="J1995" s="5"/>
      <c r="K1995" s="5"/>
      <c r="L1995" s="19" t="str">
        <f>D1995&amp;"|"&amp;COUNTIF($D$5:D1995,D1995)</f>
        <v>البياض الأسمنتي|6</v>
      </c>
    </row>
    <row r="1996" spans="1:12" ht="36" x14ac:dyDescent="0.4">
      <c r="A1996" s="22">
        <v>1992</v>
      </c>
      <c r="B1996" s="22" t="s">
        <v>2932</v>
      </c>
      <c r="C1996" s="23" t="s">
        <v>2933</v>
      </c>
      <c r="D1996" s="23" t="s">
        <v>3107</v>
      </c>
      <c r="E1996" s="23" t="s">
        <v>118</v>
      </c>
      <c r="F1996" s="23" t="s">
        <v>3119</v>
      </c>
      <c r="G1996" s="23" t="s">
        <v>3120</v>
      </c>
      <c r="H1996" s="22" t="s">
        <v>84</v>
      </c>
      <c r="I1996" s="23" t="s">
        <v>3110</v>
      </c>
      <c r="J1996" s="5"/>
      <c r="K1996" s="5"/>
      <c r="L1996" s="19" t="str">
        <f>D1996&amp;"|"&amp;COUNTIF($D$5:D1996,D1996)</f>
        <v>البياض الأسمنتي|7</v>
      </c>
    </row>
    <row r="1997" spans="1:12" ht="36" x14ac:dyDescent="0.4">
      <c r="A1997" s="20">
        <v>1993</v>
      </c>
      <c r="B1997" s="20" t="s">
        <v>2932</v>
      </c>
      <c r="C1997" s="21" t="s">
        <v>2933</v>
      </c>
      <c r="D1997" s="21" t="s">
        <v>3107</v>
      </c>
      <c r="E1997" s="21" t="s">
        <v>118</v>
      </c>
      <c r="F1997" s="21" t="s">
        <v>3121</v>
      </c>
      <c r="G1997" s="21" t="s">
        <v>3122</v>
      </c>
      <c r="H1997" s="20" t="s">
        <v>74</v>
      </c>
      <c r="I1997" s="21" t="s">
        <v>3110</v>
      </c>
      <c r="J1997" s="5"/>
      <c r="K1997" s="5"/>
      <c r="L1997" s="19" t="str">
        <f>D1997&amp;"|"&amp;COUNTIF($D$5:D1997,D1997)</f>
        <v>البياض الأسمنتي|8</v>
      </c>
    </row>
    <row r="1998" spans="1:12" ht="36" x14ac:dyDescent="0.4">
      <c r="A1998" s="22">
        <v>1994</v>
      </c>
      <c r="B1998" s="22" t="s">
        <v>2932</v>
      </c>
      <c r="C1998" s="23" t="s">
        <v>2933</v>
      </c>
      <c r="D1998" s="23" t="s">
        <v>3107</v>
      </c>
      <c r="E1998" s="23" t="s">
        <v>72</v>
      </c>
      <c r="F1998" s="23" t="s">
        <v>3123</v>
      </c>
      <c r="G1998" s="23"/>
      <c r="H1998" s="22" t="s">
        <v>74</v>
      </c>
      <c r="I1998" s="23" t="s">
        <v>3110</v>
      </c>
      <c r="J1998" s="5"/>
      <c r="K1998" s="5"/>
      <c r="L1998" s="19" t="str">
        <f>D1998&amp;"|"&amp;COUNTIF($D$5:D1998,D1998)</f>
        <v>البياض الأسمنتي|9</v>
      </c>
    </row>
    <row r="1999" spans="1:12" ht="36" x14ac:dyDescent="0.4">
      <c r="A1999" s="20">
        <v>1995</v>
      </c>
      <c r="B1999" s="20" t="s">
        <v>2932</v>
      </c>
      <c r="C1999" s="21" t="s">
        <v>2933</v>
      </c>
      <c r="D1999" s="21" t="s">
        <v>3107</v>
      </c>
      <c r="E1999" s="21" t="s">
        <v>118</v>
      </c>
      <c r="F1999" s="21" t="s">
        <v>3124</v>
      </c>
      <c r="G1999" s="21"/>
      <c r="H1999" s="20" t="s">
        <v>84</v>
      </c>
      <c r="I1999" s="21" t="s">
        <v>3110</v>
      </c>
      <c r="J1999" s="5"/>
      <c r="K1999" s="5"/>
      <c r="L1999" s="19" t="str">
        <f>D1999&amp;"|"&amp;COUNTIF($D$5:D1999,D1999)</f>
        <v>البياض الأسمنتي|10</v>
      </c>
    </row>
    <row r="2000" spans="1:12" ht="36" x14ac:dyDescent="0.4">
      <c r="A2000" s="22">
        <v>1996</v>
      </c>
      <c r="B2000" s="22" t="s">
        <v>2932</v>
      </c>
      <c r="C2000" s="23" t="s">
        <v>2933</v>
      </c>
      <c r="D2000" s="23" t="s">
        <v>3107</v>
      </c>
      <c r="E2000" s="23" t="s">
        <v>404</v>
      </c>
      <c r="F2000" s="23" t="s">
        <v>3125</v>
      </c>
      <c r="G2000" s="23"/>
      <c r="H2000" s="22" t="s">
        <v>84</v>
      </c>
      <c r="I2000" s="23" t="s">
        <v>3110</v>
      </c>
      <c r="J2000" s="5"/>
      <c r="K2000" s="5"/>
      <c r="L2000" s="19" t="str">
        <f>D2000&amp;"|"&amp;COUNTIF($D$5:D2000,D2000)</f>
        <v>البياض الأسمنتي|11</v>
      </c>
    </row>
    <row r="2001" spans="1:12" ht="18" x14ac:dyDescent="0.4">
      <c r="A2001" s="20">
        <v>1997</v>
      </c>
      <c r="B2001" s="20" t="s">
        <v>2932</v>
      </c>
      <c r="C2001" s="21" t="s">
        <v>2933</v>
      </c>
      <c r="D2001" s="21" t="s">
        <v>2934</v>
      </c>
      <c r="E2001" s="21" t="s">
        <v>118</v>
      </c>
      <c r="F2001" s="21" t="s">
        <v>3126</v>
      </c>
      <c r="G2001" s="21" t="s">
        <v>3127</v>
      </c>
      <c r="H2001" s="20" t="s">
        <v>84</v>
      </c>
      <c r="I2001" s="21" t="s">
        <v>2958</v>
      </c>
      <c r="J2001" s="5"/>
      <c r="K2001" s="5"/>
      <c r="L2001" s="19" t="str">
        <f>D2001&amp;"|"&amp;COUNTIF($D$5:D2001,D2001)</f>
        <v>استلام أعمال طرطشة البياض|37</v>
      </c>
    </row>
    <row r="2002" spans="1:12" ht="36" x14ac:dyDescent="0.4">
      <c r="A2002" s="22">
        <v>1998</v>
      </c>
      <c r="B2002" s="22" t="s">
        <v>2932</v>
      </c>
      <c r="C2002" s="23" t="s">
        <v>2933</v>
      </c>
      <c r="D2002" s="23" t="s">
        <v>2934</v>
      </c>
      <c r="E2002" s="23" t="s">
        <v>72</v>
      </c>
      <c r="F2002" s="23" t="s">
        <v>3128</v>
      </c>
      <c r="G2002" s="23" t="s">
        <v>3129</v>
      </c>
      <c r="H2002" s="22" t="s">
        <v>84</v>
      </c>
      <c r="I2002" s="23" t="s">
        <v>2958</v>
      </c>
      <c r="J2002" s="5"/>
      <c r="K2002" s="5"/>
      <c r="L2002" s="19" t="str">
        <f>D2002&amp;"|"&amp;COUNTIF($D$5:D2002,D2002)</f>
        <v>استلام أعمال طرطشة البياض|38</v>
      </c>
    </row>
    <row r="2003" spans="1:12" ht="18" x14ac:dyDescent="0.4">
      <c r="A2003" s="20">
        <v>1999</v>
      </c>
      <c r="B2003" s="20" t="s">
        <v>2932</v>
      </c>
      <c r="C2003" s="21" t="s">
        <v>2933</v>
      </c>
      <c r="D2003" s="21" t="s">
        <v>2934</v>
      </c>
      <c r="E2003" s="21" t="s">
        <v>118</v>
      </c>
      <c r="F2003" s="21" t="s">
        <v>3130</v>
      </c>
      <c r="G2003" s="21" t="s">
        <v>3131</v>
      </c>
      <c r="H2003" s="20" t="s">
        <v>84</v>
      </c>
      <c r="I2003" s="21" t="s">
        <v>2971</v>
      </c>
      <c r="J2003" s="5"/>
      <c r="K2003" s="5"/>
      <c r="L2003" s="19" t="str">
        <f>D2003&amp;"|"&amp;COUNTIF($D$5:D2003,D2003)</f>
        <v>استلام أعمال طرطشة البياض|39</v>
      </c>
    </row>
    <row r="2004" spans="1:12" ht="18" x14ac:dyDescent="0.4">
      <c r="A2004" s="22">
        <v>2000</v>
      </c>
      <c r="B2004" s="22" t="s">
        <v>2932</v>
      </c>
      <c r="C2004" s="23" t="s">
        <v>2933</v>
      </c>
      <c r="D2004" s="23" t="s">
        <v>2934</v>
      </c>
      <c r="E2004" s="23" t="s">
        <v>72</v>
      </c>
      <c r="F2004" s="23" t="s">
        <v>3132</v>
      </c>
      <c r="G2004" s="23" t="s">
        <v>3133</v>
      </c>
      <c r="H2004" s="22" t="s">
        <v>78</v>
      </c>
      <c r="I2004" s="23" t="s">
        <v>2971</v>
      </c>
      <c r="J2004" s="5"/>
      <c r="K2004" s="5"/>
      <c r="L2004" s="19" t="str">
        <f>D2004&amp;"|"&amp;COUNTIF($D$5:D2004,D2004)</f>
        <v>استلام أعمال طرطشة البياض|40</v>
      </c>
    </row>
    <row r="2005" spans="1:12" ht="18" x14ac:dyDescent="0.4">
      <c r="A2005" s="20">
        <v>2001</v>
      </c>
      <c r="B2005" s="20" t="s">
        <v>3134</v>
      </c>
      <c r="C2005" s="21" t="s">
        <v>3135</v>
      </c>
      <c r="D2005" s="21" t="s">
        <v>2091</v>
      </c>
      <c r="E2005" s="21" t="s">
        <v>76</v>
      </c>
      <c r="F2005" s="21" t="s">
        <v>3136</v>
      </c>
      <c r="G2005" s="21"/>
      <c r="H2005" s="20" t="s">
        <v>78</v>
      </c>
      <c r="I2005" s="21" t="s">
        <v>2093</v>
      </c>
      <c r="J2005" s="5"/>
      <c r="K2005" s="5"/>
      <c r="L2005" s="19" t="str">
        <f>D2005&amp;"|"&amp;COUNTIF($D$5:D2005,D2005)</f>
        <v>فاصل التمدد بالسطح|2</v>
      </c>
    </row>
    <row r="2006" spans="1:12" ht="18" x14ac:dyDescent="0.4">
      <c r="A2006" s="22">
        <v>2002</v>
      </c>
      <c r="B2006" s="22" t="s">
        <v>3134</v>
      </c>
      <c r="C2006" s="23" t="s">
        <v>3135</v>
      </c>
      <c r="D2006" s="23" t="s">
        <v>3137</v>
      </c>
      <c r="E2006" s="23" t="s">
        <v>72</v>
      </c>
      <c r="F2006" s="23" t="s">
        <v>3138</v>
      </c>
      <c r="G2006" s="23"/>
      <c r="H2006" s="22" t="s">
        <v>84</v>
      </c>
      <c r="I2006" s="23" t="s">
        <v>2678</v>
      </c>
      <c r="J2006" s="5"/>
      <c r="K2006" s="5"/>
      <c r="L2006" s="19" t="str">
        <f>D2006&amp;"|"&amp;COUNTIF($D$5:D2006,D2006)</f>
        <v>استلام أعمال عزل الأساسات|1</v>
      </c>
    </row>
    <row r="2007" spans="1:12" ht="36" x14ac:dyDescent="0.4">
      <c r="A2007" s="20">
        <v>2003</v>
      </c>
      <c r="B2007" s="20" t="s">
        <v>3134</v>
      </c>
      <c r="C2007" s="21" t="s">
        <v>3135</v>
      </c>
      <c r="D2007" s="21" t="s">
        <v>3137</v>
      </c>
      <c r="E2007" s="21" t="s">
        <v>72</v>
      </c>
      <c r="F2007" s="21" t="s">
        <v>3139</v>
      </c>
      <c r="G2007" s="21"/>
      <c r="H2007" s="20" t="s">
        <v>84</v>
      </c>
      <c r="I2007" s="21" t="s">
        <v>2678</v>
      </c>
      <c r="J2007" s="5"/>
      <c r="K2007" s="5"/>
      <c r="L2007" s="19" t="str">
        <f>D2007&amp;"|"&amp;COUNTIF($D$5:D2007,D2007)</f>
        <v>استلام أعمال عزل الأساسات|2</v>
      </c>
    </row>
    <row r="2008" spans="1:12" ht="36" x14ac:dyDescent="0.4">
      <c r="A2008" s="22">
        <v>2004</v>
      </c>
      <c r="B2008" s="22" t="s">
        <v>3134</v>
      </c>
      <c r="C2008" s="23" t="s">
        <v>3135</v>
      </c>
      <c r="D2008" s="23" t="s">
        <v>3137</v>
      </c>
      <c r="E2008" s="23" t="s">
        <v>76</v>
      </c>
      <c r="F2008" s="23" t="s">
        <v>3140</v>
      </c>
      <c r="G2008" s="23"/>
      <c r="H2008" s="22" t="s">
        <v>78</v>
      </c>
      <c r="I2008" s="23" t="s">
        <v>2678</v>
      </c>
      <c r="J2008" s="5"/>
      <c r="K2008" s="5"/>
      <c r="L2008" s="19" t="str">
        <f>D2008&amp;"|"&amp;COUNTIF($D$5:D2008,D2008)</f>
        <v>استلام أعمال عزل الأساسات|3</v>
      </c>
    </row>
    <row r="2009" spans="1:12" ht="18" x14ac:dyDescent="0.4">
      <c r="A2009" s="20">
        <v>2005</v>
      </c>
      <c r="B2009" s="20" t="s">
        <v>3134</v>
      </c>
      <c r="C2009" s="21" t="s">
        <v>3135</v>
      </c>
      <c r="D2009" s="21" t="s">
        <v>3137</v>
      </c>
      <c r="E2009" s="21" t="s">
        <v>76</v>
      </c>
      <c r="F2009" s="21" t="s">
        <v>3141</v>
      </c>
      <c r="G2009" s="21"/>
      <c r="H2009" s="20" t="s">
        <v>78</v>
      </c>
      <c r="I2009" s="21" t="s">
        <v>2678</v>
      </c>
      <c r="J2009" s="5"/>
      <c r="K2009" s="5"/>
      <c r="L2009" s="19" t="str">
        <f>D2009&amp;"|"&amp;COUNTIF($D$5:D2009,D2009)</f>
        <v>استلام أعمال عزل الأساسات|4</v>
      </c>
    </row>
    <row r="2010" spans="1:12" ht="18" x14ac:dyDescent="0.4">
      <c r="A2010" s="22">
        <v>2006</v>
      </c>
      <c r="B2010" s="22" t="s">
        <v>3134</v>
      </c>
      <c r="C2010" s="23" t="s">
        <v>3135</v>
      </c>
      <c r="D2010" s="23" t="s">
        <v>3137</v>
      </c>
      <c r="E2010" s="23" t="s">
        <v>118</v>
      </c>
      <c r="F2010" s="23" t="s">
        <v>3142</v>
      </c>
      <c r="G2010" s="23"/>
      <c r="H2010" s="22" t="s">
        <v>84</v>
      </c>
      <c r="I2010" s="23" t="s">
        <v>2678</v>
      </c>
      <c r="J2010" s="5"/>
      <c r="K2010" s="5"/>
      <c r="L2010" s="19" t="str">
        <f>D2010&amp;"|"&amp;COUNTIF($D$5:D2010,D2010)</f>
        <v>استلام أعمال عزل الأساسات|5</v>
      </c>
    </row>
    <row r="2011" spans="1:12" ht="36" x14ac:dyDescent="0.4">
      <c r="A2011" s="20">
        <v>2007</v>
      </c>
      <c r="B2011" s="20" t="s">
        <v>3134</v>
      </c>
      <c r="C2011" s="21" t="s">
        <v>3135</v>
      </c>
      <c r="D2011" s="21" t="s">
        <v>3137</v>
      </c>
      <c r="E2011" s="21" t="s">
        <v>72</v>
      </c>
      <c r="F2011" s="21" t="s">
        <v>3143</v>
      </c>
      <c r="G2011" s="21" t="s">
        <v>3144</v>
      </c>
      <c r="H2011" s="20" t="s">
        <v>74</v>
      </c>
      <c r="I2011" s="21" t="s">
        <v>2678</v>
      </c>
      <c r="J2011" s="5"/>
      <c r="K2011" s="5"/>
      <c r="L2011" s="19" t="str">
        <f>D2011&amp;"|"&amp;COUNTIF($D$5:D2011,D2011)</f>
        <v>استلام أعمال عزل الأساسات|6</v>
      </c>
    </row>
    <row r="2012" spans="1:12" ht="18" x14ac:dyDescent="0.4">
      <c r="A2012" s="22">
        <v>2008</v>
      </c>
      <c r="B2012" s="22" t="s">
        <v>3134</v>
      </c>
      <c r="C2012" s="23" t="s">
        <v>3135</v>
      </c>
      <c r="D2012" s="23" t="s">
        <v>3137</v>
      </c>
      <c r="E2012" s="23" t="s">
        <v>72</v>
      </c>
      <c r="F2012" s="23" t="s">
        <v>3145</v>
      </c>
      <c r="G2012" s="23"/>
      <c r="H2012" s="22" t="s">
        <v>84</v>
      </c>
      <c r="I2012" s="23" t="s">
        <v>2678</v>
      </c>
      <c r="J2012" s="5"/>
      <c r="K2012" s="5"/>
      <c r="L2012" s="19" t="str">
        <f>D2012&amp;"|"&amp;COUNTIF($D$5:D2012,D2012)</f>
        <v>استلام أعمال عزل الأساسات|7</v>
      </c>
    </row>
    <row r="2013" spans="1:12" ht="18" x14ac:dyDescent="0.4">
      <c r="A2013" s="20">
        <v>2009</v>
      </c>
      <c r="B2013" s="20" t="s">
        <v>3134</v>
      </c>
      <c r="C2013" s="21" t="s">
        <v>3135</v>
      </c>
      <c r="D2013" s="21" t="s">
        <v>3137</v>
      </c>
      <c r="E2013" s="21" t="s">
        <v>72</v>
      </c>
      <c r="F2013" s="21" t="s">
        <v>3146</v>
      </c>
      <c r="G2013" s="21"/>
      <c r="H2013" s="20" t="s">
        <v>84</v>
      </c>
      <c r="I2013" s="21" t="s">
        <v>2678</v>
      </c>
      <c r="J2013" s="5"/>
      <c r="K2013" s="5"/>
      <c r="L2013" s="19" t="str">
        <f>D2013&amp;"|"&amp;COUNTIF($D$5:D2013,D2013)</f>
        <v>استلام أعمال عزل الأساسات|8</v>
      </c>
    </row>
    <row r="2014" spans="1:12" ht="36" x14ac:dyDescent="0.4">
      <c r="A2014" s="22">
        <v>2010</v>
      </c>
      <c r="B2014" s="22" t="s">
        <v>3134</v>
      </c>
      <c r="C2014" s="23" t="s">
        <v>3135</v>
      </c>
      <c r="D2014" s="23" t="s">
        <v>3137</v>
      </c>
      <c r="E2014" s="23" t="s">
        <v>72</v>
      </c>
      <c r="F2014" s="23" t="s">
        <v>3147</v>
      </c>
      <c r="G2014" s="23" t="s">
        <v>3148</v>
      </c>
      <c r="H2014" s="22" t="s">
        <v>84</v>
      </c>
      <c r="I2014" s="23" t="s">
        <v>2678</v>
      </c>
      <c r="J2014" s="5"/>
      <c r="K2014" s="5"/>
      <c r="L2014" s="19" t="str">
        <f>D2014&amp;"|"&amp;COUNTIF($D$5:D2014,D2014)</f>
        <v>استلام أعمال عزل الأساسات|9</v>
      </c>
    </row>
    <row r="2015" spans="1:12" ht="18" x14ac:dyDescent="0.4">
      <c r="A2015" s="20">
        <v>2011</v>
      </c>
      <c r="B2015" s="20" t="s">
        <v>3134</v>
      </c>
      <c r="C2015" s="21" t="s">
        <v>3135</v>
      </c>
      <c r="D2015" s="21" t="s">
        <v>3137</v>
      </c>
      <c r="E2015" s="21" t="s">
        <v>72</v>
      </c>
      <c r="F2015" s="21" t="s">
        <v>3149</v>
      </c>
      <c r="G2015" s="21"/>
      <c r="H2015" s="20" t="s">
        <v>84</v>
      </c>
      <c r="I2015" s="21" t="s">
        <v>2678</v>
      </c>
      <c r="J2015" s="5"/>
      <c r="K2015" s="5"/>
      <c r="L2015" s="19" t="str">
        <f>D2015&amp;"|"&amp;COUNTIF($D$5:D2015,D2015)</f>
        <v>استلام أعمال عزل الأساسات|10</v>
      </c>
    </row>
    <row r="2016" spans="1:12" ht="18" x14ac:dyDescent="0.4">
      <c r="A2016" s="22">
        <v>2012</v>
      </c>
      <c r="B2016" s="22" t="s">
        <v>3134</v>
      </c>
      <c r="C2016" s="23" t="s">
        <v>3135</v>
      </c>
      <c r="D2016" s="23" t="s">
        <v>3137</v>
      </c>
      <c r="E2016" s="23" t="s">
        <v>72</v>
      </c>
      <c r="F2016" s="23" t="s">
        <v>3150</v>
      </c>
      <c r="G2016" s="23" t="s">
        <v>3151</v>
      </c>
      <c r="H2016" s="22" t="s">
        <v>84</v>
      </c>
      <c r="I2016" s="23" t="s">
        <v>2678</v>
      </c>
      <c r="J2016" s="5"/>
      <c r="K2016" s="5"/>
      <c r="L2016" s="19" t="str">
        <f>D2016&amp;"|"&amp;COUNTIF($D$5:D2016,D2016)</f>
        <v>استلام أعمال عزل الأساسات|11</v>
      </c>
    </row>
    <row r="2017" spans="1:12" ht="18" x14ac:dyDescent="0.4">
      <c r="A2017" s="20">
        <v>2013</v>
      </c>
      <c r="B2017" s="20" t="s">
        <v>3134</v>
      </c>
      <c r="C2017" s="21" t="s">
        <v>3135</v>
      </c>
      <c r="D2017" s="21" t="s">
        <v>3137</v>
      </c>
      <c r="E2017" s="21" t="s">
        <v>72</v>
      </c>
      <c r="F2017" s="21" t="s">
        <v>3152</v>
      </c>
      <c r="G2017" s="21"/>
      <c r="H2017" s="20" t="s">
        <v>74</v>
      </c>
      <c r="I2017" s="21" t="s">
        <v>2678</v>
      </c>
      <c r="J2017" s="5"/>
      <c r="K2017" s="5"/>
      <c r="L2017" s="19" t="str">
        <f>D2017&amp;"|"&amp;COUNTIF($D$5:D2017,D2017)</f>
        <v>استلام أعمال عزل الأساسات|12</v>
      </c>
    </row>
    <row r="2018" spans="1:12" ht="18" x14ac:dyDescent="0.4">
      <c r="A2018" s="22">
        <v>2014</v>
      </c>
      <c r="B2018" s="22" t="s">
        <v>3134</v>
      </c>
      <c r="C2018" s="23" t="s">
        <v>3135</v>
      </c>
      <c r="D2018" s="23" t="s">
        <v>3137</v>
      </c>
      <c r="E2018" s="23" t="s">
        <v>118</v>
      </c>
      <c r="F2018" s="23" t="s">
        <v>3153</v>
      </c>
      <c r="G2018" s="23" t="s">
        <v>3154</v>
      </c>
      <c r="H2018" s="22" t="s">
        <v>84</v>
      </c>
      <c r="I2018" s="23" t="s">
        <v>3155</v>
      </c>
      <c r="J2018" s="5"/>
      <c r="K2018" s="5"/>
      <c r="L2018" s="19" t="str">
        <f>D2018&amp;"|"&amp;COUNTIF($D$5:D2018,D2018)</f>
        <v>استلام أعمال عزل الأساسات|13</v>
      </c>
    </row>
    <row r="2019" spans="1:12" ht="36" x14ac:dyDescent="0.4">
      <c r="A2019" s="20">
        <v>2015</v>
      </c>
      <c r="B2019" s="20" t="s">
        <v>3134</v>
      </c>
      <c r="C2019" s="21" t="s">
        <v>3135</v>
      </c>
      <c r="D2019" s="21" t="s">
        <v>3137</v>
      </c>
      <c r="E2019" s="21" t="s">
        <v>118</v>
      </c>
      <c r="F2019" s="21" t="s">
        <v>3156</v>
      </c>
      <c r="G2019" s="21"/>
      <c r="H2019" s="20" t="s">
        <v>74</v>
      </c>
      <c r="I2019" s="21" t="s">
        <v>3157</v>
      </c>
      <c r="J2019" s="5"/>
      <c r="K2019" s="5"/>
      <c r="L2019" s="19" t="str">
        <f>D2019&amp;"|"&amp;COUNTIF($D$5:D2019,D2019)</f>
        <v>استلام أعمال عزل الأساسات|14</v>
      </c>
    </row>
    <row r="2020" spans="1:12" ht="18" x14ac:dyDescent="0.4">
      <c r="A2020" s="22">
        <v>2016</v>
      </c>
      <c r="B2020" s="22" t="s">
        <v>3134</v>
      </c>
      <c r="C2020" s="23" t="s">
        <v>3135</v>
      </c>
      <c r="D2020" s="23" t="s">
        <v>3137</v>
      </c>
      <c r="E2020" s="23" t="s">
        <v>404</v>
      </c>
      <c r="F2020" s="23" t="s">
        <v>3158</v>
      </c>
      <c r="G2020" s="23"/>
      <c r="H2020" s="22" t="s">
        <v>74</v>
      </c>
      <c r="I2020" s="23" t="s">
        <v>3157</v>
      </c>
      <c r="J2020" s="5"/>
      <c r="K2020" s="5"/>
      <c r="L2020" s="19" t="str">
        <f>D2020&amp;"|"&amp;COUNTIF($D$5:D2020,D2020)</f>
        <v>استلام أعمال عزل الأساسات|15</v>
      </c>
    </row>
    <row r="2021" spans="1:12" ht="18" x14ac:dyDescent="0.4">
      <c r="A2021" s="20">
        <v>2017</v>
      </c>
      <c r="B2021" s="20" t="s">
        <v>3134</v>
      </c>
      <c r="C2021" s="21" t="s">
        <v>3135</v>
      </c>
      <c r="D2021" s="21" t="s">
        <v>3137</v>
      </c>
      <c r="E2021" s="21" t="s">
        <v>118</v>
      </c>
      <c r="F2021" s="21" t="s">
        <v>3159</v>
      </c>
      <c r="G2021" s="21"/>
      <c r="H2021" s="20" t="s">
        <v>84</v>
      </c>
      <c r="I2021" s="21" t="s">
        <v>3157</v>
      </c>
      <c r="J2021" s="5"/>
      <c r="K2021" s="5"/>
      <c r="L2021" s="19" t="str">
        <f>D2021&amp;"|"&amp;COUNTIF($D$5:D2021,D2021)</f>
        <v>استلام أعمال عزل الأساسات|16</v>
      </c>
    </row>
    <row r="2022" spans="1:12" ht="18" x14ac:dyDescent="0.4">
      <c r="A2022" s="22">
        <v>2018</v>
      </c>
      <c r="B2022" s="22" t="s">
        <v>3134</v>
      </c>
      <c r="C2022" s="23" t="s">
        <v>3135</v>
      </c>
      <c r="D2022" s="23" t="s">
        <v>3137</v>
      </c>
      <c r="E2022" s="23" t="s">
        <v>118</v>
      </c>
      <c r="F2022" s="23" t="s">
        <v>3160</v>
      </c>
      <c r="G2022" s="23" t="s">
        <v>3161</v>
      </c>
      <c r="H2022" s="22" t="s">
        <v>84</v>
      </c>
      <c r="I2022" s="23" t="s">
        <v>3157</v>
      </c>
      <c r="J2022" s="5"/>
      <c r="K2022" s="5"/>
      <c r="L2022" s="19" t="str">
        <f>D2022&amp;"|"&amp;COUNTIF($D$5:D2022,D2022)</f>
        <v>استلام أعمال عزل الأساسات|17</v>
      </c>
    </row>
    <row r="2023" spans="1:12" ht="36" x14ac:dyDescent="0.4">
      <c r="A2023" s="20">
        <v>2019</v>
      </c>
      <c r="B2023" s="20" t="s">
        <v>3134</v>
      </c>
      <c r="C2023" s="21" t="s">
        <v>3135</v>
      </c>
      <c r="D2023" s="21" t="s">
        <v>3137</v>
      </c>
      <c r="E2023" s="21" t="s">
        <v>72</v>
      </c>
      <c r="F2023" s="21" t="s">
        <v>3162</v>
      </c>
      <c r="G2023" s="21"/>
      <c r="H2023" s="20" t="s">
        <v>74</v>
      </c>
      <c r="I2023" s="21" t="s">
        <v>3157</v>
      </c>
      <c r="J2023" s="5"/>
      <c r="K2023" s="5"/>
      <c r="L2023" s="19" t="str">
        <f>D2023&amp;"|"&amp;COUNTIF($D$5:D2023,D2023)</f>
        <v>استلام أعمال عزل الأساسات|18</v>
      </c>
    </row>
    <row r="2024" spans="1:12" ht="36" x14ac:dyDescent="0.4">
      <c r="A2024" s="22">
        <v>2020</v>
      </c>
      <c r="B2024" s="22" t="s">
        <v>3134</v>
      </c>
      <c r="C2024" s="23" t="s">
        <v>3135</v>
      </c>
      <c r="D2024" s="23" t="s">
        <v>3137</v>
      </c>
      <c r="E2024" s="23" t="s">
        <v>72</v>
      </c>
      <c r="F2024" s="23" t="s">
        <v>3163</v>
      </c>
      <c r="G2024" s="23"/>
      <c r="H2024" s="22" t="s">
        <v>78</v>
      </c>
      <c r="I2024" s="23" t="s">
        <v>3157</v>
      </c>
      <c r="J2024" s="5"/>
      <c r="K2024" s="5"/>
      <c r="L2024" s="19" t="str">
        <f>D2024&amp;"|"&amp;COUNTIF($D$5:D2024,D2024)</f>
        <v>استلام أعمال عزل الأساسات|19</v>
      </c>
    </row>
    <row r="2025" spans="1:12" ht="36" x14ac:dyDescent="0.4">
      <c r="A2025" s="20">
        <v>2021</v>
      </c>
      <c r="B2025" s="20" t="s">
        <v>3134</v>
      </c>
      <c r="C2025" s="21" t="s">
        <v>3135</v>
      </c>
      <c r="D2025" s="21" t="s">
        <v>3137</v>
      </c>
      <c r="E2025" s="21" t="s">
        <v>404</v>
      </c>
      <c r="F2025" s="21" t="s">
        <v>3164</v>
      </c>
      <c r="G2025" s="21"/>
      <c r="H2025" s="20" t="s">
        <v>84</v>
      </c>
      <c r="I2025" s="21" t="s">
        <v>3157</v>
      </c>
      <c r="J2025" s="5"/>
      <c r="K2025" s="5"/>
      <c r="L2025" s="19" t="str">
        <f>D2025&amp;"|"&amp;COUNTIF($D$5:D2025,D2025)</f>
        <v>استلام أعمال عزل الأساسات|20</v>
      </c>
    </row>
    <row r="2026" spans="1:12" ht="18" x14ac:dyDescent="0.4">
      <c r="A2026" s="22">
        <v>2022</v>
      </c>
      <c r="B2026" s="22" t="s">
        <v>3134</v>
      </c>
      <c r="C2026" s="23" t="s">
        <v>3135</v>
      </c>
      <c r="D2026" s="23" t="s">
        <v>3137</v>
      </c>
      <c r="E2026" s="23" t="s">
        <v>404</v>
      </c>
      <c r="F2026" s="23" t="s">
        <v>3165</v>
      </c>
      <c r="G2026" s="23"/>
      <c r="H2026" s="22" t="s">
        <v>74</v>
      </c>
      <c r="I2026" s="23" t="s">
        <v>3157</v>
      </c>
      <c r="J2026" s="5"/>
      <c r="K2026" s="5"/>
      <c r="L2026" s="19" t="str">
        <f>D2026&amp;"|"&amp;COUNTIF($D$5:D2026,D2026)</f>
        <v>استلام أعمال عزل الأساسات|21</v>
      </c>
    </row>
    <row r="2027" spans="1:12" ht="36" x14ac:dyDescent="0.4">
      <c r="A2027" s="20">
        <v>2023</v>
      </c>
      <c r="B2027" s="20" t="s">
        <v>3134</v>
      </c>
      <c r="C2027" s="21" t="s">
        <v>3135</v>
      </c>
      <c r="D2027" s="21" t="s">
        <v>3137</v>
      </c>
      <c r="E2027" s="21" t="s">
        <v>404</v>
      </c>
      <c r="F2027" s="21" t="s">
        <v>3166</v>
      </c>
      <c r="G2027" s="21" t="s">
        <v>3167</v>
      </c>
      <c r="H2027" s="20" t="s">
        <v>74</v>
      </c>
      <c r="I2027" s="21" t="s">
        <v>3157</v>
      </c>
      <c r="J2027" s="5"/>
      <c r="K2027" s="5"/>
      <c r="L2027" s="19" t="str">
        <f>D2027&amp;"|"&amp;COUNTIF($D$5:D2027,D2027)</f>
        <v>استلام أعمال عزل الأساسات|22</v>
      </c>
    </row>
    <row r="2028" spans="1:12" ht="18" x14ac:dyDescent="0.4">
      <c r="A2028" s="22">
        <v>2024</v>
      </c>
      <c r="B2028" s="22" t="s">
        <v>3134</v>
      </c>
      <c r="C2028" s="23" t="s">
        <v>3135</v>
      </c>
      <c r="D2028" s="23" t="s">
        <v>3137</v>
      </c>
      <c r="E2028" s="23" t="s">
        <v>404</v>
      </c>
      <c r="F2028" s="23" t="s">
        <v>3168</v>
      </c>
      <c r="G2028" s="23"/>
      <c r="H2028" s="22" t="s">
        <v>84</v>
      </c>
      <c r="I2028" s="23" t="s">
        <v>3157</v>
      </c>
      <c r="J2028" s="5"/>
      <c r="K2028" s="5"/>
      <c r="L2028" s="19" t="str">
        <f>D2028&amp;"|"&amp;COUNTIF($D$5:D2028,D2028)</f>
        <v>استلام أعمال عزل الأساسات|23</v>
      </c>
    </row>
    <row r="2029" spans="1:12" ht="36" x14ac:dyDescent="0.4">
      <c r="A2029" s="20">
        <v>2025</v>
      </c>
      <c r="B2029" s="20" t="s">
        <v>3134</v>
      </c>
      <c r="C2029" s="21" t="s">
        <v>3135</v>
      </c>
      <c r="D2029" s="21" t="s">
        <v>3137</v>
      </c>
      <c r="E2029" s="21" t="s">
        <v>72</v>
      </c>
      <c r="F2029" s="21" t="s">
        <v>3169</v>
      </c>
      <c r="G2029" s="21" t="s">
        <v>3170</v>
      </c>
      <c r="H2029" s="20" t="s">
        <v>74</v>
      </c>
      <c r="I2029" s="21" t="s">
        <v>3157</v>
      </c>
      <c r="J2029" s="5"/>
      <c r="K2029" s="5"/>
      <c r="L2029" s="19" t="str">
        <f>D2029&amp;"|"&amp;COUNTIF($D$5:D2029,D2029)</f>
        <v>استلام أعمال عزل الأساسات|24</v>
      </c>
    </row>
    <row r="2030" spans="1:12" ht="36" x14ac:dyDescent="0.4">
      <c r="A2030" s="22">
        <v>2026</v>
      </c>
      <c r="B2030" s="22" t="s">
        <v>3134</v>
      </c>
      <c r="C2030" s="23" t="s">
        <v>3135</v>
      </c>
      <c r="D2030" s="23" t="s">
        <v>3137</v>
      </c>
      <c r="E2030" s="23" t="s">
        <v>72</v>
      </c>
      <c r="F2030" s="23" t="s">
        <v>3171</v>
      </c>
      <c r="G2030" s="23" t="s">
        <v>3172</v>
      </c>
      <c r="H2030" s="22" t="s">
        <v>74</v>
      </c>
      <c r="I2030" s="23" t="s">
        <v>3157</v>
      </c>
      <c r="J2030" s="5"/>
      <c r="K2030" s="5"/>
      <c r="L2030" s="19" t="str">
        <f>D2030&amp;"|"&amp;COUNTIF($D$5:D2030,D2030)</f>
        <v>استلام أعمال عزل الأساسات|25</v>
      </c>
    </row>
    <row r="2031" spans="1:12" ht="18" x14ac:dyDescent="0.4">
      <c r="A2031" s="20">
        <v>2027</v>
      </c>
      <c r="B2031" s="20" t="s">
        <v>3134</v>
      </c>
      <c r="C2031" s="21" t="s">
        <v>3135</v>
      </c>
      <c r="D2031" s="21" t="s">
        <v>601</v>
      </c>
      <c r="E2031" s="21" t="s">
        <v>404</v>
      </c>
      <c r="F2031" s="21" t="s">
        <v>3173</v>
      </c>
      <c r="G2031" s="21"/>
      <c r="H2031" s="20" t="s">
        <v>74</v>
      </c>
      <c r="I2031" s="21" t="s">
        <v>2412</v>
      </c>
      <c r="J2031" s="5"/>
      <c r="K2031" s="5"/>
      <c r="L2031" s="19" t="str">
        <f>D2031&amp;"|"&amp;COUNTIF($D$5:D2031,D2031)</f>
        <v>عزل واختبار الخزان الأرضي|9</v>
      </c>
    </row>
    <row r="2032" spans="1:12" ht="36" x14ac:dyDescent="0.4">
      <c r="A2032" s="22">
        <v>2028</v>
      </c>
      <c r="B2032" s="22" t="s">
        <v>3134</v>
      </c>
      <c r="C2032" s="23" t="s">
        <v>3135</v>
      </c>
      <c r="D2032" s="23" t="s">
        <v>601</v>
      </c>
      <c r="E2032" s="23" t="s">
        <v>404</v>
      </c>
      <c r="F2032" s="23" t="s">
        <v>3174</v>
      </c>
      <c r="G2032" s="23"/>
      <c r="H2032" s="22" t="s">
        <v>74</v>
      </c>
      <c r="I2032" s="23" t="s">
        <v>3175</v>
      </c>
      <c r="J2032" s="5"/>
      <c r="K2032" s="5"/>
      <c r="L2032" s="19" t="str">
        <f>D2032&amp;"|"&amp;COUNTIF($D$5:D2032,D2032)</f>
        <v>عزل واختبار الخزان الأرضي|10</v>
      </c>
    </row>
    <row r="2033" spans="1:12" ht="54" x14ac:dyDescent="0.4">
      <c r="A2033" s="20">
        <v>2029</v>
      </c>
      <c r="B2033" s="20" t="s">
        <v>3134</v>
      </c>
      <c r="C2033" s="21" t="s">
        <v>3135</v>
      </c>
      <c r="D2033" s="21" t="s">
        <v>601</v>
      </c>
      <c r="E2033" s="21" t="s">
        <v>404</v>
      </c>
      <c r="F2033" s="21" t="s">
        <v>3176</v>
      </c>
      <c r="G2033" s="21"/>
      <c r="H2033" s="20" t="s">
        <v>74</v>
      </c>
      <c r="I2033" s="21" t="s">
        <v>604</v>
      </c>
      <c r="J2033" s="5"/>
      <c r="K2033" s="5"/>
      <c r="L2033" s="19" t="str">
        <f>D2033&amp;"|"&amp;COUNTIF($D$5:D2033,D2033)</f>
        <v>عزل واختبار الخزان الأرضي|11</v>
      </c>
    </row>
    <row r="2034" spans="1:12" ht="18" x14ac:dyDescent="0.4">
      <c r="A2034" s="22">
        <v>2030</v>
      </c>
      <c r="B2034" s="22" t="s">
        <v>3134</v>
      </c>
      <c r="C2034" s="23" t="s">
        <v>3135</v>
      </c>
      <c r="D2034" s="23" t="s">
        <v>601</v>
      </c>
      <c r="E2034" s="23" t="s">
        <v>404</v>
      </c>
      <c r="F2034" s="23" t="s">
        <v>3177</v>
      </c>
      <c r="G2034" s="23"/>
      <c r="H2034" s="22" t="s">
        <v>84</v>
      </c>
      <c r="I2034" s="23" t="s">
        <v>604</v>
      </c>
      <c r="J2034" s="5"/>
      <c r="K2034" s="5"/>
      <c r="L2034" s="19" t="str">
        <f>D2034&amp;"|"&amp;COUNTIF($D$5:D2034,D2034)</f>
        <v>عزل واختبار الخزان الأرضي|12</v>
      </c>
    </row>
    <row r="2035" spans="1:12" ht="18" x14ac:dyDescent="0.4">
      <c r="A2035" s="20">
        <v>2031</v>
      </c>
      <c r="B2035" s="20" t="s">
        <v>3134</v>
      </c>
      <c r="C2035" s="21" t="s">
        <v>3135</v>
      </c>
      <c r="D2035" s="21" t="s">
        <v>381</v>
      </c>
      <c r="E2035" s="21" t="s">
        <v>118</v>
      </c>
      <c r="F2035" s="21" t="s">
        <v>3178</v>
      </c>
      <c r="G2035" s="21" t="s">
        <v>3179</v>
      </c>
      <c r="H2035" s="20" t="s">
        <v>84</v>
      </c>
      <c r="I2035" s="21" t="s">
        <v>383</v>
      </c>
      <c r="J2035" s="5"/>
      <c r="K2035" s="5"/>
      <c r="L2035" s="19" t="str">
        <f>D2035&amp;"|"&amp;COUNTIF($D$5:D2035,D2035)</f>
        <v>استلام أعمال الأسوار|21</v>
      </c>
    </row>
    <row r="2036" spans="1:12" ht="18" x14ac:dyDescent="0.4">
      <c r="A2036" s="22">
        <v>2032</v>
      </c>
      <c r="B2036" s="22" t="s">
        <v>3134</v>
      </c>
      <c r="C2036" s="23" t="s">
        <v>3135</v>
      </c>
      <c r="D2036" s="23" t="s">
        <v>2730</v>
      </c>
      <c r="E2036" s="23" t="s">
        <v>118</v>
      </c>
      <c r="F2036" s="23" t="s">
        <v>3180</v>
      </c>
      <c r="G2036" s="23"/>
      <c r="H2036" s="22" t="s">
        <v>84</v>
      </c>
      <c r="I2036" s="23" t="s">
        <v>2749</v>
      </c>
      <c r="J2036" s="5"/>
      <c r="K2036" s="5"/>
      <c r="L2036" s="19" t="str">
        <f>D2036&amp;"|"&amp;COUNTIF($D$5:D2036,D2036)</f>
        <v>ضبط جودة المباني أثناء التنفيذ|43</v>
      </c>
    </row>
    <row r="2037" spans="1:12" ht="36" x14ac:dyDescent="0.4">
      <c r="A2037" s="20">
        <v>2033</v>
      </c>
      <c r="B2037" s="20" t="s">
        <v>3134</v>
      </c>
      <c r="C2037" s="21" t="s">
        <v>3135</v>
      </c>
      <c r="D2037" s="21" t="s">
        <v>2730</v>
      </c>
      <c r="E2037" s="21" t="s">
        <v>118</v>
      </c>
      <c r="F2037" s="21" t="s">
        <v>3181</v>
      </c>
      <c r="G2037" s="21" t="s">
        <v>3182</v>
      </c>
      <c r="H2037" s="20" t="s">
        <v>84</v>
      </c>
      <c r="I2037" s="21" t="s">
        <v>2768</v>
      </c>
      <c r="J2037" s="5"/>
      <c r="K2037" s="5"/>
      <c r="L2037" s="19" t="str">
        <f>D2037&amp;"|"&amp;COUNTIF($D$5:D2037,D2037)</f>
        <v>ضبط جودة المباني أثناء التنفيذ|44</v>
      </c>
    </row>
    <row r="2038" spans="1:12" ht="36" x14ac:dyDescent="0.4">
      <c r="A2038" s="22">
        <v>2034</v>
      </c>
      <c r="B2038" s="22" t="s">
        <v>3134</v>
      </c>
      <c r="C2038" s="23" t="s">
        <v>3135</v>
      </c>
      <c r="D2038" s="23" t="s">
        <v>3183</v>
      </c>
      <c r="E2038" s="23" t="s">
        <v>72</v>
      </c>
      <c r="F2038" s="23" t="s">
        <v>3184</v>
      </c>
      <c r="G2038" s="23"/>
      <c r="H2038" s="22" t="s">
        <v>84</v>
      </c>
      <c r="I2038" s="23" t="s">
        <v>3185</v>
      </c>
      <c r="J2038" s="5"/>
      <c r="K2038" s="5"/>
      <c r="L2038" s="19" t="str">
        <f>D2038&amp;"|"&amp;COUNTIF($D$5:D2038,D2038)</f>
        <v>استلام عزل الحمامات والمطابخ والمناطق الرطبة|1</v>
      </c>
    </row>
    <row r="2039" spans="1:12" ht="36" x14ac:dyDescent="0.4">
      <c r="A2039" s="20">
        <v>2035</v>
      </c>
      <c r="B2039" s="20" t="s">
        <v>3134</v>
      </c>
      <c r="C2039" s="21" t="s">
        <v>3135</v>
      </c>
      <c r="D2039" s="21" t="s">
        <v>3183</v>
      </c>
      <c r="E2039" s="21" t="s">
        <v>72</v>
      </c>
      <c r="F2039" s="21" t="s">
        <v>3186</v>
      </c>
      <c r="G2039" s="21" t="s">
        <v>3187</v>
      </c>
      <c r="H2039" s="20" t="s">
        <v>84</v>
      </c>
      <c r="I2039" s="21" t="s">
        <v>3185</v>
      </c>
      <c r="J2039" s="5"/>
      <c r="K2039" s="5"/>
      <c r="L2039" s="19" t="str">
        <f>D2039&amp;"|"&amp;COUNTIF($D$5:D2039,D2039)</f>
        <v>استلام عزل الحمامات والمطابخ والمناطق الرطبة|2</v>
      </c>
    </row>
    <row r="2040" spans="1:12" ht="36" x14ac:dyDescent="0.4">
      <c r="A2040" s="22">
        <v>2036</v>
      </c>
      <c r="B2040" s="22" t="s">
        <v>3134</v>
      </c>
      <c r="C2040" s="23" t="s">
        <v>3135</v>
      </c>
      <c r="D2040" s="23" t="s">
        <v>3183</v>
      </c>
      <c r="E2040" s="23" t="s">
        <v>72</v>
      </c>
      <c r="F2040" s="23" t="s">
        <v>3188</v>
      </c>
      <c r="G2040" s="23"/>
      <c r="H2040" s="22" t="s">
        <v>84</v>
      </c>
      <c r="I2040" s="23" t="s">
        <v>3185</v>
      </c>
      <c r="J2040" s="5"/>
      <c r="K2040" s="5"/>
      <c r="L2040" s="19" t="str">
        <f>D2040&amp;"|"&amp;COUNTIF($D$5:D2040,D2040)</f>
        <v>استلام عزل الحمامات والمطابخ والمناطق الرطبة|3</v>
      </c>
    </row>
    <row r="2041" spans="1:12" ht="36" x14ac:dyDescent="0.4">
      <c r="A2041" s="20">
        <v>2037</v>
      </c>
      <c r="B2041" s="20" t="s">
        <v>3134</v>
      </c>
      <c r="C2041" s="21" t="s">
        <v>3135</v>
      </c>
      <c r="D2041" s="21" t="s">
        <v>3183</v>
      </c>
      <c r="E2041" s="21" t="s">
        <v>72</v>
      </c>
      <c r="F2041" s="21" t="s">
        <v>3189</v>
      </c>
      <c r="G2041" s="21" t="s">
        <v>3190</v>
      </c>
      <c r="H2041" s="20" t="s">
        <v>84</v>
      </c>
      <c r="I2041" s="21" t="s">
        <v>3185</v>
      </c>
      <c r="J2041" s="5"/>
      <c r="K2041" s="5"/>
      <c r="L2041" s="19" t="str">
        <f>D2041&amp;"|"&amp;COUNTIF($D$5:D2041,D2041)</f>
        <v>استلام عزل الحمامات والمطابخ والمناطق الرطبة|4</v>
      </c>
    </row>
    <row r="2042" spans="1:12" ht="36" x14ac:dyDescent="0.4">
      <c r="A2042" s="22">
        <v>2038</v>
      </c>
      <c r="B2042" s="22" t="s">
        <v>3134</v>
      </c>
      <c r="C2042" s="23" t="s">
        <v>3135</v>
      </c>
      <c r="D2042" s="23" t="s">
        <v>3183</v>
      </c>
      <c r="E2042" s="23" t="s">
        <v>72</v>
      </c>
      <c r="F2042" s="23" t="s">
        <v>3191</v>
      </c>
      <c r="G2042" s="23" t="s">
        <v>3192</v>
      </c>
      <c r="H2042" s="22" t="s">
        <v>84</v>
      </c>
      <c r="I2042" s="23" t="s">
        <v>3185</v>
      </c>
      <c r="J2042" s="5"/>
      <c r="K2042" s="5"/>
      <c r="L2042" s="19" t="str">
        <f>D2042&amp;"|"&amp;COUNTIF($D$5:D2042,D2042)</f>
        <v>استلام عزل الحمامات والمطابخ والمناطق الرطبة|5</v>
      </c>
    </row>
    <row r="2043" spans="1:12" ht="36" x14ac:dyDescent="0.4">
      <c r="A2043" s="20">
        <v>2039</v>
      </c>
      <c r="B2043" s="20" t="s">
        <v>3134</v>
      </c>
      <c r="C2043" s="21" t="s">
        <v>3135</v>
      </c>
      <c r="D2043" s="21" t="s">
        <v>3183</v>
      </c>
      <c r="E2043" s="21" t="s">
        <v>72</v>
      </c>
      <c r="F2043" s="21" t="s">
        <v>3193</v>
      </c>
      <c r="G2043" s="21" t="s">
        <v>3194</v>
      </c>
      <c r="H2043" s="20" t="s">
        <v>84</v>
      </c>
      <c r="I2043" s="21" t="s">
        <v>3185</v>
      </c>
      <c r="J2043" s="5"/>
      <c r="K2043" s="5"/>
      <c r="L2043" s="19" t="str">
        <f>D2043&amp;"|"&amp;COUNTIF($D$5:D2043,D2043)</f>
        <v>استلام عزل الحمامات والمطابخ والمناطق الرطبة|6</v>
      </c>
    </row>
    <row r="2044" spans="1:12" ht="36" x14ac:dyDescent="0.4">
      <c r="A2044" s="22">
        <v>2040</v>
      </c>
      <c r="B2044" s="22" t="s">
        <v>3134</v>
      </c>
      <c r="C2044" s="23" t="s">
        <v>3135</v>
      </c>
      <c r="D2044" s="23" t="s">
        <v>3183</v>
      </c>
      <c r="E2044" s="23" t="s">
        <v>72</v>
      </c>
      <c r="F2044" s="23" t="s">
        <v>3195</v>
      </c>
      <c r="G2044" s="23"/>
      <c r="H2044" s="22" t="s">
        <v>84</v>
      </c>
      <c r="I2044" s="23" t="s">
        <v>3185</v>
      </c>
      <c r="J2044" s="5"/>
      <c r="K2044" s="5"/>
      <c r="L2044" s="19" t="str">
        <f>D2044&amp;"|"&amp;COUNTIF($D$5:D2044,D2044)</f>
        <v>استلام عزل الحمامات والمطابخ والمناطق الرطبة|7</v>
      </c>
    </row>
    <row r="2045" spans="1:12" ht="36" x14ac:dyDescent="0.4">
      <c r="A2045" s="20">
        <v>2041</v>
      </c>
      <c r="B2045" s="20" t="s">
        <v>3134</v>
      </c>
      <c r="C2045" s="21" t="s">
        <v>3135</v>
      </c>
      <c r="D2045" s="21" t="s">
        <v>3183</v>
      </c>
      <c r="E2045" s="21" t="s">
        <v>72</v>
      </c>
      <c r="F2045" s="21" t="s">
        <v>3196</v>
      </c>
      <c r="G2045" s="21"/>
      <c r="H2045" s="20" t="s">
        <v>84</v>
      </c>
      <c r="I2045" s="21" t="s">
        <v>3185</v>
      </c>
      <c r="J2045" s="5"/>
      <c r="K2045" s="5"/>
      <c r="L2045" s="19" t="str">
        <f>D2045&amp;"|"&amp;COUNTIF($D$5:D2045,D2045)</f>
        <v>استلام عزل الحمامات والمطابخ والمناطق الرطبة|8</v>
      </c>
    </row>
    <row r="2046" spans="1:12" ht="36" x14ac:dyDescent="0.4">
      <c r="A2046" s="22">
        <v>2042</v>
      </c>
      <c r="B2046" s="22" t="s">
        <v>3134</v>
      </c>
      <c r="C2046" s="23" t="s">
        <v>3135</v>
      </c>
      <c r="D2046" s="23" t="s">
        <v>3183</v>
      </c>
      <c r="E2046" s="23" t="s">
        <v>72</v>
      </c>
      <c r="F2046" s="23" t="s">
        <v>3197</v>
      </c>
      <c r="G2046" s="23"/>
      <c r="H2046" s="22" t="s">
        <v>84</v>
      </c>
      <c r="I2046" s="23" t="s">
        <v>3185</v>
      </c>
      <c r="J2046" s="5"/>
      <c r="K2046" s="5"/>
      <c r="L2046" s="19" t="str">
        <f>D2046&amp;"|"&amp;COUNTIF($D$5:D2046,D2046)</f>
        <v>استلام عزل الحمامات والمطابخ والمناطق الرطبة|9</v>
      </c>
    </row>
    <row r="2047" spans="1:12" ht="36" x14ac:dyDescent="0.4">
      <c r="A2047" s="20">
        <v>2043</v>
      </c>
      <c r="B2047" s="20" t="s">
        <v>3134</v>
      </c>
      <c r="C2047" s="21" t="s">
        <v>3135</v>
      </c>
      <c r="D2047" s="21" t="s">
        <v>3183</v>
      </c>
      <c r="E2047" s="21" t="s">
        <v>118</v>
      </c>
      <c r="F2047" s="21" t="s">
        <v>3198</v>
      </c>
      <c r="G2047" s="21" t="s">
        <v>3199</v>
      </c>
      <c r="H2047" s="20" t="s">
        <v>84</v>
      </c>
      <c r="I2047" s="21" t="s">
        <v>3185</v>
      </c>
      <c r="J2047" s="5"/>
      <c r="K2047" s="5"/>
      <c r="L2047" s="19" t="str">
        <f>D2047&amp;"|"&amp;COUNTIF($D$5:D2047,D2047)</f>
        <v>استلام عزل الحمامات والمطابخ والمناطق الرطبة|10</v>
      </c>
    </row>
    <row r="2048" spans="1:12" ht="36" x14ac:dyDescent="0.4">
      <c r="A2048" s="22">
        <v>2044</v>
      </c>
      <c r="B2048" s="22" t="s">
        <v>3134</v>
      </c>
      <c r="C2048" s="23" t="s">
        <v>3135</v>
      </c>
      <c r="D2048" s="23" t="s">
        <v>3183</v>
      </c>
      <c r="E2048" s="23" t="s">
        <v>118</v>
      </c>
      <c r="F2048" s="23" t="s">
        <v>3200</v>
      </c>
      <c r="G2048" s="23"/>
      <c r="H2048" s="22" t="s">
        <v>84</v>
      </c>
      <c r="I2048" s="23" t="s">
        <v>3185</v>
      </c>
      <c r="J2048" s="5"/>
      <c r="K2048" s="5"/>
      <c r="L2048" s="19" t="str">
        <f>D2048&amp;"|"&amp;COUNTIF($D$5:D2048,D2048)</f>
        <v>استلام عزل الحمامات والمطابخ والمناطق الرطبة|11</v>
      </c>
    </row>
    <row r="2049" spans="1:12" ht="36" x14ac:dyDescent="0.4">
      <c r="A2049" s="20">
        <v>2045</v>
      </c>
      <c r="B2049" s="20" t="s">
        <v>3134</v>
      </c>
      <c r="C2049" s="21" t="s">
        <v>3135</v>
      </c>
      <c r="D2049" s="21" t="s">
        <v>3183</v>
      </c>
      <c r="E2049" s="21" t="s">
        <v>118</v>
      </c>
      <c r="F2049" s="21" t="s">
        <v>3201</v>
      </c>
      <c r="G2049" s="21"/>
      <c r="H2049" s="20" t="s">
        <v>84</v>
      </c>
      <c r="I2049" s="21" t="s">
        <v>3185</v>
      </c>
      <c r="J2049" s="5"/>
      <c r="K2049" s="5"/>
      <c r="L2049" s="19" t="str">
        <f>D2049&amp;"|"&amp;COUNTIF($D$5:D2049,D2049)</f>
        <v>استلام عزل الحمامات والمطابخ والمناطق الرطبة|12</v>
      </c>
    </row>
    <row r="2050" spans="1:12" ht="36" x14ac:dyDescent="0.4">
      <c r="A2050" s="22">
        <v>2046</v>
      </c>
      <c r="B2050" s="22" t="s">
        <v>3134</v>
      </c>
      <c r="C2050" s="23" t="s">
        <v>3135</v>
      </c>
      <c r="D2050" s="23" t="s">
        <v>3183</v>
      </c>
      <c r="E2050" s="23" t="s">
        <v>118</v>
      </c>
      <c r="F2050" s="23" t="s">
        <v>3202</v>
      </c>
      <c r="G2050" s="23" t="s">
        <v>3203</v>
      </c>
      <c r="H2050" s="22" t="s">
        <v>84</v>
      </c>
      <c r="I2050" s="23" t="s">
        <v>3185</v>
      </c>
      <c r="J2050" s="5"/>
      <c r="K2050" s="5"/>
      <c r="L2050" s="19" t="str">
        <f>D2050&amp;"|"&amp;COUNTIF($D$5:D2050,D2050)</f>
        <v>استلام عزل الحمامات والمطابخ والمناطق الرطبة|13</v>
      </c>
    </row>
    <row r="2051" spans="1:12" ht="36" x14ac:dyDescent="0.4">
      <c r="A2051" s="20">
        <v>2047</v>
      </c>
      <c r="B2051" s="20" t="s">
        <v>3134</v>
      </c>
      <c r="C2051" s="21" t="s">
        <v>3135</v>
      </c>
      <c r="D2051" s="21" t="s">
        <v>3183</v>
      </c>
      <c r="E2051" s="21" t="s">
        <v>118</v>
      </c>
      <c r="F2051" s="21" t="s">
        <v>3204</v>
      </c>
      <c r="G2051" s="21" t="s">
        <v>1081</v>
      </c>
      <c r="H2051" s="20" t="s">
        <v>84</v>
      </c>
      <c r="I2051" s="21" t="s">
        <v>3185</v>
      </c>
      <c r="J2051" s="5"/>
      <c r="K2051" s="5"/>
      <c r="L2051" s="19" t="str">
        <f>D2051&amp;"|"&amp;COUNTIF($D$5:D2051,D2051)</f>
        <v>استلام عزل الحمامات والمطابخ والمناطق الرطبة|14</v>
      </c>
    </row>
    <row r="2052" spans="1:12" ht="36" x14ac:dyDescent="0.4">
      <c r="A2052" s="22">
        <v>2048</v>
      </c>
      <c r="B2052" s="22" t="s">
        <v>3134</v>
      </c>
      <c r="C2052" s="23" t="s">
        <v>3135</v>
      </c>
      <c r="D2052" s="23" t="s">
        <v>3183</v>
      </c>
      <c r="E2052" s="23" t="s">
        <v>118</v>
      </c>
      <c r="F2052" s="23" t="s">
        <v>3205</v>
      </c>
      <c r="G2052" s="23" t="s">
        <v>3206</v>
      </c>
      <c r="H2052" s="22" t="s">
        <v>84</v>
      </c>
      <c r="I2052" s="23" t="s">
        <v>3185</v>
      </c>
      <c r="J2052" s="5"/>
      <c r="K2052" s="5"/>
      <c r="L2052" s="19" t="str">
        <f>D2052&amp;"|"&amp;COUNTIF($D$5:D2052,D2052)</f>
        <v>استلام عزل الحمامات والمطابخ والمناطق الرطبة|15</v>
      </c>
    </row>
    <row r="2053" spans="1:12" ht="36" x14ac:dyDescent="0.4">
      <c r="A2053" s="20">
        <v>2049</v>
      </c>
      <c r="B2053" s="20" t="s">
        <v>3134</v>
      </c>
      <c r="C2053" s="21" t="s">
        <v>3135</v>
      </c>
      <c r="D2053" s="21" t="s">
        <v>3183</v>
      </c>
      <c r="E2053" s="21" t="s">
        <v>118</v>
      </c>
      <c r="F2053" s="21" t="s">
        <v>3207</v>
      </c>
      <c r="G2053" s="21" t="s">
        <v>3208</v>
      </c>
      <c r="H2053" s="20" t="s">
        <v>84</v>
      </c>
      <c r="I2053" s="21" t="s">
        <v>3185</v>
      </c>
      <c r="J2053" s="5"/>
      <c r="K2053" s="5"/>
      <c r="L2053" s="19" t="str">
        <f>D2053&amp;"|"&amp;COUNTIF($D$5:D2053,D2053)</f>
        <v>استلام عزل الحمامات والمطابخ والمناطق الرطبة|16</v>
      </c>
    </row>
    <row r="2054" spans="1:12" ht="36" x14ac:dyDescent="0.4">
      <c r="A2054" s="22">
        <v>2050</v>
      </c>
      <c r="B2054" s="22" t="s">
        <v>3134</v>
      </c>
      <c r="C2054" s="23" t="s">
        <v>3135</v>
      </c>
      <c r="D2054" s="23" t="s">
        <v>3183</v>
      </c>
      <c r="E2054" s="23" t="s">
        <v>118</v>
      </c>
      <c r="F2054" s="23" t="s">
        <v>3209</v>
      </c>
      <c r="G2054" s="23"/>
      <c r="H2054" s="22" t="s">
        <v>84</v>
      </c>
      <c r="I2054" s="23" t="s">
        <v>3210</v>
      </c>
      <c r="J2054" s="5"/>
      <c r="K2054" s="5"/>
      <c r="L2054" s="19" t="str">
        <f>D2054&amp;"|"&amp;COUNTIF($D$5:D2054,D2054)</f>
        <v>استلام عزل الحمامات والمطابخ والمناطق الرطبة|17</v>
      </c>
    </row>
    <row r="2055" spans="1:12" ht="36" x14ac:dyDescent="0.4">
      <c r="A2055" s="20">
        <v>2051</v>
      </c>
      <c r="B2055" s="20" t="s">
        <v>3134</v>
      </c>
      <c r="C2055" s="21" t="s">
        <v>3135</v>
      </c>
      <c r="D2055" s="21" t="s">
        <v>3183</v>
      </c>
      <c r="E2055" s="21" t="s">
        <v>118</v>
      </c>
      <c r="F2055" s="21" t="s">
        <v>3211</v>
      </c>
      <c r="G2055" s="21"/>
      <c r="H2055" s="20" t="s">
        <v>74</v>
      </c>
      <c r="I2055" s="21" t="s">
        <v>3210</v>
      </c>
      <c r="J2055" s="5"/>
      <c r="K2055" s="5"/>
      <c r="L2055" s="19" t="str">
        <f>D2055&amp;"|"&amp;COUNTIF($D$5:D2055,D2055)</f>
        <v>استلام عزل الحمامات والمطابخ والمناطق الرطبة|18</v>
      </c>
    </row>
    <row r="2056" spans="1:12" ht="36" x14ac:dyDescent="0.4">
      <c r="A2056" s="22">
        <v>2052</v>
      </c>
      <c r="B2056" s="22" t="s">
        <v>3134</v>
      </c>
      <c r="C2056" s="23" t="s">
        <v>3135</v>
      </c>
      <c r="D2056" s="23" t="s">
        <v>3183</v>
      </c>
      <c r="E2056" s="23" t="s">
        <v>118</v>
      </c>
      <c r="F2056" s="23" t="s">
        <v>3212</v>
      </c>
      <c r="G2056" s="23"/>
      <c r="H2056" s="22" t="s">
        <v>84</v>
      </c>
      <c r="I2056" s="23" t="s">
        <v>3210</v>
      </c>
      <c r="J2056" s="5"/>
      <c r="K2056" s="5"/>
      <c r="L2056" s="19" t="str">
        <f>D2056&amp;"|"&amp;COUNTIF($D$5:D2056,D2056)</f>
        <v>استلام عزل الحمامات والمطابخ والمناطق الرطبة|19</v>
      </c>
    </row>
    <row r="2057" spans="1:12" ht="18" x14ac:dyDescent="0.4">
      <c r="A2057" s="20">
        <v>2053</v>
      </c>
      <c r="B2057" s="20" t="s">
        <v>3134</v>
      </c>
      <c r="C2057" s="21" t="s">
        <v>3135</v>
      </c>
      <c r="D2057" s="21" t="s">
        <v>3213</v>
      </c>
      <c r="E2057" s="21" t="s">
        <v>404</v>
      </c>
      <c r="F2057" s="21" t="s">
        <v>3214</v>
      </c>
      <c r="G2057" s="21" t="s">
        <v>3215</v>
      </c>
      <c r="H2057" s="20" t="s">
        <v>74</v>
      </c>
      <c r="I2057" s="21" t="s">
        <v>3210</v>
      </c>
      <c r="J2057" s="5"/>
      <c r="K2057" s="5"/>
      <c r="L2057" s="19" t="str">
        <f>D2057&amp;"|"&amp;COUNTIF($D$5:D2057,D2057)</f>
        <v>اختبار الغمر لعزل الحمامات|1</v>
      </c>
    </row>
    <row r="2058" spans="1:12" ht="18" x14ac:dyDescent="0.4">
      <c r="A2058" s="22">
        <v>2054</v>
      </c>
      <c r="B2058" s="22" t="s">
        <v>3134</v>
      </c>
      <c r="C2058" s="23" t="s">
        <v>3135</v>
      </c>
      <c r="D2058" s="23" t="s">
        <v>3213</v>
      </c>
      <c r="E2058" s="23" t="s">
        <v>404</v>
      </c>
      <c r="F2058" s="23" t="s">
        <v>3216</v>
      </c>
      <c r="G2058" s="23"/>
      <c r="H2058" s="22" t="s">
        <v>84</v>
      </c>
      <c r="I2058" s="23" t="s">
        <v>3210</v>
      </c>
      <c r="J2058" s="5"/>
      <c r="K2058" s="5"/>
      <c r="L2058" s="19" t="str">
        <f>D2058&amp;"|"&amp;COUNTIF($D$5:D2058,D2058)</f>
        <v>اختبار الغمر لعزل الحمامات|2</v>
      </c>
    </row>
    <row r="2059" spans="1:12" ht="18" x14ac:dyDescent="0.4">
      <c r="A2059" s="20">
        <v>2055</v>
      </c>
      <c r="B2059" s="20" t="s">
        <v>3134</v>
      </c>
      <c r="C2059" s="21" t="s">
        <v>3135</v>
      </c>
      <c r="D2059" s="21" t="s">
        <v>3213</v>
      </c>
      <c r="E2059" s="21" t="s">
        <v>404</v>
      </c>
      <c r="F2059" s="21" t="s">
        <v>3217</v>
      </c>
      <c r="G2059" s="21" t="s">
        <v>3218</v>
      </c>
      <c r="H2059" s="20" t="s">
        <v>84</v>
      </c>
      <c r="I2059" s="21" t="s">
        <v>3210</v>
      </c>
      <c r="J2059" s="5"/>
      <c r="K2059" s="5"/>
      <c r="L2059" s="19" t="str">
        <f>D2059&amp;"|"&amp;COUNTIF($D$5:D2059,D2059)</f>
        <v>اختبار الغمر لعزل الحمامات|3</v>
      </c>
    </row>
    <row r="2060" spans="1:12" ht="36" x14ac:dyDescent="0.4">
      <c r="A2060" s="22">
        <v>2056</v>
      </c>
      <c r="B2060" s="22" t="s">
        <v>3134</v>
      </c>
      <c r="C2060" s="23" t="s">
        <v>3135</v>
      </c>
      <c r="D2060" s="23" t="s">
        <v>3213</v>
      </c>
      <c r="E2060" s="23" t="s">
        <v>404</v>
      </c>
      <c r="F2060" s="23" t="s">
        <v>3219</v>
      </c>
      <c r="G2060" s="23"/>
      <c r="H2060" s="22" t="s">
        <v>84</v>
      </c>
      <c r="I2060" s="23" t="s">
        <v>3210</v>
      </c>
      <c r="J2060" s="5"/>
      <c r="K2060" s="5"/>
      <c r="L2060" s="19" t="str">
        <f>D2060&amp;"|"&amp;COUNTIF($D$5:D2060,D2060)</f>
        <v>اختبار الغمر لعزل الحمامات|4</v>
      </c>
    </row>
    <row r="2061" spans="1:12" ht="36" x14ac:dyDescent="0.4">
      <c r="A2061" s="20">
        <v>2057</v>
      </c>
      <c r="B2061" s="20" t="s">
        <v>3134</v>
      </c>
      <c r="C2061" s="21" t="s">
        <v>3135</v>
      </c>
      <c r="D2061" s="21" t="s">
        <v>3213</v>
      </c>
      <c r="E2061" s="21" t="s">
        <v>404</v>
      </c>
      <c r="F2061" s="21" t="s">
        <v>3220</v>
      </c>
      <c r="G2061" s="21" t="s">
        <v>3221</v>
      </c>
      <c r="H2061" s="20" t="s">
        <v>84</v>
      </c>
      <c r="I2061" s="21" t="s">
        <v>3210</v>
      </c>
      <c r="J2061" s="5"/>
      <c r="K2061" s="5"/>
      <c r="L2061" s="19" t="str">
        <f>D2061&amp;"|"&amp;COUNTIF($D$5:D2061,D2061)</f>
        <v>اختبار الغمر لعزل الحمامات|5</v>
      </c>
    </row>
    <row r="2062" spans="1:12" ht="18" x14ac:dyDescent="0.4">
      <c r="A2062" s="22">
        <v>2058</v>
      </c>
      <c r="B2062" s="22" t="s">
        <v>3134</v>
      </c>
      <c r="C2062" s="23" t="s">
        <v>3135</v>
      </c>
      <c r="D2062" s="23" t="s">
        <v>3222</v>
      </c>
      <c r="E2062" s="23" t="s">
        <v>72</v>
      </c>
      <c r="F2062" s="23" t="s">
        <v>3223</v>
      </c>
      <c r="G2062" s="23"/>
      <c r="H2062" s="22" t="s">
        <v>84</v>
      </c>
      <c r="I2062" s="23" t="s">
        <v>3210</v>
      </c>
      <c r="J2062" s="5"/>
      <c r="K2062" s="5"/>
      <c r="L2062" s="19" t="str">
        <f>D2062&amp;"|"&amp;COUNTIF($D$5:D2062,D2062)</f>
        <v>استلام عزل الأسطح|1</v>
      </c>
    </row>
    <row r="2063" spans="1:12" ht="18" x14ac:dyDescent="0.4">
      <c r="A2063" s="20">
        <v>2059</v>
      </c>
      <c r="B2063" s="20" t="s">
        <v>3134</v>
      </c>
      <c r="C2063" s="21" t="s">
        <v>3135</v>
      </c>
      <c r="D2063" s="21" t="s">
        <v>3222</v>
      </c>
      <c r="E2063" s="21" t="s">
        <v>72</v>
      </c>
      <c r="F2063" s="21" t="s">
        <v>3224</v>
      </c>
      <c r="G2063" s="21"/>
      <c r="H2063" s="20" t="s">
        <v>84</v>
      </c>
      <c r="I2063" s="21" t="s">
        <v>3210</v>
      </c>
      <c r="J2063" s="5"/>
      <c r="K2063" s="5"/>
      <c r="L2063" s="19" t="str">
        <f>D2063&amp;"|"&amp;COUNTIF($D$5:D2063,D2063)</f>
        <v>استلام عزل الأسطح|2</v>
      </c>
    </row>
    <row r="2064" spans="1:12" ht="18" x14ac:dyDescent="0.4">
      <c r="A2064" s="22">
        <v>2060</v>
      </c>
      <c r="B2064" s="22" t="s">
        <v>3134</v>
      </c>
      <c r="C2064" s="23" t="s">
        <v>3135</v>
      </c>
      <c r="D2064" s="23" t="s">
        <v>3222</v>
      </c>
      <c r="E2064" s="23" t="s">
        <v>72</v>
      </c>
      <c r="F2064" s="23" t="s">
        <v>3225</v>
      </c>
      <c r="G2064" s="23"/>
      <c r="H2064" s="22" t="s">
        <v>84</v>
      </c>
      <c r="I2064" s="23" t="s">
        <v>3210</v>
      </c>
      <c r="J2064" s="5"/>
      <c r="K2064" s="5"/>
      <c r="L2064" s="19" t="str">
        <f>D2064&amp;"|"&amp;COUNTIF($D$5:D2064,D2064)</f>
        <v>استلام عزل الأسطح|3</v>
      </c>
    </row>
    <row r="2065" spans="1:12" ht="36" x14ac:dyDescent="0.4">
      <c r="A2065" s="20">
        <v>2061</v>
      </c>
      <c r="B2065" s="20" t="s">
        <v>3134</v>
      </c>
      <c r="C2065" s="21" t="s">
        <v>3135</v>
      </c>
      <c r="D2065" s="21" t="s">
        <v>3222</v>
      </c>
      <c r="E2065" s="21" t="s">
        <v>72</v>
      </c>
      <c r="F2065" s="21" t="s">
        <v>3226</v>
      </c>
      <c r="G2065" s="21"/>
      <c r="H2065" s="20" t="s">
        <v>84</v>
      </c>
      <c r="I2065" s="21" t="s">
        <v>3210</v>
      </c>
      <c r="J2065" s="5"/>
      <c r="K2065" s="5"/>
      <c r="L2065" s="19" t="str">
        <f>D2065&amp;"|"&amp;COUNTIF($D$5:D2065,D2065)</f>
        <v>استلام عزل الأسطح|4</v>
      </c>
    </row>
    <row r="2066" spans="1:12" ht="18" x14ac:dyDescent="0.4">
      <c r="A2066" s="22">
        <v>2062</v>
      </c>
      <c r="B2066" s="22" t="s">
        <v>3134</v>
      </c>
      <c r="C2066" s="23" t="s">
        <v>3135</v>
      </c>
      <c r="D2066" s="23" t="s">
        <v>3222</v>
      </c>
      <c r="E2066" s="23" t="s">
        <v>72</v>
      </c>
      <c r="F2066" s="23" t="s">
        <v>3227</v>
      </c>
      <c r="G2066" s="23"/>
      <c r="H2066" s="22" t="s">
        <v>84</v>
      </c>
      <c r="I2066" s="23" t="s">
        <v>3210</v>
      </c>
      <c r="J2066" s="5"/>
      <c r="K2066" s="5"/>
      <c r="L2066" s="19" t="str">
        <f>D2066&amp;"|"&amp;COUNTIF($D$5:D2066,D2066)</f>
        <v>استلام عزل الأسطح|5</v>
      </c>
    </row>
    <row r="2067" spans="1:12" ht="36" x14ac:dyDescent="0.4">
      <c r="A2067" s="20">
        <v>2063</v>
      </c>
      <c r="B2067" s="20" t="s">
        <v>3134</v>
      </c>
      <c r="C2067" s="21" t="s">
        <v>3135</v>
      </c>
      <c r="D2067" s="21" t="s">
        <v>3222</v>
      </c>
      <c r="E2067" s="21" t="s">
        <v>72</v>
      </c>
      <c r="F2067" s="21" t="s">
        <v>3228</v>
      </c>
      <c r="G2067" s="21" t="s">
        <v>3229</v>
      </c>
      <c r="H2067" s="20" t="s">
        <v>84</v>
      </c>
      <c r="I2067" s="21" t="s">
        <v>3210</v>
      </c>
      <c r="J2067" s="5"/>
      <c r="K2067" s="5"/>
      <c r="L2067" s="19" t="str">
        <f>D2067&amp;"|"&amp;COUNTIF($D$5:D2067,D2067)</f>
        <v>استلام عزل الأسطح|6</v>
      </c>
    </row>
    <row r="2068" spans="1:12" ht="18" x14ac:dyDescent="0.4">
      <c r="A2068" s="22">
        <v>2064</v>
      </c>
      <c r="B2068" s="22" t="s">
        <v>3134</v>
      </c>
      <c r="C2068" s="23" t="s">
        <v>3135</v>
      </c>
      <c r="D2068" s="23" t="s">
        <v>3222</v>
      </c>
      <c r="E2068" s="23" t="s">
        <v>72</v>
      </c>
      <c r="F2068" s="23" t="s">
        <v>3230</v>
      </c>
      <c r="G2068" s="23" t="s">
        <v>3231</v>
      </c>
      <c r="H2068" s="22" t="s">
        <v>84</v>
      </c>
      <c r="I2068" s="23" t="s">
        <v>3232</v>
      </c>
      <c r="J2068" s="5"/>
      <c r="K2068" s="5"/>
      <c r="L2068" s="19" t="str">
        <f>D2068&amp;"|"&amp;COUNTIF($D$5:D2068,D2068)</f>
        <v>استلام عزل الأسطح|7</v>
      </c>
    </row>
    <row r="2069" spans="1:12" ht="18" x14ac:dyDescent="0.4">
      <c r="A2069" s="20">
        <v>2065</v>
      </c>
      <c r="B2069" s="20" t="s">
        <v>3134</v>
      </c>
      <c r="C2069" s="21" t="s">
        <v>3135</v>
      </c>
      <c r="D2069" s="21" t="s">
        <v>3222</v>
      </c>
      <c r="E2069" s="21" t="s">
        <v>72</v>
      </c>
      <c r="F2069" s="21" t="s">
        <v>3233</v>
      </c>
      <c r="G2069" s="21" t="s">
        <v>3234</v>
      </c>
      <c r="H2069" s="20" t="s">
        <v>84</v>
      </c>
      <c r="I2069" s="21" t="s">
        <v>3232</v>
      </c>
      <c r="J2069" s="5"/>
      <c r="K2069" s="5"/>
      <c r="L2069" s="19" t="str">
        <f>D2069&amp;"|"&amp;COUNTIF($D$5:D2069,D2069)</f>
        <v>استلام عزل الأسطح|8</v>
      </c>
    </row>
    <row r="2070" spans="1:12" ht="18" x14ac:dyDescent="0.4">
      <c r="A2070" s="22">
        <v>2066</v>
      </c>
      <c r="B2070" s="22" t="s">
        <v>3134</v>
      </c>
      <c r="C2070" s="23" t="s">
        <v>3135</v>
      </c>
      <c r="D2070" s="23" t="s">
        <v>3222</v>
      </c>
      <c r="E2070" s="23" t="s">
        <v>72</v>
      </c>
      <c r="F2070" s="23" t="s">
        <v>3235</v>
      </c>
      <c r="G2070" s="23"/>
      <c r="H2070" s="22" t="s">
        <v>84</v>
      </c>
      <c r="I2070" s="23" t="s">
        <v>3232</v>
      </c>
      <c r="J2070" s="5"/>
      <c r="K2070" s="5"/>
      <c r="L2070" s="19" t="str">
        <f>D2070&amp;"|"&amp;COUNTIF($D$5:D2070,D2070)</f>
        <v>استلام عزل الأسطح|9</v>
      </c>
    </row>
    <row r="2071" spans="1:12" ht="18" x14ac:dyDescent="0.4">
      <c r="A2071" s="20">
        <v>2067</v>
      </c>
      <c r="B2071" s="20" t="s">
        <v>3134</v>
      </c>
      <c r="C2071" s="21" t="s">
        <v>3135</v>
      </c>
      <c r="D2071" s="21" t="s">
        <v>3222</v>
      </c>
      <c r="E2071" s="21" t="s">
        <v>72</v>
      </c>
      <c r="F2071" s="21" t="s">
        <v>3236</v>
      </c>
      <c r="G2071" s="21"/>
      <c r="H2071" s="20" t="s">
        <v>74</v>
      </c>
      <c r="I2071" s="21" t="s">
        <v>3232</v>
      </c>
      <c r="J2071" s="5"/>
      <c r="K2071" s="5"/>
      <c r="L2071" s="19" t="str">
        <f>D2071&amp;"|"&amp;COUNTIF($D$5:D2071,D2071)</f>
        <v>استلام عزل الأسطح|10</v>
      </c>
    </row>
    <row r="2072" spans="1:12" ht="18" x14ac:dyDescent="0.4">
      <c r="A2072" s="22">
        <v>2068</v>
      </c>
      <c r="B2072" s="22" t="s">
        <v>3134</v>
      </c>
      <c r="C2072" s="23" t="s">
        <v>3135</v>
      </c>
      <c r="D2072" s="23" t="s">
        <v>3222</v>
      </c>
      <c r="E2072" s="23" t="s">
        <v>72</v>
      </c>
      <c r="F2072" s="23" t="s">
        <v>3237</v>
      </c>
      <c r="G2072" s="23" t="s">
        <v>3238</v>
      </c>
      <c r="H2072" s="22" t="s">
        <v>78</v>
      </c>
      <c r="I2072" s="23" t="s">
        <v>3232</v>
      </c>
      <c r="J2072" s="5"/>
      <c r="K2072" s="5"/>
      <c r="L2072" s="19" t="str">
        <f>D2072&amp;"|"&amp;COUNTIF($D$5:D2072,D2072)</f>
        <v>استلام عزل الأسطح|11</v>
      </c>
    </row>
    <row r="2073" spans="1:12" ht="18" x14ac:dyDescent="0.4">
      <c r="A2073" s="20">
        <v>2069</v>
      </c>
      <c r="B2073" s="20" t="s">
        <v>3134</v>
      </c>
      <c r="C2073" s="21" t="s">
        <v>3135</v>
      </c>
      <c r="D2073" s="21" t="s">
        <v>3222</v>
      </c>
      <c r="E2073" s="21" t="s">
        <v>72</v>
      </c>
      <c r="F2073" s="21" t="s">
        <v>3239</v>
      </c>
      <c r="G2073" s="21"/>
      <c r="H2073" s="20" t="s">
        <v>84</v>
      </c>
      <c r="I2073" s="21" t="s">
        <v>3232</v>
      </c>
      <c r="J2073" s="5"/>
      <c r="K2073" s="5"/>
      <c r="L2073" s="19" t="str">
        <f>D2073&amp;"|"&amp;COUNTIF($D$5:D2073,D2073)</f>
        <v>استلام عزل الأسطح|12</v>
      </c>
    </row>
    <row r="2074" spans="1:12" ht="18" x14ac:dyDescent="0.4">
      <c r="A2074" s="22">
        <v>2070</v>
      </c>
      <c r="B2074" s="22" t="s">
        <v>3134</v>
      </c>
      <c r="C2074" s="23" t="s">
        <v>3135</v>
      </c>
      <c r="D2074" s="23" t="s">
        <v>3222</v>
      </c>
      <c r="E2074" s="23" t="s">
        <v>118</v>
      </c>
      <c r="F2074" s="23" t="s">
        <v>3240</v>
      </c>
      <c r="G2074" s="23" t="s">
        <v>3241</v>
      </c>
      <c r="H2074" s="22" t="s">
        <v>84</v>
      </c>
      <c r="I2074" s="23" t="s">
        <v>3232</v>
      </c>
      <c r="J2074" s="5"/>
      <c r="K2074" s="5"/>
      <c r="L2074" s="19" t="str">
        <f>D2074&amp;"|"&amp;COUNTIF($D$5:D2074,D2074)</f>
        <v>استلام عزل الأسطح|13</v>
      </c>
    </row>
    <row r="2075" spans="1:12" ht="36" x14ac:dyDescent="0.4">
      <c r="A2075" s="20">
        <v>2071</v>
      </c>
      <c r="B2075" s="20" t="s">
        <v>3134</v>
      </c>
      <c r="C2075" s="21" t="s">
        <v>3135</v>
      </c>
      <c r="D2075" s="21" t="s">
        <v>3222</v>
      </c>
      <c r="E2075" s="21" t="s">
        <v>118</v>
      </c>
      <c r="F2075" s="21" t="s">
        <v>3242</v>
      </c>
      <c r="G2075" s="21"/>
      <c r="H2075" s="20" t="s">
        <v>84</v>
      </c>
      <c r="I2075" s="21" t="s">
        <v>3232</v>
      </c>
      <c r="J2075" s="5"/>
      <c r="K2075" s="5"/>
      <c r="L2075" s="19" t="str">
        <f>D2075&amp;"|"&amp;COUNTIF($D$5:D2075,D2075)</f>
        <v>استلام عزل الأسطح|14</v>
      </c>
    </row>
    <row r="2076" spans="1:12" ht="18" x14ac:dyDescent="0.4">
      <c r="A2076" s="22">
        <v>2072</v>
      </c>
      <c r="B2076" s="22" t="s">
        <v>3134</v>
      </c>
      <c r="C2076" s="23" t="s">
        <v>3135</v>
      </c>
      <c r="D2076" s="23" t="s">
        <v>3222</v>
      </c>
      <c r="E2076" s="23" t="s">
        <v>118</v>
      </c>
      <c r="F2076" s="23" t="s">
        <v>3243</v>
      </c>
      <c r="G2076" s="23"/>
      <c r="H2076" s="22" t="s">
        <v>84</v>
      </c>
      <c r="I2076" s="23" t="s">
        <v>3232</v>
      </c>
      <c r="J2076" s="5"/>
      <c r="K2076" s="5"/>
      <c r="L2076" s="19" t="str">
        <f>D2076&amp;"|"&amp;COUNTIF($D$5:D2076,D2076)</f>
        <v>استلام عزل الأسطح|15</v>
      </c>
    </row>
    <row r="2077" spans="1:12" ht="36" x14ac:dyDescent="0.4">
      <c r="A2077" s="20">
        <v>2073</v>
      </c>
      <c r="B2077" s="20" t="s">
        <v>3134</v>
      </c>
      <c r="C2077" s="21" t="s">
        <v>3135</v>
      </c>
      <c r="D2077" s="21" t="s">
        <v>3222</v>
      </c>
      <c r="E2077" s="21" t="s">
        <v>118</v>
      </c>
      <c r="F2077" s="21" t="s">
        <v>3244</v>
      </c>
      <c r="G2077" s="21" t="s">
        <v>3245</v>
      </c>
      <c r="H2077" s="20" t="s">
        <v>84</v>
      </c>
      <c r="I2077" s="21" t="s">
        <v>3232</v>
      </c>
      <c r="J2077" s="5"/>
      <c r="K2077" s="5"/>
      <c r="L2077" s="19" t="str">
        <f>D2077&amp;"|"&amp;COUNTIF($D$5:D2077,D2077)</f>
        <v>استلام عزل الأسطح|16</v>
      </c>
    </row>
    <row r="2078" spans="1:12" ht="18" x14ac:dyDescent="0.4">
      <c r="A2078" s="22">
        <v>2074</v>
      </c>
      <c r="B2078" s="22" t="s">
        <v>3134</v>
      </c>
      <c r="C2078" s="23" t="s">
        <v>3135</v>
      </c>
      <c r="D2078" s="23" t="s">
        <v>3222</v>
      </c>
      <c r="E2078" s="23" t="s">
        <v>118</v>
      </c>
      <c r="F2078" s="23" t="s">
        <v>3246</v>
      </c>
      <c r="G2078" s="23"/>
      <c r="H2078" s="22" t="s">
        <v>84</v>
      </c>
      <c r="I2078" s="23" t="s">
        <v>3232</v>
      </c>
      <c r="J2078" s="5"/>
      <c r="K2078" s="5"/>
      <c r="L2078" s="19" t="str">
        <f>D2078&amp;"|"&amp;COUNTIF($D$5:D2078,D2078)</f>
        <v>استلام عزل الأسطح|17</v>
      </c>
    </row>
    <row r="2079" spans="1:12" ht="36" x14ac:dyDescent="0.4">
      <c r="A2079" s="20">
        <v>2075</v>
      </c>
      <c r="B2079" s="20" t="s">
        <v>3134</v>
      </c>
      <c r="C2079" s="21" t="s">
        <v>3135</v>
      </c>
      <c r="D2079" s="21" t="s">
        <v>3222</v>
      </c>
      <c r="E2079" s="21" t="s">
        <v>118</v>
      </c>
      <c r="F2079" s="21" t="s">
        <v>3247</v>
      </c>
      <c r="G2079" s="21"/>
      <c r="H2079" s="20" t="s">
        <v>84</v>
      </c>
      <c r="I2079" s="21" t="s">
        <v>3232</v>
      </c>
      <c r="J2079" s="5"/>
      <c r="K2079" s="5"/>
      <c r="L2079" s="19" t="str">
        <f>D2079&amp;"|"&amp;COUNTIF($D$5:D2079,D2079)</f>
        <v>استلام عزل الأسطح|18</v>
      </c>
    </row>
    <row r="2080" spans="1:12" ht="36" x14ac:dyDescent="0.4">
      <c r="A2080" s="22">
        <v>2076</v>
      </c>
      <c r="B2080" s="22" t="s">
        <v>3134</v>
      </c>
      <c r="C2080" s="23" t="s">
        <v>3135</v>
      </c>
      <c r="D2080" s="23" t="s">
        <v>3222</v>
      </c>
      <c r="E2080" s="23" t="s">
        <v>118</v>
      </c>
      <c r="F2080" s="23" t="s">
        <v>3248</v>
      </c>
      <c r="G2080" s="23"/>
      <c r="H2080" s="22" t="s">
        <v>84</v>
      </c>
      <c r="I2080" s="23" t="s">
        <v>3232</v>
      </c>
      <c r="J2080" s="5"/>
      <c r="K2080" s="5"/>
      <c r="L2080" s="19" t="str">
        <f>D2080&amp;"|"&amp;COUNTIF($D$5:D2080,D2080)</f>
        <v>استلام عزل الأسطح|19</v>
      </c>
    </row>
    <row r="2081" spans="1:12" ht="36" x14ac:dyDescent="0.4">
      <c r="A2081" s="20">
        <v>2077</v>
      </c>
      <c r="B2081" s="20" t="s">
        <v>3134</v>
      </c>
      <c r="C2081" s="21" t="s">
        <v>3135</v>
      </c>
      <c r="D2081" s="21" t="s">
        <v>3222</v>
      </c>
      <c r="E2081" s="21" t="s">
        <v>118</v>
      </c>
      <c r="F2081" s="21" t="s">
        <v>3249</v>
      </c>
      <c r="G2081" s="21" t="s">
        <v>3250</v>
      </c>
      <c r="H2081" s="20" t="s">
        <v>84</v>
      </c>
      <c r="I2081" s="21" t="s">
        <v>3232</v>
      </c>
      <c r="J2081" s="5"/>
      <c r="K2081" s="5"/>
      <c r="L2081" s="19" t="str">
        <f>D2081&amp;"|"&amp;COUNTIF($D$5:D2081,D2081)</f>
        <v>استلام عزل الأسطح|20</v>
      </c>
    </row>
    <row r="2082" spans="1:12" ht="36" x14ac:dyDescent="0.4">
      <c r="A2082" s="22">
        <v>2078</v>
      </c>
      <c r="B2082" s="22" t="s">
        <v>3134</v>
      </c>
      <c r="C2082" s="23" t="s">
        <v>3135</v>
      </c>
      <c r="D2082" s="23" t="s">
        <v>3222</v>
      </c>
      <c r="E2082" s="23" t="s">
        <v>118</v>
      </c>
      <c r="F2082" s="23" t="s">
        <v>3251</v>
      </c>
      <c r="G2082" s="23"/>
      <c r="H2082" s="22" t="s">
        <v>84</v>
      </c>
      <c r="I2082" s="23" t="s">
        <v>3252</v>
      </c>
      <c r="J2082" s="5"/>
      <c r="K2082" s="5"/>
      <c r="L2082" s="19" t="str">
        <f>D2082&amp;"|"&amp;COUNTIF($D$5:D2082,D2082)</f>
        <v>استلام عزل الأسطح|21</v>
      </c>
    </row>
    <row r="2083" spans="1:12" ht="18" x14ac:dyDescent="0.4">
      <c r="A2083" s="20">
        <v>2079</v>
      </c>
      <c r="B2083" s="20" t="s">
        <v>3134</v>
      </c>
      <c r="C2083" s="21" t="s">
        <v>3135</v>
      </c>
      <c r="D2083" s="21" t="s">
        <v>3222</v>
      </c>
      <c r="E2083" s="21" t="s">
        <v>118</v>
      </c>
      <c r="F2083" s="21" t="s">
        <v>3253</v>
      </c>
      <c r="G2083" s="21"/>
      <c r="H2083" s="20" t="s">
        <v>84</v>
      </c>
      <c r="I2083" s="21" t="s">
        <v>3232</v>
      </c>
      <c r="J2083" s="5"/>
      <c r="K2083" s="5"/>
      <c r="L2083" s="19" t="str">
        <f>D2083&amp;"|"&amp;COUNTIF($D$5:D2083,D2083)</f>
        <v>استلام عزل الأسطح|22</v>
      </c>
    </row>
    <row r="2084" spans="1:12" ht="36" x14ac:dyDescent="0.4">
      <c r="A2084" s="22">
        <v>2080</v>
      </c>
      <c r="B2084" s="22" t="s">
        <v>3134</v>
      </c>
      <c r="C2084" s="23" t="s">
        <v>3135</v>
      </c>
      <c r="D2084" s="23" t="s">
        <v>3222</v>
      </c>
      <c r="E2084" s="23" t="s">
        <v>118</v>
      </c>
      <c r="F2084" s="23" t="s">
        <v>3254</v>
      </c>
      <c r="G2084" s="23" t="s">
        <v>3255</v>
      </c>
      <c r="H2084" s="22" t="s">
        <v>84</v>
      </c>
      <c r="I2084" s="23" t="s">
        <v>3232</v>
      </c>
      <c r="J2084" s="5"/>
      <c r="K2084" s="5"/>
      <c r="L2084" s="19" t="str">
        <f>D2084&amp;"|"&amp;COUNTIF($D$5:D2084,D2084)</f>
        <v>استلام عزل الأسطح|23</v>
      </c>
    </row>
    <row r="2085" spans="1:12" ht="36" x14ac:dyDescent="0.4">
      <c r="A2085" s="20">
        <v>2081</v>
      </c>
      <c r="B2085" s="20" t="s">
        <v>3134</v>
      </c>
      <c r="C2085" s="21" t="s">
        <v>3135</v>
      </c>
      <c r="D2085" s="21" t="s">
        <v>3222</v>
      </c>
      <c r="E2085" s="21" t="s">
        <v>118</v>
      </c>
      <c r="F2085" s="21" t="s">
        <v>3256</v>
      </c>
      <c r="G2085" s="21"/>
      <c r="H2085" s="20" t="s">
        <v>84</v>
      </c>
      <c r="I2085" s="21" t="s">
        <v>3252</v>
      </c>
      <c r="J2085" s="5"/>
      <c r="K2085" s="5"/>
      <c r="L2085" s="19" t="str">
        <f>D2085&amp;"|"&amp;COUNTIF($D$5:D2085,D2085)</f>
        <v>استلام عزل الأسطح|24</v>
      </c>
    </row>
    <row r="2086" spans="1:12" ht="18" x14ac:dyDescent="0.4">
      <c r="A2086" s="22">
        <v>2082</v>
      </c>
      <c r="B2086" s="22" t="s">
        <v>3134</v>
      </c>
      <c r="C2086" s="23" t="s">
        <v>3135</v>
      </c>
      <c r="D2086" s="23" t="s">
        <v>3222</v>
      </c>
      <c r="E2086" s="23" t="s">
        <v>118</v>
      </c>
      <c r="F2086" s="23" t="s">
        <v>3257</v>
      </c>
      <c r="G2086" s="23" t="s">
        <v>3258</v>
      </c>
      <c r="H2086" s="22" t="s">
        <v>84</v>
      </c>
      <c r="I2086" s="23" t="s">
        <v>3232</v>
      </c>
      <c r="J2086" s="5"/>
      <c r="K2086" s="5"/>
      <c r="L2086" s="19" t="str">
        <f>D2086&amp;"|"&amp;COUNTIF($D$5:D2086,D2086)</f>
        <v>استلام عزل الأسطح|25</v>
      </c>
    </row>
    <row r="2087" spans="1:12" ht="18" x14ac:dyDescent="0.4">
      <c r="A2087" s="20">
        <v>2083</v>
      </c>
      <c r="B2087" s="20" t="s">
        <v>3134</v>
      </c>
      <c r="C2087" s="21" t="s">
        <v>3135</v>
      </c>
      <c r="D2087" s="21" t="s">
        <v>3259</v>
      </c>
      <c r="E2087" s="21" t="s">
        <v>404</v>
      </c>
      <c r="F2087" s="21" t="s">
        <v>3260</v>
      </c>
      <c r="G2087" s="21" t="s">
        <v>3261</v>
      </c>
      <c r="H2087" s="20" t="s">
        <v>74</v>
      </c>
      <c r="I2087" s="21" t="s">
        <v>3232</v>
      </c>
      <c r="J2087" s="5"/>
      <c r="K2087" s="5"/>
      <c r="L2087" s="19" t="str">
        <f>D2087&amp;"|"&amp;COUNTIF($D$5:D2087,D2087)</f>
        <v>اختبار الغمر لعزل الأسطح|1</v>
      </c>
    </row>
    <row r="2088" spans="1:12" ht="18" x14ac:dyDescent="0.4">
      <c r="A2088" s="22">
        <v>2084</v>
      </c>
      <c r="B2088" s="22" t="s">
        <v>3134</v>
      </c>
      <c r="C2088" s="23" t="s">
        <v>3135</v>
      </c>
      <c r="D2088" s="23" t="s">
        <v>3259</v>
      </c>
      <c r="E2088" s="23" t="s">
        <v>404</v>
      </c>
      <c r="F2088" s="23" t="s">
        <v>3262</v>
      </c>
      <c r="G2088" s="23"/>
      <c r="H2088" s="22" t="s">
        <v>84</v>
      </c>
      <c r="I2088" s="23" t="s">
        <v>3232</v>
      </c>
      <c r="J2088" s="5"/>
      <c r="K2088" s="5"/>
      <c r="L2088" s="19" t="str">
        <f>D2088&amp;"|"&amp;COUNTIF($D$5:D2088,D2088)</f>
        <v>اختبار الغمر لعزل الأسطح|2</v>
      </c>
    </row>
    <row r="2089" spans="1:12" ht="18" x14ac:dyDescent="0.4">
      <c r="A2089" s="20">
        <v>2085</v>
      </c>
      <c r="B2089" s="20" t="s">
        <v>3134</v>
      </c>
      <c r="C2089" s="21" t="s">
        <v>3135</v>
      </c>
      <c r="D2089" s="21" t="s">
        <v>2070</v>
      </c>
      <c r="E2089" s="21" t="s">
        <v>118</v>
      </c>
      <c r="F2089" s="21" t="s">
        <v>3263</v>
      </c>
      <c r="G2089" s="21"/>
      <c r="H2089" s="20" t="s">
        <v>84</v>
      </c>
      <c r="I2089" s="21" t="s">
        <v>1241</v>
      </c>
      <c r="J2089" s="5"/>
      <c r="K2089" s="5"/>
      <c r="L2089" s="19" t="str">
        <f>D2089&amp;"|"&amp;COUNTIF($D$5:D2089,D2089)</f>
        <v>تسليح القاعدة المشتركة|4</v>
      </c>
    </row>
    <row r="2090" spans="1:12" ht="18" x14ac:dyDescent="0.4">
      <c r="A2090" s="22">
        <v>2086</v>
      </c>
      <c r="B2090" s="22" t="s">
        <v>3134</v>
      </c>
      <c r="C2090" s="23" t="s">
        <v>3135</v>
      </c>
      <c r="D2090" s="23" t="s">
        <v>607</v>
      </c>
      <c r="E2090" s="23" t="s">
        <v>118</v>
      </c>
      <c r="F2090" s="23" t="s">
        <v>3264</v>
      </c>
      <c r="G2090" s="23" t="s">
        <v>3265</v>
      </c>
      <c r="H2090" s="22" t="s">
        <v>84</v>
      </c>
      <c r="I2090" s="23" t="s">
        <v>610</v>
      </c>
      <c r="J2090" s="5"/>
      <c r="K2090" s="5"/>
      <c r="L2090" s="19" t="str">
        <f>D2090&amp;"|"&amp;COUNTIF($D$5:D2090,D2090)</f>
        <v>طبقات أعمال الأساسات|8</v>
      </c>
    </row>
    <row r="2091" spans="1:12" ht="18" x14ac:dyDescent="0.4">
      <c r="A2091" s="20">
        <v>2087</v>
      </c>
      <c r="B2091" s="20" t="s">
        <v>3134</v>
      </c>
      <c r="C2091" s="21" t="s">
        <v>3135</v>
      </c>
      <c r="D2091" s="21" t="s">
        <v>607</v>
      </c>
      <c r="E2091" s="21" t="s">
        <v>118</v>
      </c>
      <c r="F2091" s="21" t="s">
        <v>3266</v>
      </c>
      <c r="G2091" s="21" t="s">
        <v>3267</v>
      </c>
      <c r="H2091" s="20" t="s">
        <v>74</v>
      </c>
      <c r="I2091" s="21" t="s">
        <v>610</v>
      </c>
      <c r="J2091" s="5"/>
      <c r="K2091" s="5"/>
      <c r="L2091" s="19" t="str">
        <f>D2091&amp;"|"&amp;COUNTIF($D$5:D2091,D2091)</f>
        <v>طبقات أعمال الأساسات|9</v>
      </c>
    </row>
    <row r="2092" spans="1:12" ht="18" x14ac:dyDescent="0.4">
      <c r="A2092" s="22">
        <v>2088</v>
      </c>
      <c r="B2092" s="22" t="s">
        <v>3134</v>
      </c>
      <c r="C2092" s="23" t="s">
        <v>3135</v>
      </c>
      <c r="D2092" s="23" t="s">
        <v>1146</v>
      </c>
      <c r="E2092" s="23" t="s">
        <v>118</v>
      </c>
      <c r="F2092" s="23" t="s">
        <v>3268</v>
      </c>
      <c r="G2092" s="23"/>
      <c r="H2092" s="22" t="s">
        <v>84</v>
      </c>
      <c r="I2092" s="23" t="s">
        <v>1149</v>
      </c>
      <c r="J2092" s="5"/>
      <c r="K2092" s="5"/>
      <c r="L2092" s="19" t="str">
        <f>D2092&amp;"|"&amp;COUNTIF($D$5:D2092,D2092)</f>
        <v>فاصل عزل البلاطة الأرضية والميدة|2</v>
      </c>
    </row>
    <row r="2093" spans="1:12" ht="36" x14ac:dyDescent="0.4">
      <c r="A2093" s="20">
        <v>2089</v>
      </c>
      <c r="B2093" s="20" t="s">
        <v>3134</v>
      </c>
      <c r="C2093" s="21" t="s">
        <v>3135</v>
      </c>
      <c r="D2093" s="21" t="s">
        <v>1150</v>
      </c>
      <c r="E2093" s="21" t="s">
        <v>72</v>
      </c>
      <c r="F2093" s="21" t="s">
        <v>3269</v>
      </c>
      <c r="G2093" s="21"/>
      <c r="H2093" s="20" t="s">
        <v>84</v>
      </c>
      <c r="I2093" s="21" t="s">
        <v>1153</v>
      </c>
      <c r="J2093" s="5"/>
      <c r="K2093" s="5"/>
      <c r="L2093" s="19" t="str">
        <f>D2093&amp;"|"&amp;COUNTIF($D$5:D2093,D2093)</f>
        <v>فواصل البلاطة الأرضية S.O.G|7</v>
      </c>
    </row>
    <row r="2094" spans="1:12" ht="18" x14ac:dyDescent="0.4">
      <c r="A2094" s="22">
        <v>2090</v>
      </c>
      <c r="B2094" s="22" t="s">
        <v>3134</v>
      </c>
      <c r="C2094" s="23" t="s">
        <v>3135</v>
      </c>
      <c r="D2094" s="23" t="s">
        <v>3270</v>
      </c>
      <c r="E2094" s="23" t="s">
        <v>72</v>
      </c>
      <c r="F2094" s="23" t="s">
        <v>3271</v>
      </c>
      <c r="G2094" s="23" t="s">
        <v>3272</v>
      </c>
      <c r="H2094" s="22" t="s">
        <v>74</v>
      </c>
      <c r="I2094" s="23" t="s">
        <v>2862</v>
      </c>
      <c r="J2094" s="5"/>
      <c r="K2094" s="5"/>
      <c r="L2094" s="19" t="str">
        <f>D2094&amp;"|"&amp;COUNTIF($D$5:D2094,D2094)</f>
        <v>عزل الأسطح Inverted roof|1</v>
      </c>
    </row>
    <row r="2095" spans="1:12" ht="18" x14ac:dyDescent="0.4">
      <c r="A2095" s="20">
        <v>2091</v>
      </c>
      <c r="B2095" s="20" t="s">
        <v>3134</v>
      </c>
      <c r="C2095" s="21" t="s">
        <v>3135</v>
      </c>
      <c r="D2095" s="21" t="s">
        <v>3270</v>
      </c>
      <c r="E2095" s="21" t="s">
        <v>72</v>
      </c>
      <c r="F2095" s="21" t="s">
        <v>3273</v>
      </c>
      <c r="G2095" s="21" t="s">
        <v>3274</v>
      </c>
      <c r="H2095" s="20" t="s">
        <v>84</v>
      </c>
      <c r="I2095" s="21" t="s">
        <v>2862</v>
      </c>
      <c r="J2095" s="5"/>
      <c r="K2095" s="5"/>
      <c r="L2095" s="19" t="str">
        <f>D2095&amp;"|"&amp;COUNTIF($D$5:D2095,D2095)</f>
        <v>عزل الأسطح Inverted roof|2</v>
      </c>
    </row>
    <row r="2096" spans="1:12" ht="18" x14ac:dyDescent="0.4">
      <c r="A2096" s="22">
        <v>2092</v>
      </c>
      <c r="B2096" s="22" t="s">
        <v>3134</v>
      </c>
      <c r="C2096" s="23" t="s">
        <v>3135</v>
      </c>
      <c r="D2096" s="23" t="s">
        <v>3270</v>
      </c>
      <c r="E2096" s="23" t="s">
        <v>118</v>
      </c>
      <c r="F2096" s="23" t="s">
        <v>3275</v>
      </c>
      <c r="G2096" s="23" t="s">
        <v>3276</v>
      </c>
      <c r="H2096" s="22" t="s">
        <v>74</v>
      </c>
      <c r="I2096" s="23" t="s">
        <v>2862</v>
      </c>
      <c r="J2096" s="5"/>
      <c r="K2096" s="5"/>
      <c r="L2096" s="19" t="str">
        <f>D2096&amp;"|"&amp;COUNTIF($D$5:D2096,D2096)</f>
        <v>عزل الأسطح Inverted roof|3</v>
      </c>
    </row>
    <row r="2097" spans="1:12" ht="36" x14ac:dyDescent="0.4">
      <c r="A2097" s="20">
        <v>2093</v>
      </c>
      <c r="B2097" s="20" t="s">
        <v>3134</v>
      </c>
      <c r="C2097" s="21" t="s">
        <v>3135</v>
      </c>
      <c r="D2097" s="21" t="s">
        <v>3277</v>
      </c>
      <c r="E2097" s="21" t="s">
        <v>118</v>
      </c>
      <c r="F2097" s="21" t="s">
        <v>3278</v>
      </c>
      <c r="G2097" s="21"/>
      <c r="H2097" s="20" t="s">
        <v>74</v>
      </c>
      <c r="I2097" s="21" t="s">
        <v>3106</v>
      </c>
      <c r="J2097" s="5"/>
      <c r="K2097" s="5"/>
      <c r="L2097" s="19" t="str">
        <f>D2097&amp;"|"&amp;COUNTIF($D$5:D2097,D2097)</f>
        <v>عزل الرطوبة للبدروم والدور الأرضي|1</v>
      </c>
    </row>
    <row r="2098" spans="1:12" ht="18" x14ac:dyDescent="0.4">
      <c r="A2098" s="22">
        <v>2094</v>
      </c>
      <c r="B2098" s="22" t="s">
        <v>3134</v>
      </c>
      <c r="C2098" s="23" t="s">
        <v>3135</v>
      </c>
      <c r="D2098" s="23" t="s">
        <v>3277</v>
      </c>
      <c r="E2098" s="23" t="s">
        <v>118</v>
      </c>
      <c r="F2098" s="23" t="s">
        <v>3279</v>
      </c>
      <c r="G2098" s="23"/>
      <c r="H2098" s="22" t="s">
        <v>84</v>
      </c>
      <c r="I2098" s="23" t="s">
        <v>3106</v>
      </c>
      <c r="J2098" s="5"/>
      <c r="K2098" s="5"/>
      <c r="L2098" s="19" t="str">
        <f>D2098&amp;"|"&amp;COUNTIF($D$5:D2098,D2098)</f>
        <v>عزل الرطوبة للبدروم والدور الأرضي|2</v>
      </c>
    </row>
    <row r="2099" spans="1:12" ht="18" x14ac:dyDescent="0.4">
      <c r="A2099" s="20">
        <v>2095</v>
      </c>
      <c r="B2099" s="20" t="s">
        <v>3134</v>
      </c>
      <c r="C2099" s="21" t="s">
        <v>3135</v>
      </c>
      <c r="D2099" s="21" t="s">
        <v>3277</v>
      </c>
      <c r="E2099" s="21" t="s">
        <v>118</v>
      </c>
      <c r="F2099" s="21" t="s">
        <v>3280</v>
      </c>
      <c r="G2099" s="21"/>
      <c r="H2099" s="20" t="s">
        <v>74</v>
      </c>
      <c r="I2099" s="21" t="s">
        <v>3106</v>
      </c>
      <c r="J2099" s="5"/>
      <c r="K2099" s="5"/>
      <c r="L2099" s="19" t="str">
        <f>D2099&amp;"|"&amp;COUNTIF($D$5:D2099,D2099)</f>
        <v>عزل الرطوبة للبدروم والدور الأرضي|3</v>
      </c>
    </row>
    <row r="2100" spans="1:12" ht="18" x14ac:dyDescent="0.4">
      <c r="A2100" s="22">
        <v>2096</v>
      </c>
      <c r="B2100" s="22" t="s">
        <v>3134</v>
      </c>
      <c r="C2100" s="23" t="s">
        <v>3135</v>
      </c>
      <c r="D2100" s="23" t="s">
        <v>2091</v>
      </c>
      <c r="E2100" s="23" t="s">
        <v>118</v>
      </c>
      <c r="F2100" s="23" t="s">
        <v>3281</v>
      </c>
      <c r="G2100" s="23"/>
      <c r="H2100" s="22" t="s">
        <v>74</v>
      </c>
      <c r="I2100" s="23" t="s">
        <v>3282</v>
      </c>
      <c r="J2100" s="5"/>
      <c r="K2100" s="5"/>
      <c r="L2100" s="19" t="str">
        <f>D2100&amp;"|"&amp;COUNTIF($D$5:D2100,D2100)</f>
        <v>فاصل التمدد بالسطح|3</v>
      </c>
    </row>
    <row r="2101" spans="1:12" ht="36" x14ac:dyDescent="0.4">
      <c r="A2101" s="20">
        <v>2097</v>
      </c>
      <c r="B2101" s="20" t="s">
        <v>3134</v>
      </c>
      <c r="C2101" s="21" t="s">
        <v>3135</v>
      </c>
      <c r="D2101" s="21" t="s">
        <v>2091</v>
      </c>
      <c r="E2101" s="21" t="s">
        <v>118</v>
      </c>
      <c r="F2101" s="21" t="s">
        <v>3283</v>
      </c>
      <c r="G2101" s="21"/>
      <c r="H2101" s="20" t="s">
        <v>84</v>
      </c>
      <c r="I2101" s="21" t="s">
        <v>3282</v>
      </c>
      <c r="J2101" s="5"/>
      <c r="K2101" s="5"/>
      <c r="L2101" s="19" t="str">
        <f>D2101&amp;"|"&amp;COUNTIF($D$5:D2101,D2101)</f>
        <v>فاصل التمدد بالسطح|4</v>
      </c>
    </row>
    <row r="2102" spans="1:12" ht="36" x14ac:dyDescent="0.4">
      <c r="A2102" s="22">
        <v>2098</v>
      </c>
      <c r="B2102" s="22" t="s">
        <v>3134</v>
      </c>
      <c r="C2102" s="23" t="s">
        <v>3135</v>
      </c>
      <c r="D2102" s="23" t="s">
        <v>2091</v>
      </c>
      <c r="E2102" s="23" t="s">
        <v>118</v>
      </c>
      <c r="F2102" s="23" t="s">
        <v>3284</v>
      </c>
      <c r="G2102" s="23"/>
      <c r="H2102" s="22" t="s">
        <v>84</v>
      </c>
      <c r="I2102" s="23" t="s">
        <v>2093</v>
      </c>
      <c r="J2102" s="5"/>
      <c r="K2102" s="5"/>
      <c r="L2102" s="19" t="str">
        <f>D2102&amp;"|"&amp;COUNTIF($D$5:D2102,D2102)</f>
        <v>فاصل التمدد بالسطح|5</v>
      </c>
    </row>
    <row r="2103" spans="1:12" ht="36" x14ac:dyDescent="0.4">
      <c r="A2103" s="20">
        <v>2099</v>
      </c>
      <c r="B2103" s="20" t="s">
        <v>3134</v>
      </c>
      <c r="C2103" s="21" t="s">
        <v>3135</v>
      </c>
      <c r="D2103" s="21" t="s">
        <v>3285</v>
      </c>
      <c r="E2103" s="21" t="s">
        <v>118</v>
      </c>
      <c r="F2103" s="21" t="s">
        <v>3286</v>
      </c>
      <c r="G2103" s="21" t="s">
        <v>3287</v>
      </c>
      <c r="H2103" s="20" t="s">
        <v>74</v>
      </c>
      <c r="I2103" s="21" t="s">
        <v>2093</v>
      </c>
      <c r="J2103" s="5"/>
      <c r="K2103" s="5"/>
      <c r="L2103" s="19" t="str">
        <f>D2103&amp;"|"&amp;COUNTIF($D$5:D2103,D2103)</f>
        <v>عزل المواسير المخترقة لبلاطة السطح|1</v>
      </c>
    </row>
    <row r="2104" spans="1:12" ht="36" x14ac:dyDescent="0.4">
      <c r="A2104" s="22">
        <v>2100</v>
      </c>
      <c r="B2104" s="22" t="s">
        <v>3134</v>
      </c>
      <c r="C2104" s="23" t="s">
        <v>3135</v>
      </c>
      <c r="D2104" s="23" t="s">
        <v>3288</v>
      </c>
      <c r="E2104" s="23" t="s">
        <v>118</v>
      </c>
      <c r="F2104" s="23" t="s">
        <v>3289</v>
      </c>
      <c r="G2104" s="23"/>
      <c r="H2104" s="22" t="s">
        <v>84</v>
      </c>
      <c r="I2104" s="23" t="s">
        <v>3290</v>
      </c>
      <c r="J2104" s="5"/>
      <c r="K2104" s="5"/>
      <c r="L2104" s="19" t="str">
        <f>D2104&amp;"|"&amp;COUNTIF($D$5:D2104,D2104)</f>
        <v>جرجوري صرف المطر مع جرجوري الفائض|1</v>
      </c>
    </row>
    <row r="2105" spans="1:12" ht="36" x14ac:dyDescent="0.4">
      <c r="A2105" s="20">
        <v>2101</v>
      </c>
      <c r="B2105" s="20" t="s">
        <v>3134</v>
      </c>
      <c r="C2105" s="21" t="s">
        <v>3135</v>
      </c>
      <c r="D2105" s="21" t="s">
        <v>3288</v>
      </c>
      <c r="E2105" s="21" t="s">
        <v>118</v>
      </c>
      <c r="F2105" s="21" t="s">
        <v>3291</v>
      </c>
      <c r="G2105" s="21"/>
      <c r="H2105" s="20" t="s">
        <v>74</v>
      </c>
      <c r="I2105" s="21" t="s">
        <v>3290</v>
      </c>
      <c r="J2105" s="5"/>
      <c r="K2105" s="5"/>
      <c r="L2105" s="19" t="str">
        <f>D2105&amp;"|"&amp;COUNTIF($D$5:D2105,D2105)</f>
        <v>جرجوري صرف المطر مع جرجوري الفائض|2</v>
      </c>
    </row>
    <row r="2106" spans="1:12" ht="36" x14ac:dyDescent="0.4">
      <c r="A2106" s="22">
        <v>2102</v>
      </c>
      <c r="B2106" s="22" t="s">
        <v>3134</v>
      </c>
      <c r="C2106" s="23" t="s">
        <v>3135</v>
      </c>
      <c r="D2106" s="23" t="s">
        <v>3292</v>
      </c>
      <c r="E2106" s="23" t="s">
        <v>72</v>
      </c>
      <c r="F2106" s="23" t="s">
        <v>3293</v>
      </c>
      <c r="G2106" s="23"/>
      <c r="H2106" s="22" t="s">
        <v>74</v>
      </c>
      <c r="I2106" s="23" t="s">
        <v>635</v>
      </c>
      <c r="J2106" s="5"/>
      <c r="K2106" s="5"/>
      <c r="L2106" s="19" t="str">
        <f>D2106&amp;"|"&amp;COUNTIF($D$5:D2106,D2106)</f>
        <v>عزل الأساسات|1</v>
      </c>
    </row>
    <row r="2107" spans="1:12" ht="36" x14ac:dyDescent="0.4">
      <c r="A2107" s="20">
        <v>2103</v>
      </c>
      <c r="B2107" s="20" t="s">
        <v>3134</v>
      </c>
      <c r="C2107" s="21" t="s">
        <v>3135</v>
      </c>
      <c r="D2107" s="21" t="s">
        <v>3292</v>
      </c>
      <c r="E2107" s="21" t="s">
        <v>72</v>
      </c>
      <c r="F2107" s="21" t="s">
        <v>3294</v>
      </c>
      <c r="G2107" s="21" t="s">
        <v>3295</v>
      </c>
      <c r="H2107" s="20" t="s">
        <v>84</v>
      </c>
      <c r="I2107" s="21" t="s">
        <v>635</v>
      </c>
      <c r="J2107" s="5"/>
      <c r="K2107" s="5"/>
      <c r="L2107" s="19" t="str">
        <f>D2107&amp;"|"&amp;COUNTIF($D$5:D2107,D2107)</f>
        <v>عزل الأساسات|2</v>
      </c>
    </row>
    <row r="2108" spans="1:12" ht="36" x14ac:dyDescent="0.4">
      <c r="A2108" s="22">
        <v>2104</v>
      </c>
      <c r="B2108" s="22" t="s">
        <v>3134</v>
      </c>
      <c r="C2108" s="23" t="s">
        <v>3135</v>
      </c>
      <c r="D2108" s="23" t="s">
        <v>3292</v>
      </c>
      <c r="E2108" s="23" t="s">
        <v>72</v>
      </c>
      <c r="F2108" s="23" t="s">
        <v>3296</v>
      </c>
      <c r="G2108" s="23"/>
      <c r="H2108" s="22" t="s">
        <v>84</v>
      </c>
      <c r="I2108" s="23" t="s">
        <v>635</v>
      </c>
      <c r="J2108" s="5"/>
      <c r="K2108" s="5"/>
      <c r="L2108" s="19" t="str">
        <f>D2108&amp;"|"&amp;COUNTIF($D$5:D2108,D2108)</f>
        <v>عزل الأساسات|3</v>
      </c>
    </row>
    <row r="2109" spans="1:12" ht="36" x14ac:dyDescent="0.4">
      <c r="A2109" s="20">
        <v>2105</v>
      </c>
      <c r="B2109" s="20" t="s">
        <v>3134</v>
      </c>
      <c r="C2109" s="21" t="s">
        <v>3135</v>
      </c>
      <c r="D2109" s="21" t="s">
        <v>3292</v>
      </c>
      <c r="E2109" s="21" t="s">
        <v>118</v>
      </c>
      <c r="F2109" s="21" t="s">
        <v>3297</v>
      </c>
      <c r="G2109" s="21" t="s">
        <v>3298</v>
      </c>
      <c r="H2109" s="20" t="s">
        <v>84</v>
      </c>
      <c r="I2109" s="21" t="s">
        <v>635</v>
      </c>
      <c r="J2109" s="5"/>
      <c r="K2109" s="5"/>
      <c r="L2109" s="19" t="str">
        <f>D2109&amp;"|"&amp;COUNTIF($D$5:D2109,D2109)</f>
        <v>عزل الأساسات|4</v>
      </c>
    </row>
    <row r="2110" spans="1:12" ht="36" x14ac:dyDescent="0.4">
      <c r="A2110" s="22">
        <v>2106</v>
      </c>
      <c r="B2110" s="22" t="s">
        <v>3134</v>
      </c>
      <c r="C2110" s="23" t="s">
        <v>3135</v>
      </c>
      <c r="D2110" s="23" t="s">
        <v>3299</v>
      </c>
      <c r="E2110" s="23" t="s">
        <v>118</v>
      </c>
      <c r="F2110" s="23" t="s">
        <v>3300</v>
      </c>
      <c r="G2110" s="23"/>
      <c r="H2110" s="22" t="s">
        <v>84</v>
      </c>
      <c r="I2110" s="23" t="s">
        <v>3301</v>
      </c>
      <c r="J2110" s="5"/>
      <c r="K2110" s="5"/>
      <c r="L2110" s="19" t="str">
        <f>D2110&amp;"|"&amp;COUNTIF($D$5:D2110,D2110)</f>
        <v>خرسانة الميول للأسطح|1</v>
      </c>
    </row>
    <row r="2111" spans="1:12" ht="36" x14ac:dyDescent="0.4">
      <c r="A2111" s="20">
        <v>2107</v>
      </c>
      <c r="B2111" s="20" t="s">
        <v>3134</v>
      </c>
      <c r="C2111" s="21" t="s">
        <v>3135</v>
      </c>
      <c r="D2111" s="21" t="s">
        <v>3299</v>
      </c>
      <c r="E2111" s="21" t="s">
        <v>404</v>
      </c>
      <c r="F2111" s="21" t="s">
        <v>3302</v>
      </c>
      <c r="G2111" s="21" t="s">
        <v>3303</v>
      </c>
      <c r="H2111" s="20" t="s">
        <v>74</v>
      </c>
      <c r="I2111" s="21" t="s">
        <v>3301</v>
      </c>
      <c r="J2111" s="5"/>
      <c r="K2111" s="5"/>
      <c r="L2111" s="19" t="str">
        <f>D2111&amp;"|"&amp;COUNTIF($D$5:D2111,D2111)</f>
        <v>خرسانة الميول للأسطح|2</v>
      </c>
    </row>
    <row r="2112" spans="1:12" ht="36" x14ac:dyDescent="0.4">
      <c r="A2112" s="22">
        <v>2108</v>
      </c>
      <c r="B2112" s="22" t="s">
        <v>3134</v>
      </c>
      <c r="C2112" s="23" t="s">
        <v>3135</v>
      </c>
      <c r="D2112" s="23" t="s">
        <v>3299</v>
      </c>
      <c r="E2112" s="23" t="s">
        <v>118</v>
      </c>
      <c r="F2112" s="23" t="s">
        <v>3304</v>
      </c>
      <c r="G2112" s="23" t="s">
        <v>3305</v>
      </c>
      <c r="H2112" s="22" t="s">
        <v>84</v>
      </c>
      <c r="I2112" s="23" t="s">
        <v>3301</v>
      </c>
      <c r="J2112" s="5"/>
      <c r="K2112" s="5"/>
      <c r="L2112" s="19" t="str">
        <f>D2112&amp;"|"&amp;COUNTIF($D$5:D2112,D2112)</f>
        <v>خرسانة الميول للأسطح|3</v>
      </c>
    </row>
    <row r="2113" spans="1:12" ht="36" x14ac:dyDescent="0.4">
      <c r="A2113" s="20">
        <v>2109</v>
      </c>
      <c r="B2113" s="20" t="s">
        <v>3134</v>
      </c>
      <c r="C2113" s="21" t="s">
        <v>3135</v>
      </c>
      <c r="D2113" s="21" t="s">
        <v>3306</v>
      </c>
      <c r="E2113" s="21" t="s">
        <v>72</v>
      </c>
      <c r="F2113" s="21" t="s">
        <v>3307</v>
      </c>
      <c r="G2113" s="21"/>
      <c r="H2113" s="20" t="s">
        <v>74</v>
      </c>
      <c r="I2113" s="21" t="s">
        <v>3308</v>
      </c>
      <c r="J2113" s="5"/>
      <c r="K2113" s="5"/>
      <c r="L2113" s="19" t="str">
        <f>D2113&amp;"|"&amp;COUNTIF($D$5:D2113,D2113)</f>
        <v>عزل الأسطح والحمامات|1</v>
      </c>
    </row>
    <row r="2114" spans="1:12" ht="36" x14ac:dyDescent="0.4">
      <c r="A2114" s="22">
        <v>2110</v>
      </c>
      <c r="B2114" s="22" t="s">
        <v>3134</v>
      </c>
      <c r="C2114" s="23" t="s">
        <v>3135</v>
      </c>
      <c r="D2114" s="23" t="s">
        <v>3306</v>
      </c>
      <c r="E2114" s="23" t="s">
        <v>72</v>
      </c>
      <c r="F2114" s="23" t="s">
        <v>3309</v>
      </c>
      <c r="G2114" s="23"/>
      <c r="H2114" s="22" t="s">
        <v>84</v>
      </c>
      <c r="I2114" s="23" t="s">
        <v>3308</v>
      </c>
      <c r="J2114" s="5"/>
      <c r="K2114" s="5"/>
      <c r="L2114" s="19" t="str">
        <f>D2114&amp;"|"&amp;COUNTIF($D$5:D2114,D2114)</f>
        <v>عزل الأسطح والحمامات|2</v>
      </c>
    </row>
    <row r="2115" spans="1:12" ht="36" x14ac:dyDescent="0.4">
      <c r="A2115" s="20">
        <v>2111</v>
      </c>
      <c r="B2115" s="20" t="s">
        <v>3134</v>
      </c>
      <c r="C2115" s="21" t="s">
        <v>3135</v>
      </c>
      <c r="D2115" s="21" t="s">
        <v>3306</v>
      </c>
      <c r="E2115" s="21" t="s">
        <v>118</v>
      </c>
      <c r="F2115" s="21" t="s">
        <v>3310</v>
      </c>
      <c r="G2115" s="21" t="s">
        <v>3311</v>
      </c>
      <c r="H2115" s="20" t="s">
        <v>74</v>
      </c>
      <c r="I2115" s="21" t="s">
        <v>3308</v>
      </c>
      <c r="J2115" s="5"/>
      <c r="K2115" s="5"/>
      <c r="L2115" s="19" t="str">
        <f>D2115&amp;"|"&amp;COUNTIF($D$5:D2115,D2115)</f>
        <v>عزل الأسطح والحمامات|3</v>
      </c>
    </row>
    <row r="2116" spans="1:12" ht="36" x14ac:dyDescent="0.4">
      <c r="A2116" s="22">
        <v>2112</v>
      </c>
      <c r="B2116" s="22" t="s">
        <v>3134</v>
      </c>
      <c r="C2116" s="23" t="s">
        <v>3135</v>
      </c>
      <c r="D2116" s="23" t="s">
        <v>3306</v>
      </c>
      <c r="E2116" s="23" t="s">
        <v>118</v>
      </c>
      <c r="F2116" s="23" t="s">
        <v>3312</v>
      </c>
      <c r="G2116" s="23"/>
      <c r="H2116" s="22" t="s">
        <v>84</v>
      </c>
      <c r="I2116" s="23" t="s">
        <v>3308</v>
      </c>
      <c r="J2116" s="5"/>
      <c r="K2116" s="5"/>
      <c r="L2116" s="19" t="str">
        <f>D2116&amp;"|"&amp;COUNTIF($D$5:D2116,D2116)</f>
        <v>عزل الأسطح والحمامات|4</v>
      </c>
    </row>
    <row r="2117" spans="1:12" ht="36" x14ac:dyDescent="0.4">
      <c r="A2117" s="20">
        <v>2113</v>
      </c>
      <c r="B2117" s="20" t="s">
        <v>3134</v>
      </c>
      <c r="C2117" s="21" t="s">
        <v>3135</v>
      </c>
      <c r="D2117" s="21" t="s">
        <v>3306</v>
      </c>
      <c r="E2117" s="21" t="s">
        <v>118</v>
      </c>
      <c r="F2117" s="21" t="s">
        <v>3313</v>
      </c>
      <c r="G2117" s="21"/>
      <c r="H2117" s="20" t="s">
        <v>84</v>
      </c>
      <c r="I2117" s="21" t="s">
        <v>3308</v>
      </c>
      <c r="J2117" s="5"/>
      <c r="K2117" s="5"/>
      <c r="L2117" s="19" t="str">
        <f>D2117&amp;"|"&amp;COUNTIF($D$5:D2117,D2117)</f>
        <v>عزل الأسطح والحمامات|5</v>
      </c>
    </row>
    <row r="2118" spans="1:12" ht="36" x14ac:dyDescent="0.4">
      <c r="A2118" s="22">
        <v>2114</v>
      </c>
      <c r="B2118" s="22" t="s">
        <v>3134</v>
      </c>
      <c r="C2118" s="23" t="s">
        <v>3135</v>
      </c>
      <c r="D2118" s="23" t="s">
        <v>3306</v>
      </c>
      <c r="E2118" s="23" t="s">
        <v>72</v>
      </c>
      <c r="F2118" s="23" t="s">
        <v>3314</v>
      </c>
      <c r="G2118" s="23"/>
      <c r="H2118" s="22" t="s">
        <v>74</v>
      </c>
      <c r="I2118" s="23" t="s">
        <v>3308</v>
      </c>
      <c r="J2118" s="5"/>
      <c r="K2118" s="5"/>
      <c r="L2118" s="19" t="str">
        <f>D2118&amp;"|"&amp;COUNTIF($D$5:D2118,D2118)</f>
        <v>عزل الأسطح والحمامات|6</v>
      </c>
    </row>
    <row r="2119" spans="1:12" ht="36" x14ac:dyDescent="0.4">
      <c r="A2119" s="20">
        <v>2115</v>
      </c>
      <c r="B2119" s="20" t="s">
        <v>3134</v>
      </c>
      <c r="C2119" s="21" t="s">
        <v>3135</v>
      </c>
      <c r="D2119" s="21" t="s">
        <v>3306</v>
      </c>
      <c r="E2119" s="21" t="s">
        <v>118</v>
      </c>
      <c r="F2119" s="21" t="s">
        <v>3315</v>
      </c>
      <c r="G2119" s="21"/>
      <c r="H2119" s="20" t="s">
        <v>84</v>
      </c>
      <c r="I2119" s="21" t="s">
        <v>3308</v>
      </c>
      <c r="J2119" s="5"/>
      <c r="K2119" s="5"/>
      <c r="L2119" s="19" t="str">
        <f>D2119&amp;"|"&amp;COUNTIF($D$5:D2119,D2119)</f>
        <v>عزل الأسطح والحمامات|7</v>
      </c>
    </row>
    <row r="2120" spans="1:12" ht="36" x14ac:dyDescent="0.4">
      <c r="A2120" s="22">
        <v>2116</v>
      </c>
      <c r="B2120" s="22" t="s">
        <v>3134</v>
      </c>
      <c r="C2120" s="23" t="s">
        <v>3135</v>
      </c>
      <c r="D2120" s="23" t="s">
        <v>3306</v>
      </c>
      <c r="E2120" s="23" t="s">
        <v>404</v>
      </c>
      <c r="F2120" s="23" t="s">
        <v>3316</v>
      </c>
      <c r="G2120" s="23" t="s">
        <v>3317</v>
      </c>
      <c r="H2120" s="22" t="s">
        <v>74</v>
      </c>
      <c r="I2120" s="23" t="s">
        <v>3308</v>
      </c>
      <c r="J2120" s="5"/>
      <c r="K2120" s="5"/>
      <c r="L2120" s="19" t="str">
        <f>D2120&amp;"|"&amp;COUNTIF($D$5:D2120,D2120)</f>
        <v>عزل الأسطح والحمامات|8</v>
      </c>
    </row>
    <row r="2121" spans="1:12" ht="36" x14ac:dyDescent="0.4">
      <c r="A2121" s="20">
        <v>2117</v>
      </c>
      <c r="B2121" s="20" t="s">
        <v>3134</v>
      </c>
      <c r="C2121" s="21" t="s">
        <v>3135</v>
      </c>
      <c r="D2121" s="21" t="s">
        <v>3183</v>
      </c>
      <c r="E2121" s="21" t="s">
        <v>72</v>
      </c>
      <c r="F2121" s="21" t="s">
        <v>3318</v>
      </c>
      <c r="G2121" s="21"/>
      <c r="H2121" s="20" t="s">
        <v>84</v>
      </c>
      <c r="I2121" s="21" t="s">
        <v>3185</v>
      </c>
      <c r="J2121" s="5"/>
      <c r="K2121" s="5"/>
      <c r="L2121" s="19" t="str">
        <f>D2121&amp;"|"&amp;COUNTIF($D$5:D2121,D2121)</f>
        <v>استلام عزل الحمامات والمطابخ والمناطق الرطبة|20</v>
      </c>
    </row>
    <row r="2122" spans="1:12" ht="18" x14ac:dyDescent="0.4">
      <c r="A2122" s="22">
        <v>2118</v>
      </c>
      <c r="B2122" s="22" t="s">
        <v>3134</v>
      </c>
      <c r="C2122" s="23" t="s">
        <v>3135</v>
      </c>
      <c r="D2122" s="23" t="s">
        <v>1146</v>
      </c>
      <c r="E2122" s="23" t="s">
        <v>118</v>
      </c>
      <c r="F2122" s="23" t="s">
        <v>3319</v>
      </c>
      <c r="G2122" s="23"/>
      <c r="H2122" s="22" t="s">
        <v>84</v>
      </c>
      <c r="I2122" s="23" t="s">
        <v>1149</v>
      </c>
      <c r="J2122" s="5"/>
      <c r="K2122" s="5"/>
      <c r="L2122" s="19" t="str">
        <f>D2122&amp;"|"&amp;COUNTIF($D$5:D2122,D2122)</f>
        <v>فاصل عزل البلاطة الأرضية والميدة|3</v>
      </c>
    </row>
    <row r="2123" spans="1:12" ht="36" x14ac:dyDescent="0.4">
      <c r="A2123" s="20">
        <v>2119</v>
      </c>
      <c r="B2123" s="20" t="s">
        <v>3134</v>
      </c>
      <c r="C2123" s="21" t="s">
        <v>3135</v>
      </c>
      <c r="D2123" s="21" t="s">
        <v>2091</v>
      </c>
      <c r="E2123" s="21" t="s">
        <v>118</v>
      </c>
      <c r="F2123" s="21" t="s">
        <v>3320</v>
      </c>
      <c r="G2123" s="21"/>
      <c r="H2123" s="20" t="s">
        <v>84</v>
      </c>
      <c r="I2123" s="21" t="s">
        <v>3282</v>
      </c>
      <c r="J2123" s="5"/>
      <c r="K2123" s="5"/>
      <c r="L2123" s="19" t="str">
        <f>D2123&amp;"|"&amp;COUNTIF($D$5:D2123,D2123)</f>
        <v>فاصل التمدد بالسطح|6</v>
      </c>
    </row>
    <row r="2124" spans="1:12" ht="36" x14ac:dyDescent="0.4">
      <c r="A2124" s="22">
        <v>2120</v>
      </c>
      <c r="B2124" s="22" t="s">
        <v>3134</v>
      </c>
      <c r="C2124" s="23" t="s">
        <v>3135</v>
      </c>
      <c r="D2124" s="23" t="s">
        <v>3299</v>
      </c>
      <c r="E2124" s="23" t="s">
        <v>72</v>
      </c>
      <c r="F2124" s="23" t="s">
        <v>3321</v>
      </c>
      <c r="G2124" s="23"/>
      <c r="H2124" s="22" t="s">
        <v>78</v>
      </c>
      <c r="I2124" s="23" t="s">
        <v>3301</v>
      </c>
      <c r="J2124" s="5"/>
      <c r="K2124" s="5"/>
      <c r="L2124" s="19" t="str">
        <f>D2124&amp;"|"&amp;COUNTIF($D$5:D2124,D2124)</f>
        <v>خرسانة الميول للأسطح|4</v>
      </c>
    </row>
    <row r="2125" spans="1:12" ht="36" x14ac:dyDescent="0.4">
      <c r="A2125" s="20">
        <v>2121</v>
      </c>
      <c r="B2125" s="20" t="s">
        <v>3134</v>
      </c>
      <c r="C2125" s="21" t="s">
        <v>3135</v>
      </c>
      <c r="D2125" s="21" t="s">
        <v>3306</v>
      </c>
      <c r="E2125" s="21" t="s">
        <v>118</v>
      </c>
      <c r="F2125" s="21" t="s">
        <v>3322</v>
      </c>
      <c r="G2125" s="21" t="s">
        <v>3323</v>
      </c>
      <c r="H2125" s="20" t="s">
        <v>84</v>
      </c>
      <c r="I2125" s="21" t="s">
        <v>3324</v>
      </c>
      <c r="J2125" s="5"/>
      <c r="K2125" s="5"/>
      <c r="L2125" s="19" t="str">
        <f>D2125&amp;"|"&amp;COUNTIF($D$5:D2125,D2125)</f>
        <v>عزل الأسطح والحمامات|9</v>
      </c>
    </row>
    <row r="2126" spans="1:12" ht="18" x14ac:dyDescent="0.4">
      <c r="A2126" s="22">
        <v>2122</v>
      </c>
      <c r="B2126" s="22" t="s">
        <v>3325</v>
      </c>
      <c r="C2126" s="23" t="s">
        <v>3326</v>
      </c>
      <c r="D2126" s="23" t="s">
        <v>2589</v>
      </c>
      <c r="E2126" s="23" t="s">
        <v>118</v>
      </c>
      <c r="F2126" s="23" t="s">
        <v>3327</v>
      </c>
      <c r="G2126" s="23" t="s">
        <v>3328</v>
      </c>
      <c r="H2126" s="22" t="s">
        <v>84</v>
      </c>
      <c r="I2126" s="23" t="s">
        <v>1121</v>
      </c>
      <c r="J2126" s="5"/>
      <c r="K2126" s="5"/>
      <c r="L2126" s="19" t="str">
        <f>D2126&amp;"|"&amp;COUNTIF($D$5:D2126,D2126)</f>
        <v>استلام البردورات|15</v>
      </c>
    </row>
    <row r="2127" spans="1:12" ht="18" x14ac:dyDescent="0.4">
      <c r="A2127" s="20">
        <v>2123</v>
      </c>
      <c r="B2127" s="20" t="s">
        <v>3325</v>
      </c>
      <c r="C2127" s="21" t="s">
        <v>3326</v>
      </c>
      <c r="D2127" s="21" t="s">
        <v>2589</v>
      </c>
      <c r="E2127" s="21" t="s">
        <v>118</v>
      </c>
      <c r="F2127" s="21" t="s">
        <v>3329</v>
      </c>
      <c r="G2127" s="21"/>
      <c r="H2127" s="20" t="s">
        <v>84</v>
      </c>
      <c r="I2127" s="21" t="s">
        <v>1121</v>
      </c>
      <c r="J2127" s="5"/>
      <c r="K2127" s="5"/>
      <c r="L2127" s="19" t="str">
        <f>D2127&amp;"|"&amp;COUNTIF($D$5:D2127,D2127)</f>
        <v>استلام البردورات|16</v>
      </c>
    </row>
    <row r="2128" spans="1:12" ht="36" x14ac:dyDescent="0.4">
      <c r="A2128" s="22">
        <v>2124</v>
      </c>
      <c r="B2128" s="22" t="s">
        <v>3325</v>
      </c>
      <c r="C2128" s="23" t="s">
        <v>3326</v>
      </c>
      <c r="D2128" s="23" t="s">
        <v>3330</v>
      </c>
      <c r="E2128" s="23" t="s">
        <v>72</v>
      </c>
      <c r="F2128" s="23" t="s">
        <v>3331</v>
      </c>
      <c r="G2128" s="23" t="s">
        <v>3332</v>
      </c>
      <c r="H2128" s="22" t="s">
        <v>78</v>
      </c>
      <c r="I2128" s="23" t="s">
        <v>3252</v>
      </c>
      <c r="J2128" s="5"/>
      <c r="K2128" s="5"/>
      <c r="L2128" s="19" t="str">
        <f>D2128&amp;"|"&amp;COUNTIF($D$5:D2128,D2128)</f>
        <v>استلام تبليطات الأرضيات|1</v>
      </c>
    </row>
    <row r="2129" spans="1:12" ht="18" x14ac:dyDescent="0.4">
      <c r="A2129" s="20">
        <v>2125</v>
      </c>
      <c r="B2129" s="20" t="s">
        <v>3325</v>
      </c>
      <c r="C2129" s="21" t="s">
        <v>3326</v>
      </c>
      <c r="D2129" s="21" t="s">
        <v>3330</v>
      </c>
      <c r="E2129" s="21" t="s">
        <v>72</v>
      </c>
      <c r="F2129" s="21" t="s">
        <v>3333</v>
      </c>
      <c r="G2129" s="21"/>
      <c r="H2129" s="20" t="s">
        <v>78</v>
      </c>
      <c r="I2129" s="21" t="s">
        <v>3252</v>
      </c>
      <c r="J2129" s="5"/>
      <c r="K2129" s="5"/>
      <c r="L2129" s="19" t="str">
        <f>D2129&amp;"|"&amp;COUNTIF($D$5:D2129,D2129)</f>
        <v>استلام تبليطات الأرضيات|2</v>
      </c>
    </row>
    <row r="2130" spans="1:12" ht="18" x14ac:dyDescent="0.4">
      <c r="A2130" s="22">
        <v>2126</v>
      </c>
      <c r="B2130" s="22" t="s">
        <v>3325</v>
      </c>
      <c r="C2130" s="23" t="s">
        <v>3326</v>
      </c>
      <c r="D2130" s="23" t="s">
        <v>3330</v>
      </c>
      <c r="E2130" s="23" t="s">
        <v>72</v>
      </c>
      <c r="F2130" s="23" t="s">
        <v>3334</v>
      </c>
      <c r="G2130" s="23"/>
      <c r="H2130" s="22" t="s">
        <v>84</v>
      </c>
      <c r="I2130" s="23" t="s">
        <v>3252</v>
      </c>
      <c r="J2130" s="5"/>
      <c r="K2130" s="5"/>
      <c r="L2130" s="19" t="str">
        <f>D2130&amp;"|"&amp;COUNTIF($D$5:D2130,D2130)</f>
        <v>استلام تبليطات الأرضيات|3</v>
      </c>
    </row>
    <row r="2131" spans="1:12" ht="18" x14ac:dyDescent="0.4">
      <c r="A2131" s="20">
        <v>2127</v>
      </c>
      <c r="B2131" s="20" t="s">
        <v>3325</v>
      </c>
      <c r="C2131" s="21" t="s">
        <v>3326</v>
      </c>
      <c r="D2131" s="21" t="s">
        <v>3330</v>
      </c>
      <c r="E2131" s="21" t="s">
        <v>72</v>
      </c>
      <c r="F2131" s="21" t="s">
        <v>3335</v>
      </c>
      <c r="G2131" s="21"/>
      <c r="H2131" s="20" t="s">
        <v>84</v>
      </c>
      <c r="I2131" s="21" t="s">
        <v>3252</v>
      </c>
      <c r="J2131" s="5"/>
      <c r="K2131" s="5"/>
      <c r="L2131" s="19" t="str">
        <f>D2131&amp;"|"&amp;COUNTIF($D$5:D2131,D2131)</f>
        <v>استلام تبليطات الأرضيات|4</v>
      </c>
    </row>
    <row r="2132" spans="1:12" ht="18" x14ac:dyDescent="0.4">
      <c r="A2132" s="22">
        <v>2128</v>
      </c>
      <c r="B2132" s="22" t="s">
        <v>3325</v>
      </c>
      <c r="C2132" s="23" t="s">
        <v>3326</v>
      </c>
      <c r="D2132" s="23" t="s">
        <v>3330</v>
      </c>
      <c r="E2132" s="23" t="s">
        <v>72</v>
      </c>
      <c r="F2132" s="23" t="s">
        <v>3336</v>
      </c>
      <c r="G2132" s="23"/>
      <c r="H2132" s="22" t="s">
        <v>74</v>
      </c>
      <c r="I2132" s="23" t="s">
        <v>3337</v>
      </c>
      <c r="J2132" s="5"/>
      <c r="K2132" s="5"/>
      <c r="L2132" s="19" t="str">
        <f>D2132&amp;"|"&amp;COUNTIF($D$5:D2132,D2132)</f>
        <v>استلام تبليطات الأرضيات|5</v>
      </c>
    </row>
    <row r="2133" spans="1:12" ht="36" x14ac:dyDescent="0.4">
      <c r="A2133" s="20">
        <v>2129</v>
      </c>
      <c r="B2133" s="20" t="s">
        <v>3325</v>
      </c>
      <c r="C2133" s="21" t="s">
        <v>3326</v>
      </c>
      <c r="D2133" s="21" t="s">
        <v>3330</v>
      </c>
      <c r="E2133" s="21" t="s">
        <v>72</v>
      </c>
      <c r="F2133" s="21" t="s">
        <v>3338</v>
      </c>
      <c r="G2133" s="21"/>
      <c r="H2133" s="20" t="s">
        <v>74</v>
      </c>
      <c r="I2133" s="21" t="s">
        <v>3337</v>
      </c>
      <c r="J2133" s="5"/>
      <c r="K2133" s="5"/>
      <c r="L2133" s="19" t="str">
        <f>D2133&amp;"|"&amp;COUNTIF($D$5:D2133,D2133)</f>
        <v>استلام تبليطات الأرضيات|6</v>
      </c>
    </row>
    <row r="2134" spans="1:12" ht="54" x14ac:dyDescent="0.4">
      <c r="A2134" s="22">
        <v>2130</v>
      </c>
      <c r="B2134" s="22" t="s">
        <v>3325</v>
      </c>
      <c r="C2134" s="23" t="s">
        <v>3326</v>
      </c>
      <c r="D2134" s="23" t="s">
        <v>3330</v>
      </c>
      <c r="E2134" s="23" t="s">
        <v>72</v>
      </c>
      <c r="F2134" s="23" t="s">
        <v>3339</v>
      </c>
      <c r="G2134" s="23" t="s">
        <v>3340</v>
      </c>
      <c r="H2134" s="22" t="s">
        <v>84</v>
      </c>
      <c r="I2134" s="23" t="s">
        <v>3337</v>
      </c>
      <c r="J2134" s="5"/>
      <c r="K2134" s="5"/>
      <c r="L2134" s="19" t="str">
        <f>D2134&amp;"|"&amp;COUNTIF($D$5:D2134,D2134)</f>
        <v>استلام تبليطات الأرضيات|7</v>
      </c>
    </row>
    <row r="2135" spans="1:12" ht="18" x14ac:dyDescent="0.4">
      <c r="A2135" s="20">
        <v>2131</v>
      </c>
      <c r="B2135" s="20" t="s">
        <v>3325</v>
      </c>
      <c r="C2135" s="21" t="s">
        <v>3326</v>
      </c>
      <c r="D2135" s="21" t="s">
        <v>3330</v>
      </c>
      <c r="E2135" s="21" t="s">
        <v>72</v>
      </c>
      <c r="F2135" s="21" t="s">
        <v>3341</v>
      </c>
      <c r="G2135" s="21" t="s">
        <v>3342</v>
      </c>
      <c r="H2135" s="20" t="s">
        <v>84</v>
      </c>
      <c r="I2135" s="21" t="s">
        <v>3337</v>
      </c>
      <c r="J2135" s="5"/>
      <c r="K2135" s="5"/>
      <c r="L2135" s="19" t="str">
        <f>D2135&amp;"|"&amp;COUNTIF($D$5:D2135,D2135)</f>
        <v>استلام تبليطات الأرضيات|8</v>
      </c>
    </row>
    <row r="2136" spans="1:12" ht="18" x14ac:dyDescent="0.4">
      <c r="A2136" s="22">
        <v>2132</v>
      </c>
      <c r="B2136" s="22" t="s">
        <v>3325</v>
      </c>
      <c r="C2136" s="23" t="s">
        <v>3326</v>
      </c>
      <c r="D2136" s="23" t="s">
        <v>3330</v>
      </c>
      <c r="E2136" s="23" t="s">
        <v>72</v>
      </c>
      <c r="F2136" s="23" t="s">
        <v>3343</v>
      </c>
      <c r="G2136" s="23" t="s">
        <v>3344</v>
      </c>
      <c r="H2136" s="22" t="s">
        <v>84</v>
      </c>
      <c r="I2136" s="23" t="s">
        <v>3337</v>
      </c>
      <c r="J2136" s="5"/>
      <c r="K2136" s="5"/>
      <c r="L2136" s="19" t="str">
        <f>D2136&amp;"|"&amp;COUNTIF($D$5:D2136,D2136)</f>
        <v>استلام تبليطات الأرضيات|9</v>
      </c>
    </row>
    <row r="2137" spans="1:12" ht="18" x14ac:dyDescent="0.4">
      <c r="A2137" s="20">
        <v>2133</v>
      </c>
      <c r="B2137" s="20" t="s">
        <v>3325</v>
      </c>
      <c r="C2137" s="21" t="s">
        <v>3326</v>
      </c>
      <c r="D2137" s="21" t="s">
        <v>3330</v>
      </c>
      <c r="E2137" s="21" t="s">
        <v>118</v>
      </c>
      <c r="F2137" s="21" t="s">
        <v>3345</v>
      </c>
      <c r="G2137" s="21"/>
      <c r="H2137" s="20" t="s">
        <v>84</v>
      </c>
      <c r="I2137" s="21" t="s">
        <v>3346</v>
      </c>
      <c r="J2137" s="5"/>
      <c r="K2137" s="5"/>
      <c r="L2137" s="19" t="str">
        <f>D2137&amp;"|"&amp;COUNTIF($D$5:D2137,D2137)</f>
        <v>استلام تبليطات الأرضيات|10</v>
      </c>
    </row>
    <row r="2138" spans="1:12" ht="18" x14ac:dyDescent="0.4">
      <c r="A2138" s="22">
        <v>2134</v>
      </c>
      <c r="B2138" s="22" t="s">
        <v>3325</v>
      </c>
      <c r="C2138" s="23" t="s">
        <v>3326</v>
      </c>
      <c r="D2138" s="23" t="s">
        <v>3330</v>
      </c>
      <c r="E2138" s="23" t="s">
        <v>118</v>
      </c>
      <c r="F2138" s="23" t="s">
        <v>3347</v>
      </c>
      <c r="G2138" s="23" t="s">
        <v>3348</v>
      </c>
      <c r="H2138" s="22" t="s">
        <v>84</v>
      </c>
      <c r="I2138" s="23" t="s">
        <v>3346</v>
      </c>
      <c r="J2138" s="5"/>
      <c r="K2138" s="5"/>
      <c r="L2138" s="19" t="str">
        <f>D2138&amp;"|"&amp;COUNTIF($D$5:D2138,D2138)</f>
        <v>استلام تبليطات الأرضيات|11</v>
      </c>
    </row>
    <row r="2139" spans="1:12" ht="18" x14ac:dyDescent="0.4">
      <c r="A2139" s="20">
        <v>2135</v>
      </c>
      <c r="B2139" s="20" t="s">
        <v>3325</v>
      </c>
      <c r="C2139" s="21" t="s">
        <v>3326</v>
      </c>
      <c r="D2139" s="21" t="s">
        <v>3330</v>
      </c>
      <c r="E2139" s="21" t="s">
        <v>118</v>
      </c>
      <c r="F2139" s="21" t="s">
        <v>3349</v>
      </c>
      <c r="G2139" s="21"/>
      <c r="H2139" s="20" t="s">
        <v>84</v>
      </c>
      <c r="I2139" s="21" t="s">
        <v>3346</v>
      </c>
      <c r="J2139" s="5"/>
      <c r="K2139" s="5"/>
      <c r="L2139" s="19" t="str">
        <f>D2139&amp;"|"&amp;COUNTIF($D$5:D2139,D2139)</f>
        <v>استلام تبليطات الأرضيات|12</v>
      </c>
    </row>
    <row r="2140" spans="1:12" ht="18" x14ac:dyDescent="0.4">
      <c r="A2140" s="22">
        <v>2136</v>
      </c>
      <c r="B2140" s="22" t="s">
        <v>3325</v>
      </c>
      <c r="C2140" s="23" t="s">
        <v>3326</v>
      </c>
      <c r="D2140" s="23" t="s">
        <v>3330</v>
      </c>
      <c r="E2140" s="23" t="s">
        <v>118</v>
      </c>
      <c r="F2140" s="23" t="s">
        <v>3350</v>
      </c>
      <c r="G2140" s="23"/>
      <c r="H2140" s="22" t="s">
        <v>84</v>
      </c>
      <c r="I2140" s="23" t="s">
        <v>3346</v>
      </c>
      <c r="J2140" s="5"/>
      <c r="K2140" s="5"/>
      <c r="L2140" s="19" t="str">
        <f>D2140&amp;"|"&amp;COUNTIF($D$5:D2140,D2140)</f>
        <v>استلام تبليطات الأرضيات|13</v>
      </c>
    </row>
    <row r="2141" spans="1:12" ht="18" x14ac:dyDescent="0.4">
      <c r="A2141" s="20">
        <v>2137</v>
      </c>
      <c r="B2141" s="20" t="s">
        <v>3325</v>
      </c>
      <c r="C2141" s="21" t="s">
        <v>3326</v>
      </c>
      <c r="D2141" s="21" t="s">
        <v>3330</v>
      </c>
      <c r="E2141" s="21" t="s">
        <v>118</v>
      </c>
      <c r="F2141" s="21" t="s">
        <v>3351</v>
      </c>
      <c r="G2141" s="21"/>
      <c r="H2141" s="20" t="s">
        <v>84</v>
      </c>
      <c r="I2141" s="21" t="s">
        <v>3346</v>
      </c>
      <c r="J2141" s="5"/>
      <c r="K2141" s="5"/>
      <c r="L2141" s="19" t="str">
        <f>D2141&amp;"|"&amp;COUNTIF($D$5:D2141,D2141)</f>
        <v>استلام تبليطات الأرضيات|14</v>
      </c>
    </row>
    <row r="2142" spans="1:12" ht="36" x14ac:dyDescent="0.4">
      <c r="A2142" s="22">
        <v>2138</v>
      </c>
      <c r="B2142" s="22" t="s">
        <v>3325</v>
      </c>
      <c r="C2142" s="23" t="s">
        <v>3326</v>
      </c>
      <c r="D2142" s="23" t="s">
        <v>3330</v>
      </c>
      <c r="E2142" s="23" t="s">
        <v>118</v>
      </c>
      <c r="F2142" s="23" t="s">
        <v>3352</v>
      </c>
      <c r="G2142" s="23"/>
      <c r="H2142" s="22" t="s">
        <v>84</v>
      </c>
      <c r="I2142" s="23" t="s">
        <v>3346</v>
      </c>
      <c r="J2142" s="5"/>
      <c r="K2142" s="5"/>
      <c r="L2142" s="19" t="str">
        <f>D2142&amp;"|"&amp;COUNTIF($D$5:D2142,D2142)</f>
        <v>استلام تبليطات الأرضيات|15</v>
      </c>
    </row>
    <row r="2143" spans="1:12" ht="18" x14ac:dyDescent="0.4">
      <c r="A2143" s="20">
        <v>2139</v>
      </c>
      <c r="B2143" s="20" t="s">
        <v>3325</v>
      </c>
      <c r="C2143" s="21" t="s">
        <v>3326</v>
      </c>
      <c r="D2143" s="21" t="s">
        <v>3330</v>
      </c>
      <c r="E2143" s="21" t="s">
        <v>118</v>
      </c>
      <c r="F2143" s="21" t="s">
        <v>3353</v>
      </c>
      <c r="G2143" s="21"/>
      <c r="H2143" s="20" t="s">
        <v>84</v>
      </c>
      <c r="I2143" s="21" t="s">
        <v>3346</v>
      </c>
      <c r="J2143" s="5"/>
      <c r="K2143" s="5"/>
      <c r="L2143" s="19" t="str">
        <f>D2143&amp;"|"&amp;COUNTIF($D$5:D2143,D2143)</f>
        <v>استلام تبليطات الأرضيات|16</v>
      </c>
    </row>
    <row r="2144" spans="1:12" ht="54" x14ac:dyDescent="0.4">
      <c r="A2144" s="22">
        <v>2140</v>
      </c>
      <c r="B2144" s="22" t="s">
        <v>3325</v>
      </c>
      <c r="C2144" s="23" t="s">
        <v>3326</v>
      </c>
      <c r="D2144" s="23" t="s">
        <v>3330</v>
      </c>
      <c r="E2144" s="23" t="s">
        <v>118</v>
      </c>
      <c r="F2144" s="23" t="s">
        <v>3354</v>
      </c>
      <c r="G2144" s="23" t="s">
        <v>3355</v>
      </c>
      <c r="H2144" s="22" t="s">
        <v>84</v>
      </c>
      <c r="I2144" s="23" t="s">
        <v>3346</v>
      </c>
      <c r="J2144" s="5"/>
      <c r="K2144" s="5"/>
      <c r="L2144" s="19" t="str">
        <f>D2144&amp;"|"&amp;COUNTIF($D$5:D2144,D2144)</f>
        <v>استلام تبليطات الأرضيات|17</v>
      </c>
    </row>
    <row r="2145" spans="1:12" ht="18" x14ac:dyDescent="0.4">
      <c r="A2145" s="20">
        <v>2141</v>
      </c>
      <c r="B2145" s="20" t="s">
        <v>3325</v>
      </c>
      <c r="C2145" s="21" t="s">
        <v>3326</v>
      </c>
      <c r="D2145" s="21" t="s">
        <v>3330</v>
      </c>
      <c r="E2145" s="21" t="s">
        <v>118</v>
      </c>
      <c r="F2145" s="21" t="s">
        <v>3356</v>
      </c>
      <c r="G2145" s="21"/>
      <c r="H2145" s="20" t="s">
        <v>84</v>
      </c>
      <c r="I2145" s="21" t="s">
        <v>3346</v>
      </c>
      <c r="J2145" s="5"/>
      <c r="K2145" s="5"/>
      <c r="L2145" s="19" t="str">
        <f>D2145&amp;"|"&amp;COUNTIF($D$5:D2145,D2145)</f>
        <v>استلام تبليطات الأرضيات|18</v>
      </c>
    </row>
    <row r="2146" spans="1:12" ht="18" x14ac:dyDescent="0.4">
      <c r="A2146" s="22">
        <v>2142</v>
      </c>
      <c r="B2146" s="22" t="s">
        <v>3325</v>
      </c>
      <c r="C2146" s="23" t="s">
        <v>3326</v>
      </c>
      <c r="D2146" s="23" t="s">
        <v>3330</v>
      </c>
      <c r="E2146" s="23" t="s">
        <v>118</v>
      </c>
      <c r="F2146" s="23" t="s">
        <v>3357</v>
      </c>
      <c r="G2146" s="23"/>
      <c r="H2146" s="22" t="s">
        <v>84</v>
      </c>
      <c r="I2146" s="23" t="s">
        <v>3346</v>
      </c>
      <c r="J2146" s="5"/>
      <c r="K2146" s="5"/>
      <c r="L2146" s="19" t="str">
        <f>D2146&amp;"|"&amp;COUNTIF($D$5:D2146,D2146)</f>
        <v>استلام تبليطات الأرضيات|19</v>
      </c>
    </row>
    <row r="2147" spans="1:12" ht="18" x14ac:dyDescent="0.4">
      <c r="A2147" s="20">
        <v>2143</v>
      </c>
      <c r="B2147" s="20" t="s">
        <v>3325</v>
      </c>
      <c r="C2147" s="21" t="s">
        <v>3326</v>
      </c>
      <c r="D2147" s="21" t="s">
        <v>3330</v>
      </c>
      <c r="E2147" s="21" t="s">
        <v>118</v>
      </c>
      <c r="F2147" s="21" t="s">
        <v>3358</v>
      </c>
      <c r="G2147" s="21"/>
      <c r="H2147" s="20" t="s">
        <v>84</v>
      </c>
      <c r="I2147" s="21" t="s">
        <v>3346</v>
      </c>
      <c r="J2147" s="5"/>
      <c r="K2147" s="5"/>
      <c r="L2147" s="19" t="str">
        <f>D2147&amp;"|"&amp;COUNTIF($D$5:D2147,D2147)</f>
        <v>استلام تبليطات الأرضيات|20</v>
      </c>
    </row>
    <row r="2148" spans="1:12" ht="18" x14ac:dyDescent="0.4">
      <c r="A2148" s="22">
        <v>2144</v>
      </c>
      <c r="B2148" s="22" t="s">
        <v>3325</v>
      </c>
      <c r="C2148" s="23" t="s">
        <v>3326</v>
      </c>
      <c r="D2148" s="23" t="s">
        <v>3330</v>
      </c>
      <c r="E2148" s="23" t="s">
        <v>118</v>
      </c>
      <c r="F2148" s="23" t="s">
        <v>3359</v>
      </c>
      <c r="G2148" s="23"/>
      <c r="H2148" s="22" t="s">
        <v>84</v>
      </c>
      <c r="I2148" s="23" t="s">
        <v>3346</v>
      </c>
      <c r="J2148" s="5"/>
      <c r="K2148" s="5"/>
      <c r="L2148" s="19" t="str">
        <f>D2148&amp;"|"&amp;COUNTIF($D$5:D2148,D2148)</f>
        <v>استلام تبليطات الأرضيات|21</v>
      </c>
    </row>
    <row r="2149" spans="1:12" ht="18" x14ac:dyDescent="0.4">
      <c r="A2149" s="20">
        <v>2145</v>
      </c>
      <c r="B2149" s="20" t="s">
        <v>3325</v>
      </c>
      <c r="C2149" s="21" t="s">
        <v>3326</v>
      </c>
      <c r="D2149" s="21" t="s">
        <v>3330</v>
      </c>
      <c r="E2149" s="21" t="s">
        <v>118</v>
      </c>
      <c r="F2149" s="21" t="s">
        <v>3360</v>
      </c>
      <c r="G2149" s="21"/>
      <c r="H2149" s="20" t="s">
        <v>84</v>
      </c>
      <c r="I2149" s="21" t="s">
        <v>3361</v>
      </c>
      <c r="J2149" s="5"/>
      <c r="K2149" s="5"/>
      <c r="L2149" s="19" t="str">
        <f>D2149&amp;"|"&amp;COUNTIF($D$5:D2149,D2149)</f>
        <v>استلام تبليطات الأرضيات|22</v>
      </c>
    </row>
    <row r="2150" spans="1:12" ht="36" x14ac:dyDescent="0.4">
      <c r="A2150" s="22">
        <v>2146</v>
      </c>
      <c r="B2150" s="22" t="s">
        <v>3325</v>
      </c>
      <c r="C2150" s="23" t="s">
        <v>3326</v>
      </c>
      <c r="D2150" s="23" t="s">
        <v>3330</v>
      </c>
      <c r="E2150" s="23" t="s">
        <v>118</v>
      </c>
      <c r="F2150" s="23" t="s">
        <v>3362</v>
      </c>
      <c r="G2150" s="23"/>
      <c r="H2150" s="22" t="s">
        <v>84</v>
      </c>
      <c r="I2150" s="23" t="s">
        <v>3361</v>
      </c>
      <c r="J2150" s="5"/>
      <c r="K2150" s="5"/>
      <c r="L2150" s="19" t="str">
        <f>D2150&amp;"|"&amp;COUNTIF($D$5:D2150,D2150)</f>
        <v>استلام تبليطات الأرضيات|23</v>
      </c>
    </row>
    <row r="2151" spans="1:12" ht="18" x14ac:dyDescent="0.4">
      <c r="A2151" s="20">
        <v>2147</v>
      </c>
      <c r="B2151" s="20" t="s">
        <v>3325</v>
      </c>
      <c r="C2151" s="21" t="s">
        <v>3326</v>
      </c>
      <c r="D2151" s="21" t="s">
        <v>3330</v>
      </c>
      <c r="E2151" s="21" t="s">
        <v>118</v>
      </c>
      <c r="F2151" s="21" t="s">
        <v>3363</v>
      </c>
      <c r="G2151" s="21"/>
      <c r="H2151" s="20" t="s">
        <v>84</v>
      </c>
      <c r="I2151" s="21" t="s">
        <v>3361</v>
      </c>
      <c r="J2151" s="5"/>
      <c r="K2151" s="5"/>
      <c r="L2151" s="19" t="str">
        <f>D2151&amp;"|"&amp;COUNTIF($D$5:D2151,D2151)</f>
        <v>استلام تبليطات الأرضيات|24</v>
      </c>
    </row>
    <row r="2152" spans="1:12" ht="18" x14ac:dyDescent="0.4">
      <c r="A2152" s="22">
        <v>2148</v>
      </c>
      <c r="B2152" s="22" t="s">
        <v>3325</v>
      </c>
      <c r="C2152" s="23" t="s">
        <v>3326</v>
      </c>
      <c r="D2152" s="23" t="s">
        <v>3330</v>
      </c>
      <c r="E2152" s="23" t="s">
        <v>118</v>
      </c>
      <c r="F2152" s="23" t="s">
        <v>3364</v>
      </c>
      <c r="G2152" s="23" t="s">
        <v>2672</v>
      </c>
      <c r="H2152" s="22" t="s">
        <v>84</v>
      </c>
      <c r="I2152" s="23" t="s">
        <v>3361</v>
      </c>
      <c r="J2152" s="5"/>
      <c r="K2152" s="5"/>
      <c r="L2152" s="19" t="str">
        <f>D2152&amp;"|"&amp;COUNTIF($D$5:D2152,D2152)</f>
        <v>استلام تبليطات الأرضيات|25</v>
      </c>
    </row>
    <row r="2153" spans="1:12" ht="36" x14ac:dyDescent="0.4">
      <c r="A2153" s="20">
        <v>2149</v>
      </c>
      <c r="B2153" s="20" t="s">
        <v>3325</v>
      </c>
      <c r="C2153" s="21" t="s">
        <v>3326</v>
      </c>
      <c r="D2153" s="21" t="s">
        <v>3330</v>
      </c>
      <c r="E2153" s="21" t="s">
        <v>118</v>
      </c>
      <c r="F2153" s="21" t="s">
        <v>3365</v>
      </c>
      <c r="G2153" s="21" t="s">
        <v>3366</v>
      </c>
      <c r="H2153" s="20" t="s">
        <v>84</v>
      </c>
      <c r="I2153" s="21" t="s">
        <v>3361</v>
      </c>
      <c r="J2153" s="5"/>
      <c r="K2153" s="5"/>
      <c r="L2153" s="19" t="str">
        <f>D2153&amp;"|"&amp;COUNTIF($D$5:D2153,D2153)</f>
        <v>استلام تبليطات الأرضيات|26</v>
      </c>
    </row>
    <row r="2154" spans="1:12" ht="18" x14ac:dyDescent="0.4">
      <c r="A2154" s="22">
        <v>2150</v>
      </c>
      <c r="B2154" s="22" t="s">
        <v>3325</v>
      </c>
      <c r="C2154" s="23" t="s">
        <v>3326</v>
      </c>
      <c r="D2154" s="23" t="s">
        <v>3330</v>
      </c>
      <c r="E2154" s="23" t="s">
        <v>118</v>
      </c>
      <c r="F2154" s="23" t="s">
        <v>3367</v>
      </c>
      <c r="G2154" s="23" t="s">
        <v>3368</v>
      </c>
      <c r="H2154" s="22" t="s">
        <v>84</v>
      </c>
      <c r="I2154" s="23" t="s">
        <v>3346</v>
      </c>
      <c r="J2154" s="5"/>
      <c r="K2154" s="5"/>
      <c r="L2154" s="19" t="str">
        <f>D2154&amp;"|"&amp;COUNTIF($D$5:D2154,D2154)</f>
        <v>استلام تبليطات الأرضيات|27</v>
      </c>
    </row>
    <row r="2155" spans="1:12" ht="18" x14ac:dyDescent="0.4">
      <c r="A2155" s="20">
        <v>2151</v>
      </c>
      <c r="B2155" s="20" t="s">
        <v>3325</v>
      </c>
      <c r="C2155" s="21" t="s">
        <v>3326</v>
      </c>
      <c r="D2155" s="21" t="s">
        <v>3330</v>
      </c>
      <c r="E2155" s="21" t="s">
        <v>118</v>
      </c>
      <c r="F2155" s="21" t="s">
        <v>3369</v>
      </c>
      <c r="G2155" s="21" t="s">
        <v>3370</v>
      </c>
      <c r="H2155" s="20" t="s">
        <v>84</v>
      </c>
      <c r="I2155" s="21" t="s">
        <v>3361</v>
      </c>
      <c r="J2155" s="5"/>
      <c r="K2155" s="5"/>
      <c r="L2155" s="19" t="str">
        <f>D2155&amp;"|"&amp;COUNTIF($D$5:D2155,D2155)</f>
        <v>استلام تبليطات الأرضيات|28</v>
      </c>
    </row>
    <row r="2156" spans="1:12" ht="18" x14ac:dyDescent="0.4">
      <c r="A2156" s="22">
        <v>2152</v>
      </c>
      <c r="B2156" s="22" t="s">
        <v>3325</v>
      </c>
      <c r="C2156" s="23" t="s">
        <v>3326</v>
      </c>
      <c r="D2156" s="23" t="s">
        <v>3330</v>
      </c>
      <c r="E2156" s="23" t="s">
        <v>404</v>
      </c>
      <c r="F2156" s="23" t="s">
        <v>3371</v>
      </c>
      <c r="G2156" s="23"/>
      <c r="H2156" s="22" t="s">
        <v>84</v>
      </c>
      <c r="I2156" s="23" t="s">
        <v>3361</v>
      </c>
      <c r="J2156" s="5"/>
      <c r="K2156" s="5"/>
      <c r="L2156" s="19" t="str">
        <f>D2156&amp;"|"&amp;COUNTIF($D$5:D2156,D2156)</f>
        <v>استلام تبليطات الأرضيات|29</v>
      </c>
    </row>
    <row r="2157" spans="1:12" ht="18" x14ac:dyDescent="0.4">
      <c r="A2157" s="20">
        <v>2153</v>
      </c>
      <c r="B2157" s="20" t="s">
        <v>3325</v>
      </c>
      <c r="C2157" s="21" t="s">
        <v>3326</v>
      </c>
      <c r="D2157" s="21" t="s">
        <v>3330</v>
      </c>
      <c r="E2157" s="21" t="s">
        <v>404</v>
      </c>
      <c r="F2157" s="21" t="s">
        <v>3372</v>
      </c>
      <c r="G2157" s="21" t="s">
        <v>3071</v>
      </c>
      <c r="H2157" s="20" t="s">
        <v>74</v>
      </c>
      <c r="I2157" s="21" t="s">
        <v>3361</v>
      </c>
      <c r="J2157" s="5"/>
      <c r="K2157" s="5"/>
      <c r="L2157" s="19" t="str">
        <f>D2157&amp;"|"&amp;COUNTIF($D$5:D2157,D2157)</f>
        <v>استلام تبليطات الأرضيات|30</v>
      </c>
    </row>
    <row r="2158" spans="1:12" ht="18" x14ac:dyDescent="0.4">
      <c r="A2158" s="22">
        <v>2154</v>
      </c>
      <c r="B2158" s="22" t="s">
        <v>3325</v>
      </c>
      <c r="C2158" s="23" t="s">
        <v>3326</v>
      </c>
      <c r="D2158" s="23" t="s">
        <v>3330</v>
      </c>
      <c r="E2158" s="23" t="s">
        <v>404</v>
      </c>
      <c r="F2158" s="23" t="s">
        <v>3373</v>
      </c>
      <c r="G2158" s="23"/>
      <c r="H2158" s="22" t="s">
        <v>84</v>
      </c>
      <c r="I2158" s="23" t="s">
        <v>3361</v>
      </c>
      <c r="J2158" s="5"/>
      <c r="K2158" s="5"/>
      <c r="L2158" s="19" t="str">
        <f>D2158&amp;"|"&amp;COUNTIF($D$5:D2158,D2158)</f>
        <v>استلام تبليطات الأرضيات|31</v>
      </c>
    </row>
    <row r="2159" spans="1:12" ht="36" x14ac:dyDescent="0.4">
      <c r="A2159" s="20">
        <v>2155</v>
      </c>
      <c r="B2159" s="20" t="s">
        <v>3325</v>
      </c>
      <c r="C2159" s="21" t="s">
        <v>3326</v>
      </c>
      <c r="D2159" s="21" t="s">
        <v>3330</v>
      </c>
      <c r="E2159" s="21" t="s">
        <v>404</v>
      </c>
      <c r="F2159" s="21" t="s">
        <v>3374</v>
      </c>
      <c r="G2159" s="21"/>
      <c r="H2159" s="20" t="s">
        <v>84</v>
      </c>
      <c r="I2159" s="21" t="s">
        <v>3361</v>
      </c>
      <c r="J2159" s="5"/>
      <c r="K2159" s="5"/>
      <c r="L2159" s="19" t="str">
        <f>D2159&amp;"|"&amp;COUNTIF($D$5:D2159,D2159)</f>
        <v>استلام تبليطات الأرضيات|32</v>
      </c>
    </row>
    <row r="2160" spans="1:12" ht="18" x14ac:dyDescent="0.4">
      <c r="A2160" s="22">
        <v>2156</v>
      </c>
      <c r="B2160" s="22" t="s">
        <v>3325</v>
      </c>
      <c r="C2160" s="23" t="s">
        <v>3326</v>
      </c>
      <c r="D2160" s="23" t="s">
        <v>3330</v>
      </c>
      <c r="E2160" s="23" t="s">
        <v>404</v>
      </c>
      <c r="F2160" s="23" t="s">
        <v>3375</v>
      </c>
      <c r="G2160" s="23"/>
      <c r="H2160" s="22" t="s">
        <v>84</v>
      </c>
      <c r="I2160" s="23" t="s">
        <v>3361</v>
      </c>
      <c r="J2160" s="5"/>
      <c r="K2160" s="5"/>
      <c r="L2160" s="19" t="str">
        <f>D2160&amp;"|"&amp;COUNTIF($D$5:D2160,D2160)</f>
        <v>استلام تبليطات الأرضيات|33</v>
      </c>
    </row>
    <row r="2161" spans="1:12" ht="18" x14ac:dyDescent="0.4">
      <c r="A2161" s="20">
        <v>2157</v>
      </c>
      <c r="B2161" s="20" t="s">
        <v>3325</v>
      </c>
      <c r="C2161" s="21" t="s">
        <v>3326</v>
      </c>
      <c r="D2161" s="21" t="s">
        <v>3330</v>
      </c>
      <c r="E2161" s="21" t="s">
        <v>404</v>
      </c>
      <c r="F2161" s="21" t="s">
        <v>3376</v>
      </c>
      <c r="G2161" s="21"/>
      <c r="H2161" s="20" t="s">
        <v>84</v>
      </c>
      <c r="I2161" s="21" t="s">
        <v>3361</v>
      </c>
      <c r="J2161" s="5"/>
      <c r="K2161" s="5"/>
      <c r="L2161" s="19" t="str">
        <f>D2161&amp;"|"&amp;COUNTIF($D$5:D2161,D2161)</f>
        <v>استلام تبليطات الأرضيات|34</v>
      </c>
    </row>
    <row r="2162" spans="1:12" ht="36" x14ac:dyDescent="0.4">
      <c r="A2162" s="22">
        <v>2158</v>
      </c>
      <c r="B2162" s="22" t="s">
        <v>3325</v>
      </c>
      <c r="C2162" s="23" t="s">
        <v>3326</v>
      </c>
      <c r="D2162" s="23" t="s">
        <v>3330</v>
      </c>
      <c r="E2162" s="23" t="s">
        <v>404</v>
      </c>
      <c r="F2162" s="23" t="s">
        <v>3377</v>
      </c>
      <c r="G2162" s="23"/>
      <c r="H2162" s="22" t="s">
        <v>78</v>
      </c>
      <c r="I2162" s="23" t="s">
        <v>3361</v>
      </c>
      <c r="J2162" s="5"/>
      <c r="K2162" s="5"/>
      <c r="L2162" s="19" t="str">
        <f>D2162&amp;"|"&amp;COUNTIF($D$5:D2162,D2162)</f>
        <v>استلام تبليطات الأرضيات|35</v>
      </c>
    </row>
    <row r="2163" spans="1:12" ht="54" x14ac:dyDescent="0.4">
      <c r="A2163" s="20">
        <v>2159</v>
      </c>
      <c r="B2163" s="20" t="s">
        <v>3325</v>
      </c>
      <c r="C2163" s="21" t="s">
        <v>3326</v>
      </c>
      <c r="D2163" s="21" t="s">
        <v>3378</v>
      </c>
      <c r="E2163" s="21" t="s">
        <v>72</v>
      </c>
      <c r="F2163" s="21" t="s">
        <v>3379</v>
      </c>
      <c r="G2163" s="21"/>
      <c r="H2163" s="20" t="s">
        <v>84</v>
      </c>
      <c r="I2163" s="21" t="s">
        <v>3337</v>
      </c>
      <c r="J2163" s="5"/>
      <c r="K2163" s="5"/>
      <c r="L2163" s="19" t="str">
        <f>D2163&amp;"|"&amp;COUNTIF($D$5:D2163,D2163)</f>
        <v>الفحوصات بالموقع للبلاط بأنواعه|1</v>
      </c>
    </row>
    <row r="2164" spans="1:12" ht="36" x14ac:dyDescent="0.4">
      <c r="A2164" s="22">
        <v>2160</v>
      </c>
      <c r="B2164" s="22" t="s">
        <v>3325</v>
      </c>
      <c r="C2164" s="23" t="s">
        <v>3326</v>
      </c>
      <c r="D2164" s="23" t="s">
        <v>3378</v>
      </c>
      <c r="E2164" s="23" t="s">
        <v>72</v>
      </c>
      <c r="F2164" s="23" t="s">
        <v>3380</v>
      </c>
      <c r="G2164" s="23" t="s">
        <v>3381</v>
      </c>
      <c r="H2164" s="22" t="s">
        <v>84</v>
      </c>
      <c r="I2164" s="23" t="s">
        <v>3337</v>
      </c>
      <c r="J2164" s="5"/>
      <c r="K2164" s="5"/>
      <c r="L2164" s="19" t="str">
        <f>D2164&amp;"|"&amp;COUNTIF($D$5:D2164,D2164)</f>
        <v>الفحوصات بالموقع للبلاط بأنواعه|2</v>
      </c>
    </row>
    <row r="2165" spans="1:12" ht="18" x14ac:dyDescent="0.4">
      <c r="A2165" s="20">
        <v>2161</v>
      </c>
      <c r="B2165" s="20" t="s">
        <v>3325</v>
      </c>
      <c r="C2165" s="21" t="s">
        <v>3326</v>
      </c>
      <c r="D2165" s="21" t="s">
        <v>3378</v>
      </c>
      <c r="E2165" s="21" t="s">
        <v>72</v>
      </c>
      <c r="F2165" s="21" t="s">
        <v>3382</v>
      </c>
      <c r="G2165" s="21" t="s">
        <v>3383</v>
      </c>
      <c r="H2165" s="20" t="s">
        <v>84</v>
      </c>
      <c r="I2165" s="21" t="s">
        <v>3337</v>
      </c>
      <c r="J2165" s="5"/>
      <c r="K2165" s="5"/>
      <c r="L2165" s="19" t="str">
        <f>D2165&amp;"|"&amp;COUNTIF($D$5:D2165,D2165)</f>
        <v>الفحوصات بالموقع للبلاط بأنواعه|3</v>
      </c>
    </row>
    <row r="2166" spans="1:12" ht="18" x14ac:dyDescent="0.4">
      <c r="A2166" s="22">
        <v>2162</v>
      </c>
      <c r="B2166" s="22" t="s">
        <v>3325</v>
      </c>
      <c r="C2166" s="23" t="s">
        <v>3326</v>
      </c>
      <c r="D2166" s="23" t="s">
        <v>3378</v>
      </c>
      <c r="E2166" s="23" t="s">
        <v>72</v>
      </c>
      <c r="F2166" s="23" t="s">
        <v>3384</v>
      </c>
      <c r="G2166" s="23"/>
      <c r="H2166" s="22" t="s">
        <v>84</v>
      </c>
      <c r="I2166" s="23" t="s">
        <v>3337</v>
      </c>
      <c r="J2166" s="5"/>
      <c r="K2166" s="5"/>
      <c r="L2166" s="19" t="str">
        <f>D2166&amp;"|"&amp;COUNTIF($D$5:D2166,D2166)</f>
        <v>الفحوصات بالموقع للبلاط بأنواعه|4</v>
      </c>
    </row>
    <row r="2167" spans="1:12" ht="36" x14ac:dyDescent="0.4">
      <c r="A2167" s="20">
        <v>2163</v>
      </c>
      <c r="B2167" s="20" t="s">
        <v>3325</v>
      </c>
      <c r="C2167" s="21" t="s">
        <v>3326</v>
      </c>
      <c r="D2167" s="21" t="s">
        <v>3378</v>
      </c>
      <c r="E2167" s="21" t="s">
        <v>72</v>
      </c>
      <c r="F2167" s="21" t="s">
        <v>3385</v>
      </c>
      <c r="G2167" s="21"/>
      <c r="H2167" s="20" t="s">
        <v>84</v>
      </c>
      <c r="I2167" s="21" t="s">
        <v>3337</v>
      </c>
      <c r="J2167" s="5"/>
      <c r="K2167" s="5"/>
      <c r="L2167" s="19" t="str">
        <f>D2167&amp;"|"&amp;COUNTIF($D$5:D2167,D2167)</f>
        <v>الفحوصات بالموقع للبلاط بأنواعه|5</v>
      </c>
    </row>
    <row r="2168" spans="1:12" ht="18" x14ac:dyDescent="0.4">
      <c r="A2168" s="22">
        <v>2164</v>
      </c>
      <c r="B2168" s="22" t="s">
        <v>3325</v>
      </c>
      <c r="C2168" s="23" t="s">
        <v>3326</v>
      </c>
      <c r="D2168" s="23" t="s">
        <v>3378</v>
      </c>
      <c r="E2168" s="23" t="s">
        <v>72</v>
      </c>
      <c r="F2168" s="23" t="s">
        <v>3386</v>
      </c>
      <c r="G2168" s="23"/>
      <c r="H2168" s="22" t="s">
        <v>84</v>
      </c>
      <c r="I2168" s="23" t="s">
        <v>3361</v>
      </c>
      <c r="J2168" s="5"/>
      <c r="K2168" s="5"/>
      <c r="L2168" s="19" t="str">
        <f>D2168&amp;"|"&amp;COUNTIF($D$5:D2168,D2168)</f>
        <v>الفحوصات بالموقع للبلاط بأنواعه|6</v>
      </c>
    </row>
    <row r="2169" spans="1:12" ht="18" x14ac:dyDescent="0.4">
      <c r="A2169" s="20">
        <v>2165</v>
      </c>
      <c r="B2169" s="20" t="s">
        <v>3325</v>
      </c>
      <c r="C2169" s="21" t="s">
        <v>3326</v>
      </c>
      <c r="D2169" s="21" t="s">
        <v>3378</v>
      </c>
      <c r="E2169" s="21" t="s">
        <v>72</v>
      </c>
      <c r="F2169" s="21" t="s">
        <v>3387</v>
      </c>
      <c r="G2169" s="21"/>
      <c r="H2169" s="20" t="s">
        <v>84</v>
      </c>
      <c r="I2169" s="21" t="s">
        <v>3361</v>
      </c>
      <c r="J2169" s="5"/>
      <c r="K2169" s="5"/>
      <c r="L2169" s="19" t="str">
        <f>D2169&amp;"|"&amp;COUNTIF($D$5:D2169,D2169)</f>
        <v>الفحوصات بالموقع للبلاط بأنواعه|7</v>
      </c>
    </row>
    <row r="2170" spans="1:12" ht="18" x14ac:dyDescent="0.4">
      <c r="A2170" s="22">
        <v>2166</v>
      </c>
      <c r="B2170" s="22" t="s">
        <v>3325</v>
      </c>
      <c r="C2170" s="23" t="s">
        <v>3326</v>
      </c>
      <c r="D2170" s="23" t="s">
        <v>3378</v>
      </c>
      <c r="E2170" s="23" t="s">
        <v>72</v>
      </c>
      <c r="F2170" s="23" t="s">
        <v>3388</v>
      </c>
      <c r="G2170" s="23"/>
      <c r="H2170" s="22" t="s">
        <v>84</v>
      </c>
      <c r="I2170" s="23" t="s">
        <v>3361</v>
      </c>
      <c r="J2170" s="5"/>
      <c r="K2170" s="5"/>
      <c r="L2170" s="19" t="str">
        <f>D2170&amp;"|"&amp;COUNTIF($D$5:D2170,D2170)</f>
        <v>الفحوصات بالموقع للبلاط بأنواعه|8</v>
      </c>
    </row>
    <row r="2171" spans="1:12" ht="18" x14ac:dyDescent="0.4">
      <c r="A2171" s="20">
        <v>2167</v>
      </c>
      <c r="B2171" s="20" t="s">
        <v>3325</v>
      </c>
      <c r="C2171" s="21" t="s">
        <v>3326</v>
      </c>
      <c r="D2171" s="21" t="s">
        <v>3378</v>
      </c>
      <c r="E2171" s="21" t="s">
        <v>72</v>
      </c>
      <c r="F2171" s="21" t="s">
        <v>3389</v>
      </c>
      <c r="G2171" s="21"/>
      <c r="H2171" s="20" t="s">
        <v>84</v>
      </c>
      <c r="I2171" s="21" t="s">
        <v>3361</v>
      </c>
      <c r="J2171" s="5"/>
      <c r="K2171" s="5"/>
      <c r="L2171" s="19" t="str">
        <f>D2171&amp;"|"&amp;COUNTIF($D$5:D2171,D2171)</f>
        <v>الفحوصات بالموقع للبلاط بأنواعه|9</v>
      </c>
    </row>
    <row r="2172" spans="1:12" ht="36" x14ac:dyDescent="0.4">
      <c r="A2172" s="22">
        <v>2168</v>
      </c>
      <c r="B2172" s="22" t="s">
        <v>3325</v>
      </c>
      <c r="C2172" s="23" t="s">
        <v>3326</v>
      </c>
      <c r="D2172" s="23" t="s">
        <v>3390</v>
      </c>
      <c r="E2172" s="23" t="s">
        <v>72</v>
      </c>
      <c r="F2172" s="23" t="s">
        <v>3391</v>
      </c>
      <c r="G2172" s="23"/>
      <c r="H2172" s="22" t="s">
        <v>78</v>
      </c>
      <c r="I2172" s="23" t="s">
        <v>3392</v>
      </c>
      <c r="J2172" s="5"/>
      <c r="K2172" s="5"/>
      <c r="L2172" s="19" t="str">
        <f>D2172&amp;"|"&amp;COUNTIF($D$5:D2172,D2172)</f>
        <v>استلام سيراميك حوائط الحمامات والمطابخ|1</v>
      </c>
    </row>
    <row r="2173" spans="1:12" ht="36" x14ac:dyDescent="0.4">
      <c r="A2173" s="20">
        <v>2169</v>
      </c>
      <c r="B2173" s="20" t="s">
        <v>3325</v>
      </c>
      <c r="C2173" s="21" t="s">
        <v>3326</v>
      </c>
      <c r="D2173" s="21" t="s">
        <v>3390</v>
      </c>
      <c r="E2173" s="21" t="s">
        <v>72</v>
      </c>
      <c r="F2173" s="21" t="s">
        <v>3393</v>
      </c>
      <c r="G2173" s="21"/>
      <c r="H2173" s="20" t="s">
        <v>78</v>
      </c>
      <c r="I2173" s="21" t="s">
        <v>3392</v>
      </c>
      <c r="J2173" s="5"/>
      <c r="K2173" s="5"/>
      <c r="L2173" s="19" t="str">
        <f>D2173&amp;"|"&amp;COUNTIF($D$5:D2173,D2173)</f>
        <v>استلام سيراميك حوائط الحمامات والمطابخ|2</v>
      </c>
    </row>
    <row r="2174" spans="1:12" ht="36" x14ac:dyDescent="0.4">
      <c r="A2174" s="22">
        <v>2170</v>
      </c>
      <c r="B2174" s="22" t="s">
        <v>3325</v>
      </c>
      <c r="C2174" s="23" t="s">
        <v>3326</v>
      </c>
      <c r="D2174" s="23" t="s">
        <v>3390</v>
      </c>
      <c r="E2174" s="23" t="s">
        <v>72</v>
      </c>
      <c r="F2174" s="23" t="s">
        <v>3394</v>
      </c>
      <c r="G2174" s="23"/>
      <c r="H2174" s="22" t="s">
        <v>84</v>
      </c>
      <c r="I2174" s="23" t="s">
        <v>3392</v>
      </c>
      <c r="J2174" s="5"/>
      <c r="K2174" s="5"/>
      <c r="L2174" s="19" t="str">
        <f>D2174&amp;"|"&amp;COUNTIF($D$5:D2174,D2174)</f>
        <v>استلام سيراميك حوائط الحمامات والمطابخ|3</v>
      </c>
    </row>
    <row r="2175" spans="1:12" ht="36" x14ac:dyDescent="0.4">
      <c r="A2175" s="20">
        <v>2171</v>
      </c>
      <c r="B2175" s="20" t="s">
        <v>3325</v>
      </c>
      <c r="C2175" s="21" t="s">
        <v>3326</v>
      </c>
      <c r="D2175" s="21" t="s">
        <v>3390</v>
      </c>
      <c r="E2175" s="21" t="s">
        <v>72</v>
      </c>
      <c r="F2175" s="21" t="s">
        <v>3395</v>
      </c>
      <c r="G2175" s="21"/>
      <c r="H2175" s="20" t="s">
        <v>74</v>
      </c>
      <c r="I2175" s="21" t="s">
        <v>3392</v>
      </c>
      <c r="J2175" s="5"/>
      <c r="K2175" s="5"/>
      <c r="L2175" s="19" t="str">
        <f>D2175&amp;"|"&amp;COUNTIF($D$5:D2175,D2175)</f>
        <v>استلام سيراميك حوائط الحمامات والمطابخ|4</v>
      </c>
    </row>
    <row r="2176" spans="1:12" ht="36" x14ac:dyDescent="0.4">
      <c r="A2176" s="22">
        <v>2172</v>
      </c>
      <c r="B2176" s="22" t="s">
        <v>3325</v>
      </c>
      <c r="C2176" s="23" t="s">
        <v>3326</v>
      </c>
      <c r="D2176" s="23" t="s">
        <v>3390</v>
      </c>
      <c r="E2176" s="23" t="s">
        <v>72</v>
      </c>
      <c r="F2176" s="23" t="s">
        <v>3396</v>
      </c>
      <c r="G2176" s="23"/>
      <c r="H2176" s="22" t="s">
        <v>84</v>
      </c>
      <c r="I2176" s="23" t="s">
        <v>3392</v>
      </c>
      <c r="J2176" s="5"/>
      <c r="K2176" s="5"/>
      <c r="L2176" s="19" t="str">
        <f>D2176&amp;"|"&amp;COUNTIF($D$5:D2176,D2176)</f>
        <v>استلام سيراميك حوائط الحمامات والمطابخ|5</v>
      </c>
    </row>
    <row r="2177" spans="1:12" ht="36" x14ac:dyDescent="0.4">
      <c r="A2177" s="20">
        <v>2173</v>
      </c>
      <c r="B2177" s="20" t="s">
        <v>3325</v>
      </c>
      <c r="C2177" s="21" t="s">
        <v>3326</v>
      </c>
      <c r="D2177" s="21" t="s">
        <v>3390</v>
      </c>
      <c r="E2177" s="21" t="s">
        <v>72</v>
      </c>
      <c r="F2177" s="21" t="s">
        <v>3397</v>
      </c>
      <c r="G2177" s="21" t="s">
        <v>3398</v>
      </c>
      <c r="H2177" s="20" t="s">
        <v>84</v>
      </c>
      <c r="I2177" s="21" t="s">
        <v>3392</v>
      </c>
      <c r="J2177" s="5"/>
      <c r="K2177" s="5"/>
      <c r="L2177" s="19" t="str">
        <f>D2177&amp;"|"&amp;COUNTIF($D$5:D2177,D2177)</f>
        <v>استلام سيراميك حوائط الحمامات والمطابخ|6</v>
      </c>
    </row>
    <row r="2178" spans="1:12" ht="36" x14ac:dyDescent="0.4">
      <c r="A2178" s="22">
        <v>2174</v>
      </c>
      <c r="B2178" s="22" t="s">
        <v>3325</v>
      </c>
      <c r="C2178" s="23" t="s">
        <v>3326</v>
      </c>
      <c r="D2178" s="23" t="s">
        <v>3390</v>
      </c>
      <c r="E2178" s="23" t="s">
        <v>118</v>
      </c>
      <c r="F2178" s="23" t="s">
        <v>3399</v>
      </c>
      <c r="G2178" s="23"/>
      <c r="H2178" s="22" t="s">
        <v>84</v>
      </c>
      <c r="I2178" s="23" t="s">
        <v>3392</v>
      </c>
      <c r="J2178" s="5"/>
      <c r="K2178" s="5"/>
      <c r="L2178" s="19" t="str">
        <f>D2178&amp;"|"&amp;COUNTIF($D$5:D2178,D2178)</f>
        <v>استلام سيراميك حوائط الحمامات والمطابخ|7</v>
      </c>
    </row>
    <row r="2179" spans="1:12" ht="36" x14ac:dyDescent="0.4">
      <c r="A2179" s="20">
        <v>2175</v>
      </c>
      <c r="B2179" s="20" t="s">
        <v>3325</v>
      </c>
      <c r="C2179" s="21" t="s">
        <v>3326</v>
      </c>
      <c r="D2179" s="21" t="s">
        <v>3390</v>
      </c>
      <c r="E2179" s="21" t="s">
        <v>118</v>
      </c>
      <c r="F2179" s="21" t="s">
        <v>3400</v>
      </c>
      <c r="G2179" s="21" t="s">
        <v>3401</v>
      </c>
      <c r="H2179" s="20" t="s">
        <v>84</v>
      </c>
      <c r="I2179" s="21" t="s">
        <v>3392</v>
      </c>
      <c r="J2179" s="5"/>
      <c r="K2179" s="5"/>
      <c r="L2179" s="19" t="str">
        <f>D2179&amp;"|"&amp;COUNTIF($D$5:D2179,D2179)</f>
        <v>استلام سيراميك حوائط الحمامات والمطابخ|8</v>
      </c>
    </row>
    <row r="2180" spans="1:12" ht="36" x14ac:dyDescent="0.4">
      <c r="A2180" s="22">
        <v>2176</v>
      </c>
      <c r="B2180" s="22" t="s">
        <v>3325</v>
      </c>
      <c r="C2180" s="23" t="s">
        <v>3326</v>
      </c>
      <c r="D2180" s="23" t="s">
        <v>3390</v>
      </c>
      <c r="E2180" s="23" t="s">
        <v>118</v>
      </c>
      <c r="F2180" s="23" t="s">
        <v>3402</v>
      </c>
      <c r="G2180" s="23"/>
      <c r="H2180" s="22" t="s">
        <v>84</v>
      </c>
      <c r="I2180" s="23" t="s">
        <v>3392</v>
      </c>
      <c r="J2180" s="5"/>
      <c r="K2180" s="5"/>
      <c r="L2180" s="19" t="str">
        <f>D2180&amp;"|"&amp;COUNTIF($D$5:D2180,D2180)</f>
        <v>استلام سيراميك حوائط الحمامات والمطابخ|9</v>
      </c>
    </row>
    <row r="2181" spans="1:12" ht="36" x14ac:dyDescent="0.4">
      <c r="A2181" s="20">
        <v>2177</v>
      </c>
      <c r="B2181" s="20" t="s">
        <v>3325</v>
      </c>
      <c r="C2181" s="21" t="s">
        <v>3326</v>
      </c>
      <c r="D2181" s="21" t="s">
        <v>3390</v>
      </c>
      <c r="E2181" s="21" t="s">
        <v>118</v>
      </c>
      <c r="F2181" s="21" t="s">
        <v>3403</v>
      </c>
      <c r="G2181" s="21"/>
      <c r="H2181" s="20" t="s">
        <v>84</v>
      </c>
      <c r="I2181" s="21" t="s">
        <v>3392</v>
      </c>
      <c r="J2181" s="5"/>
      <c r="K2181" s="5"/>
      <c r="L2181" s="19" t="str">
        <f>D2181&amp;"|"&amp;COUNTIF($D$5:D2181,D2181)</f>
        <v>استلام سيراميك حوائط الحمامات والمطابخ|10</v>
      </c>
    </row>
    <row r="2182" spans="1:12" ht="36" x14ac:dyDescent="0.4">
      <c r="A2182" s="22">
        <v>2178</v>
      </c>
      <c r="B2182" s="22" t="s">
        <v>3325</v>
      </c>
      <c r="C2182" s="23" t="s">
        <v>3326</v>
      </c>
      <c r="D2182" s="23" t="s">
        <v>3390</v>
      </c>
      <c r="E2182" s="23" t="s">
        <v>118</v>
      </c>
      <c r="F2182" s="23" t="s">
        <v>3404</v>
      </c>
      <c r="G2182" s="23"/>
      <c r="H2182" s="22" t="s">
        <v>84</v>
      </c>
      <c r="I2182" s="23" t="s">
        <v>3392</v>
      </c>
      <c r="J2182" s="5"/>
      <c r="K2182" s="5"/>
      <c r="L2182" s="19" t="str">
        <f>D2182&amp;"|"&amp;COUNTIF($D$5:D2182,D2182)</f>
        <v>استلام سيراميك حوائط الحمامات والمطابخ|11</v>
      </c>
    </row>
    <row r="2183" spans="1:12" ht="36" x14ac:dyDescent="0.4">
      <c r="A2183" s="20">
        <v>2179</v>
      </c>
      <c r="B2183" s="20" t="s">
        <v>3325</v>
      </c>
      <c r="C2183" s="21" t="s">
        <v>3326</v>
      </c>
      <c r="D2183" s="21" t="s">
        <v>3390</v>
      </c>
      <c r="E2183" s="21" t="s">
        <v>118</v>
      </c>
      <c r="F2183" s="21" t="s">
        <v>3405</v>
      </c>
      <c r="G2183" s="21"/>
      <c r="H2183" s="20" t="s">
        <v>84</v>
      </c>
      <c r="I2183" s="21" t="s">
        <v>3392</v>
      </c>
      <c r="J2183" s="5"/>
      <c r="K2183" s="5"/>
      <c r="L2183" s="19" t="str">
        <f>D2183&amp;"|"&amp;COUNTIF($D$5:D2183,D2183)</f>
        <v>استلام سيراميك حوائط الحمامات والمطابخ|12</v>
      </c>
    </row>
    <row r="2184" spans="1:12" ht="36" x14ac:dyDescent="0.4">
      <c r="A2184" s="22">
        <v>2180</v>
      </c>
      <c r="B2184" s="22" t="s">
        <v>3325</v>
      </c>
      <c r="C2184" s="23" t="s">
        <v>3326</v>
      </c>
      <c r="D2184" s="23" t="s">
        <v>3390</v>
      </c>
      <c r="E2184" s="23" t="s">
        <v>118</v>
      </c>
      <c r="F2184" s="23" t="s">
        <v>3406</v>
      </c>
      <c r="G2184" s="23"/>
      <c r="H2184" s="22" t="s">
        <v>84</v>
      </c>
      <c r="I2184" s="23" t="s">
        <v>3392</v>
      </c>
      <c r="J2184" s="5"/>
      <c r="K2184" s="5"/>
      <c r="L2184" s="19" t="str">
        <f>D2184&amp;"|"&amp;COUNTIF($D$5:D2184,D2184)</f>
        <v>استلام سيراميك حوائط الحمامات والمطابخ|13</v>
      </c>
    </row>
    <row r="2185" spans="1:12" ht="36" x14ac:dyDescent="0.4">
      <c r="A2185" s="20">
        <v>2181</v>
      </c>
      <c r="B2185" s="20" t="s">
        <v>3325</v>
      </c>
      <c r="C2185" s="21" t="s">
        <v>3326</v>
      </c>
      <c r="D2185" s="21" t="s">
        <v>3390</v>
      </c>
      <c r="E2185" s="21" t="s">
        <v>72</v>
      </c>
      <c r="F2185" s="21" t="s">
        <v>3407</v>
      </c>
      <c r="G2185" s="21" t="s">
        <v>3408</v>
      </c>
      <c r="H2185" s="20" t="s">
        <v>84</v>
      </c>
      <c r="I2185" s="21" t="s">
        <v>3392</v>
      </c>
      <c r="J2185" s="5"/>
      <c r="K2185" s="5"/>
      <c r="L2185" s="19" t="str">
        <f>D2185&amp;"|"&amp;COUNTIF($D$5:D2185,D2185)</f>
        <v>استلام سيراميك حوائط الحمامات والمطابخ|14</v>
      </c>
    </row>
    <row r="2186" spans="1:12" ht="18" x14ac:dyDescent="0.4">
      <c r="A2186" s="22">
        <v>2182</v>
      </c>
      <c r="B2186" s="22" t="s">
        <v>3325</v>
      </c>
      <c r="C2186" s="23" t="s">
        <v>3326</v>
      </c>
      <c r="D2186" s="23" t="s">
        <v>3409</v>
      </c>
      <c r="E2186" s="23" t="s">
        <v>118</v>
      </c>
      <c r="F2186" s="23" t="s">
        <v>3410</v>
      </c>
      <c r="G2186" s="23" t="s">
        <v>3411</v>
      </c>
      <c r="H2186" s="22" t="s">
        <v>84</v>
      </c>
      <c r="I2186" s="23" t="s">
        <v>3392</v>
      </c>
      <c r="J2186" s="5"/>
      <c r="K2186" s="5"/>
      <c r="L2186" s="19" t="str">
        <f>D2186&amp;"|"&amp;COUNTIF($D$5:D2186,D2186)</f>
        <v>تركيب سيراميك الحوائط بالغراء|1</v>
      </c>
    </row>
    <row r="2187" spans="1:12" ht="18" x14ac:dyDescent="0.4">
      <c r="A2187" s="20">
        <v>2183</v>
      </c>
      <c r="B2187" s="20" t="s">
        <v>3325</v>
      </c>
      <c r="C2187" s="21" t="s">
        <v>3326</v>
      </c>
      <c r="D2187" s="21" t="s">
        <v>3409</v>
      </c>
      <c r="E2187" s="21" t="s">
        <v>118</v>
      </c>
      <c r="F2187" s="21" t="s">
        <v>3412</v>
      </c>
      <c r="G2187" s="21" t="s">
        <v>3413</v>
      </c>
      <c r="H2187" s="20" t="s">
        <v>84</v>
      </c>
      <c r="I2187" s="21" t="s">
        <v>3392</v>
      </c>
      <c r="J2187" s="5"/>
      <c r="K2187" s="5"/>
      <c r="L2187" s="19" t="str">
        <f>D2187&amp;"|"&amp;COUNTIF($D$5:D2187,D2187)</f>
        <v>تركيب سيراميك الحوائط بالغراء|2</v>
      </c>
    </row>
    <row r="2188" spans="1:12" ht="18" x14ac:dyDescent="0.4">
      <c r="A2188" s="22">
        <v>2184</v>
      </c>
      <c r="B2188" s="22" t="s">
        <v>3325</v>
      </c>
      <c r="C2188" s="23" t="s">
        <v>3326</v>
      </c>
      <c r="D2188" s="23" t="s">
        <v>3409</v>
      </c>
      <c r="E2188" s="23" t="s">
        <v>118</v>
      </c>
      <c r="F2188" s="23" t="s">
        <v>3414</v>
      </c>
      <c r="G2188" s="23" t="s">
        <v>3415</v>
      </c>
      <c r="H2188" s="22" t="s">
        <v>84</v>
      </c>
      <c r="I2188" s="23" t="s">
        <v>3392</v>
      </c>
      <c r="J2188" s="5"/>
      <c r="K2188" s="5"/>
      <c r="L2188" s="19" t="str">
        <f>D2188&amp;"|"&amp;COUNTIF($D$5:D2188,D2188)</f>
        <v>تركيب سيراميك الحوائط بالغراء|3</v>
      </c>
    </row>
    <row r="2189" spans="1:12" ht="18" x14ac:dyDescent="0.4">
      <c r="A2189" s="20">
        <v>2185</v>
      </c>
      <c r="B2189" s="20" t="s">
        <v>3325</v>
      </c>
      <c r="C2189" s="21" t="s">
        <v>3326</v>
      </c>
      <c r="D2189" s="21" t="s">
        <v>3409</v>
      </c>
      <c r="E2189" s="21" t="s">
        <v>118</v>
      </c>
      <c r="F2189" s="21" t="s">
        <v>3416</v>
      </c>
      <c r="G2189" s="21"/>
      <c r="H2189" s="20" t="s">
        <v>78</v>
      </c>
      <c r="I2189" s="21" t="s">
        <v>3392</v>
      </c>
      <c r="J2189" s="5"/>
      <c r="K2189" s="5"/>
      <c r="L2189" s="19" t="str">
        <f>D2189&amp;"|"&amp;COUNTIF($D$5:D2189,D2189)</f>
        <v>تركيب سيراميك الحوائط بالغراء|4</v>
      </c>
    </row>
    <row r="2190" spans="1:12" ht="36" x14ac:dyDescent="0.4">
      <c r="A2190" s="22">
        <v>2186</v>
      </c>
      <c r="B2190" s="22" t="s">
        <v>3325</v>
      </c>
      <c r="C2190" s="23" t="s">
        <v>3326</v>
      </c>
      <c r="D2190" s="23" t="s">
        <v>3417</v>
      </c>
      <c r="E2190" s="23" t="s">
        <v>118</v>
      </c>
      <c r="F2190" s="23" t="s">
        <v>3418</v>
      </c>
      <c r="G2190" s="23" t="s">
        <v>3411</v>
      </c>
      <c r="H2190" s="22" t="s">
        <v>84</v>
      </c>
      <c r="I2190" s="23" t="s">
        <v>3419</v>
      </c>
      <c r="J2190" s="5"/>
      <c r="K2190" s="5"/>
      <c r="L2190" s="19" t="str">
        <f>D2190&amp;"|"&amp;COUNTIF($D$5:D2190,D2190)</f>
        <v>تركيب سيراميك الحوائط بمونة الأسمنت|1</v>
      </c>
    </row>
    <row r="2191" spans="1:12" ht="36" x14ac:dyDescent="0.4">
      <c r="A2191" s="20">
        <v>2187</v>
      </c>
      <c r="B2191" s="20" t="s">
        <v>3325</v>
      </c>
      <c r="C2191" s="21" t="s">
        <v>3326</v>
      </c>
      <c r="D2191" s="21" t="s">
        <v>3417</v>
      </c>
      <c r="E2191" s="21" t="s">
        <v>118</v>
      </c>
      <c r="F2191" s="21" t="s">
        <v>3420</v>
      </c>
      <c r="G2191" s="21" t="s">
        <v>3421</v>
      </c>
      <c r="H2191" s="20" t="s">
        <v>84</v>
      </c>
      <c r="I2191" s="21" t="s">
        <v>3419</v>
      </c>
      <c r="J2191" s="5"/>
      <c r="K2191" s="5"/>
      <c r="L2191" s="19" t="str">
        <f>D2191&amp;"|"&amp;COUNTIF($D$5:D2191,D2191)</f>
        <v>تركيب سيراميك الحوائط بمونة الأسمنت|2</v>
      </c>
    </row>
    <row r="2192" spans="1:12" ht="36" x14ac:dyDescent="0.4">
      <c r="A2192" s="22">
        <v>2188</v>
      </c>
      <c r="B2192" s="22" t="s">
        <v>3325</v>
      </c>
      <c r="C2192" s="23" t="s">
        <v>3326</v>
      </c>
      <c r="D2192" s="23" t="s">
        <v>3417</v>
      </c>
      <c r="E2192" s="23" t="s">
        <v>118</v>
      </c>
      <c r="F2192" s="23" t="s">
        <v>3422</v>
      </c>
      <c r="G2192" s="23" t="s">
        <v>3423</v>
      </c>
      <c r="H2192" s="22" t="s">
        <v>84</v>
      </c>
      <c r="I2192" s="23" t="s">
        <v>3419</v>
      </c>
      <c r="J2192" s="5"/>
      <c r="K2192" s="5"/>
      <c r="L2192" s="19" t="str">
        <f>D2192&amp;"|"&amp;COUNTIF($D$5:D2192,D2192)</f>
        <v>تركيب سيراميك الحوائط بمونة الأسمنت|3</v>
      </c>
    </row>
    <row r="2193" spans="1:12" ht="36" x14ac:dyDescent="0.4">
      <c r="A2193" s="20">
        <v>2189</v>
      </c>
      <c r="B2193" s="20" t="s">
        <v>3325</v>
      </c>
      <c r="C2193" s="21" t="s">
        <v>3326</v>
      </c>
      <c r="D2193" s="21" t="s">
        <v>3417</v>
      </c>
      <c r="E2193" s="21" t="s">
        <v>118</v>
      </c>
      <c r="F2193" s="21" t="s">
        <v>3424</v>
      </c>
      <c r="G2193" s="21"/>
      <c r="H2193" s="20" t="s">
        <v>84</v>
      </c>
      <c r="I2193" s="21" t="s">
        <v>3419</v>
      </c>
      <c r="J2193" s="5"/>
      <c r="K2193" s="5"/>
      <c r="L2193" s="19" t="str">
        <f>D2193&amp;"|"&amp;COUNTIF($D$5:D2193,D2193)</f>
        <v>تركيب سيراميك الحوائط بمونة الأسمنت|4</v>
      </c>
    </row>
    <row r="2194" spans="1:12" ht="36" x14ac:dyDescent="0.4">
      <c r="A2194" s="22">
        <v>2190</v>
      </c>
      <c r="B2194" s="22" t="s">
        <v>3325</v>
      </c>
      <c r="C2194" s="23" t="s">
        <v>3326</v>
      </c>
      <c r="D2194" s="23" t="s">
        <v>3417</v>
      </c>
      <c r="E2194" s="23" t="s">
        <v>118</v>
      </c>
      <c r="F2194" s="23" t="s">
        <v>3425</v>
      </c>
      <c r="G2194" s="23" t="s">
        <v>3426</v>
      </c>
      <c r="H2194" s="22" t="s">
        <v>84</v>
      </c>
      <c r="I2194" s="23" t="s">
        <v>3419</v>
      </c>
      <c r="J2194" s="5"/>
      <c r="K2194" s="5"/>
      <c r="L2194" s="19" t="str">
        <f>D2194&amp;"|"&amp;COUNTIF($D$5:D2194,D2194)</f>
        <v>تركيب سيراميك الحوائط بمونة الأسمنت|5</v>
      </c>
    </row>
    <row r="2195" spans="1:12" ht="36" x14ac:dyDescent="0.4">
      <c r="A2195" s="20">
        <v>2191</v>
      </c>
      <c r="B2195" s="20" t="s">
        <v>3325</v>
      </c>
      <c r="C2195" s="21" t="s">
        <v>3326</v>
      </c>
      <c r="D2195" s="21" t="s">
        <v>3417</v>
      </c>
      <c r="E2195" s="21" t="s">
        <v>118</v>
      </c>
      <c r="F2195" s="21" t="s">
        <v>3427</v>
      </c>
      <c r="G2195" s="21"/>
      <c r="H2195" s="20" t="s">
        <v>84</v>
      </c>
      <c r="I2195" s="21" t="s">
        <v>3419</v>
      </c>
      <c r="J2195" s="5"/>
      <c r="K2195" s="5"/>
      <c r="L2195" s="19" t="str">
        <f>D2195&amp;"|"&amp;COUNTIF($D$5:D2195,D2195)</f>
        <v>تركيب سيراميك الحوائط بمونة الأسمنت|6</v>
      </c>
    </row>
    <row r="2196" spans="1:12" ht="36" x14ac:dyDescent="0.4">
      <c r="A2196" s="22">
        <v>2192</v>
      </c>
      <c r="B2196" s="22" t="s">
        <v>3325</v>
      </c>
      <c r="C2196" s="23" t="s">
        <v>3326</v>
      </c>
      <c r="D2196" s="23" t="s">
        <v>3390</v>
      </c>
      <c r="E2196" s="23" t="s">
        <v>118</v>
      </c>
      <c r="F2196" s="23" t="s">
        <v>3428</v>
      </c>
      <c r="G2196" s="23"/>
      <c r="H2196" s="22" t="s">
        <v>84</v>
      </c>
      <c r="I2196" s="23" t="s">
        <v>3419</v>
      </c>
      <c r="J2196" s="5"/>
      <c r="K2196" s="5"/>
      <c r="L2196" s="19" t="str">
        <f>D2196&amp;"|"&amp;COUNTIF($D$5:D2196,D2196)</f>
        <v>استلام سيراميك حوائط الحمامات والمطابخ|15</v>
      </c>
    </row>
    <row r="2197" spans="1:12" ht="36" x14ac:dyDescent="0.4">
      <c r="A2197" s="20">
        <v>2193</v>
      </c>
      <c r="B2197" s="20" t="s">
        <v>3325</v>
      </c>
      <c r="C2197" s="21" t="s">
        <v>3326</v>
      </c>
      <c r="D2197" s="21" t="s">
        <v>3390</v>
      </c>
      <c r="E2197" s="21" t="s">
        <v>118</v>
      </c>
      <c r="F2197" s="21" t="s">
        <v>3429</v>
      </c>
      <c r="G2197" s="21"/>
      <c r="H2197" s="20" t="s">
        <v>84</v>
      </c>
      <c r="I2197" s="21" t="s">
        <v>3419</v>
      </c>
      <c r="J2197" s="5"/>
      <c r="K2197" s="5"/>
      <c r="L2197" s="19" t="str">
        <f>D2197&amp;"|"&amp;COUNTIF($D$5:D2197,D2197)</f>
        <v>استلام سيراميك حوائط الحمامات والمطابخ|16</v>
      </c>
    </row>
    <row r="2198" spans="1:12" ht="36" x14ac:dyDescent="0.4">
      <c r="A2198" s="22">
        <v>2194</v>
      </c>
      <c r="B2198" s="22" t="s">
        <v>3325</v>
      </c>
      <c r="C2198" s="23" t="s">
        <v>3326</v>
      </c>
      <c r="D2198" s="23" t="s">
        <v>3390</v>
      </c>
      <c r="E2198" s="23" t="s">
        <v>118</v>
      </c>
      <c r="F2198" s="23" t="s">
        <v>3430</v>
      </c>
      <c r="G2198" s="23" t="s">
        <v>3431</v>
      </c>
      <c r="H2198" s="22" t="s">
        <v>84</v>
      </c>
      <c r="I2198" s="23" t="s">
        <v>3419</v>
      </c>
      <c r="J2198" s="5"/>
      <c r="K2198" s="5"/>
      <c r="L2198" s="19" t="str">
        <f>D2198&amp;"|"&amp;COUNTIF($D$5:D2198,D2198)</f>
        <v>استلام سيراميك حوائط الحمامات والمطابخ|17</v>
      </c>
    </row>
    <row r="2199" spans="1:12" ht="36" x14ac:dyDescent="0.4">
      <c r="A2199" s="20">
        <v>2195</v>
      </c>
      <c r="B2199" s="20" t="s">
        <v>3325</v>
      </c>
      <c r="C2199" s="21" t="s">
        <v>3326</v>
      </c>
      <c r="D2199" s="21" t="s">
        <v>3390</v>
      </c>
      <c r="E2199" s="21" t="s">
        <v>118</v>
      </c>
      <c r="F2199" s="21" t="s">
        <v>3432</v>
      </c>
      <c r="G2199" s="21" t="s">
        <v>3433</v>
      </c>
      <c r="H2199" s="20" t="s">
        <v>74</v>
      </c>
      <c r="I2199" s="21" t="s">
        <v>3419</v>
      </c>
      <c r="J2199" s="5"/>
      <c r="K2199" s="5"/>
      <c r="L2199" s="19" t="str">
        <f>D2199&amp;"|"&amp;COUNTIF($D$5:D2199,D2199)</f>
        <v>استلام سيراميك حوائط الحمامات والمطابخ|18</v>
      </c>
    </row>
    <row r="2200" spans="1:12" ht="36" x14ac:dyDescent="0.4">
      <c r="A2200" s="22">
        <v>2196</v>
      </c>
      <c r="B2200" s="22" t="s">
        <v>3325</v>
      </c>
      <c r="C2200" s="23" t="s">
        <v>3326</v>
      </c>
      <c r="D2200" s="23" t="s">
        <v>3390</v>
      </c>
      <c r="E2200" s="23" t="s">
        <v>404</v>
      </c>
      <c r="F2200" s="23" t="s">
        <v>3434</v>
      </c>
      <c r="G2200" s="23"/>
      <c r="H2200" s="22" t="s">
        <v>84</v>
      </c>
      <c r="I2200" s="23" t="s">
        <v>3419</v>
      </c>
      <c r="J2200" s="5"/>
      <c r="K2200" s="5"/>
      <c r="L2200" s="19" t="str">
        <f>D2200&amp;"|"&amp;COUNTIF($D$5:D2200,D2200)</f>
        <v>استلام سيراميك حوائط الحمامات والمطابخ|19</v>
      </c>
    </row>
    <row r="2201" spans="1:12" ht="36" x14ac:dyDescent="0.4">
      <c r="A2201" s="20">
        <v>2197</v>
      </c>
      <c r="B2201" s="20" t="s">
        <v>3325</v>
      </c>
      <c r="C2201" s="21" t="s">
        <v>3326</v>
      </c>
      <c r="D2201" s="21" t="s">
        <v>3390</v>
      </c>
      <c r="E2201" s="21" t="s">
        <v>404</v>
      </c>
      <c r="F2201" s="21" t="s">
        <v>3435</v>
      </c>
      <c r="G2201" s="21"/>
      <c r="H2201" s="20" t="s">
        <v>84</v>
      </c>
      <c r="I2201" s="21" t="s">
        <v>3419</v>
      </c>
      <c r="J2201" s="5"/>
      <c r="K2201" s="5"/>
      <c r="L2201" s="19" t="str">
        <f>D2201&amp;"|"&amp;COUNTIF($D$5:D2201,D2201)</f>
        <v>استلام سيراميك حوائط الحمامات والمطابخ|20</v>
      </c>
    </row>
    <row r="2202" spans="1:12" ht="36" x14ac:dyDescent="0.4">
      <c r="A2202" s="22">
        <v>2198</v>
      </c>
      <c r="B2202" s="22" t="s">
        <v>3325</v>
      </c>
      <c r="C2202" s="23" t="s">
        <v>3326</v>
      </c>
      <c r="D2202" s="23" t="s">
        <v>3390</v>
      </c>
      <c r="E2202" s="23" t="s">
        <v>404</v>
      </c>
      <c r="F2202" s="23" t="s">
        <v>3436</v>
      </c>
      <c r="G2202" s="23" t="s">
        <v>2672</v>
      </c>
      <c r="H2202" s="22" t="s">
        <v>84</v>
      </c>
      <c r="I2202" s="23" t="s">
        <v>3419</v>
      </c>
      <c r="J2202" s="5"/>
      <c r="K2202" s="5"/>
      <c r="L2202" s="19" t="str">
        <f>D2202&amp;"|"&amp;COUNTIF($D$5:D2202,D2202)</f>
        <v>استلام سيراميك حوائط الحمامات والمطابخ|21</v>
      </c>
    </row>
    <row r="2203" spans="1:12" ht="36" x14ac:dyDescent="0.4">
      <c r="A2203" s="20">
        <v>2199</v>
      </c>
      <c r="B2203" s="20" t="s">
        <v>3325</v>
      </c>
      <c r="C2203" s="21" t="s">
        <v>3326</v>
      </c>
      <c r="D2203" s="21" t="s">
        <v>3390</v>
      </c>
      <c r="E2203" s="21" t="s">
        <v>404</v>
      </c>
      <c r="F2203" s="21" t="s">
        <v>3437</v>
      </c>
      <c r="G2203" s="21"/>
      <c r="H2203" s="20" t="s">
        <v>84</v>
      </c>
      <c r="I2203" s="21" t="s">
        <v>3419</v>
      </c>
      <c r="J2203" s="5"/>
      <c r="K2203" s="5"/>
      <c r="L2203" s="19" t="str">
        <f>D2203&amp;"|"&amp;COUNTIF($D$5:D2203,D2203)</f>
        <v>استلام سيراميك حوائط الحمامات والمطابخ|22</v>
      </c>
    </row>
    <row r="2204" spans="1:12" ht="36" x14ac:dyDescent="0.4">
      <c r="A2204" s="22">
        <v>2200</v>
      </c>
      <c r="B2204" s="22" t="s">
        <v>3325</v>
      </c>
      <c r="C2204" s="23" t="s">
        <v>3326</v>
      </c>
      <c r="D2204" s="23" t="s">
        <v>3390</v>
      </c>
      <c r="E2204" s="23" t="s">
        <v>404</v>
      </c>
      <c r="F2204" s="23" t="s">
        <v>3438</v>
      </c>
      <c r="G2204" s="23"/>
      <c r="H2204" s="22" t="s">
        <v>84</v>
      </c>
      <c r="I2204" s="23" t="s">
        <v>3419</v>
      </c>
      <c r="J2204" s="5"/>
      <c r="K2204" s="5"/>
      <c r="L2204" s="19" t="str">
        <f>D2204&amp;"|"&amp;COUNTIF($D$5:D2204,D2204)</f>
        <v>استلام سيراميك حوائط الحمامات والمطابخ|23</v>
      </c>
    </row>
    <row r="2205" spans="1:12" ht="36" x14ac:dyDescent="0.4">
      <c r="A2205" s="20">
        <v>2201</v>
      </c>
      <c r="B2205" s="20" t="s">
        <v>3325</v>
      </c>
      <c r="C2205" s="21" t="s">
        <v>3326</v>
      </c>
      <c r="D2205" s="21" t="s">
        <v>3390</v>
      </c>
      <c r="E2205" s="21" t="s">
        <v>404</v>
      </c>
      <c r="F2205" s="21" t="s">
        <v>3439</v>
      </c>
      <c r="G2205" s="21"/>
      <c r="H2205" s="20" t="s">
        <v>84</v>
      </c>
      <c r="I2205" s="21" t="s">
        <v>3419</v>
      </c>
      <c r="J2205" s="5"/>
      <c r="K2205" s="5"/>
      <c r="L2205" s="19" t="str">
        <f>D2205&amp;"|"&amp;COUNTIF($D$5:D2205,D2205)</f>
        <v>استلام سيراميك حوائط الحمامات والمطابخ|24</v>
      </c>
    </row>
    <row r="2206" spans="1:12" ht="36" x14ac:dyDescent="0.4">
      <c r="A2206" s="22">
        <v>2202</v>
      </c>
      <c r="B2206" s="22" t="s">
        <v>3325</v>
      </c>
      <c r="C2206" s="23" t="s">
        <v>3326</v>
      </c>
      <c r="D2206" s="23" t="s">
        <v>3390</v>
      </c>
      <c r="E2206" s="23" t="s">
        <v>404</v>
      </c>
      <c r="F2206" s="23" t="s">
        <v>3440</v>
      </c>
      <c r="G2206" s="23"/>
      <c r="H2206" s="22" t="s">
        <v>84</v>
      </c>
      <c r="I2206" s="23" t="s">
        <v>3419</v>
      </c>
      <c r="J2206" s="5"/>
      <c r="K2206" s="5"/>
      <c r="L2206" s="19" t="str">
        <f>D2206&amp;"|"&amp;COUNTIF($D$5:D2206,D2206)</f>
        <v>استلام سيراميك حوائط الحمامات والمطابخ|25</v>
      </c>
    </row>
    <row r="2207" spans="1:12" ht="36" x14ac:dyDescent="0.4">
      <c r="A2207" s="20">
        <v>2203</v>
      </c>
      <c r="B2207" s="20" t="s">
        <v>3325</v>
      </c>
      <c r="C2207" s="21" t="s">
        <v>3326</v>
      </c>
      <c r="D2207" s="21" t="s">
        <v>3390</v>
      </c>
      <c r="E2207" s="21" t="s">
        <v>404</v>
      </c>
      <c r="F2207" s="21" t="s">
        <v>3441</v>
      </c>
      <c r="G2207" s="21"/>
      <c r="H2207" s="20" t="s">
        <v>84</v>
      </c>
      <c r="I2207" s="21" t="s">
        <v>3419</v>
      </c>
      <c r="J2207" s="5"/>
      <c r="K2207" s="5"/>
      <c r="L2207" s="19" t="str">
        <f>D2207&amp;"|"&amp;COUNTIF($D$5:D2207,D2207)</f>
        <v>استلام سيراميك حوائط الحمامات والمطابخ|26</v>
      </c>
    </row>
    <row r="2208" spans="1:12" ht="36" x14ac:dyDescent="0.4">
      <c r="A2208" s="22">
        <v>2204</v>
      </c>
      <c r="B2208" s="22" t="s">
        <v>3325</v>
      </c>
      <c r="C2208" s="23" t="s">
        <v>3326</v>
      </c>
      <c r="D2208" s="23" t="s">
        <v>3390</v>
      </c>
      <c r="E2208" s="23" t="s">
        <v>404</v>
      </c>
      <c r="F2208" s="23" t="s">
        <v>3442</v>
      </c>
      <c r="G2208" s="23"/>
      <c r="H2208" s="22" t="s">
        <v>84</v>
      </c>
      <c r="I2208" s="23" t="s">
        <v>3419</v>
      </c>
      <c r="J2208" s="5"/>
      <c r="K2208" s="5"/>
      <c r="L2208" s="19" t="str">
        <f>D2208&amp;"|"&amp;COUNTIF($D$5:D2208,D2208)</f>
        <v>استلام سيراميك حوائط الحمامات والمطابخ|27</v>
      </c>
    </row>
    <row r="2209" spans="1:12" ht="36" x14ac:dyDescent="0.4">
      <c r="A2209" s="20">
        <v>2205</v>
      </c>
      <c r="B2209" s="20" t="s">
        <v>3325</v>
      </c>
      <c r="C2209" s="21" t="s">
        <v>3326</v>
      </c>
      <c r="D2209" s="21" t="s">
        <v>3390</v>
      </c>
      <c r="E2209" s="21" t="s">
        <v>404</v>
      </c>
      <c r="F2209" s="21" t="s">
        <v>3443</v>
      </c>
      <c r="G2209" s="21"/>
      <c r="H2209" s="20" t="s">
        <v>84</v>
      </c>
      <c r="I2209" s="21" t="s">
        <v>3444</v>
      </c>
      <c r="J2209" s="5"/>
      <c r="K2209" s="5"/>
      <c r="L2209" s="19" t="str">
        <f>D2209&amp;"|"&amp;COUNTIF($D$5:D2209,D2209)</f>
        <v>استلام سيراميك حوائط الحمامات والمطابخ|28</v>
      </c>
    </row>
    <row r="2210" spans="1:12" ht="36" x14ac:dyDescent="0.4">
      <c r="A2210" s="22">
        <v>2206</v>
      </c>
      <c r="B2210" s="22" t="s">
        <v>3325</v>
      </c>
      <c r="C2210" s="23" t="s">
        <v>3326</v>
      </c>
      <c r="D2210" s="23" t="s">
        <v>3390</v>
      </c>
      <c r="E2210" s="23" t="s">
        <v>404</v>
      </c>
      <c r="F2210" s="23" t="s">
        <v>3445</v>
      </c>
      <c r="G2210" s="23"/>
      <c r="H2210" s="22" t="s">
        <v>84</v>
      </c>
      <c r="I2210" s="23" t="s">
        <v>3444</v>
      </c>
      <c r="J2210" s="5"/>
      <c r="K2210" s="5"/>
      <c r="L2210" s="19" t="str">
        <f>D2210&amp;"|"&amp;COUNTIF($D$5:D2210,D2210)</f>
        <v>استلام سيراميك حوائط الحمامات والمطابخ|29</v>
      </c>
    </row>
    <row r="2211" spans="1:12" ht="36" x14ac:dyDescent="0.4">
      <c r="A2211" s="20">
        <v>2207</v>
      </c>
      <c r="B2211" s="20" t="s">
        <v>3325</v>
      </c>
      <c r="C2211" s="21" t="s">
        <v>3326</v>
      </c>
      <c r="D2211" s="21" t="s">
        <v>3390</v>
      </c>
      <c r="E2211" s="21" t="s">
        <v>404</v>
      </c>
      <c r="F2211" s="21" t="s">
        <v>3446</v>
      </c>
      <c r="G2211" s="21" t="s">
        <v>3071</v>
      </c>
      <c r="H2211" s="20" t="s">
        <v>74</v>
      </c>
      <c r="I2211" s="21" t="s">
        <v>3444</v>
      </c>
      <c r="J2211" s="5"/>
      <c r="K2211" s="5"/>
      <c r="L2211" s="19" t="str">
        <f>D2211&amp;"|"&amp;COUNTIF($D$5:D2211,D2211)</f>
        <v>استلام سيراميك حوائط الحمامات والمطابخ|30</v>
      </c>
    </row>
    <row r="2212" spans="1:12" ht="36" x14ac:dyDescent="0.4">
      <c r="A2212" s="22">
        <v>2208</v>
      </c>
      <c r="B2212" s="22" t="s">
        <v>3325</v>
      </c>
      <c r="C2212" s="23" t="s">
        <v>3326</v>
      </c>
      <c r="D2212" s="23" t="s">
        <v>3447</v>
      </c>
      <c r="E2212" s="23" t="s">
        <v>72</v>
      </c>
      <c r="F2212" s="23" t="s">
        <v>3448</v>
      </c>
      <c r="G2212" s="23" t="s">
        <v>3449</v>
      </c>
      <c r="H2212" s="22" t="s">
        <v>78</v>
      </c>
      <c r="I2212" s="23" t="s">
        <v>3444</v>
      </c>
      <c r="J2212" s="5"/>
      <c r="K2212" s="5"/>
      <c r="L2212" s="19" t="str">
        <f>D2212&amp;"|"&amp;COUNTIF($D$5:D2212,D2212)</f>
        <v>استلام سيراميك أرضيات الحمامات والمطابخ|1</v>
      </c>
    </row>
    <row r="2213" spans="1:12" ht="36" x14ac:dyDescent="0.4">
      <c r="A2213" s="20">
        <v>2209</v>
      </c>
      <c r="B2213" s="20" t="s">
        <v>3325</v>
      </c>
      <c r="C2213" s="21" t="s">
        <v>3326</v>
      </c>
      <c r="D2213" s="21" t="s">
        <v>3447</v>
      </c>
      <c r="E2213" s="21" t="s">
        <v>72</v>
      </c>
      <c r="F2213" s="21" t="s">
        <v>3450</v>
      </c>
      <c r="G2213" s="21"/>
      <c r="H2213" s="20" t="s">
        <v>84</v>
      </c>
      <c r="I2213" s="21" t="s">
        <v>3444</v>
      </c>
      <c r="J2213" s="5"/>
      <c r="K2213" s="5"/>
      <c r="L2213" s="19" t="str">
        <f>D2213&amp;"|"&amp;COUNTIF($D$5:D2213,D2213)</f>
        <v>استلام سيراميك أرضيات الحمامات والمطابخ|2</v>
      </c>
    </row>
    <row r="2214" spans="1:12" ht="36" x14ac:dyDescent="0.4">
      <c r="A2214" s="22">
        <v>2210</v>
      </c>
      <c r="B2214" s="22" t="s">
        <v>3325</v>
      </c>
      <c r="C2214" s="23" t="s">
        <v>3326</v>
      </c>
      <c r="D2214" s="23" t="s">
        <v>3447</v>
      </c>
      <c r="E2214" s="23" t="s">
        <v>72</v>
      </c>
      <c r="F2214" s="23" t="s">
        <v>3451</v>
      </c>
      <c r="G2214" s="23"/>
      <c r="H2214" s="22" t="s">
        <v>84</v>
      </c>
      <c r="I2214" s="23" t="s">
        <v>3444</v>
      </c>
      <c r="J2214" s="5"/>
      <c r="K2214" s="5"/>
      <c r="L2214" s="19" t="str">
        <f>D2214&amp;"|"&amp;COUNTIF($D$5:D2214,D2214)</f>
        <v>استلام سيراميك أرضيات الحمامات والمطابخ|3</v>
      </c>
    </row>
    <row r="2215" spans="1:12" ht="36" x14ac:dyDescent="0.4">
      <c r="A2215" s="20">
        <v>2211</v>
      </c>
      <c r="B2215" s="20" t="s">
        <v>3325</v>
      </c>
      <c r="C2215" s="21" t="s">
        <v>3326</v>
      </c>
      <c r="D2215" s="21" t="s">
        <v>3447</v>
      </c>
      <c r="E2215" s="21" t="s">
        <v>118</v>
      </c>
      <c r="F2215" s="21" t="s">
        <v>3452</v>
      </c>
      <c r="G2215" s="21" t="s">
        <v>3453</v>
      </c>
      <c r="H2215" s="20" t="s">
        <v>84</v>
      </c>
      <c r="I2215" s="21" t="s">
        <v>3444</v>
      </c>
      <c r="J2215" s="5"/>
      <c r="K2215" s="5"/>
      <c r="L2215" s="19" t="str">
        <f>D2215&amp;"|"&amp;COUNTIF($D$5:D2215,D2215)</f>
        <v>استلام سيراميك أرضيات الحمامات والمطابخ|4</v>
      </c>
    </row>
    <row r="2216" spans="1:12" ht="36" x14ac:dyDescent="0.4">
      <c r="A2216" s="22">
        <v>2212</v>
      </c>
      <c r="B2216" s="22" t="s">
        <v>3325</v>
      </c>
      <c r="C2216" s="23" t="s">
        <v>3326</v>
      </c>
      <c r="D2216" s="23" t="s">
        <v>3447</v>
      </c>
      <c r="E2216" s="23" t="s">
        <v>118</v>
      </c>
      <c r="F2216" s="23" t="s">
        <v>3454</v>
      </c>
      <c r="G2216" s="23" t="s">
        <v>3455</v>
      </c>
      <c r="H2216" s="22" t="s">
        <v>84</v>
      </c>
      <c r="I2216" s="23" t="s">
        <v>3444</v>
      </c>
      <c r="J2216" s="5"/>
      <c r="K2216" s="5"/>
      <c r="L2216" s="19" t="str">
        <f>D2216&amp;"|"&amp;COUNTIF($D$5:D2216,D2216)</f>
        <v>استلام سيراميك أرضيات الحمامات والمطابخ|5</v>
      </c>
    </row>
    <row r="2217" spans="1:12" ht="36" x14ac:dyDescent="0.4">
      <c r="A2217" s="20">
        <v>2213</v>
      </c>
      <c r="B2217" s="20" t="s">
        <v>3325</v>
      </c>
      <c r="C2217" s="21" t="s">
        <v>3326</v>
      </c>
      <c r="D2217" s="21" t="s">
        <v>3447</v>
      </c>
      <c r="E2217" s="21" t="s">
        <v>118</v>
      </c>
      <c r="F2217" s="21" t="s">
        <v>3456</v>
      </c>
      <c r="G2217" s="21"/>
      <c r="H2217" s="20" t="s">
        <v>84</v>
      </c>
      <c r="I2217" s="21" t="s">
        <v>3444</v>
      </c>
      <c r="J2217" s="5"/>
      <c r="K2217" s="5"/>
      <c r="L2217" s="19" t="str">
        <f>D2217&amp;"|"&amp;COUNTIF($D$5:D2217,D2217)</f>
        <v>استلام سيراميك أرضيات الحمامات والمطابخ|6</v>
      </c>
    </row>
    <row r="2218" spans="1:12" ht="36" x14ac:dyDescent="0.4">
      <c r="A2218" s="22">
        <v>2214</v>
      </c>
      <c r="B2218" s="22" t="s">
        <v>3325</v>
      </c>
      <c r="C2218" s="23" t="s">
        <v>3326</v>
      </c>
      <c r="D2218" s="23" t="s">
        <v>3447</v>
      </c>
      <c r="E2218" s="23" t="s">
        <v>118</v>
      </c>
      <c r="F2218" s="23" t="s">
        <v>3457</v>
      </c>
      <c r="G2218" s="23" t="s">
        <v>3458</v>
      </c>
      <c r="H2218" s="22" t="s">
        <v>84</v>
      </c>
      <c r="I2218" s="23" t="s">
        <v>3444</v>
      </c>
      <c r="J2218" s="5"/>
      <c r="K2218" s="5"/>
      <c r="L2218" s="19" t="str">
        <f>D2218&amp;"|"&amp;COUNTIF($D$5:D2218,D2218)</f>
        <v>استلام سيراميك أرضيات الحمامات والمطابخ|7</v>
      </c>
    </row>
    <row r="2219" spans="1:12" ht="36" x14ac:dyDescent="0.4">
      <c r="A2219" s="20">
        <v>2215</v>
      </c>
      <c r="B2219" s="20" t="s">
        <v>3325</v>
      </c>
      <c r="C2219" s="21" t="s">
        <v>3326</v>
      </c>
      <c r="D2219" s="21" t="s">
        <v>3447</v>
      </c>
      <c r="E2219" s="21" t="s">
        <v>118</v>
      </c>
      <c r="F2219" s="21" t="s">
        <v>3459</v>
      </c>
      <c r="G2219" s="21" t="s">
        <v>3460</v>
      </c>
      <c r="H2219" s="20" t="s">
        <v>84</v>
      </c>
      <c r="I2219" s="21" t="s">
        <v>3444</v>
      </c>
      <c r="J2219" s="5"/>
      <c r="K2219" s="5"/>
      <c r="L2219" s="19" t="str">
        <f>D2219&amp;"|"&amp;COUNTIF($D$5:D2219,D2219)</f>
        <v>استلام سيراميك أرضيات الحمامات والمطابخ|8</v>
      </c>
    </row>
    <row r="2220" spans="1:12" ht="36" x14ac:dyDescent="0.4">
      <c r="A2220" s="22">
        <v>2216</v>
      </c>
      <c r="B2220" s="22" t="s">
        <v>3325</v>
      </c>
      <c r="C2220" s="23" t="s">
        <v>3326</v>
      </c>
      <c r="D2220" s="23" t="s">
        <v>3447</v>
      </c>
      <c r="E2220" s="23" t="s">
        <v>118</v>
      </c>
      <c r="F2220" s="23" t="s">
        <v>3461</v>
      </c>
      <c r="G2220" s="23"/>
      <c r="H2220" s="22" t="s">
        <v>84</v>
      </c>
      <c r="I2220" s="23" t="s">
        <v>3444</v>
      </c>
      <c r="J2220" s="5"/>
      <c r="K2220" s="5"/>
      <c r="L2220" s="19" t="str">
        <f>D2220&amp;"|"&amp;COUNTIF($D$5:D2220,D2220)</f>
        <v>استلام سيراميك أرضيات الحمامات والمطابخ|9</v>
      </c>
    </row>
    <row r="2221" spans="1:12" ht="36" x14ac:dyDescent="0.4">
      <c r="A2221" s="20">
        <v>2217</v>
      </c>
      <c r="B2221" s="20" t="s">
        <v>3325</v>
      </c>
      <c r="C2221" s="21" t="s">
        <v>3326</v>
      </c>
      <c r="D2221" s="21" t="s">
        <v>3447</v>
      </c>
      <c r="E2221" s="21" t="s">
        <v>118</v>
      </c>
      <c r="F2221" s="21" t="s">
        <v>3462</v>
      </c>
      <c r="G2221" s="21"/>
      <c r="H2221" s="20" t="s">
        <v>84</v>
      </c>
      <c r="I2221" s="21" t="s">
        <v>3444</v>
      </c>
      <c r="J2221" s="5"/>
      <c r="K2221" s="5"/>
      <c r="L2221" s="19" t="str">
        <f>D2221&amp;"|"&amp;COUNTIF($D$5:D2221,D2221)</f>
        <v>استلام سيراميك أرضيات الحمامات والمطابخ|10</v>
      </c>
    </row>
    <row r="2222" spans="1:12" ht="36" x14ac:dyDescent="0.4">
      <c r="A2222" s="22">
        <v>2218</v>
      </c>
      <c r="B2222" s="22" t="s">
        <v>3325</v>
      </c>
      <c r="C2222" s="23" t="s">
        <v>3326</v>
      </c>
      <c r="D2222" s="23" t="s">
        <v>3447</v>
      </c>
      <c r="E2222" s="23" t="s">
        <v>118</v>
      </c>
      <c r="F2222" s="23" t="s">
        <v>3463</v>
      </c>
      <c r="G2222" s="23"/>
      <c r="H2222" s="22" t="s">
        <v>84</v>
      </c>
      <c r="I2222" s="23" t="s">
        <v>3464</v>
      </c>
      <c r="J2222" s="5"/>
      <c r="K2222" s="5"/>
      <c r="L2222" s="19" t="str">
        <f>D2222&amp;"|"&amp;COUNTIF($D$5:D2222,D2222)</f>
        <v>استلام سيراميك أرضيات الحمامات والمطابخ|11</v>
      </c>
    </row>
    <row r="2223" spans="1:12" ht="36" x14ac:dyDescent="0.4">
      <c r="A2223" s="20">
        <v>2219</v>
      </c>
      <c r="B2223" s="20" t="s">
        <v>3325</v>
      </c>
      <c r="C2223" s="21" t="s">
        <v>3326</v>
      </c>
      <c r="D2223" s="21" t="s">
        <v>3447</v>
      </c>
      <c r="E2223" s="21" t="s">
        <v>118</v>
      </c>
      <c r="F2223" s="21" t="s">
        <v>3465</v>
      </c>
      <c r="G2223" s="21" t="s">
        <v>3466</v>
      </c>
      <c r="H2223" s="20" t="s">
        <v>84</v>
      </c>
      <c r="I2223" s="21" t="s">
        <v>3464</v>
      </c>
      <c r="J2223" s="5"/>
      <c r="K2223" s="5"/>
      <c r="L2223" s="19" t="str">
        <f>D2223&amp;"|"&amp;COUNTIF($D$5:D2223,D2223)</f>
        <v>استلام سيراميك أرضيات الحمامات والمطابخ|12</v>
      </c>
    </row>
    <row r="2224" spans="1:12" ht="36" x14ac:dyDescent="0.4">
      <c r="A2224" s="22">
        <v>2220</v>
      </c>
      <c r="B2224" s="22" t="s">
        <v>3325</v>
      </c>
      <c r="C2224" s="23" t="s">
        <v>3326</v>
      </c>
      <c r="D2224" s="23" t="s">
        <v>3447</v>
      </c>
      <c r="E2224" s="23" t="s">
        <v>118</v>
      </c>
      <c r="F2224" s="23" t="s">
        <v>3467</v>
      </c>
      <c r="G2224" s="23"/>
      <c r="H2224" s="22" t="s">
        <v>74</v>
      </c>
      <c r="I2224" s="23" t="s">
        <v>3464</v>
      </c>
      <c r="J2224" s="5"/>
      <c r="K2224" s="5"/>
      <c r="L2224" s="19" t="str">
        <f>D2224&amp;"|"&amp;COUNTIF($D$5:D2224,D2224)</f>
        <v>استلام سيراميك أرضيات الحمامات والمطابخ|13</v>
      </c>
    </row>
    <row r="2225" spans="1:12" ht="36" x14ac:dyDescent="0.4">
      <c r="A2225" s="20">
        <v>2221</v>
      </c>
      <c r="B2225" s="20" t="s">
        <v>3325</v>
      </c>
      <c r="C2225" s="21" t="s">
        <v>3326</v>
      </c>
      <c r="D2225" s="21" t="s">
        <v>3447</v>
      </c>
      <c r="E2225" s="21" t="s">
        <v>118</v>
      </c>
      <c r="F2225" s="21" t="s">
        <v>3468</v>
      </c>
      <c r="G2225" s="21"/>
      <c r="H2225" s="20" t="s">
        <v>84</v>
      </c>
      <c r="I2225" s="21" t="s">
        <v>3464</v>
      </c>
      <c r="J2225" s="5"/>
      <c r="K2225" s="5"/>
      <c r="L2225" s="19" t="str">
        <f>D2225&amp;"|"&amp;COUNTIF($D$5:D2225,D2225)</f>
        <v>استلام سيراميك أرضيات الحمامات والمطابخ|14</v>
      </c>
    </row>
    <row r="2226" spans="1:12" ht="36" x14ac:dyDescent="0.4">
      <c r="A2226" s="22">
        <v>2222</v>
      </c>
      <c r="B2226" s="22" t="s">
        <v>3325</v>
      </c>
      <c r="C2226" s="23" t="s">
        <v>3326</v>
      </c>
      <c r="D2226" s="23" t="s">
        <v>3447</v>
      </c>
      <c r="E2226" s="23" t="s">
        <v>118</v>
      </c>
      <c r="F2226" s="23" t="s">
        <v>3469</v>
      </c>
      <c r="G2226" s="23"/>
      <c r="H2226" s="22" t="s">
        <v>84</v>
      </c>
      <c r="I2226" s="23" t="s">
        <v>3464</v>
      </c>
      <c r="J2226" s="5"/>
      <c r="K2226" s="5"/>
      <c r="L2226" s="19" t="str">
        <f>D2226&amp;"|"&amp;COUNTIF($D$5:D2226,D2226)</f>
        <v>استلام سيراميك أرضيات الحمامات والمطابخ|15</v>
      </c>
    </row>
    <row r="2227" spans="1:12" ht="36" x14ac:dyDescent="0.4">
      <c r="A2227" s="20">
        <v>2223</v>
      </c>
      <c r="B2227" s="20" t="s">
        <v>3325</v>
      </c>
      <c r="C2227" s="21" t="s">
        <v>3326</v>
      </c>
      <c r="D2227" s="21" t="s">
        <v>3470</v>
      </c>
      <c r="E2227" s="21" t="s">
        <v>72</v>
      </c>
      <c r="F2227" s="21" t="s">
        <v>3471</v>
      </c>
      <c r="G2227" s="21" t="s">
        <v>3472</v>
      </c>
      <c r="H2227" s="20" t="s">
        <v>78</v>
      </c>
      <c r="I2227" s="21" t="s">
        <v>3464</v>
      </c>
      <c r="J2227" s="5"/>
      <c r="K2227" s="5"/>
      <c r="L2227" s="19" t="str">
        <f>D2227&amp;"|"&amp;COUNTIF($D$5:D2227,D2227)</f>
        <v>استلام رخام وجرانيت الأرضيات|1</v>
      </c>
    </row>
    <row r="2228" spans="1:12" ht="18" x14ac:dyDescent="0.4">
      <c r="A2228" s="22">
        <v>2224</v>
      </c>
      <c r="B2228" s="22" t="s">
        <v>3325</v>
      </c>
      <c r="C2228" s="23" t="s">
        <v>3326</v>
      </c>
      <c r="D2228" s="23" t="s">
        <v>3470</v>
      </c>
      <c r="E2228" s="23" t="s">
        <v>72</v>
      </c>
      <c r="F2228" s="23" t="s">
        <v>3473</v>
      </c>
      <c r="G2228" s="23"/>
      <c r="H2228" s="22" t="s">
        <v>78</v>
      </c>
      <c r="I2228" s="23" t="s">
        <v>3464</v>
      </c>
      <c r="J2228" s="5"/>
      <c r="K2228" s="5"/>
      <c r="L2228" s="19" t="str">
        <f>D2228&amp;"|"&amp;COUNTIF($D$5:D2228,D2228)</f>
        <v>استلام رخام وجرانيت الأرضيات|2</v>
      </c>
    </row>
    <row r="2229" spans="1:12" ht="18" x14ac:dyDescent="0.4">
      <c r="A2229" s="20">
        <v>2225</v>
      </c>
      <c r="B2229" s="20" t="s">
        <v>3325</v>
      </c>
      <c r="C2229" s="21" t="s">
        <v>3326</v>
      </c>
      <c r="D2229" s="21" t="s">
        <v>3470</v>
      </c>
      <c r="E2229" s="21" t="s">
        <v>72</v>
      </c>
      <c r="F2229" s="21" t="s">
        <v>3474</v>
      </c>
      <c r="G2229" s="21"/>
      <c r="H2229" s="20" t="s">
        <v>84</v>
      </c>
      <c r="I2229" s="21" t="s">
        <v>3464</v>
      </c>
      <c r="J2229" s="5"/>
      <c r="K2229" s="5"/>
      <c r="L2229" s="19" t="str">
        <f>D2229&amp;"|"&amp;COUNTIF($D$5:D2229,D2229)</f>
        <v>استلام رخام وجرانيت الأرضيات|3</v>
      </c>
    </row>
    <row r="2230" spans="1:12" ht="18" x14ac:dyDescent="0.4">
      <c r="A2230" s="22">
        <v>2226</v>
      </c>
      <c r="B2230" s="22" t="s">
        <v>3325</v>
      </c>
      <c r="C2230" s="23" t="s">
        <v>3326</v>
      </c>
      <c r="D2230" s="23" t="s">
        <v>3470</v>
      </c>
      <c r="E2230" s="23" t="s">
        <v>72</v>
      </c>
      <c r="F2230" s="23" t="s">
        <v>3475</v>
      </c>
      <c r="G2230" s="23"/>
      <c r="H2230" s="22" t="s">
        <v>84</v>
      </c>
      <c r="I2230" s="23" t="s">
        <v>3464</v>
      </c>
      <c r="J2230" s="5"/>
      <c r="K2230" s="5"/>
      <c r="L2230" s="19" t="str">
        <f>D2230&amp;"|"&amp;COUNTIF($D$5:D2230,D2230)</f>
        <v>استلام رخام وجرانيت الأرضيات|4</v>
      </c>
    </row>
    <row r="2231" spans="1:12" ht="18" x14ac:dyDescent="0.4">
      <c r="A2231" s="20">
        <v>2227</v>
      </c>
      <c r="B2231" s="20" t="s">
        <v>3325</v>
      </c>
      <c r="C2231" s="21" t="s">
        <v>3326</v>
      </c>
      <c r="D2231" s="21" t="s">
        <v>3470</v>
      </c>
      <c r="E2231" s="21" t="s">
        <v>72</v>
      </c>
      <c r="F2231" s="21" t="s">
        <v>3476</v>
      </c>
      <c r="G2231" s="21"/>
      <c r="H2231" s="20" t="s">
        <v>84</v>
      </c>
      <c r="I2231" s="21" t="s">
        <v>3464</v>
      </c>
      <c r="J2231" s="5"/>
      <c r="K2231" s="5"/>
      <c r="L2231" s="19" t="str">
        <f>D2231&amp;"|"&amp;COUNTIF($D$5:D2231,D2231)</f>
        <v>استلام رخام وجرانيت الأرضيات|5</v>
      </c>
    </row>
    <row r="2232" spans="1:12" ht="18" x14ac:dyDescent="0.4">
      <c r="A2232" s="22">
        <v>2228</v>
      </c>
      <c r="B2232" s="22" t="s">
        <v>3325</v>
      </c>
      <c r="C2232" s="23" t="s">
        <v>3326</v>
      </c>
      <c r="D2232" s="23" t="s">
        <v>3470</v>
      </c>
      <c r="E2232" s="23" t="s">
        <v>72</v>
      </c>
      <c r="F2232" s="23" t="s">
        <v>3477</v>
      </c>
      <c r="G2232" s="23" t="s">
        <v>3478</v>
      </c>
      <c r="H2232" s="22" t="s">
        <v>84</v>
      </c>
      <c r="I2232" s="23" t="s">
        <v>3464</v>
      </c>
      <c r="J2232" s="5"/>
      <c r="K2232" s="5"/>
      <c r="L2232" s="19" t="str">
        <f>D2232&amp;"|"&amp;COUNTIF($D$5:D2232,D2232)</f>
        <v>استلام رخام وجرانيت الأرضيات|6</v>
      </c>
    </row>
    <row r="2233" spans="1:12" ht="18" x14ac:dyDescent="0.4">
      <c r="A2233" s="20">
        <v>2229</v>
      </c>
      <c r="B2233" s="20" t="s">
        <v>3325</v>
      </c>
      <c r="C2233" s="21" t="s">
        <v>3326</v>
      </c>
      <c r="D2233" s="21" t="s">
        <v>3470</v>
      </c>
      <c r="E2233" s="21" t="s">
        <v>118</v>
      </c>
      <c r="F2233" s="21" t="s">
        <v>3479</v>
      </c>
      <c r="G2233" s="21"/>
      <c r="H2233" s="20" t="s">
        <v>84</v>
      </c>
      <c r="I2233" s="21" t="s">
        <v>3464</v>
      </c>
      <c r="J2233" s="5"/>
      <c r="K2233" s="5"/>
      <c r="L2233" s="19" t="str">
        <f>D2233&amp;"|"&amp;COUNTIF($D$5:D2233,D2233)</f>
        <v>استلام رخام وجرانيت الأرضيات|7</v>
      </c>
    </row>
    <row r="2234" spans="1:12" ht="18" x14ac:dyDescent="0.4">
      <c r="A2234" s="22">
        <v>2230</v>
      </c>
      <c r="B2234" s="22" t="s">
        <v>3325</v>
      </c>
      <c r="C2234" s="23" t="s">
        <v>3326</v>
      </c>
      <c r="D2234" s="23" t="s">
        <v>3470</v>
      </c>
      <c r="E2234" s="23" t="s">
        <v>118</v>
      </c>
      <c r="F2234" s="23" t="s">
        <v>3480</v>
      </c>
      <c r="G2234" s="23" t="s">
        <v>3481</v>
      </c>
      <c r="H2234" s="22" t="s">
        <v>84</v>
      </c>
      <c r="I2234" s="23" t="s">
        <v>3464</v>
      </c>
      <c r="J2234" s="5"/>
      <c r="K2234" s="5"/>
      <c r="L2234" s="19" t="str">
        <f>D2234&amp;"|"&amp;COUNTIF($D$5:D2234,D2234)</f>
        <v>استلام رخام وجرانيت الأرضيات|8</v>
      </c>
    </row>
    <row r="2235" spans="1:12" ht="18" x14ac:dyDescent="0.4">
      <c r="A2235" s="20">
        <v>2231</v>
      </c>
      <c r="B2235" s="20" t="s">
        <v>3325</v>
      </c>
      <c r="C2235" s="21" t="s">
        <v>3326</v>
      </c>
      <c r="D2235" s="21" t="s">
        <v>3470</v>
      </c>
      <c r="E2235" s="21" t="s">
        <v>118</v>
      </c>
      <c r="F2235" s="21" t="s">
        <v>3482</v>
      </c>
      <c r="G2235" s="21" t="s">
        <v>3483</v>
      </c>
      <c r="H2235" s="20" t="s">
        <v>84</v>
      </c>
      <c r="I2235" s="21" t="s">
        <v>3464</v>
      </c>
      <c r="J2235" s="5"/>
      <c r="K2235" s="5"/>
      <c r="L2235" s="19" t="str">
        <f>D2235&amp;"|"&amp;COUNTIF($D$5:D2235,D2235)</f>
        <v>استلام رخام وجرانيت الأرضيات|9</v>
      </c>
    </row>
    <row r="2236" spans="1:12" ht="36" x14ac:dyDescent="0.4">
      <c r="A2236" s="22">
        <v>2232</v>
      </c>
      <c r="B2236" s="22" t="s">
        <v>3325</v>
      </c>
      <c r="C2236" s="23" t="s">
        <v>3326</v>
      </c>
      <c r="D2236" s="23" t="s">
        <v>3470</v>
      </c>
      <c r="E2236" s="23" t="s">
        <v>118</v>
      </c>
      <c r="F2236" s="23" t="s">
        <v>3484</v>
      </c>
      <c r="G2236" s="23"/>
      <c r="H2236" s="22" t="s">
        <v>84</v>
      </c>
      <c r="I2236" s="23" t="s">
        <v>3464</v>
      </c>
      <c r="J2236" s="5"/>
      <c r="K2236" s="5"/>
      <c r="L2236" s="19" t="str">
        <f>D2236&amp;"|"&amp;COUNTIF($D$5:D2236,D2236)</f>
        <v>استلام رخام وجرانيت الأرضيات|10</v>
      </c>
    </row>
    <row r="2237" spans="1:12" ht="18" x14ac:dyDescent="0.4">
      <c r="A2237" s="20">
        <v>2233</v>
      </c>
      <c r="B2237" s="20" t="s">
        <v>3325</v>
      </c>
      <c r="C2237" s="21" t="s">
        <v>3326</v>
      </c>
      <c r="D2237" s="21" t="s">
        <v>3470</v>
      </c>
      <c r="E2237" s="21" t="s">
        <v>118</v>
      </c>
      <c r="F2237" s="21" t="s">
        <v>3485</v>
      </c>
      <c r="G2237" s="21"/>
      <c r="H2237" s="20" t="s">
        <v>84</v>
      </c>
      <c r="I2237" s="21" t="s">
        <v>3464</v>
      </c>
      <c r="J2237" s="5"/>
      <c r="K2237" s="5"/>
      <c r="L2237" s="19" t="str">
        <f>D2237&amp;"|"&amp;COUNTIF($D$5:D2237,D2237)</f>
        <v>استلام رخام وجرانيت الأرضيات|11</v>
      </c>
    </row>
    <row r="2238" spans="1:12" ht="36" x14ac:dyDescent="0.4">
      <c r="A2238" s="22">
        <v>2234</v>
      </c>
      <c r="B2238" s="22" t="s">
        <v>3325</v>
      </c>
      <c r="C2238" s="23" t="s">
        <v>3326</v>
      </c>
      <c r="D2238" s="23" t="s">
        <v>3470</v>
      </c>
      <c r="E2238" s="23" t="s">
        <v>118</v>
      </c>
      <c r="F2238" s="23" t="s">
        <v>3486</v>
      </c>
      <c r="G2238" s="23"/>
      <c r="H2238" s="22" t="s">
        <v>84</v>
      </c>
      <c r="I2238" s="23" t="s">
        <v>3487</v>
      </c>
      <c r="J2238" s="5"/>
      <c r="K2238" s="5"/>
      <c r="L2238" s="19" t="str">
        <f>D2238&amp;"|"&amp;COUNTIF($D$5:D2238,D2238)</f>
        <v>استلام رخام وجرانيت الأرضيات|12</v>
      </c>
    </row>
    <row r="2239" spans="1:12" ht="18" x14ac:dyDescent="0.4">
      <c r="A2239" s="20">
        <v>2235</v>
      </c>
      <c r="B2239" s="20" t="s">
        <v>3325</v>
      </c>
      <c r="C2239" s="21" t="s">
        <v>3326</v>
      </c>
      <c r="D2239" s="21" t="s">
        <v>3470</v>
      </c>
      <c r="E2239" s="21" t="s">
        <v>118</v>
      </c>
      <c r="F2239" s="21" t="s">
        <v>3488</v>
      </c>
      <c r="G2239" s="21" t="s">
        <v>3489</v>
      </c>
      <c r="H2239" s="20" t="s">
        <v>84</v>
      </c>
      <c r="I2239" s="21" t="s">
        <v>3490</v>
      </c>
      <c r="J2239" s="5"/>
      <c r="K2239" s="5"/>
      <c r="L2239" s="19" t="str">
        <f>D2239&amp;"|"&amp;COUNTIF($D$5:D2239,D2239)</f>
        <v>استلام رخام وجرانيت الأرضيات|13</v>
      </c>
    </row>
    <row r="2240" spans="1:12" ht="18" x14ac:dyDescent="0.4">
      <c r="A2240" s="22">
        <v>2236</v>
      </c>
      <c r="B2240" s="22" t="s">
        <v>3325</v>
      </c>
      <c r="C2240" s="23" t="s">
        <v>3326</v>
      </c>
      <c r="D2240" s="23" t="s">
        <v>3470</v>
      </c>
      <c r="E2240" s="23" t="s">
        <v>118</v>
      </c>
      <c r="F2240" s="23" t="s">
        <v>3491</v>
      </c>
      <c r="G2240" s="23"/>
      <c r="H2240" s="22" t="s">
        <v>84</v>
      </c>
      <c r="I2240" s="23" t="s">
        <v>3490</v>
      </c>
      <c r="J2240" s="5"/>
      <c r="K2240" s="5"/>
      <c r="L2240" s="19" t="str">
        <f>D2240&amp;"|"&amp;COUNTIF($D$5:D2240,D2240)</f>
        <v>استلام رخام وجرانيت الأرضيات|14</v>
      </c>
    </row>
    <row r="2241" spans="1:12" ht="36" x14ac:dyDescent="0.4">
      <c r="A2241" s="20">
        <v>2237</v>
      </c>
      <c r="B2241" s="20" t="s">
        <v>3325</v>
      </c>
      <c r="C2241" s="21" t="s">
        <v>3326</v>
      </c>
      <c r="D2241" s="21" t="s">
        <v>3470</v>
      </c>
      <c r="E2241" s="21" t="s">
        <v>118</v>
      </c>
      <c r="F2241" s="21" t="s">
        <v>3492</v>
      </c>
      <c r="G2241" s="21"/>
      <c r="H2241" s="20" t="s">
        <v>84</v>
      </c>
      <c r="I2241" s="21" t="s">
        <v>3490</v>
      </c>
      <c r="J2241" s="5"/>
      <c r="K2241" s="5"/>
      <c r="L2241" s="19" t="str">
        <f>D2241&amp;"|"&amp;COUNTIF($D$5:D2241,D2241)</f>
        <v>استلام رخام وجرانيت الأرضيات|15</v>
      </c>
    </row>
    <row r="2242" spans="1:12" ht="18" x14ac:dyDescent="0.4">
      <c r="A2242" s="22">
        <v>2238</v>
      </c>
      <c r="B2242" s="22" t="s">
        <v>3325</v>
      </c>
      <c r="C2242" s="23" t="s">
        <v>3326</v>
      </c>
      <c r="D2242" s="23" t="s">
        <v>3470</v>
      </c>
      <c r="E2242" s="23" t="s">
        <v>118</v>
      </c>
      <c r="F2242" s="23" t="s">
        <v>3493</v>
      </c>
      <c r="G2242" s="23"/>
      <c r="H2242" s="22" t="s">
        <v>84</v>
      </c>
      <c r="I2242" s="23" t="s">
        <v>3490</v>
      </c>
      <c r="J2242" s="5"/>
      <c r="K2242" s="5"/>
      <c r="L2242" s="19" t="str">
        <f>D2242&amp;"|"&amp;COUNTIF($D$5:D2242,D2242)</f>
        <v>استلام رخام وجرانيت الأرضيات|16</v>
      </c>
    </row>
    <row r="2243" spans="1:12" ht="18" x14ac:dyDescent="0.4">
      <c r="A2243" s="20">
        <v>2239</v>
      </c>
      <c r="B2243" s="20" t="s">
        <v>3325</v>
      </c>
      <c r="C2243" s="21" t="s">
        <v>3326</v>
      </c>
      <c r="D2243" s="21" t="s">
        <v>3470</v>
      </c>
      <c r="E2243" s="21" t="s">
        <v>118</v>
      </c>
      <c r="F2243" s="21" t="s">
        <v>3494</v>
      </c>
      <c r="G2243" s="21"/>
      <c r="H2243" s="20" t="s">
        <v>84</v>
      </c>
      <c r="I2243" s="21" t="s">
        <v>3490</v>
      </c>
      <c r="J2243" s="5"/>
      <c r="K2243" s="5"/>
      <c r="L2243" s="19" t="str">
        <f>D2243&amp;"|"&amp;COUNTIF($D$5:D2243,D2243)</f>
        <v>استلام رخام وجرانيت الأرضيات|17</v>
      </c>
    </row>
    <row r="2244" spans="1:12" ht="18" x14ac:dyDescent="0.4">
      <c r="A2244" s="22">
        <v>2240</v>
      </c>
      <c r="B2244" s="22" t="s">
        <v>3325</v>
      </c>
      <c r="C2244" s="23" t="s">
        <v>3326</v>
      </c>
      <c r="D2244" s="23" t="s">
        <v>3470</v>
      </c>
      <c r="E2244" s="23" t="s">
        <v>118</v>
      </c>
      <c r="F2244" s="23" t="s">
        <v>3495</v>
      </c>
      <c r="G2244" s="23"/>
      <c r="H2244" s="22" t="s">
        <v>84</v>
      </c>
      <c r="I2244" s="23" t="s">
        <v>3490</v>
      </c>
      <c r="J2244" s="5"/>
      <c r="K2244" s="5"/>
      <c r="L2244" s="19" t="str">
        <f>D2244&amp;"|"&amp;COUNTIF($D$5:D2244,D2244)</f>
        <v>استلام رخام وجرانيت الأرضيات|18</v>
      </c>
    </row>
    <row r="2245" spans="1:12" ht="18" x14ac:dyDescent="0.4">
      <c r="A2245" s="20">
        <v>2241</v>
      </c>
      <c r="B2245" s="20" t="s">
        <v>3325</v>
      </c>
      <c r="C2245" s="21" t="s">
        <v>3326</v>
      </c>
      <c r="D2245" s="21" t="s">
        <v>3470</v>
      </c>
      <c r="E2245" s="21" t="s">
        <v>118</v>
      </c>
      <c r="F2245" s="21" t="s">
        <v>3496</v>
      </c>
      <c r="G2245" s="21"/>
      <c r="H2245" s="20" t="s">
        <v>84</v>
      </c>
      <c r="I2245" s="21" t="s">
        <v>3490</v>
      </c>
      <c r="J2245" s="5"/>
      <c r="K2245" s="5"/>
      <c r="L2245" s="19" t="str">
        <f>D2245&amp;"|"&amp;COUNTIF($D$5:D2245,D2245)</f>
        <v>استلام رخام وجرانيت الأرضيات|19</v>
      </c>
    </row>
    <row r="2246" spans="1:12" ht="18" x14ac:dyDescent="0.4">
      <c r="A2246" s="22">
        <v>2242</v>
      </c>
      <c r="B2246" s="22" t="s">
        <v>3325</v>
      </c>
      <c r="C2246" s="23" t="s">
        <v>3326</v>
      </c>
      <c r="D2246" s="23" t="s">
        <v>3497</v>
      </c>
      <c r="E2246" s="23" t="s">
        <v>72</v>
      </c>
      <c r="F2246" s="23" t="s">
        <v>3498</v>
      </c>
      <c r="G2246" s="23"/>
      <c r="H2246" s="22" t="s">
        <v>78</v>
      </c>
      <c r="I2246" s="23" t="s">
        <v>3490</v>
      </c>
      <c r="J2246" s="5"/>
      <c r="K2246" s="5"/>
      <c r="L2246" s="19" t="str">
        <f>D2246&amp;"|"&amp;COUNTIF($D$5:D2246,D2246)</f>
        <v>استلام رخام وجرانيت الدرج|1</v>
      </c>
    </row>
    <row r="2247" spans="1:12" ht="36" x14ac:dyDescent="0.4">
      <c r="A2247" s="20">
        <v>2243</v>
      </c>
      <c r="B2247" s="20" t="s">
        <v>3325</v>
      </c>
      <c r="C2247" s="21" t="s">
        <v>3326</v>
      </c>
      <c r="D2247" s="21" t="s">
        <v>3497</v>
      </c>
      <c r="E2247" s="21" t="s">
        <v>72</v>
      </c>
      <c r="F2247" s="21" t="s">
        <v>3499</v>
      </c>
      <c r="G2247" s="21" t="s">
        <v>3500</v>
      </c>
      <c r="H2247" s="20" t="s">
        <v>84</v>
      </c>
      <c r="I2247" s="21" t="s">
        <v>3490</v>
      </c>
      <c r="J2247" s="5"/>
      <c r="K2247" s="5"/>
      <c r="L2247" s="19" t="str">
        <f>D2247&amp;"|"&amp;COUNTIF($D$5:D2247,D2247)</f>
        <v>استلام رخام وجرانيت الدرج|2</v>
      </c>
    </row>
    <row r="2248" spans="1:12" ht="18" x14ac:dyDescent="0.4">
      <c r="A2248" s="22">
        <v>2244</v>
      </c>
      <c r="B2248" s="22" t="s">
        <v>3325</v>
      </c>
      <c r="C2248" s="23" t="s">
        <v>3326</v>
      </c>
      <c r="D2248" s="23" t="s">
        <v>3497</v>
      </c>
      <c r="E2248" s="23" t="s">
        <v>72</v>
      </c>
      <c r="F2248" s="23" t="s">
        <v>3501</v>
      </c>
      <c r="G2248" s="23" t="s">
        <v>3502</v>
      </c>
      <c r="H2248" s="22" t="s">
        <v>84</v>
      </c>
      <c r="I2248" s="23" t="s">
        <v>3490</v>
      </c>
      <c r="J2248" s="5"/>
      <c r="K2248" s="5"/>
      <c r="L2248" s="19" t="str">
        <f>D2248&amp;"|"&amp;COUNTIF($D$5:D2248,D2248)</f>
        <v>استلام رخام وجرانيت الدرج|3</v>
      </c>
    </row>
    <row r="2249" spans="1:12" ht="36" x14ac:dyDescent="0.4">
      <c r="A2249" s="20">
        <v>2245</v>
      </c>
      <c r="B2249" s="20" t="s">
        <v>3325</v>
      </c>
      <c r="C2249" s="21" t="s">
        <v>3326</v>
      </c>
      <c r="D2249" s="21" t="s">
        <v>3497</v>
      </c>
      <c r="E2249" s="21" t="s">
        <v>72</v>
      </c>
      <c r="F2249" s="21" t="s">
        <v>3503</v>
      </c>
      <c r="G2249" s="21"/>
      <c r="H2249" s="20" t="s">
        <v>84</v>
      </c>
      <c r="I2249" s="21" t="s">
        <v>3490</v>
      </c>
      <c r="J2249" s="5"/>
      <c r="K2249" s="5"/>
      <c r="L2249" s="19" t="str">
        <f>D2249&amp;"|"&amp;COUNTIF($D$5:D2249,D2249)</f>
        <v>استلام رخام وجرانيت الدرج|4</v>
      </c>
    </row>
    <row r="2250" spans="1:12" ht="18" x14ac:dyDescent="0.4">
      <c r="A2250" s="22">
        <v>2246</v>
      </c>
      <c r="B2250" s="22" t="s">
        <v>3325</v>
      </c>
      <c r="C2250" s="23" t="s">
        <v>3326</v>
      </c>
      <c r="D2250" s="23" t="s">
        <v>3497</v>
      </c>
      <c r="E2250" s="23" t="s">
        <v>118</v>
      </c>
      <c r="F2250" s="23" t="s">
        <v>3504</v>
      </c>
      <c r="G2250" s="23"/>
      <c r="H2250" s="22" t="s">
        <v>84</v>
      </c>
      <c r="I2250" s="23" t="s">
        <v>3490</v>
      </c>
      <c r="J2250" s="5"/>
      <c r="K2250" s="5"/>
      <c r="L2250" s="19" t="str">
        <f>D2250&amp;"|"&amp;COUNTIF($D$5:D2250,D2250)</f>
        <v>استلام رخام وجرانيت الدرج|5</v>
      </c>
    </row>
    <row r="2251" spans="1:12" ht="18" x14ac:dyDescent="0.4">
      <c r="A2251" s="20">
        <v>2247</v>
      </c>
      <c r="B2251" s="20" t="s">
        <v>3325</v>
      </c>
      <c r="C2251" s="21" t="s">
        <v>3326</v>
      </c>
      <c r="D2251" s="21" t="s">
        <v>3497</v>
      </c>
      <c r="E2251" s="21" t="s">
        <v>118</v>
      </c>
      <c r="F2251" s="21" t="s">
        <v>3505</v>
      </c>
      <c r="G2251" s="21"/>
      <c r="H2251" s="20" t="s">
        <v>84</v>
      </c>
      <c r="I2251" s="21" t="s">
        <v>3490</v>
      </c>
      <c r="J2251" s="5"/>
      <c r="K2251" s="5"/>
      <c r="L2251" s="19" t="str">
        <f>D2251&amp;"|"&amp;COUNTIF($D$5:D2251,D2251)</f>
        <v>استلام رخام وجرانيت الدرج|6</v>
      </c>
    </row>
    <row r="2252" spans="1:12" ht="18" x14ac:dyDescent="0.4">
      <c r="A2252" s="22">
        <v>2248</v>
      </c>
      <c r="B2252" s="22" t="s">
        <v>3325</v>
      </c>
      <c r="C2252" s="23" t="s">
        <v>3326</v>
      </c>
      <c r="D2252" s="23" t="s">
        <v>3497</v>
      </c>
      <c r="E2252" s="23" t="s">
        <v>118</v>
      </c>
      <c r="F2252" s="23" t="s">
        <v>3506</v>
      </c>
      <c r="G2252" s="23"/>
      <c r="H2252" s="22" t="s">
        <v>84</v>
      </c>
      <c r="I2252" s="23" t="s">
        <v>3490</v>
      </c>
      <c r="J2252" s="5"/>
      <c r="K2252" s="5"/>
      <c r="L2252" s="19" t="str">
        <f>D2252&amp;"|"&amp;COUNTIF($D$5:D2252,D2252)</f>
        <v>استلام رخام وجرانيت الدرج|7</v>
      </c>
    </row>
    <row r="2253" spans="1:12" ht="36" x14ac:dyDescent="0.4">
      <c r="A2253" s="20">
        <v>2249</v>
      </c>
      <c r="B2253" s="20" t="s">
        <v>3325</v>
      </c>
      <c r="C2253" s="21" t="s">
        <v>3326</v>
      </c>
      <c r="D2253" s="21" t="s">
        <v>3497</v>
      </c>
      <c r="E2253" s="21" t="s">
        <v>118</v>
      </c>
      <c r="F2253" s="21" t="s">
        <v>3507</v>
      </c>
      <c r="G2253" s="21"/>
      <c r="H2253" s="20" t="s">
        <v>84</v>
      </c>
      <c r="I2253" s="21" t="s">
        <v>3490</v>
      </c>
      <c r="J2253" s="5"/>
      <c r="K2253" s="5"/>
      <c r="L2253" s="19" t="str">
        <f>D2253&amp;"|"&amp;COUNTIF($D$5:D2253,D2253)</f>
        <v>استلام رخام وجرانيت الدرج|8</v>
      </c>
    </row>
    <row r="2254" spans="1:12" ht="18" x14ac:dyDescent="0.4">
      <c r="A2254" s="22">
        <v>2250</v>
      </c>
      <c r="B2254" s="22" t="s">
        <v>3325</v>
      </c>
      <c r="C2254" s="23" t="s">
        <v>3326</v>
      </c>
      <c r="D2254" s="23" t="s">
        <v>3497</v>
      </c>
      <c r="E2254" s="23" t="s">
        <v>118</v>
      </c>
      <c r="F2254" s="23" t="s">
        <v>3508</v>
      </c>
      <c r="G2254" s="23"/>
      <c r="H2254" s="22" t="s">
        <v>84</v>
      </c>
      <c r="I2254" s="23" t="s">
        <v>3490</v>
      </c>
      <c r="J2254" s="5"/>
      <c r="K2254" s="5"/>
      <c r="L2254" s="19" t="str">
        <f>D2254&amp;"|"&amp;COUNTIF($D$5:D2254,D2254)</f>
        <v>استلام رخام وجرانيت الدرج|9</v>
      </c>
    </row>
    <row r="2255" spans="1:12" ht="36" x14ac:dyDescent="0.4">
      <c r="A2255" s="20">
        <v>2251</v>
      </c>
      <c r="B2255" s="20" t="s">
        <v>3325</v>
      </c>
      <c r="C2255" s="21" t="s">
        <v>3326</v>
      </c>
      <c r="D2255" s="21" t="s">
        <v>3497</v>
      </c>
      <c r="E2255" s="21" t="s">
        <v>118</v>
      </c>
      <c r="F2255" s="21" t="s">
        <v>3509</v>
      </c>
      <c r="G2255" s="21"/>
      <c r="H2255" s="20" t="s">
        <v>84</v>
      </c>
      <c r="I2255" s="21" t="s">
        <v>3510</v>
      </c>
      <c r="J2255" s="5"/>
      <c r="K2255" s="5"/>
      <c r="L2255" s="19" t="str">
        <f>D2255&amp;"|"&amp;COUNTIF($D$5:D2255,D2255)</f>
        <v>استلام رخام وجرانيت الدرج|10</v>
      </c>
    </row>
    <row r="2256" spans="1:12" ht="36" x14ac:dyDescent="0.4">
      <c r="A2256" s="22">
        <v>2252</v>
      </c>
      <c r="B2256" s="22" t="s">
        <v>3325</v>
      </c>
      <c r="C2256" s="23" t="s">
        <v>3326</v>
      </c>
      <c r="D2256" s="23" t="s">
        <v>3497</v>
      </c>
      <c r="E2256" s="23" t="s">
        <v>118</v>
      </c>
      <c r="F2256" s="23" t="s">
        <v>3511</v>
      </c>
      <c r="G2256" s="23" t="s">
        <v>3512</v>
      </c>
      <c r="H2256" s="22" t="s">
        <v>84</v>
      </c>
      <c r="I2256" s="23" t="s">
        <v>3513</v>
      </c>
      <c r="J2256" s="5"/>
      <c r="K2256" s="5"/>
      <c r="L2256" s="19" t="str">
        <f>D2256&amp;"|"&amp;COUNTIF($D$5:D2256,D2256)</f>
        <v>استلام رخام وجرانيت الدرج|11</v>
      </c>
    </row>
    <row r="2257" spans="1:12" ht="36" x14ac:dyDescent="0.4">
      <c r="A2257" s="20">
        <v>2253</v>
      </c>
      <c r="B2257" s="20" t="s">
        <v>3325</v>
      </c>
      <c r="C2257" s="21" t="s">
        <v>3326</v>
      </c>
      <c r="D2257" s="21" t="s">
        <v>3497</v>
      </c>
      <c r="E2257" s="21" t="s">
        <v>118</v>
      </c>
      <c r="F2257" s="21" t="s">
        <v>3514</v>
      </c>
      <c r="G2257" s="21"/>
      <c r="H2257" s="20" t="s">
        <v>84</v>
      </c>
      <c r="I2257" s="21" t="s">
        <v>3513</v>
      </c>
      <c r="J2257" s="5"/>
      <c r="K2257" s="5"/>
      <c r="L2257" s="19" t="str">
        <f>D2257&amp;"|"&amp;COUNTIF($D$5:D2257,D2257)</f>
        <v>استلام رخام وجرانيت الدرج|12</v>
      </c>
    </row>
    <row r="2258" spans="1:12" ht="18" x14ac:dyDescent="0.4">
      <c r="A2258" s="22">
        <v>2254</v>
      </c>
      <c r="B2258" s="22" t="s">
        <v>3325</v>
      </c>
      <c r="C2258" s="23" t="s">
        <v>3326</v>
      </c>
      <c r="D2258" s="23" t="s">
        <v>3497</v>
      </c>
      <c r="E2258" s="23" t="s">
        <v>118</v>
      </c>
      <c r="F2258" s="23" t="s">
        <v>3515</v>
      </c>
      <c r="G2258" s="23"/>
      <c r="H2258" s="22" t="s">
        <v>84</v>
      </c>
      <c r="I2258" s="23" t="s">
        <v>3513</v>
      </c>
      <c r="J2258" s="5"/>
      <c r="K2258" s="5"/>
      <c r="L2258" s="19" t="str">
        <f>D2258&amp;"|"&amp;COUNTIF($D$5:D2258,D2258)</f>
        <v>استلام رخام وجرانيت الدرج|13</v>
      </c>
    </row>
    <row r="2259" spans="1:12" ht="18" x14ac:dyDescent="0.4">
      <c r="A2259" s="20">
        <v>2255</v>
      </c>
      <c r="B2259" s="20" t="s">
        <v>3325</v>
      </c>
      <c r="C2259" s="21" t="s">
        <v>3326</v>
      </c>
      <c r="D2259" s="21" t="s">
        <v>3497</v>
      </c>
      <c r="E2259" s="21" t="s">
        <v>118</v>
      </c>
      <c r="F2259" s="21" t="s">
        <v>3516</v>
      </c>
      <c r="G2259" s="21"/>
      <c r="H2259" s="20" t="s">
        <v>84</v>
      </c>
      <c r="I2259" s="21" t="s">
        <v>3513</v>
      </c>
      <c r="J2259" s="5"/>
      <c r="K2259" s="5"/>
      <c r="L2259" s="19" t="str">
        <f>D2259&amp;"|"&amp;COUNTIF($D$5:D2259,D2259)</f>
        <v>استلام رخام وجرانيت الدرج|14</v>
      </c>
    </row>
    <row r="2260" spans="1:12" ht="18" x14ac:dyDescent="0.4">
      <c r="A2260" s="22">
        <v>2256</v>
      </c>
      <c r="B2260" s="22" t="s">
        <v>3325</v>
      </c>
      <c r="C2260" s="23" t="s">
        <v>3326</v>
      </c>
      <c r="D2260" s="23" t="s">
        <v>3497</v>
      </c>
      <c r="E2260" s="23" t="s">
        <v>118</v>
      </c>
      <c r="F2260" s="23" t="s">
        <v>3517</v>
      </c>
      <c r="G2260" s="23"/>
      <c r="H2260" s="22" t="s">
        <v>84</v>
      </c>
      <c r="I2260" s="23" t="s">
        <v>3513</v>
      </c>
      <c r="J2260" s="5"/>
      <c r="K2260" s="5"/>
      <c r="L2260" s="19" t="str">
        <f>D2260&amp;"|"&amp;COUNTIF($D$5:D2260,D2260)</f>
        <v>استلام رخام وجرانيت الدرج|15</v>
      </c>
    </row>
    <row r="2261" spans="1:12" ht="18" x14ac:dyDescent="0.4">
      <c r="A2261" s="20">
        <v>2257</v>
      </c>
      <c r="B2261" s="20" t="s">
        <v>3325</v>
      </c>
      <c r="C2261" s="21" t="s">
        <v>3326</v>
      </c>
      <c r="D2261" s="21" t="s">
        <v>3497</v>
      </c>
      <c r="E2261" s="21" t="s">
        <v>118</v>
      </c>
      <c r="F2261" s="21" t="s">
        <v>3518</v>
      </c>
      <c r="G2261" s="21"/>
      <c r="H2261" s="20" t="s">
        <v>84</v>
      </c>
      <c r="I2261" s="21" t="s">
        <v>3513</v>
      </c>
      <c r="J2261" s="5"/>
      <c r="K2261" s="5"/>
      <c r="L2261" s="19" t="str">
        <f>D2261&amp;"|"&amp;COUNTIF($D$5:D2261,D2261)</f>
        <v>استلام رخام وجرانيت الدرج|16</v>
      </c>
    </row>
    <row r="2262" spans="1:12" ht="36" x14ac:dyDescent="0.4">
      <c r="A2262" s="22">
        <v>2258</v>
      </c>
      <c r="B2262" s="22" t="s">
        <v>3325</v>
      </c>
      <c r="C2262" s="23" t="s">
        <v>3326</v>
      </c>
      <c r="D2262" s="23" t="s">
        <v>3497</v>
      </c>
      <c r="E2262" s="23" t="s">
        <v>118</v>
      </c>
      <c r="F2262" s="23" t="s">
        <v>3519</v>
      </c>
      <c r="G2262" s="23" t="s">
        <v>3520</v>
      </c>
      <c r="H2262" s="22" t="s">
        <v>84</v>
      </c>
      <c r="I2262" s="23" t="s">
        <v>3513</v>
      </c>
      <c r="J2262" s="5"/>
      <c r="K2262" s="5"/>
      <c r="L2262" s="19" t="str">
        <f>D2262&amp;"|"&amp;COUNTIF($D$5:D2262,D2262)</f>
        <v>استلام رخام وجرانيت الدرج|17</v>
      </c>
    </row>
    <row r="2263" spans="1:12" ht="18" x14ac:dyDescent="0.4">
      <c r="A2263" s="20">
        <v>2259</v>
      </c>
      <c r="B2263" s="20" t="s">
        <v>3325</v>
      </c>
      <c r="C2263" s="21" t="s">
        <v>3326</v>
      </c>
      <c r="D2263" s="21" t="s">
        <v>3521</v>
      </c>
      <c r="E2263" s="21" t="s">
        <v>72</v>
      </c>
      <c r="F2263" s="21" t="s">
        <v>3522</v>
      </c>
      <c r="G2263" s="21"/>
      <c r="H2263" s="20" t="s">
        <v>78</v>
      </c>
      <c r="I2263" s="21" t="s">
        <v>3513</v>
      </c>
      <c r="J2263" s="5"/>
      <c r="K2263" s="5"/>
      <c r="L2263" s="19" t="str">
        <f>D2263&amp;"|"&amp;COUNTIF($D$5:D2263,D2263)</f>
        <v>استلام أرضيات الفينيل|1</v>
      </c>
    </row>
    <row r="2264" spans="1:12" ht="36" x14ac:dyDescent="0.4">
      <c r="A2264" s="22">
        <v>2260</v>
      </c>
      <c r="B2264" s="22" t="s">
        <v>3325</v>
      </c>
      <c r="C2264" s="23" t="s">
        <v>3326</v>
      </c>
      <c r="D2264" s="23" t="s">
        <v>3521</v>
      </c>
      <c r="E2264" s="23" t="s">
        <v>72</v>
      </c>
      <c r="F2264" s="23" t="s">
        <v>3523</v>
      </c>
      <c r="G2264" s="23" t="s">
        <v>3524</v>
      </c>
      <c r="H2264" s="22" t="s">
        <v>84</v>
      </c>
      <c r="I2264" s="23" t="s">
        <v>3513</v>
      </c>
      <c r="J2264" s="5"/>
      <c r="K2264" s="5"/>
      <c r="L2264" s="19" t="str">
        <f>D2264&amp;"|"&amp;COUNTIF($D$5:D2264,D2264)</f>
        <v>استلام أرضيات الفينيل|2</v>
      </c>
    </row>
    <row r="2265" spans="1:12" ht="18" x14ac:dyDescent="0.4">
      <c r="A2265" s="20">
        <v>2261</v>
      </c>
      <c r="B2265" s="20" t="s">
        <v>3325</v>
      </c>
      <c r="C2265" s="21" t="s">
        <v>3326</v>
      </c>
      <c r="D2265" s="21" t="s">
        <v>3521</v>
      </c>
      <c r="E2265" s="21" t="s">
        <v>72</v>
      </c>
      <c r="F2265" s="21" t="s">
        <v>3525</v>
      </c>
      <c r="G2265" s="21"/>
      <c r="H2265" s="20" t="s">
        <v>74</v>
      </c>
      <c r="I2265" s="21" t="s">
        <v>3513</v>
      </c>
      <c r="J2265" s="5"/>
      <c r="K2265" s="5"/>
      <c r="L2265" s="19" t="str">
        <f>D2265&amp;"|"&amp;COUNTIF($D$5:D2265,D2265)</f>
        <v>استلام أرضيات الفينيل|3</v>
      </c>
    </row>
    <row r="2266" spans="1:12" ht="18" x14ac:dyDescent="0.4">
      <c r="A2266" s="22">
        <v>2262</v>
      </c>
      <c r="B2266" s="22" t="s">
        <v>3325</v>
      </c>
      <c r="C2266" s="23" t="s">
        <v>3326</v>
      </c>
      <c r="D2266" s="23" t="s">
        <v>3521</v>
      </c>
      <c r="E2266" s="23" t="s">
        <v>72</v>
      </c>
      <c r="F2266" s="23" t="s">
        <v>3526</v>
      </c>
      <c r="G2266" s="23"/>
      <c r="H2266" s="22" t="s">
        <v>84</v>
      </c>
      <c r="I2266" s="23" t="s">
        <v>3513</v>
      </c>
      <c r="J2266" s="5"/>
      <c r="K2266" s="5"/>
      <c r="L2266" s="19" t="str">
        <f>D2266&amp;"|"&amp;COUNTIF($D$5:D2266,D2266)</f>
        <v>استلام أرضيات الفينيل|4</v>
      </c>
    </row>
    <row r="2267" spans="1:12" ht="18" x14ac:dyDescent="0.4">
      <c r="A2267" s="20">
        <v>2263</v>
      </c>
      <c r="B2267" s="20" t="s">
        <v>3325</v>
      </c>
      <c r="C2267" s="21" t="s">
        <v>3326</v>
      </c>
      <c r="D2267" s="21" t="s">
        <v>3521</v>
      </c>
      <c r="E2267" s="21" t="s">
        <v>118</v>
      </c>
      <c r="F2267" s="21" t="s">
        <v>3527</v>
      </c>
      <c r="G2267" s="21"/>
      <c r="H2267" s="20" t="s">
        <v>84</v>
      </c>
      <c r="I2267" s="21" t="s">
        <v>3513</v>
      </c>
      <c r="J2267" s="5"/>
      <c r="K2267" s="5"/>
      <c r="L2267" s="19" t="str">
        <f>D2267&amp;"|"&amp;COUNTIF($D$5:D2267,D2267)</f>
        <v>استلام أرضيات الفينيل|5</v>
      </c>
    </row>
    <row r="2268" spans="1:12" ht="18" x14ac:dyDescent="0.4">
      <c r="A2268" s="22">
        <v>2264</v>
      </c>
      <c r="B2268" s="22" t="s">
        <v>3325</v>
      </c>
      <c r="C2268" s="23" t="s">
        <v>3326</v>
      </c>
      <c r="D2268" s="23" t="s">
        <v>3521</v>
      </c>
      <c r="E2268" s="23" t="s">
        <v>118</v>
      </c>
      <c r="F2268" s="23" t="s">
        <v>3528</v>
      </c>
      <c r="G2268" s="23"/>
      <c r="H2268" s="22" t="s">
        <v>84</v>
      </c>
      <c r="I2268" s="23" t="s">
        <v>3513</v>
      </c>
      <c r="J2268" s="5"/>
      <c r="K2268" s="5"/>
      <c r="L2268" s="19" t="str">
        <f>D2268&amp;"|"&amp;COUNTIF($D$5:D2268,D2268)</f>
        <v>استلام أرضيات الفينيل|6</v>
      </c>
    </row>
    <row r="2269" spans="1:12" ht="18" x14ac:dyDescent="0.4">
      <c r="A2269" s="20">
        <v>2265</v>
      </c>
      <c r="B2269" s="20" t="s">
        <v>3325</v>
      </c>
      <c r="C2269" s="21" t="s">
        <v>3326</v>
      </c>
      <c r="D2269" s="21" t="s">
        <v>3521</v>
      </c>
      <c r="E2269" s="21" t="s">
        <v>118</v>
      </c>
      <c r="F2269" s="21" t="s">
        <v>3529</v>
      </c>
      <c r="G2269" s="21"/>
      <c r="H2269" s="20" t="s">
        <v>84</v>
      </c>
      <c r="I2269" s="21" t="s">
        <v>3513</v>
      </c>
      <c r="J2269" s="5"/>
      <c r="K2269" s="5"/>
      <c r="L2269" s="19" t="str">
        <f>D2269&amp;"|"&amp;COUNTIF($D$5:D2269,D2269)</f>
        <v>استلام أرضيات الفينيل|7</v>
      </c>
    </row>
    <row r="2270" spans="1:12" ht="18" x14ac:dyDescent="0.4">
      <c r="A2270" s="22">
        <v>2266</v>
      </c>
      <c r="B2270" s="22" t="s">
        <v>3325</v>
      </c>
      <c r="C2270" s="23" t="s">
        <v>3326</v>
      </c>
      <c r="D2270" s="23" t="s">
        <v>3521</v>
      </c>
      <c r="E2270" s="23" t="s">
        <v>118</v>
      </c>
      <c r="F2270" s="23" t="s">
        <v>3530</v>
      </c>
      <c r="G2270" s="23"/>
      <c r="H2270" s="22" t="s">
        <v>84</v>
      </c>
      <c r="I2270" s="23" t="s">
        <v>3513</v>
      </c>
      <c r="J2270" s="5"/>
      <c r="K2270" s="5"/>
      <c r="L2270" s="19" t="str">
        <f>D2270&amp;"|"&amp;COUNTIF($D$5:D2270,D2270)</f>
        <v>استلام أرضيات الفينيل|8</v>
      </c>
    </row>
    <row r="2271" spans="1:12" ht="18" x14ac:dyDescent="0.4">
      <c r="A2271" s="20">
        <v>2267</v>
      </c>
      <c r="B2271" s="20" t="s">
        <v>3325</v>
      </c>
      <c r="C2271" s="21" t="s">
        <v>3326</v>
      </c>
      <c r="D2271" s="21" t="s">
        <v>3521</v>
      </c>
      <c r="E2271" s="21" t="s">
        <v>118</v>
      </c>
      <c r="F2271" s="21" t="s">
        <v>3531</v>
      </c>
      <c r="G2271" s="21"/>
      <c r="H2271" s="20" t="s">
        <v>84</v>
      </c>
      <c r="I2271" s="21" t="s">
        <v>3513</v>
      </c>
      <c r="J2271" s="5"/>
      <c r="K2271" s="5"/>
      <c r="L2271" s="19" t="str">
        <f>D2271&amp;"|"&amp;COUNTIF($D$5:D2271,D2271)</f>
        <v>استلام أرضيات الفينيل|9</v>
      </c>
    </row>
    <row r="2272" spans="1:12" ht="36" x14ac:dyDescent="0.4">
      <c r="A2272" s="22">
        <v>2268</v>
      </c>
      <c r="B2272" s="22" t="s">
        <v>3325</v>
      </c>
      <c r="C2272" s="23" t="s">
        <v>3326</v>
      </c>
      <c r="D2272" s="23" t="s">
        <v>3521</v>
      </c>
      <c r="E2272" s="23" t="s">
        <v>118</v>
      </c>
      <c r="F2272" s="23" t="s">
        <v>3532</v>
      </c>
      <c r="G2272" s="23"/>
      <c r="H2272" s="22" t="s">
        <v>84</v>
      </c>
      <c r="I2272" s="23" t="s">
        <v>3513</v>
      </c>
      <c r="J2272" s="5"/>
      <c r="K2272" s="5"/>
      <c r="L2272" s="19" t="str">
        <f>D2272&amp;"|"&amp;COUNTIF($D$5:D2272,D2272)</f>
        <v>استلام أرضيات الفينيل|10</v>
      </c>
    </row>
    <row r="2273" spans="1:12" ht="36" x14ac:dyDescent="0.4">
      <c r="A2273" s="20">
        <v>2269</v>
      </c>
      <c r="B2273" s="20" t="s">
        <v>3325</v>
      </c>
      <c r="C2273" s="21" t="s">
        <v>3326</v>
      </c>
      <c r="D2273" s="21" t="s">
        <v>3533</v>
      </c>
      <c r="E2273" s="21" t="s">
        <v>76</v>
      </c>
      <c r="F2273" s="21" t="s">
        <v>3534</v>
      </c>
      <c r="G2273" s="21"/>
      <c r="H2273" s="20" t="s">
        <v>78</v>
      </c>
      <c r="I2273" s="21" t="s">
        <v>2621</v>
      </c>
      <c r="J2273" s="5"/>
      <c r="K2273" s="5"/>
      <c r="L2273" s="19" t="str">
        <f>D2273&amp;"|"&amp;COUNTIF($D$5:D2273,D2273)</f>
        <v>استلام التكسيات بالرخام أو الجرانيت للواجهات بالطريقة الميكانيكية|1</v>
      </c>
    </row>
    <row r="2274" spans="1:12" ht="36" x14ac:dyDescent="0.4">
      <c r="A2274" s="22">
        <v>2270</v>
      </c>
      <c r="B2274" s="22" t="s">
        <v>3325</v>
      </c>
      <c r="C2274" s="23" t="s">
        <v>3326</v>
      </c>
      <c r="D2274" s="23" t="s">
        <v>3533</v>
      </c>
      <c r="E2274" s="23" t="s">
        <v>76</v>
      </c>
      <c r="F2274" s="23" t="s">
        <v>3535</v>
      </c>
      <c r="G2274" s="23" t="s">
        <v>3536</v>
      </c>
      <c r="H2274" s="22" t="s">
        <v>78</v>
      </c>
      <c r="I2274" s="23" t="s">
        <v>2621</v>
      </c>
      <c r="J2274" s="5"/>
      <c r="K2274" s="5"/>
      <c r="L2274" s="19" t="str">
        <f>D2274&amp;"|"&amp;COUNTIF($D$5:D2274,D2274)</f>
        <v>استلام التكسيات بالرخام أو الجرانيت للواجهات بالطريقة الميكانيكية|2</v>
      </c>
    </row>
    <row r="2275" spans="1:12" ht="36" x14ac:dyDescent="0.4">
      <c r="A2275" s="20">
        <v>2271</v>
      </c>
      <c r="B2275" s="20" t="s">
        <v>3325</v>
      </c>
      <c r="C2275" s="21" t="s">
        <v>3326</v>
      </c>
      <c r="D2275" s="21" t="s">
        <v>3533</v>
      </c>
      <c r="E2275" s="21" t="s">
        <v>76</v>
      </c>
      <c r="F2275" s="21" t="s">
        <v>3537</v>
      </c>
      <c r="G2275" s="21"/>
      <c r="H2275" s="20" t="s">
        <v>78</v>
      </c>
      <c r="I2275" s="21" t="s">
        <v>2621</v>
      </c>
      <c r="J2275" s="5"/>
      <c r="K2275" s="5"/>
      <c r="L2275" s="19" t="str">
        <f>D2275&amp;"|"&amp;COUNTIF($D$5:D2275,D2275)</f>
        <v>استلام التكسيات بالرخام أو الجرانيت للواجهات بالطريقة الميكانيكية|3</v>
      </c>
    </row>
    <row r="2276" spans="1:12" ht="36" x14ac:dyDescent="0.4">
      <c r="A2276" s="22">
        <v>2272</v>
      </c>
      <c r="B2276" s="22" t="s">
        <v>3325</v>
      </c>
      <c r="C2276" s="23" t="s">
        <v>3326</v>
      </c>
      <c r="D2276" s="23" t="s">
        <v>3533</v>
      </c>
      <c r="E2276" s="23" t="s">
        <v>76</v>
      </c>
      <c r="F2276" s="23" t="s">
        <v>3538</v>
      </c>
      <c r="G2276" s="23"/>
      <c r="H2276" s="22" t="s">
        <v>78</v>
      </c>
      <c r="I2276" s="23" t="s">
        <v>2621</v>
      </c>
      <c r="J2276" s="5"/>
      <c r="K2276" s="5"/>
      <c r="L2276" s="19" t="str">
        <f>D2276&amp;"|"&amp;COUNTIF($D$5:D2276,D2276)</f>
        <v>استلام التكسيات بالرخام أو الجرانيت للواجهات بالطريقة الميكانيكية|4</v>
      </c>
    </row>
    <row r="2277" spans="1:12" ht="36" x14ac:dyDescent="0.4">
      <c r="A2277" s="20">
        <v>2273</v>
      </c>
      <c r="B2277" s="20" t="s">
        <v>3325</v>
      </c>
      <c r="C2277" s="21" t="s">
        <v>3326</v>
      </c>
      <c r="D2277" s="21" t="s">
        <v>3533</v>
      </c>
      <c r="E2277" s="21" t="s">
        <v>72</v>
      </c>
      <c r="F2277" s="21" t="s">
        <v>3539</v>
      </c>
      <c r="G2277" s="21"/>
      <c r="H2277" s="20" t="s">
        <v>84</v>
      </c>
      <c r="I2277" s="21" t="s">
        <v>2621</v>
      </c>
      <c r="J2277" s="5"/>
      <c r="K2277" s="5"/>
      <c r="L2277" s="19" t="str">
        <f>D2277&amp;"|"&amp;COUNTIF($D$5:D2277,D2277)</f>
        <v>استلام التكسيات بالرخام أو الجرانيت للواجهات بالطريقة الميكانيكية|5</v>
      </c>
    </row>
    <row r="2278" spans="1:12" ht="36" x14ac:dyDescent="0.4">
      <c r="A2278" s="22">
        <v>2274</v>
      </c>
      <c r="B2278" s="22" t="s">
        <v>3325</v>
      </c>
      <c r="C2278" s="23" t="s">
        <v>3326</v>
      </c>
      <c r="D2278" s="23" t="s">
        <v>3533</v>
      </c>
      <c r="E2278" s="23" t="s">
        <v>72</v>
      </c>
      <c r="F2278" s="23" t="s">
        <v>3540</v>
      </c>
      <c r="G2278" s="23"/>
      <c r="H2278" s="22" t="s">
        <v>84</v>
      </c>
      <c r="I2278" s="23" t="s">
        <v>2621</v>
      </c>
      <c r="J2278" s="5"/>
      <c r="K2278" s="5"/>
      <c r="L2278" s="19" t="str">
        <f>D2278&amp;"|"&amp;COUNTIF($D$5:D2278,D2278)</f>
        <v>استلام التكسيات بالرخام أو الجرانيت للواجهات بالطريقة الميكانيكية|6</v>
      </c>
    </row>
    <row r="2279" spans="1:12" ht="36" x14ac:dyDescent="0.4">
      <c r="A2279" s="20">
        <v>2275</v>
      </c>
      <c r="B2279" s="20" t="s">
        <v>3325</v>
      </c>
      <c r="C2279" s="21" t="s">
        <v>3326</v>
      </c>
      <c r="D2279" s="21" t="s">
        <v>3533</v>
      </c>
      <c r="E2279" s="21" t="s">
        <v>72</v>
      </c>
      <c r="F2279" s="21" t="s">
        <v>3541</v>
      </c>
      <c r="G2279" s="21"/>
      <c r="H2279" s="20" t="s">
        <v>84</v>
      </c>
      <c r="I2279" s="21" t="s">
        <v>3542</v>
      </c>
      <c r="J2279" s="5"/>
      <c r="K2279" s="5"/>
      <c r="L2279" s="19" t="str">
        <f>D2279&amp;"|"&amp;COUNTIF($D$5:D2279,D2279)</f>
        <v>استلام التكسيات بالرخام أو الجرانيت للواجهات بالطريقة الميكانيكية|7</v>
      </c>
    </row>
    <row r="2280" spans="1:12" ht="36" x14ac:dyDescent="0.4">
      <c r="A2280" s="22">
        <v>2276</v>
      </c>
      <c r="B2280" s="22" t="s">
        <v>3325</v>
      </c>
      <c r="C2280" s="23" t="s">
        <v>3326</v>
      </c>
      <c r="D2280" s="23" t="s">
        <v>3533</v>
      </c>
      <c r="E2280" s="23" t="s">
        <v>72</v>
      </c>
      <c r="F2280" s="23" t="s">
        <v>3543</v>
      </c>
      <c r="G2280" s="23"/>
      <c r="H2280" s="22" t="s">
        <v>74</v>
      </c>
      <c r="I2280" s="23" t="s">
        <v>3544</v>
      </c>
      <c r="J2280" s="5"/>
      <c r="K2280" s="5"/>
      <c r="L2280" s="19" t="str">
        <f>D2280&amp;"|"&amp;COUNTIF($D$5:D2280,D2280)</f>
        <v>استلام التكسيات بالرخام أو الجرانيت للواجهات بالطريقة الميكانيكية|8</v>
      </c>
    </row>
    <row r="2281" spans="1:12" ht="36" x14ac:dyDescent="0.4">
      <c r="A2281" s="20">
        <v>2277</v>
      </c>
      <c r="B2281" s="20" t="s">
        <v>3325</v>
      </c>
      <c r="C2281" s="21" t="s">
        <v>3326</v>
      </c>
      <c r="D2281" s="21" t="s">
        <v>3533</v>
      </c>
      <c r="E2281" s="21" t="s">
        <v>72</v>
      </c>
      <c r="F2281" s="21" t="s">
        <v>3545</v>
      </c>
      <c r="G2281" s="21"/>
      <c r="H2281" s="20" t="s">
        <v>74</v>
      </c>
      <c r="I2281" s="21" t="s">
        <v>3544</v>
      </c>
      <c r="J2281" s="5"/>
      <c r="K2281" s="5"/>
      <c r="L2281" s="19" t="str">
        <f>D2281&amp;"|"&amp;COUNTIF($D$5:D2281,D2281)</f>
        <v>استلام التكسيات بالرخام أو الجرانيت للواجهات بالطريقة الميكانيكية|9</v>
      </c>
    </row>
    <row r="2282" spans="1:12" ht="36" x14ac:dyDescent="0.4">
      <c r="A2282" s="22">
        <v>2278</v>
      </c>
      <c r="B2282" s="22" t="s">
        <v>3325</v>
      </c>
      <c r="C2282" s="23" t="s">
        <v>3326</v>
      </c>
      <c r="D2282" s="23" t="s">
        <v>3533</v>
      </c>
      <c r="E2282" s="23" t="s">
        <v>72</v>
      </c>
      <c r="F2282" s="23" t="s">
        <v>3546</v>
      </c>
      <c r="G2282" s="23"/>
      <c r="H2282" s="22" t="s">
        <v>78</v>
      </c>
      <c r="I2282" s="23" t="s">
        <v>3544</v>
      </c>
      <c r="J2282" s="5"/>
      <c r="K2282" s="5"/>
      <c r="L2282" s="19" t="str">
        <f>D2282&amp;"|"&amp;COUNTIF($D$5:D2282,D2282)</f>
        <v>استلام التكسيات بالرخام أو الجرانيت للواجهات بالطريقة الميكانيكية|10</v>
      </c>
    </row>
    <row r="2283" spans="1:12" ht="36" x14ac:dyDescent="0.4">
      <c r="A2283" s="20">
        <v>2279</v>
      </c>
      <c r="B2283" s="20" t="s">
        <v>3325</v>
      </c>
      <c r="C2283" s="21" t="s">
        <v>3326</v>
      </c>
      <c r="D2283" s="21" t="s">
        <v>3533</v>
      </c>
      <c r="E2283" s="21" t="s">
        <v>72</v>
      </c>
      <c r="F2283" s="21" t="s">
        <v>3547</v>
      </c>
      <c r="G2283" s="21"/>
      <c r="H2283" s="20" t="s">
        <v>84</v>
      </c>
      <c r="I2283" s="21" t="s">
        <v>3544</v>
      </c>
      <c r="J2283" s="5"/>
      <c r="K2283" s="5"/>
      <c r="L2283" s="19" t="str">
        <f>D2283&amp;"|"&amp;COUNTIF($D$5:D2283,D2283)</f>
        <v>استلام التكسيات بالرخام أو الجرانيت للواجهات بالطريقة الميكانيكية|11</v>
      </c>
    </row>
    <row r="2284" spans="1:12" ht="36" x14ac:dyDescent="0.4">
      <c r="A2284" s="22">
        <v>2280</v>
      </c>
      <c r="B2284" s="22" t="s">
        <v>3325</v>
      </c>
      <c r="C2284" s="23" t="s">
        <v>3326</v>
      </c>
      <c r="D2284" s="23" t="s">
        <v>3533</v>
      </c>
      <c r="E2284" s="23" t="s">
        <v>118</v>
      </c>
      <c r="F2284" s="23" t="s">
        <v>3548</v>
      </c>
      <c r="G2284" s="23" t="s">
        <v>3549</v>
      </c>
      <c r="H2284" s="22" t="s">
        <v>84</v>
      </c>
      <c r="I2284" s="23" t="s">
        <v>3544</v>
      </c>
      <c r="J2284" s="5"/>
      <c r="K2284" s="5"/>
      <c r="L2284" s="19" t="str">
        <f>D2284&amp;"|"&amp;COUNTIF($D$5:D2284,D2284)</f>
        <v>استلام التكسيات بالرخام أو الجرانيت للواجهات بالطريقة الميكانيكية|12</v>
      </c>
    </row>
    <row r="2285" spans="1:12" ht="36" x14ac:dyDescent="0.4">
      <c r="A2285" s="20">
        <v>2281</v>
      </c>
      <c r="B2285" s="20" t="s">
        <v>3325</v>
      </c>
      <c r="C2285" s="21" t="s">
        <v>3326</v>
      </c>
      <c r="D2285" s="21" t="s">
        <v>3533</v>
      </c>
      <c r="E2285" s="21" t="s">
        <v>118</v>
      </c>
      <c r="F2285" s="21" t="s">
        <v>3550</v>
      </c>
      <c r="G2285" s="21" t="s">
        <v>1708</v>
      </c>
      <c r="H2285" s="20" t="s">
        <v>84</v>
      </c>
      <c r="I2285" s="21" t="s">
        <v>3544</v>
      </c>
      <c r="J2285" s="5"/>
      <c r="K2285" s="5"/>
      <c r="L2285" s="19" t="str">
        <f>D2285&amp;"|"&amp;COUNTIF($D$5:D2285,D2285)</f>
        <v>استلام التكسيات بالرخام أو الجرانيت للواجهات بالطريقة الميكانيكية|13</v>
      </c>
    </row>
    <row r="2286" spans="1:12" ht="36" x14ac:dyDescent="0.4">
      <c r="A2286" s="22">
        <v>2282</v>
      </c>
      <c r="B2286" s="22" t="s">
        <v>3325</v>
      </c>
      <c r="C2286" s="23" t="s">
        <v>3326</v>
      </c>
      <c r="D2286" s="23" t="s">
        <v>3533</v>
      </c>
      <c r="E2286" s="23" t="s">
        <v>118</v>
      </c>
      <c r="F2286" s="23" t="s">
        <v>3551</v>
      </c>
      <c r="G2286" s="23"/>
      <c r="H2286" s="22" t="s">
        <v>84</v>
      </c>
      <c r="I2286" s="23" t="s">
        <v>3544</v>
      </c>
      <c r="J2286" s="5"/>
      <c r="K2286" s="5"/>
      <c r="L2286" s="19" t="str">
        <f>D2286&amp;"|"&amp;COUNTIF($D$5:D2286,D2286)</f>
        <v>استلام التكسيات بالرخام أو الجرانيت للواجهات بالطريقة الميكانيكية|14</v>
      </c>
    </row>
    <row r="2287" spans="1:12" ht="36" x14ac:dyDescent="0.4">
      <c r="A2287" s="20">
        <v>2283</v>
      </c>
      <c r="B2287" s="20" t="s">
        <v>3325</v>
      </c>
      <c r="C2287" s="21" t="s">
        <v>3326</v>
      </c>
      <c r="D2287" s="21" t="s">
        <v>3533</v>
      </c>
      <c r="E2287" s="21" t="s">
        <v>118</v>
      </c>
      <c r="F2287" s="21" t="s">
        <v>3552</v>
      </c>
      <c r="G2287" s="21"/>
      <c r="H2287" s="20" t="s">
        <v>84</v>
      </c>
      <c r="I2287" s="21" t="s">
        <v>3544</v>
      </c>
      <c r="J2287" s="5"/>
      <c r="K2287" s="5"/>
      <c r="L2287" s="19" t="str">
        <f>D2287&amp;"|"&amp;COUNTIF($D$5:D2287,D2287)</f>
        <v>استلام التكسيات بالرخام أو الجرانيت للواجهات بالطريقة الميكانيكية|15</v>
      </c>
    </row>
    <row r="2288" spans="1:12" ht="36" x14ac:dyDescent="0.4">
      <c r="A2288" s="22">
        <v>2284</v>
      </c>
      <c r="B2288" s="22" t="s">
        <v>3325</v>
      </c>
      <c r="C2288" s="23" t="s">
        <v>3326</v>
      </c>
      <c r="D2288" s="23" t="s">
        <v>3533</v>
      </c>
      <c r="E2288" s="23" t="s">
        <v>118</v>
      </c>
      <c r="F2288" s="23" t="s">
        <v>3553</v>
      </c>
      <c r="G2288" s="23"/>
      <c r="H2288" s="22" t="s">
        <v>84</v>
      </c>
      <c r="I2288" s="23" t="s">
        <v>3544</v>
      </c>
      <c r="J2288" s="5"/>
      <c r="K2288" s="5"/>
      <c r="L2288" s="19" t="str">
        <f>D2288&amp;"|"&amp;COUNTIF($D$5:D2288,D2288)</f>
        <v>استلام التكسيات بالرخام أو الجرانيت للواجهات بالطريقة الميكانيكية|16</v>
      </c>
    </row>
    <row r="2289" spans="1:12" ht="36" x14ac:dyDescent="0.4">
      <c r="A2289" s="20">
        <v>2285</v>
      </c>
      <c r="B2289" s="20" t="s">
        <v>3325</v>
      </c>
      <c r="C2289" s="21" t="s">
        <v>3326</v>
      </c>
      <c r="D2289" s="21" t="s">
        <v>3533</v>
      </c>
      <c r="E2289" s="21" t="s">
        <v>118</v>
      </c>
      <c r="F2289" s="21" t="s">
        <v>3554</v>
      </c>
      <c r="G2289" s="21"/>
      <c r="H2289" s="20" t="s">
        <v>84</v>
      </c>
      <c r="I2289" s="21" t="s">
        <v>3544</v>
      </c>
      <c r="J2289" s="5"/>
      <c r="K2289" s="5"/>
      <c r="L2289" s="19" t="str">
        <f>D2289&amp;"|"&amp;COUNTIF($D$5:D2289,D2289)</f>
        <v>استلام التكسيات بالرخام أو الجرانيت للواجهات بالطريقة الميكانيكية|17</v>
      </c>
    </row>
    <row r="2290" spans="1:12" ht="36" x14ac:dyDescent="0.4">
      <c r="A2290" s="22">
        <v>2286</v>
      </c>
      <c r="B2290" s="22" t="s">
        <v>3325</v>
      </c>
      <c r="C2290" s="23" t="s">
        <v>3326</v>
      </c>
      <c r="D2290" s="23" t="s">
        <v>3533</v>
      </c>
      <c r="E2290" s="23" t="s">
        <v>118</v>
      </c>
      <c r="F2290" s="23" t="s">
        <v>3555</v>
      </c>
      <c r="G2290" s="23"/>
      <c r="H2290" s="22" t="s">
        <v>84</v>
      </c>
      <c r="I2290" s="23" t="s">
        <v>3544</v>
      </c>
      <c r="J2290" s="5"/>
      <c r="K2290" s="5"/>
      <c r="L2290" s="19" t="str">
        <f>D2290&amp;"|"&amp;COUNTIF($D$5:D2290,D2290)</f>
        <v>استلام التكسيات بالرخام أو الجرانيت للواجهات بالطريقة الميكانيكية|18</v>
      </c>
    </row>
    <row r="2291" spans="1:12" ht="36" x14ac:dyDescent="0.4">
      <c r="A2291" s="20">
        <v>2287</v>
      </c>
      <c r="B2291" s="20" t="s">
        <v>3325</v>
      </c>
      <c r="C2291" s="21" t="s">
        <v>3326</v>
      </c>
      <c r="D2291" s="21" t="s">
        <v>3533</v>
      </c>
      <c r="E2291" s="21" t="s">
        <v>118</v>
      </c>
      <c r="F2291" s="21" t="s">
        <v>3556</v>
      </c>
      <c r="G2291" s="21"/>
      <c r="H2291" s="20" t="s">
        <v>84</v>
      </c>
      <c r="I2291" s="21" t="s">
        <v>3544</v>
      </c>
      <c r="J2291" s="5"/>
      <c r="K2291" s="5"/>
      <c r="L2291" s="19" t="str">
        <f>D2291&amp;"|"&amp;COUNTIF($D$5:D2291,D2291)</f>
        <v>استلام التكسيات بالرخام أو الجرانيت للواجهات بالطريقة الميكانيكية|19</v>
      </c>
    </row>
    <row r="2292" spans="1:12" ht="36" x14ac:dyDescent="0.4">
      <c r="A2292" s="22">
        <v>2288</v>
      </c>
      <c r="B2292" s="22" t="s">
        <v>3325</v>
      </c>
      <c r="C2292" s="23" t="s">
        <v>3326</v>
      </c>
      <c r="D2292" s="23" t="s">
        <v>3533</v>
      </c>
      <c r="E2292" s="23" t="s">
        <v>118</v>
      </c>
      <c r="F2292" s="23" t="s">
        <v>3557</v>
      </c>
      <c r="G2292" s="23"/>
      <c r="H2292" s="22" t="s">
        <v>84</v>
      </c>
      <c r="I2292" s="23" t="s">
        <v>3544</v>
      </c>
      <c r="J2292" s="5"/>
      <c r="K2292" s="5"/>
      <c r="L2292" s="19" t="str">
        <f>D2292&amp;"|"&amp;COUNTIF($D$5:D2292,D2292)</f>
        <v>استلام التكسيات بالرخام أو الجرانيت للواجهات بالطريقة الميكانيكية|20</v>
      </c>
    </row>
    <row r="2293" spans="1:12" ht="36" x14ac:dyDescent="0.4">
      <c r="A2293" s="20">
        <v>2289</v>
      </c>
      <c r="B2293" s="20" t="s">
        <v>3325</v>
      </c>
      <c r="C2293" s="21" t="s">
        <v>3326</v>
      </c>
      <c r="D2293" s="21" t="s">
        <v>3533</v>
      </c>
      <c r="E2293" s="21" t="s">
        <v>118</v>
      </c>
      <c r="F2293" s="21" t="s">
        <v>3558</v>
      </c>
      <c r="G2293" s="21" t="s">
        <v>3559</v>
      </c>
      <c r="H2293" s="20" t="s">
        <v>84</v>
      </c>
      <c r="I2293" s="21" t="s">
        <v>3544</v>
      </c>
      <c r="J2293" s="5"/>
      <c r="K2293" s="5"/>
      <c r="L2293" s="19" t="str">
        <f>D2293&amp;"|"&amp;COUNTIF($D$5:D2293,D2293)</f>
        <v>استلام التكسيات بالرخام أو الجرانيت للواجهات بالطريقة الميكانيكية|21</v>
      </c>
    </row>
    <row r="2294" spans="1:12" ht="36" x14ac:dyDescent="0.4">
      <c r="A2294" s="22">
        <v>2290</v>
      </c>
      <c r="B2294" s="22" t="s">
        <v>3325</v>
      </c>
      <c r="C2294" s="23" t="s">
        <v>3326</v>
      </c>
      <c r="D2294" s="23" t="s">
        <v>3533</v>
      </c>
      <c r="E2294" s="23" t="s">
        <v>118</v>
      </c>
      <c r="F2294" s="23" t="s">
        <v>3560</v>
      </c>
      <c r="G2294" s="23" t="s">
        <v>3561</v>
      </c>
      <c r="H2294" s="22" t="s">
        <v>84</v>
      </c>
      <c r="I2294" s="23" t="s">
        <v>3544</v>
      </c>
      <c r="J2294" s="5"/>
      <c r="K2294" s="5"/>
      <c r="L2294" s="19" t="str">
        <f>D2294&amp;"|"&amp;COUNTIF($D$5:D2294,D2294)</f>
        <v>استلام التكسيات بالرخام أو الجرانيت للواجهات بالطريقة الميكانيكية|22</v>
      </c>
    </row>
    <row r="2295" spans="1:12" ht="36" x14ac:dyDescent="0.4">
      <c r="A2295" s="20">
        <v>2291</v>
      </c>
      <c r="B2295" s="20" t="s">
        <v>3325</v>
      </c>
      <c r="C2295" s="21" t="s">
        <v>3326</v>
      </c>
      <c r="D2295" s="21" t="s">
        <v>3533</v>
      </c>
      <c r="E2295" s="21" t="s">
        <v>118</v>
      </c>
      <c r="F2295" s="21" t="s">
        <v>3562</v>
      </c>
      <c r="G2295" s="21"/>
      <c r="H2295" s="20" t="s">
        <v>84</v>
      </c>
      <c r="I2295" s="21" t="s">
        <v>3544</v>
      </c>
      <c r="J2295" s="5"/>
      <c r="K2295" s="5"/>
      <c r="L2295" s="19" t="str">
        <f>D2295&amp;"|"&amp;COUNTIF($D$5:D2295,D2295)</f>
        <v>استلام التكسيات بالرخام أو الجرانيت للواجهات بالطريقة الميكانيكية|23</v>
      </c>
    </row>
    <row r="2296" spans="1:12" ht="36" x14ac:dyDescent="0.4">
      <c r="A2296" s="22">
        <v>2292</v>
      </c>
      <c r="B2296" s="22" t="s">
        <v>3325</v>
      </c>
      <c r="C2296" s="23" t="s">
        <v>3326</v>
      </c>
      <c r="D2296" s="23" t="s">
        <v>3533</v>
      </c>
      <c r="E2296" s="23" t="s">
        <v>118</v>
      </c>
      <c r="F2296" s="23" t="s">
        <v>3563</v>
      </c>
      <c r="G2296" s="23"/>
      <c r="H2296" s="22" t="s">
        <v>84</v>
      </c>
      <c r="I2296" s="23" t="s">
        <v>3564</v>
      </c>
      <c r="J2296" s="5"/>
      <c r="K2296" s="5"/>
      <c r="L2296" s="19" t="str">
        <f>D2296&amp;"|"&amp;COUNTIF($D$5:D2296,D2296)</f>
        <v>استلام التكسيات بالرخام أو الجرانيت للواجهات بالطريقة الميكانيكية|24</v>
      </c>
    </row>
    <row r="2297" spans="1:12" ht="36" x14ac:dyDescent="0.4">
      <c r="A2297" s="20">
        <v>2293</v>
      </c>
      <c r="B2297" s="20" t="s">
        <v>3325</v>
      </c>
      <c r="C2297" s="21" t="s">
        <v>3326</v>
      </c>
      <c r="D2297" s="21" t="s">
        <v>3533</v>
      </c>
      <c r="E2297" s="21" t="s">
        <v>118</v>
      </c>
      <c r="F2297" s="21" t="s">
        <v>3565</v>
      </c>
      <c r="G2297" s="21"/>
      <c r="H2297" s="20" t="s">
        <v>84</v>
      </c>
      <c r="I2297" s="21" t="s">
        <v>3566</v>
      </c>
      <c r="J2297" s="5"/>
      <c r="K2297" s="5"/>
      <c r="L2297" s="19" t="str">
        <f>D2297&amp;"|"&amp;COUNTIF($D$5:D2297,D2297)</f>
        <v>استلام التكسيات بالرخام أو الجرانيت للواجهات بالطريقة الميكانيكية|25</v>
      </c>
    </row>
    <row r="2298" spans="1:12" ht="36" x14ac:dyDescent="0.4">
      <c r="A2298" s="22">
        <v>2294</v>
      </c>
      <c r="B2298" s="22" t="s">
        <v>3325</v>
      </c>
      <c r="C2298" s="23" t="s">
        <v>3326</v>
      </c>
      <c r="D2298" s="23" t="s">
        <v>3533</v>
      </c>
      <c r="E2298" s="23" t="s">
        <v>118</v>
      </c>
      <c r="F2298" s="23" t="s">
        <v>3567</v>
      </c>
      <c r="G2298" s="23"/>
      <c r="H2298" s="22" t="s">
        <v>84</v>
      </c>
      <c r="I2298" s="23" t="s">
        <v>3566</v>
      </c>
      <c r="J2298" s="5"/>
      <c r="K2298" s="5"/>
      <c r="L2298" s="19" t="str">
        <f>D2298&amp;"|"&amp;COUNTIF($D$5:D2298,D2298)</f>
        <v>استلام التكسيات بالرخام أو الجرانيت للواجهات بالطريقة الميكانيكية|26</v>
      </c>
    </row>
    <row r="2299" spans="1:12" ht="36" x14ac:dyDescent="0.4">
      <c r="A2299" s="20">
        <v>2295</v>
      </c>
      <c r="B2299" s="20" t="s">
        <v>3325</v>
      </c>
      <c r="C2299" s="21" t="s">
        <v>3326</v>
      </c>
      <c r="D2299" s="21" t="s">
        <v>3533</v>
      </c>
      <c r="E2299" s="21" t="s">
        <v>404</v>
      </c>
      <c r="F2299" s="21" t="s">
        <v>3568</v>
      </c>
      <c r="G2299" s="21"/>
      <c r="H2299" s="20" t="s">
        <v>84</v>
      </c>
      <c r="I2299" s="21" t="s">
        <v>3566</v>
      </c>
      <c r="J2299" s="5"/>
      <c r="K2299" s="5"/>
      <c r="L2299" s="19" t="str">
        <f>D2299&amp;"|"&amp;COUNTIF($D$5:D2299,D2299)</f>
        <v>استلام التكسيات بالرخام أو الجرانيت للواجهات بالطريقة الميكانيكية|27</v>
      </c>
    </row>
    <row r="2300" spans="1:12" ht="36" x14ac:dyDescent="0.4">
      <c r="A2300" s="22">
        <v>2296</v>
      </c>
      <c r="B2300" s="22" t="s">
        <v>3325</v>
      </c>
      <c r="C2300" s="23" t="s">
        <v>3326</v>
      </c>
      <c r="D2300" s="23" t="s">
        <v>3569</v>
      </c>
      <c r="E2300" s="23" t="s">
        <v>72</v>
      </c>
      <c r="F2300" s="23" t="s">
        <v>3570</v>
      </c>
      <c r="G2300" s="23"/>
      <c r="H2300" s="22" t="s">
        <v>84</v>
      </c>
      <c r="I2300" s="23" t="s">
        <v>3566</v>
      </c>
      <c r="J2300" s="5"/>
      <c r="K2300" s="5"/>
      <c r="L2300" s="19" t="str">
        <f>D2300&amp;"|"&amp;COUNTIF($D$5:D2300,D2300)</f>
        <v>استلام التكسيات بالرخام أو الجرانيت للواجهات باللصق بالمونة الأسمنتية|1</v>
      </c>
    </row>
    <row r="2301" spans="1:12" ht="36" x14ac:dyDescent="0.4">
      <c r="A2301" s="20">
        <v>2297</v>
      </c>
      <c r="B2301" s="20" t="s">
        <v>3325</v>
      </c>
      <c r="C2301" s="21" t="s">
        <v>3326</v>
      </c>
      <c r="D2301" s="21" t="s">
        <v>3569</v>
      </c>
      <c r="E2301" s="21" t="s">
        <v>72</v>
      </c>
      <c r="F2301" s="21" t="s">
        <v>3571</v>
      </c>
      <c r="G2301" s="21"/>
      <c r="H2301" s="20" t="s">
        <v>84</v>
      </c>
      <c r="I2301" s="21" t="s">
        <v>3566</v>
      </c>
      <c r="J2301" s="5"/>
      <c r="K2301" s="5"/>
      <c r="L2301" s="19" t="str">
        <f>D2301&amp;"|"&amp;COUNTIF($D$5:D2301,D2301)</f>
        <v>استلام التكسيات بالرخام أو الجرانيت للواجهات باللصق بالمونة الأسمنتية|2</v>
      </c>
    </row>
    <row r="2302" spans="1:12" ht="36" x14ac:dyDescent="0.4">
      <c r="A2302" s="22">
        <v>2298</v>
      </c>
      <c r="B2302" s="22" t="s">
        <v>3325</v>
      </c>
      <c r="C2302" s="23" t="s">
        <v>3326</v>
      </c>
      <c r="D2302" s="23" t="s">
        <v>3569</v>
      </c>
      <c r="E2302" s="23" t="s">
        <v>72</v>
      </c>
      <c r="F2302" s="23" t="s">
        <v>3572</v>
      </c>
      <c r="G2302" s="23"/>
      <c r="H2302" s="22" t="s">
        <v>84</v>
      </c>
      <c r="I2302" s="23" t="s">
        <v>3566</v>
      </c>
      <c r="J2302" s="5"/>
      <c r="K2302" s="5"/>
      <c r="L2302" s="19" t="str">
        <f>D2302&amp;"|"&amp;COUNTIF($D$5:D2302,D2302)</f>
        <v>استلام التكسيات بالرخام أو الجرانيت للواجهات باللصق بالمونة الأسمنتية|3</v>
      </c>
    </row>
    <row r="2303" spans="1:12" ht="36" x14ac:dyDescent="0.4">
      <c r="A2303" s="20">
        <v>2299</v>
      </c>
      <c r="B2303" s="20" t="s">
        <v>3325</v>
      </c>
      <c r="C2303" s="21" t="s">
        <v>3326</v>
      </c>
      <c r="D2303" s="21" t="s">
        <v>3569</v>
      </c>
      <c r="E2303" s="21" t="s">
        <v>118</v>
      </c>
      <c r="F2303" s="21" t="s">
        <v>3573</v>
      </c>
      <c r="G2303" s="21"/>
      <c r="H2303" s="20" t="s">
        <v>84</v>
      </c>
      <c r="I2303" s="21" t="s">
        <v>3566</v>
      </c>
      <c r="J2303" s="5"/>
      <c r="K2303" s="5"/>
      <c r="L2303" s="19" t="str">
        <f>D2303&amp;"|"&amp;COUNTIF($D$5:D2303,D2303)</f>
        <v>استلام التكسيات بالرخام أو الجرانيت للواجهات باللصق بالمونة الأسمنتية|4</v>
      </c>
    </row>
    <row r="2304" spans="1:12" ht="36" x14ac:dyDescent="0.4">
      <c r="A2304" s="22">
        <v>2300</v>
      </c>
      <c r="B2304" s="22" t="s">
        <v>3325</v>
      </c>
      <c r="C2304" s="23" t="s">
        <v>3326</v>
      </c>
      <c r="D2304" s="23" t="s">
        <v>3569</v>
      </c>
      <c r="E2304" s="23" t="s">
        <v>118</v>
      </c>
      <c r="F2304" s="23" t="s">
        <v>3574</v>
      </c>
      <c r="G2304" s="23"/>
      <c r="H2304" s="22" t="s">
        <v>84</v>
      </c>
      <c r="I2304" s="23" t="s">
        <v>3566</v>
      </c>
      <c r="J2304" s="5"/>
      <c r="K2304" s="5"/>
      <c r="L2304" s="19" t="str">
        <f>D2304&amp;"|"&amp;COUNTIF($D$5:D2304,D2304)</f>
        <v>استلام التكسيات بالرخام أو الجرانيت للواجهات باللصق بالمونة الأسمنتية|5</v>
      </c>
    </row>
    <row r="2305" spans="1:12" ht="54" x14ac:dyDescent="0.4">
      <c r="A2305" s="20">
        <v>2301</v>
      </c>
      <c r="B2305" s="20" t="s">
        <v>3325</v>
      </c>
      <c r="C2305" s="21" t="s">
        <v>3326</v>
      </c>
      <c r="D2305" s="21" t="s">
        <v>3569</v>
      </c>
      <c r="E2305" s="21" t="s">
        <v>118</v>
      </c>
      <c r="F2305" s="21" t="s">
        <v>3575</v>
      </c>
      <c r="G2305" s="21" t="s">
        <v>3576</v>
      </c>
      <c r="H2305" s="20" t="s">
        <v>84</v>
      </c>
      <c r="I2305" s="21" t="s">
        <v>3566</v>
      </c>
      <c r="J2305" s="5"/>
      <c r="K2305" s="5"/>
      <c r="L2305" s="19" t="str">
        <f>D2305&amp;"|"&amp;COUNTIF($D$5:D2305,D2305)</f>
        <v>استلام التكسيات بالرخام أو الجرانيت للواجهات باللصق بالمونة الأسمنتية|6</v>
      </c>
    </row>
    <row r="2306" spans="1:12" ht="36" x14ac:dyDescent="0.4">
      <c r="A2306" s="22">
        <v>2302</v>
      </c>
      <c r="B2306" s="22" t="s">
        <v>3325</v>
      </c>
      <c r="C2306" s="23" t="s">
        <v>3326</v>
      </c>
      <c r="D2306" s="23" t="s">
        <v>3569</v>
      </c>
      <c r="E2306" s="23" t="s">
        <v>118</v>
      </c>
      <c r="F2306" s="23" t="s">
        <v>3577</v>
      </c>
      <c r="G2306" s="23"/>
      <c r="H2306" s="22" t="s">
        <v>84</v>
      </c>
      <c r="I2306" s="23" t="s">
        <v>3566</v>
      </c>
      <c r="J2306" s="5"/>
      <c r="K2306" s="5"/>
      <c r="L2306" s="19" t="str">
        <f>D2306&amp;"|"&amp;COUNTIF($D$5:D2306,D2306)</f>
        <v>استلام التكسيات بالرخام أو الجرانيت للواجهات باللصق بالمونة الأسمنتية|7</v>
      </c>
    </row>
    <row r="2307" spans="1:12" ht="36" x14ac:dyDescent="0.4">
      <c r="A2307" s="20">
        <v>2303</v>
      </c>
      <c r="B2307" s="20" t="s">
        <v>3325</v>
      </c>
      <c r="C2307" s="21" t="s">
        <v>3326</v>
      </c>
      <c r="D2307" s="21" t="s">
        <v>3569</v>
      </c>
      <c r="E2307" s="21" t="s">
        <v>118</v>
      </c>
      <c r="F2307" s="21" t="s">
        <v>3578</v>
      </c>
      <c r="G2307" s="21"/>
      <c r="H2307" s="20" t="s">
        <v>84</v>
      </c>
      <c r="I2307" s="21" t="s">
        <v>3566</v>
      </c>
      <c r="J2307" s="5"/>
      <c r="K2307" s="5"/>
      <c r="L2307" s="19" t="str">
        <f>D2307&amp;"|"&amp;COUNTIF($D$5:D2307,D2307)</f>
        <v>استلام التكسيات بالرخام أو الجرانيت للواجهات باللصق بالمونة الأسمنتية|8</v>
      </c>
    </row>
    <row r="2308" spans="1:12" ht="36" x14ac:dyDescent="0.4">
      <c r="A2308" s="22">
        <v>2304</v>
      </c>
      <c r="B2308" s="22" t="s">
        <v>3325</v>
      </c>
      <c r="C2308" s="23" t="s">
        <v>3326</v>
      </c>
      <c r="D2308" s="23" t="s">
        <v>3569</v>
      </c>
      <c r="E2308" s="23" t="s">
        <v>118</v>
      </c>
      <c r="F2308" s="23" t="s">
        <v>3579</v>
      </c>
      <c r="G2308" s="23"/>
      <c r="H2308" s="22" t="s">
        <v>84</v>
      </c>
      <c r="I2308" s="23" t="s">
        <v>3566</v>
      </c>
      <c r="J2308" s="5"/>
      <c r="K2308" s="5"/>
      <c r="L2308" s="19" t="str">
        <f>D2308&amp;"|"&amp;COUNTIF($D$5:D2308,D2308)</f>
        <v>استلام التكسيات بالرخام أو الجرانيت للواجهات باللصق بالمونة الأسمنتية|9</v>
      </c>
    </row>
    <row r="2309" spans="1:12" ht="36" x14ac:dyDescent="0.4">
      <c r="A2309" s="20">
        <v>2305</v>
      </c>
      <c r="B2309" s="20" t="s">
        <v>3325</v>
      </c>
      <c r="C2309" s="21" t="s">
        <v>3326</v>
      </c>
      <c r="D2309" s="21" t="s">
        <v>3569</v>
      </c>
      <c r="E2309" s="21" t="s">
        <v>118</v>
      </c>
      <c r="F2309" s="21" t="s">
        <v>3580</v>
      </c>
      <c r="G2309" s="21" t="s">
        <v>3581</v>
      </c>
      <c r="H2309" s="20" t="s">
        <v>84</v>
      </c>
      <c r="I2309" s="21" t="s">
        <v>3582</v>
      </c>
      <c r="J2309" s="5"/>
      <c r="K2309" s="5"/>
      <c r="L2309" s="19" t="str">
        <f>D2309&amp;"|"&amp;COUNTIF($D$5:D2309,D2309)</f>
        <v>استلام التكسيات بالرخام أو الجرانيت للواجهات باللصق بالمونة الأسمنتية|10</v>
      </c>
    </row>
    <row r="2310" spans="1:12" ht="36" x14ac:dyDescent="0.4">
      <c r="A2310" s="22">
        <v>2306</v>
      </c>
      <c r="B2310" s="22" t="s">
        <v>3325</v>
      </c>
      <c r="C2310" s="23" t="s">
        <v>3326</v>
      </c>
      <c r="D2310" s="23" t="s">
        <v>3569</v>
      </c>
      <c r="E2310" s="23" t="s">
        <v>118</v>
      </c>
      <c r="F2310" s="23" t="s">
        <v>3583</v>
      </c>
      <c r="G2310" s="23" t="s">
        <v>3584</v>
      </c>
      <c r="H2310" s="22" t="s">
        <v>84</v>
      </c>
      <c r="I2310" s="23" t="s">
        <v>3585</v>
      </c>
      <c r="J2310" s="5"/>
      <c r="K2310" s="5"/>
      <c r="L2310" s="19" t="str">
        <f>D2310&amp;"|"&amp;COUNTIF($D$5:D2310,D2310)</f>
        <v>استلام التكسيات بالرخام أو الجرانيت للواجهات باللصق بالمونة الأسمنتية|11</v>
      </c>
    </row>
    <row r="2311" spans="1:12" ht="54" x14ac:dyDescent="0.4">
      <c r="A2311" s="20">
        <v>2307</v>
      </c>
      <c r="B2311" s="20" t="s">
        <v>3325</v>
      </c>
      <c r="C2311" s="21" t="s">
        <v>3326</v>
      </c>
      <c r="D2311" s="21" t="s">
        <v>3569</v>
      </c>
      <c r="E2311" s="21" t="s">
        <v>118</v>
      </c>
      <c r="F2311" s="21" t="s">
        <v>3586</v>
      </c>
      <c r="G2311" s="21" t="s">
        <v>3587</v>
      </c>
      <c r="H2311" s="20" t="s">
        <v>84</v>
      </c>
      <c r="I2311" s="21" t="s">
        <v>3585</v>
      </c>
      <c r="J2311" s="5"/>
      <c r="K2311" s="5"/>
      <c r="L2311" s="19" t="str">
        <f>D2311&amp;"|"&amp;COUNTIF($D$5:D2311,D2311)</f>
        <v>استلام التكسيات بالرخام أو الجرانيت للواجهات باللصق بالمونة الأسمنتية|12</v>
      </c>
    </row>
    <row r="2312" spans="1:12" ht="18" x14ac:dyDescent="0.4">
      <c r="A2312" s="22">
        <v>2308</v>
      </c>
      <c r="B2312" s="22" t="s">
        <v>3325</v>
      </c>
      <c r="C2312" s="23" t="s">
        <v>3326</v>
      </c>
      <c r="D2312" s="23" t="s">
        <v>3588</v>
      </c>
      <c r="E2312" s="23" t="s">
        <v>72</v>
      </c>
      <c r="F2312" s="23" t="s">
        <v>3589</v>
      </c>
      <c r="G2312" s="23"/>
      <c r="H2312" s="22" t="s">
        <v>74</v>
      </c>
      <c r="I2312" s="23" t="s">
        <v>3590</v>
      </c>
      <c r="J2312" s="5"/>
      <c r="K2312" s="5"/>
      <c r="L2312" s="19" t="str">
        <f>D2312&amp;"|"&amp;COUNTIF($D$5:D2312,D2312)</f>
        <v>استلام أعمال القرميد|1</v>
      </c>
    </row>
    <row r="2313" spans="1:12" ht="36" x14ac:dyDescent="0.4">
      <c r="A2313" s="20">
        <v>2309</v>
      </c>
      <c r="B2313" s="20" t="s">
        <v>3325</v>
      </c>
      <c r="C2313" s="21" t="s">
        <v>3326</v>
      </c>
      <c r="D2313" s="21" t="s">
        <v>3588</v>
      </c>
      <c r="E2313" s="21" t="s">
        <v>72</v>
      </c>
      <c r="F2313" s="21" t="s">
        <v>3591</v>
      </c>
      <c r="G2313" s="21"/>
      <c r="H2313" s="20" t="s">
        <v>84</v>
      </c>
      <c r="I2313" s="21" t="s">
        <v>3590</v>
      </c>
      <c r="J2313" s="5"/>
      <c r="K2313" s="5"/>
      <c r="L2313" s="19" t="str">
        <f>D2313&amp;"|"&amp;COUNTIF($D$5:D2313,D2313)</f>
        <v>استلام أعمال القرميد|2</v>
      </c>
    </row>
    <row r="2314" spans="1:12" ht="36" x14ac:dyDescent="0.4">
      <c r="A2314" s="22">
        <v>2310</v>
      </c>
      <c r="B2314" s="22" t="s">
        <v>3325</v>
      </c>
      <c r="C2314" s="23" t="s">
        <v>3326</v>
      </c>
      <c r="D2314" s="23" t="s">
        <v>3588</v>
      </c>
      <c r="E2314" s="23" t="s">
        <v>72</v>
      </c>
      <c r="F2314" s="23" t="s">
        <v>3592</v>
      </c>
      <c r="G2314" s="23"/>
      <c r="H2314" s="22" t="s">
        <v>84</v>
      </c>
      <c r="I2314" s="23" t="s">
        <v>3590</v>
      </c>
      <c r="J2314" s="5"/>
      <c r="K2314" s="5"/>
      <c r="L2314" s="19" t="str">
        <f>D2314&amp;"|"&amp;COUNTIF($D$5:D2314,D2314)</f>
        <v>استلام أعمال القرميد|3</v>
      </c>
    </row>
    <row r="2315" spans="1:12" ht="18" x14ac:dyDescent="0.4">
      <c r="A2315" s="20">
        <v>2311</v>
      </c>
      <c r="B2315" s="20" t="s">
        <v>3325</v>
      </c>
      <c r="C2315" s="21" t="s">
        <v>3326</v>
      </c>
      <c r="D2315" s="21" t="s">
        <v>3588</v>
      </c>
      <c r="E2315" s="21" t="s">
        <v>72</v>
      </c>
      <c r="F2315" s="21" t="s">
        <v>3593</v>
      </c>
      <c r="G2315" s="21"/>
      <c r="H2315" s="20" t="s">
        <v>84</v>
      </c>
      <c r="I2315" s="21" t="s">
        <v>3590</v>
      </c>
      <c r="J2315" s="5"/>
      <c r="K2315" s="5"/>
      <c r="L2315" s="19" t="str">
        <f>D2315&amp;"|"&amp;COUNTIF($D$5:D2315,D2315)</f>
        <v>استلام أعمال القرميد|4</v>
      </c>
    </row>
    <row r="2316" spans="1:12" ht="18" x14ac:dyDescent="0.4">
      <c r="A2316" s="22">
        <v>2312</v>
      </c>
      <c r="B2316" s="22" t="s">
        <v>3325</v>
      </c>
      <c r="C2316" s="23" t="s">
        <v>3326</v>
      </c>
      <c r="D2316" s="23" t="s">
        <v>3588</v>
      </c>
      <c r="E2316" s="23" t="s">
        <v>72</v>
      </c>
      <c r="F2316" s="23" t="s">
        <v>3594</v>
      </c>
      <c r="G2316" s="23"/>
      <c r="H2316" s="22" t="s">
        <v>84</v>
      </c>
      <c r="I2316" s="23" t="s">
        <v>3590</v>
      </c>
      <c r="J2316" s="5"/>
      <c r="K2316" s="5"/>
      <c r="L2316" s="19" t="str">
        <f>D2316&amp;"|"&amp;COUNTIF($D$5:D2316,D2316)</f>
        <v>استلام أعمال القرميد|5</v>
      </c>
    </row>
    <row r="2317" spans="1:12" ht="18" x14ac:dyDescent="0.4">
      <c r="A2317" s="20">
        <v>2313</v>
      </c>
      <c r="B2317" s="20" t="s">
        <v>3325</v>
      </c>
      <c r="C2317" s="21" t="s">
        <v>3326</v>
      </c>
      <c r="D2317" s="21" t="s">
        <v>3588</v>
      </c>
      <c r="E2317" s="21" t="s">
        <v>72</v>
      </c>
      <c r="F2317" s="21" t="s">
        <v>3595</v>
      </c>
      <c r="G2317" s="21"/>
      <c r="H2317" s="20" t="s">
        <v>78</v>
      </c>
      <c r="I2317" s="21" t="s">
        <v>3590</v>
      </c>
      <c r="J2317" s="5"/>
      <c r="K2317" s="5"/>
      <c r="L2317" s="19" t="str">
        <f>D2317&amp;"|"&amp;COUNTIF($D$5:D2317,D2317)</f>
        <v>استلام أعمال القرميد|6</v>
      </c>
    </row>
    <row r="2318" spans="1:12" ht="18" x14ac:dyDescent="0.4">
      <c r="A2318" s="22">
        <v>2314</v>
      </c>
      <c r="B2318" s="22" t="s">
        <v>3325</v>
      </c>
      <c r="C2318" s="23" t="s">
        <v>3326</v>
      </c>
      <c r="D2318" s="23" t="s">
        <v>3588</v>
      </c>
      <c r="E2318" s="23" t="s">
        <v>118</v>
      </c>
      <c r="F2318" s="23" t="s">
        <v>3596</v>
      </c>
      <c r="G2318" s="23"/>
      <c r="H2318" s="22" t="s">
        <v>84</v>
      </c>
      <c r="I2318" s="23" t="s">
        <v>3590</v>
      </c>
      <c r="J2318" s="5"/>
      <c r="K2318" s="5"/>
      <c r="L2318" s="19" t="str">
        <f>D2318&amp;"|"&amp;COUNTIF($D$5:D2318,D2318)</f>
        <v>استلام أعمال القرميد|7</v>
      </c>
    </row>
    <row r="2319" spans="1:12" ht="18" x14ac:dyDescent="0.4">
      <c r="A2319" s="20">
        <v>2315</v>
      </c>
      <c r="B2319" s="20" t="s">
        <v>3325</v>
      </c>
      <c r="C2319" s="21" t="s">
        <v>3326</v>
      </c>
      <c r="D2319" s="21" t="s">
        <v>3588</v>
      </c>
      <c r="E2319" s="21" t="s">
        <v>118</v>
      </c>
      <c r="F2319" s="21" t="s">
        <v>3597</v>
      </c>
      <c r="G2319" s="21"/>
      <c r="H2319" s="20" t="s">
        <v>84</v>
      </c>
      <c r="I2319" s="21" t="s">
        <v>3590</v>
      </c>
      <c r="J2319" s="5"/>
      <c r="K2319" s="5"/>
      <c r="L2319" s="19" t="str">
        <f>D2319&amp;"|"&amp;COUNTIF($D$5:D2319,D2319)</f>
        <v>استلام أعمال القرميد|8</v>
      </c>
    </row>
    <row r="2320" spans="1:12" ht="36" x14ac:dyDescent="0.4">
      <c r="A2320" s="22">
        <v>2316</v>
      </c>
      <c r="B2320" s="22" t="s">
        <v>3325</v>
      </c>
      <c r="C2320" s="23" t="s">
        <v>3326</v>
      </c>
      <c r="D2320" s="23" t="s">
        <v>3588</v>
      </c>
      <c r="E2320" s="23" t="s">
        <v>118</v>
      </c>
      <c r="F2320" s="23" t="s">
        <v>3598</v>
      </c>
      <c r="G2320" s="23"/>
      <c r="H2320" s="22" t="s">
        <v>84</v>
      </c>
      <c r="I2320" s="23" t="s">
        <v>3590</v>
      </c>
      <c r="J2320" s="5"/>
      <c r="K2320" s="5"/>
      <c r="L2320" s="19" t="str">
        <f>D2320&amp;"|"&amp;COUNTIF($D$5:D2320,D2320)</f>
        <v>استلام أعمال القرميد|9</v>
      </c>
    </row>
    <row r="2321" spans="1:12" ht="36" x14ac:dyDescent="0.4">
      <c r="A2321" s="20">
        <v>2317</v>
      </c>
      <c r="B2321" s="20" t="s">
        <v>3325</v>
      </c>
      <c r="C2321" s="21" t="s">
        <v>3326</v>
      </c>
      <c r="D2321" s="21" t="s">
        <v>3588</v>
      </c>
      <c r="E2321" s="21" t="s">
        <v>118</v>
      </c>
      <c r="F2321" s="21" t="s">
        <v>3599</v>
      </c>
      <c r="G2321" s="21"/>
      <c r="H2321" s="20" t="s">
        <v>84</v>
      </c>
      <c r="I2321" s="21" t="s">
        <v>3590</v>
      </c>
      <c r="J2321" s="5"/>
      <c r="K2321" s="5"/>
      <c r="L2321" s="19" t="str">
        <f>D2321&amp;"|"&amp;COUNTIF($D$5:D2321,D2321)</f>
        <v>استلام أعمال القرميد|10</v>
      </c>
    </row>
    <row r="2322" spans="1:12" ht="36" x14ac:dyDescent="0.4">
      <c r="A2322" s="22">
        <v>2318</v>
      </c>
      <c r="B2322" s="22" t="s">
        <v>3325</v>
      </c>
      <c r="C2322" s="23" t="s">
        <v>3326</v>
      </c>
      <c r="D2322" s="23" t="s">
        <v>3600</v>
      </c>
      <c r="E2322" s="23" t="s">
        <v>118</v>
      </c>
      <c r="F2322" s="23" t="s">
        <v>3601</v>
      </c>
      <c r="G2322" s="23" t="s">
        <v>3602</v>
      </c>
      <c r="H2322" s="22" t="s">
        <v>84</v>
      </c>
      <c r="I2322" s="23" t="s">
        <v>3603</v>
      </c>
      <c r="J2322" s="5"/>
      <c r="K2322" s="5"/>
      <c r="L2322" s="19" t="str">
        <f>D2322&amp;"|"&amp;COUNTIF($D$5:D2322,D2322)</f>
        <v>حلوق الأبواب والعتبات|1</v>
      </c>
    </row>
    <row r="2323" spans="1:12" ht="36" x14ac:dyDescent="0.4">
      <c r="A2323" s="20">
        <v>2319</v>
      </c>
      <c r="B2323" s="20" t="s">
        <v>3325</v>
      </c>
      <c r="C2323" s="21" t="s">
        <v>3326</v>
      </c>
      <c r="D2323" s="21" t="s">
        <v>3604</v>
      </c>
      <c r="E2323" s="21" t="s">
        <v>118</v>
      </c>
      <c r="F2323" s="21" t="s">
        <v>3605</v>
      </c>
      <c r="G2323" s="21"/>
      <c r="H2323" s="20" t="s">
        <v>84</v>
      </c>
      <c r="I2323" s="21" t="s">
        <v>3606</v>
      </c>
      <c r="J2323" s="5"/>
      <c r="K2323" s="5"/>
      <c r="L2323" s="19" t="str">
        <f>D2323&amp;"|"&amp;COUNTIF($D$5:D2323,D2323)</f>
        <v>قواطيع الفينوليك للحمامات|1</v>
      </c>
    </row>
    <row r="2324" spans="1:12" ht="18" x14ac:dyDescent="0.4">
      <c r="A2324" s="22">
        <v>2320</v>
      </c>
      <c r="B2324" s="22" t="s">
        <v>3325</v>
      </c>
      <c r="C2324" s="23" t="s">
        <v>3326</v>
      </c>
      <c r="D2324" s="23" t="s">
        <v>3604</v>
      </c>
      <c r="E2324" s="23" t="s">
        <v>404</v>
      </c>
      <c r="F2324" s="23" t="s">
        <v>3607</v>
      </c>
      <c r="G2324" s="23" t="s">
        <v>612</v>
      </c>
      <c r="H2324" s="22" t="s">
        <v>84</v>
      </c>
      <c r="I2324" s="23" t="s">
        <v>3606</v>
      </c>
      <c r="J2324" s="5"/>
      <c r="K2324" s="5"/>
      <c r="L2324" s="19" t="str">
        <f>D2324&amp;"|"&amp;COUNTIF($D$5:D2324,D2324)</f>
        <v>قواطيع الفينوليك للحمامات|2</v>
      </c>
    </row>
    <row r="2325" spans="1:12" ht="18" x14ac:dyDescent="0.4">
      <c r="A2325" s="20">
        <v>2321</v>
      </c>
      <c r="B2325" s="20" t="s">
        <v>3325</v>
      </c>
      <c r="C2325" s="21" t="s">
        <v>3326</v>
      </c>
      <c r="D2325" s="21" t="s">
        <v>3604</v>
      </c>
      <c r="E2325" s="21" t="s">
        <v>404</v>
      </c>
      <c r="F2325" s="21" t="s">
        <v>3608</v>
      </c>
      <c r="G2325" s="21"/>
      <c r="H2325" s="20" t="s">
        <v>84</v>
      </c>
      <c r="I2325" s="21" t="s">
        <v>3606</v>
      </c>
      <c r="J2325" s="5"/>
      <c r="K2325" s="5"/>
      <c r="L2325" s="19" t="str">
        <f>D2325&amp;"|"&amp;COUNTIF($D$5:D2325,D2325)</f>
        <v>قواطيع الفينوليك للحمامات|3</v>
      </c>
    </row>
    <row r="2326" spans="1:12" ht="18" x14ac:dyDescent="0.4">
      <c r="A2326" s="22">
        <v>2322</v>
      </c>
      <c r="B2326" s="22" t="s">
        <v>3325</v>
      </c>
      <c r="C2326" s="23" t="s">
        <v>3326</v>
      </c>
      <c r="D2326" s="23" t="s">
        <v>3604</v>
      </c>
      <c r="E2326" s="23" t="s">
        <v>404</v>
      </c>
      <c r="F2326" s="23" t="s">
        <v>3609</v>
      </c>
      <c r="G2326" s="23" t="s">
        <v>3610</v>
      </c>
      <c r="H2326" s="22" t="s">
        <v>84</v>
      </c>
      <c r="I2326" s="23" t="s">
        <v>3606</v>
      </c>
      <c r="J2326" s="5"/>
      <c r="K2326" s="5"/>
      <c r="L2326" s="19" t="str">
        <f>D2326&amp;"|"&amp;COUNTIF($D$5:D2326,D2326)</f>
        <v>قواطيع الفينوليك للحمامات|4</v>
      </c>
    </row>
    <row r="2327" spans="1:12" ht="18" x14ac:dyDescent="0.4">
      <c r="A2327" s="20">
        <v>2323</v>
      </c>
      <c r="B2327" s="20" t="s">
        <v>3325</v>
      </c>
      <c r="C2327" s="21" t="s">
        <v>3326</v>
      </c>
      <c r="D2327" s="21" t="s">
        <v>3611</v>
      </c>
      <c r="E2327" s="21" t="s">
        <v>76</v>
      </c>
      <c r="F2327" s="21" t="s">
        <v>3612</v>
      </c>
      <c r="G2327" s="21"/>
      <c r="H2327" s="20" t="s">
        <v>78</v>
      </c>
      <c r="I2327" s="21" t="s">
        <v>3613</v>
      </c>
      <c r="J2327" s="5"/>
      <c r="K2327" s="5"/>
      <c r="L2327" s="19" t="str">
        <f>D2327&amp;"|"&amp;COUNTIF($D$5:D2327,D2327)</f>
        <v>تثبيت تكسيات الجرانيت ميكانيكيا|1</v>
      </c>
    </row>
    <row r="2328" spans="1:12" ht="18" x14ac:dyDescent="0.4">
      <c r="A2328" s="22">
        <v>2324</v>
      </c>
      <c r="B2328" s="22" t="s">
        <v>3325</v>
      </c>
      <c r="C2328" s="23" t="s">
        <v>3326</v>
      </c>
      <c r="D2328" s="23" t="s">
        <v>3611</v>
      </c>
      <c r="E2328" s="23" t="s">
        <v>118</v>
      </c>
      <c r="F2328" s="23" t="s">
        <v>3614</v>
      </c>
      <c r="G2328" s="23"/>
      <c r="H2328" s="22" t="s">
        <v>84</v>
      </c>
      <c r="I2328" s="23" t="s">
        <v>3613</v>
      </c>
      <c r="J2328" s="5"/>
      <c r="K2328" s="5"/>
      <c r="L2328" s="19" t="str">
        <f>D2328&amp;"|"&amp;COUNTIF($D$5:D2328,D2328)</f>
        <v>تثبيت تكسيات الجرانيت ميكانيكيا|2</v>
      </c>
    </row>
    <row r="2329" spans="1:12" ht="18" x14ac:dyDescent="0.4">
      <c r="A2329" s="20">
        <v>2325</v>
      </c>
      <c r="B2329" s="20" t="s">
        <v>3325</v>
      </c>
      <c r="C2329" s="21" t="s">
        <v>3326</v>
      </c>
      <c r="D2329" s="21" t="s">
        <v>3611</v>
      </c>
      <c r="E2329" s="21" t="s">
        <v>118</v>
      </c>
      <c r="F2329" s="21" t="s">
        <v>3615</v>
      </c>
      <c r="G2329" s="21"/>
      <c r="H2329" s="20" t="s">
        <v>74</v>
      </c>
      <c r="I2329" s="21" t="s">
        <v>3613</v>
      </c>
      <c r="J2329" s="5"/>
      <c r="K2329" s="5"/>
      <c r="L2329" s="19" t="str">
        <f>D2329&amp;"|"&amp;COUNTIF($D$5:D2329,D2329)</f>
        <v>تثبيت تكسيات الجرانيت ميكانيكيا|3</v>
      </c>
    </row>
    <row r="2330" spans="1:12" ht="18" x14ac:dyDescent="0.4">
      <c r="A2330" s="22">
        <v>2326</v>
      </c>
      <c r="B2330" s="22" t="s">
        <v>3325</v>
      </c>
      <c r="C2330" s="23" t="s">
        <v>3326</v>
      </c>
      <c r="D2330" s="23" t="s">
        <v>3611</v>
      </c>
      <c r="E2330" s="23" t="s">
        <v>118</v>
      </c>
      <c r="F2330" s="23" t="s">
        <v>3616</v>
      </c>
      <c r="G2330" s="23"/>
      <c r="H2330" s="22" t="s">
        <v>84</v>
      </c>
      <c r="I2330" s="23" t="s">
        <v>3613</v>
      </c>
      <c r="J2330" s="5"/>
      <c r="K2330" s="5"/>
      <c r="L2330" s="19" t="str">
        <f>D2330&amp;"|"&amp;COUNTIF($D$5:D2330,D2330)</f>
        <v>تثبيت تكسيات الجرانيت ميكانيكيا|4</v>
      </c>
    </row>
    <row r="2331" spans="1:12" ht="36" x14ac:dyDescent="0.4">
      <c r="A2331" s="20">
        <v>2327</v>
      </c>
      <c r="B2331" s="20" t="s">
        <v>3325</v>
      </c>
      <c r="C2331" s="21" t="s">
        <v>3326</v>
      </c>
      <c r="D2331" s="21" t="s">
        <v>3617</v>
      </c>
      <c r="E2331" s="21" t="s">
        <v>118</v>
      </c>
      <c r="F2331" s="21" t="s">
        <v>3618</v>
      </c>
      <c r="G2331" s="21" t="s">
        <v>3619</v>
      </c>
      <c r="H2331" s="20" t="s">
        <v>74</v>
      </c>
      <c r="I2331" s="21" t="s">
        <v>3620</v>
      </c>
      <c r="J2331" s="5"/>
      <c r="K2331" s="5"/>
      <c r="L2331" s="19" t="str">
        <f>D2331&amp;"|"&amp;COUNTIF($D$5:D2331,D2331)</f>
        <v>تثبيت الجرانيت بباطن البلاطات|1</v>
      </c>
    </row>
    <row r="2332" spans="1:12" ht="18" x14ac:dyDescent="0.4">
      <c r="A2332" s="22">
        <v>2328</v>
      </c>
      <c r="B2332" s="22" t="s">
        <v>3325</v>
      </c>
      <c r="C2332" s="23" t="s">
        <v>3326</v>
      </c>
      <c r="D2332" s="23" t="s">
        <v>3621</v>
      </c>
      <c r="E2332" s="23" t="s">
        <v>118</v>
      </c>
      <c r="F2332" s="23" t="s">
        <v>3622</v>
      </c>
      <c r="G2332" s="23" t="s">
        <v>3623</v>
      </c>
      <c r="H2332" s="22" t="s">
        <v>74</v>
      </c>
      <c r="I2332" s="23" t="s">
        <v>3290</v>
      </c>
      <c r="J2332" s="5"/>
      <c r="K2332" s="5"/>
      <c r="L2332" s="19" t="str">
        <f>D2332&amp;"|"&amp;COUNTIF($D$5:D2332,D2332)</f>
        <v>تركيب الجرانيت بالواجهات ميكانيكيا|1</v>
      </c>
    </row>
    <row r="2333" spans="1:12" ht="18" x14ac:dyDescent="0.4">
      <c r="A2333" s="20">
        <v>2329</v>
      </c>
      <c r="B2333" s="20" t="s">
        <v>3325</v>
      </c>
      <c r="C2333" s="21" t="s">
        <v>3326</v>
      </c>
      <c r="D2333" s="21" t="s">
        <v>3621</v>
      </c>
      <c r="E2333" s="21" t="s">
        <v>118</v>
      </c>
      <c r="F2333" s="21" t="s">
        <v>3624</v>
      </c>
      <c r="G2333" s="21" t="s">
        <v>3625</v>
      </c>
      <c r="H2333" s="20" t="s">
        <v>84</v>
      </c>
      <c r="I2333" s="21" t="s">
        <v>3290</v>
      </c>
      <c r="J2333" s="5"/>
      <c r="K2333" s="5"/>
      <c r="L2333" s="19" t="str">
        <f>D2333&amp;"|"&amp;COUNTIF($D$5:D2333,D2333)</f>
        <v>تركيب الجرانيت بالواجهات ميكانيكيا|2</v>
      </c>
    </row>
    <row r="2334" spans="1:12" ht="18" x14ac:dyDescent="0.4">
      <c r="A2334" s="22">
        <v>2330</v>
      </c>
      <c r="B2334" s="22" t="s">
        <v>3325</v>
      </c>
      <c r="C2334" s="23" t="s">
        <v>3326</v>
      </c>
      <c r="D2334" s="23" t="s">
        <v>3621</v>
      </c>
      <c r="E2334" s="23" t="s">
        <v>118</v>
      </c>
      <c r="F2334" s="23" t="s">
        <v>3626</v>
      </c>
      <c r="G2334" s="23" t="s">
        <v>3627</v>
      </c>
      <c r="H2334" s="22" t="s">
        <v>84</v>
      </c>
      <c r="I2334" s="23" t="s">
        <v>3290</v>
      </c>
      <c r="J2334" s="5"/>
      <c r="K2334" s="5"/>
      <c r="L2334" s="19" t="str">
        <f>D2334&amp;"|"&amp;COUNTIF($D$5:D2334,D2334)</f>
        <v>تركيب الجرانيت بالواجهات ميكانيكيا|3</v>
      </c>
    </row>
    <row r="2335" spans="1:12" ht="54" x14ac:dyDescent="0.4">
      <c r="A2335" s="20">
        <v>2331</v>
      </c>
      <c r="B2335" s="20" t="s">
        <v>3325</v>
      </c>
      <c r="C2335" s="21" t="s">
        <v>3326</v>
      </c>
      <c r="D2335" s="21" t="s">
        <v>3628</v>
      </c>
      <c r="E2335" s="21" t="s">
        <v>72</v>
      </c>
      <c r="F2335" s="21" t="s">
        <v>3629</v>
      </c>
      <c r="G2335" s="21"/>
      <c r="H2335" s="20" t="s">
        <v>84</v>
      </c>
      <c r="I2335" s="21" t="s">
        <v>3630</v>
      </c>
      <c r="J2335" s="5"/>
      <c r="K2335" s="5"/>
      <c r="L2335" s="19" t="str">
        <f>D2335&amp;"|"&amp;COUNTIF($D$5:D2335,D2335)</f>
        <v>تركيب واستلام البلاط|1</v>
      </c>
    </row>
    <row r="2336" spans="1:12" ht="54" x14ac:dyDescent="0.4">
      <c r="A2336" s="22">
        <v>2332</v>
      </c>
      <c r="B2336" s="22" t="s">
        <v>3325</v>
      </c>
      <c r="C2336" s="23" t="s">
        <v>3326</v>
      </c>
      <c r="D2336" s="23" t="s">
        <v>3628</v>
      </c>
      <c r="E2336" s="23" t="s">
        <v>72</v>
      </c>
      <c r="F2336" s="23" t="s">
        <v>3631</v>
      </c>
      <c r="G2336" s="23"/>
      <c r="H2336" s="22" t="s">
        <v>84</v>
      </c>
      <c r="I2336" s="23" t="s">
        <v>3630</v>
      </c>
      <c r="J2336" s="5"/>
      <c r="K2336" s="5"/>
      <c r="L2336" s="19" t="str">
        <f>D2336&amp;"|"&amp;COUNTIF($D$5:D2336,D2336)</f>
        <v>تركيب واستلام البلاط|2</v>
      </c>
    </row>
    <row r="2337" spans="1:12" ht="54" x14ac:dyDescent="0.4">
      <c r="A2337" s="20">
        <v>2333</v>
      </c>
      <c r="B2337" s="20" t="s">
        <v>3325</v>
      </c>
      <c r="C2337" s="21" t="s">
        <v>3326</v>
      </c>
      <c r="D2337" s="21" t="s">
        <v>3628</v>
      </c>
      <c r="E2337" s="21" t="s">
        <v>72</v>
      </c>
      <c r="F2337" s="21" t="s">
        <v>3632</v>
      </c>
      <c r="G2337" s="21"/>
      <c r="H2337" s="20" t="s">
        <v>84</v>
      </c>
      <c r="I2337" s="21" t="s">
        <v>3630</v>
      </c>
      <c r="J2337" s="5"/>
      <c r="K2337" s="5"/>
      <c r="L2337" s="19" t="str">
        <f>D2337&amp;"|"&amp;COUNTIF($D$5:D2337,D2337)</f>
        <v>تركيب واستلام البلاط|3</v>
      </c>
    </row>
    <row r="2338" spans="1:12" ht="54" x14ac:dyDescent="0.4">
      <c r="A2338" s="22">
        <v>2334</v>
      </c>
      <c r="B2338" s="22" t="s">
        <v>3325</v>
      </c>
      <c r="C2338" s="23" t="s">
        <v>3326</v>
      </c>
      <c r="D2338" s="23" t="s">
        <v>3628</v>
      </c>
      <c r="E2338" s="23" t="s">
        <v>72</v>
      </c>
      <c r="F2338" s="23" t="s">
        <v>3633</v>
      </c>
      <c r="G2338" s="23"/>
      <c r="H2338" s="22" t="s">
        <v>84</v>
      </c>
      <c r="I2338" s="23" t="s">
        <v>3630</v>
      </c>
      <c r="J2338" s="5"/>
      <c r="K2338" s="5"/>
      <c r="L2338" s="19" t="str">
        <f>D2338&amp;"|"&amp;COUNTIF($D$5:D2338,D2338)</f>
        <v>تركيب واستلام البلاط|4</v>
      </c>
    </row>
    <row r="2339" spans="1:12" ht="54" x14ac:dyDescent="0.4">
      <c r="A2339" s="20">
        <v>2335</v>
      </c>
      <c r="B2339" s="20" t="s">
        <v>3325</v>
      </c>
      <c r="C2339" s="21" t="s">
        <v>3326</v>
      </c>
      <c r="D2339" s="21" t="s">
        <v>3628</v>
      </c>
      <c r="E2339" s="21" t="s">
        <v>118</v>
      </c>
      <c r="F2339" s="21" t="s">
        <v>3634</v>
      </c>
      <c r="G2339" s="21" t="s">
        <v>3635</v>
      </c>
      <c r="H2339" s="20" t="s">
        <v>84</v>
      </c>
      <c r="I2339" s="21" t="s">
        <v>3630</v>
      </c>
      <c r="J2339" s="5"/>
      <c r="K2339" s="5"/>
      <c r="L2339" s="19" t="str">
        <f>D2339&amp;"|"&amp;COUNTIF($D$5:D2339,D2339)</f>
        <v>تركيب واستلام البلاط|5</v>
      </c>
    </row>
    <row r="2340" spans="1:12" ht="54" x14ac:dyDescent="0.4">
      <c r="A2340" s="22">
        <v>2336</v>
      </c>
      <c r="B2340" s="22" t="s">
        <v>3325</v>
      </c>
      <c r="C2340" s="23" t="s">
        <v>3326</v>
      </c>
      <c r="D2340" s="23" t="s">
        <v>3628</v>
      </c>
      <c r="E2340" s="23" t="s">
        <v>118</v>
      </c>
      <c r="F2340" s="23" t="s">
        <v>3636</v>
      </c>
      <c r="G2340" s="23"/>
      <c r="H2340" s="22" t="s">
        <v>84</v>
      </c>
      <c r="I2340" s="23" t="s">
        <v>3630</v>
      </c>
      <c r="J2340" s="5"/>
      <c r="K2340" s="5"/>
      <c r="L2340" s="19" t="str">
        <f>D2340&amp;"|"&amp;COUNTIF($D$5:D2340,D2340)</f>
        <v>تركيب واستلام البلاط|6</v>
      </c>
    </row>
    <row r="2341" spans="1:12" ht="54" x14ac:dyDescent="0.4">
      <c r="A2341" s="20">
        <v>2337</v>
      </c>
      <c r="B2341" s="20" t="s">
        <v>3325</v>
      </c>
      <c r="C2341" s="21" t="s">
        <v>3326</v>
      </c>
      <c r="D2341" s="21" t="s">
        <v>3628</v>
      </c>
      <c r="E2341" s="21" t="s">
        <v>118</v>
      </c>
      <c r="F2341" s="21" t="s">
        <v>3637</v>
      </c>
      <c r="G2341" s="21" t="s">
        <v>3638</v>
      </c>
      <c r="H2341" s="20" t="s">
        <v>84</v>
      </c>
      <c r="I2341" s="21" t="s">
        <v>3630</v>
      </c>
      <c r="J2341" s="5"/>
      <c r="K2341" s="5"/>
      <c r="L2341" s="19" t="str">
        <f>D2341&amp;"|"&amp;COUNTIF($D$5:D2341,D2341)</f>
        <v>تركيب واستلام البلاط|7</v>
      </c>
    </row>
    <row r="2342" spans="1:12" ht="54" x14ac:dyDescent="0.4">
      <c r="A2342" s="22">
        <v>2338</v>
      </c>
      <c r="B2342" s="22" t="s">
        <v>3325</v>
      </c>
      <c r="C2342" s="23" t="s">
        <v>3326</v>
      </c>
      <c r="D2342" s="23" t="s">
        <v>3628</v>
      </c>
      <c r="E2342" s="23" t="s">
        <v>404</v>
      </c>
      <c r="F2342" s="23" t="s">
        <v>3639</v>
      </c>
      <c r="G2342" s="23"/>
      <c r="H2342" s="22" t="s">
        <v>74</v>
      </c>
      <c r="I2342" s="23" t="s">
        <v>3630</v>
      </c>
      <c r="J2342" s="5"/>
      <c r="K2342" s="5"/>
      <c r="L2342" s="19" t="str">
        <f>D2342&amp;"|"&amp;COUNTIF($D$5:D2342,D2342)</f>
        <v>تركيب واستلام البلاط|8</v>
      </c>
    </row>
    <row r="2343" spans="1:12" ht="54" x14ac:dyDescent="0.4">
      <c r="A2343" s="20">
        <v>2339</v>
      </c>
      <c r="B2343" s="20" t="s">
        <v>3325</v>
      </c>
      <c r="C2343" s="21" t="s">
        <v>3326</v>
      </c>
      <c r="D2343" s="21" t="s">
        <v>3628</v>
      </c>
      <c r="E2343" s="21" t="s">
        <v>404</v>
      </c>
      <c r="F2343" s="21" t="s">
        <v>3640</v>
      </c>
      <c r="G2343" s="21" t="s">
        <v>3071</v>
      </c>
      <c r="H2343" s="20" t="s">
        <v>74</v>
      </c>
      <c r="I2343" s="21" t="s">
        <v>3630</v>
      </c>
      <c r="J2343" s="5"/>
      <c r="K2343" s="5"/>
      <c r="L2343" s="19" t="str">
        <f>D2343&amp;"|"&amp;COUNTIF($D$5:D2343,D2343)</f>
        <v>تركيب واستلام البلاط|9</v>
      </c>
    </row>
    <row r="2344" spans="1:12" ht="54" x14ac:dyDescent="0.4">
      <c r="A2344" s="22">
        <v>2340</v>
      </c>
      <c r="B2344" s="22" t="s">
        <v>3325</v>
      </c>
      <c r="C2344" s="23" t="s">
        <v>3326</v>
      </c>
      <c r="D2344" s="23" t="s">
        <v>3628</v>
      </c>
      <c r="E2344" s="23" t="s">
        <v>404</v>
      </c>
      <c r="F2344" s="23" t="s">
        <v>3641</v>
      </c>
      <c r="G2344" s="23"/>
      <c r="H2344" s="22" t="s">
        <v>84</v>
      </c>
      <c r="I2344" s="23" t="s">
        <v>3630</v>
      </c>
      <c r="J2344" s="5"/>
      <c r="K2344" s="5"/>
      <c r="L2344" s="19" t="str">
        <f>D2344&amp;"|"&amp;COUNTIF($D$5:D2344,D2344)</f>
        <v>تركيب واستلام البلاط|10</v>
      </c>
    </row>
    <row r="2345" spans="1:12" ht="54" x14ac:dyDescent="0.4">
      <c r="A2345" s="20">
        <v>2341</v>
      </c>
      <c r="B2345" s="20" t="s">
        <v>3325</v>
      </c>
      <c r="C2345" s="21" t="s">
        <v>3326</v>
      </c>
      <c r="D2345" s="21" t="s">
        <v>3628</v>
      </c>
      <c r="E2345" s="21" t="s">
        <v>404</v>
      </c>
      <c r="F2345" s="21" t="s">
        <v>3642</v>
      </c>
      <c r="G2345" s="21" t="s">
        <v>3401</v>
      </c>
      <c r="H2345" s="20" t="s">
        <v>84</v>
      </c>
      <c r="I2345" s="21" t="s">
        <v>3630</v>
      </c>
      <c r="J2345" s="5"/>
      <c r="K2345" s="5"/>
      <c r="L2345" s="19" t="str">
        <f>D2345&amp;"|"&amp;COUNTIF($D$5:D2345,D2345)</f>
        <v>تركيب واستلام البلاط|11</v>
      </c>
    </row>
    <row r="2346" spans="1:12" ht="54" x14ac:dyDescent="0.4">
      <c r="A2346" s="22">
        <v>2342</v>
      </c>
      <c r="B2346" s="22" t="s">
        <v>3325</v>
      </c>
      <c r="C2346" s="23" t="s">
        <v>3326</v>
      </c>
      <c r="D2346" s="23" t="s">
        <v>3628</v>
      </c>
      <c r="E2346" s="23" t="s">
        <v>404</v>
      </c>
      <c r="F2346" s="23" t="s">
        <v>3643</v>
      </c>
      <c r="G2346" s="23"/>
      <c r="H2346" s="22" t="s">
        <v>84</v>
      </c>
      <c r="I2346" s="23" t="s">
        <v>3630</v>
      </c>
      <c r="J2346" s="5"/>
      <c r="K2346" s="5"/>
      <c r="L2346" s="19" t="str">
        <f>D2346&amp;"|"&amp;COUNTIF($D$5:D2346,D2346)</f>
        <v>تركيب واستلام البلاط|12</v>
      </c>
    </row>
    <row r="2347" spans="1:12" ht="54" x14ac:dyDescent="0.4">
      <c r="A2347" s="20">
        <v>2343</v>
      </c>
      <c r="B2347" s="20" t="s">
        <v>3325</v>
      </c>
      <c r="C2347" s="21" t="s">
        <v>3326</v>
      </c>
      <c r="D2347" s="21" t="s">
        <v>3628</v>
      </c>
      <c r="E2347" s="21" t="s">
        <v>404</v>
      </c>
      <c r="F2347" s="21" t="s">
        <v>3644</v>
      </c>
      <c r="G2347" s="21"/>
      <c r="H2347" s="20" t="s">
        <v>74</v>
      </c>
      <c r="I2347" s="21" t="s">
        <v>3630</v>
      </c>
      <c r="J2347" s="5"/>
      <c r="K2347" s="5"/>
      <c r="L2347" s="19" t="str">
        <f>D2347&amp;"|"&amp;COUNTIF($D$5:D2347,D2347)</f>
        <v>تركيب واستلام البلاط|13</v>
      </c>
    </row>
    <row r="2348" spans="1:12" ht="36" x14ac:dyDescent="0.4">
      <c r="A2348" s="22">
        <v>2344</v>
      </c>
      <c r="B2348" s="22" t="s">
        <v>3325</v>
      </c>
      <c r="C2348" s="23" t="s">
        <v>3326</v>
      </c>
      <c r="D2348" s="23" t="s">
        <v>3645</v>
      </c>
      <c r="E2348" s="23" t="s">
        <v>118</v>
      </c>
      <c r="F2348" s="23" t="s">
        <v>3646</v>
      </c>
      <c r="G2348" s="23" t="s">
        <v>3647</v>
      </c>
      <c r="H2348" s="22" t="s">
        <v>84</v>
      </c>
      <c r="I2348" s="23" t="s">
        <v>3648</v>
      </c>
      <c r="J2348" s="5"/>
      <c r="K2348" s="5"/>
      <c r="L2348" s="19" t="str">
        <f>D2348&amp;"|"&amp;COUNTIF($D$5:D2348,D2348)</f>
        <v>الخرسانة المطبوعة|1</v>
      </c>
    </row>
    <row r="2349" spans="1:12" ht="36" x14ac:dyDescent="0.4">
      <c r="A2349" s="20">
        <v>2345</v>
      </c>
      <c r="B2349" s="20" t="s">
        <v>3325</v>
      </c>
      <c r="C2349" s="21" t="s">
        <v>3326</v>
      </c>
      <c r="D2349" s="21" t="s">
        <v>3645</v>
      </c>
      <c r="E2349" s="21" t="s">
        <v>118</v>
      </c>
      <c r="F2349" s="21" t="s">
        <v>3649</v>
      </c>
      <c r="G2349" s="21"/>
      <c r="H2349" s="20" t="s">
        <v>84</v>
      </c>
      <c r="I2349" s="21" t="s">
        <v>3648</v>
      </c>
      <c r="J2349" s="5"/>
      <c r="K2349" s="5"/>
      <c r="L2349" s="19" t="str">
        <f>D2349&amp;"|"&amp;COUNTIF($D$5:D2349,D2349)</f>
        <v>الخرسانة المطبوعة|2</v>
      </c>
    </row>
    <row r="2350" spans="1:12" ht="36" x14ac:dyDescent="0.4">
      <c r="A2350" s="22">
        <v>2346</v>
      </c>
      <c r="B2350" s="22" t="s">
        <v>3325</v>
      </c>
      <c r="C2350" s="23" t="s">
        <v>3326</v>
      </c>
      <c r="D2350" s="23" t="s">
        <v>3645</v>
      </c>
      <c r="E2350" s="23" t="s">
        <v>118</v>
      </c>
      <c r="F2350" s="23" t="s">
        <v>3650</v>
      </c>
      <c r="G2350" s="23"/>
      <c r="H2350" s="22" t="s">
        <v>84</v>
      </c>
      <c r="I2350" s="23" t="s">
        <v>3648</v>
      </c>
      <c r="J2350" s="5"/>
      <c r="K2350" s="5"/>
      <c r="L2350" s="19" t="str">
        <f>D2350&amp;"|"&amp;COUNTIF($D$5:D2350,D2350)</f>
        <v>الخرسانة المطبوعة|3</v>
      </c>
    </row>
    <row r="2351" spans="1:12" ht="36" x14ac:dyDescent="0.4">
      <c r="A2351" s="20">
        <v>2347</v>
      </c>
      <c r="B2351" s="20" t="s">
        <v>3325</v>
      </c>
      <c r="C2351" s="21" t="s">
        <v>3326</v>
      </c>
      <c r="D2351" s="21" t="s">
        <v>3645</v>
      </c>
      <c r="E2351" s="21" t="s">
        <v>118</v>
      </c>
      <c r="F2351" s="21" t="s">
        <v>3651</v>
      </c>
      <c r="G2351" s="21" t="s">
        <v>3652</v>
      </c>
      <c r="H2351" s="20" t="s">
        <v>74</v>
      </c>
      <c r="I2351" s="21" t="s">
        <v>3648</v>
      </c>
      <c r="J2351" s="5"/>
      <c r="K2351" s="5"/>
      <c r="L2351" s="19" t="str">
        <f>D2351&amp;"|"&amp;COUNTIF($D$5:D2351,D2351)</f>
        <v>الخرسانة المطبوعة|4</v>
      </c>
    </row>
    <row r="2352" spans="1:12" ht="36" x14ac:dyDescent="0.4">
      <c r="A2352" s="22">
        <v>2348</v>
      </c>
      <c r="B2352" s="22" t="s">
        <v>3325</v>
      </c>
      <c r="C2352" s="23" t="s">
        <v>3326</v>
      </c>
      <c r="D2352" s="23" t="s">
        <v>3645</v>
      </c>
      <c r="E2352" s="23" t="s">
        <v>404</v>
      </c>
      <c r="F2352" s="23" t="s">
        <v>3653</v>
      </c>
      <c r="G2352" s="23"/>
      <c r="H2352" s="22" t="s">
        <v>84</v>
      </c>
      <c r="I2352" s="23" t="s">
        <v>3648</v>
      </c>
      <c r="J2352" s="5"/>
      <c r="K2352" s="5"/>
      <c r="L2352" s="19" t="str">
        <f>D2352&amp;"|"&amp;COUNTIF($D$5:D2352,D2352)</f>
        <v>الخرسانة المطبوعة|5</v>
      </c>
    </row>
    <row r="2353" spans="1:12" ht="36" x14ac:dyDescent="0.4">
      <c r="A2353" s="20">
        <v>2349</v>
      </c>
      <c r="B2353" s="20" t="s">
        <v>3325</v>
      </c>
      <c r="C2353" s="21" t="s">
        <v>3326</v>
      </c>
      <c r="D2353" s="21" t="s">
        <v>3645</v>
      </c>
      <c r="E2353" s="21" t="s">
        <v>404</v>
      </c>
      <c r="F2353" s="21" t="s">
        <v>3654</v>
      </c>
      <c r="G2353" s="21"/>
      <c r="H2353" s="20" t="s">
        <v>84</v>
      </c>
      <c r="I2353" s="21" t="s">
        <v>3648</v>
      </c>
      <c r="J2353" s="5"/>
      <c r="K2353" s="5"/>
      <c r="L2353" s="19" t="str">
        <f>D2353&amp;"|"&amp;COUNTIF($D$5:D2353,D2353)</f>
        <v>الخرسانة المطبوعة|6</v>
      </c>
    </row>
    <row r="2354" spans="1:12" ht="36" x14ac:dyDescent="0.4">
      <c r="A2354" s="22">
        <v>2350</v>
      </c>
      <c r="B2354" s="22" t="s">
        <v>3325</v>
      </c>
      <c r="C2354" s="23" t="s">
        <v>3326</v>
      </c>
      <c r="D2354" s="23" t="s">
        <v>3655</v>
      </c>
      <c r="E2354" s="23" t="s">
        <v>118</v>
      </c>
      <c r="F2354" s="23" t="s">
        <v>3656</v>
      </c>
      <c r="G2354" s="23"/>
      <c r="H2354" s="22" t="s">
        <v>84</v>
      </c>
      <c r="I2354" s="23" t="s">
        <v>3657</v>
      </c>
      <c r="J2354" s="5"/>
      <c r="K2354" s="5"/>
      <c r="L2354" s="19" t="str">
        <f>D2354&amp;"|"&amp;COUNTIF($D$5:D2354,D2354)</f>
        <v>تكسيات الجرانيت للواجهات|1</v>
      </c>
    </row>
    <row r="2355" spans="1:12" ht="36" x14ac:dyDescent="0.4">
      <c r="A2355" s="20">
        <v>2351</v>
      </c>
      <c r="B2355" s="20" t="s">
        <v>3325</v>
      </c>
      <c r="C2355" s="21" t="s">
        <v>3326</v>
      </c>
      <c r="D2355" s="21" t="s">
        <v>3655</v>
      </c>
      <c r="E2355" s="21" t="s">
        <v>118</v>
      </c>
      <c r="F2355" s="21" t="s">
        <v>3658</v>
      </c>
      <c r="G2355" s="21"/>
      <c r="H2355" s="20" t="s">
        <v>74</v>
      </c>
      <c r="I2355" s="21" t="s">
        <v>3657</v>
      </c>
      <c r="J2355" s="5"/>
      <c r="K2355" s="5"/>
      <c r="L2355" s="19" t="str">
        <f>D2355&amp;"|"&amp;COUNTIF($D$5:D2355,D2355)</f>
        <v>تكسيات الجرانيت للواجهات|2</v>
      </c>
    </row>
    <row r="2356" spans="1:12" ht="36" x14ac:dyDescent="0.4">
      <c r="A2356" s="22">
        <v>2352</v>
      </c>
      <c r="B2356" s="22" t="s">
        <v>3325</v>
      </c>
      <c r="C2356" s="23" t="s">
        <v>3326</v>
      </c>
      <c r="D2356" s="23" t="s">
        <v>3330</v>
      </c>
      <c r="E2356" s="23" t="s">
        <v>72</v>
      </c>
      <c r="F2356" s="23" t="s">
        <v>3659</v>
      </c>
      <c r="G2356" s="23" t="s">
        <v>3660</v>
      </c>
      <c r="H2356" s="22" t="s">
        <v>78</v>
      </c>
      <c r="I2356" s="23" t="s">
        <v>3252</v>
      </c>
      <c r="J2356" s="5"/>
      <c r="K2356" s="5"/>
      <c r="L2356" s="19" t="str">
        <f>D2356&amp;"|"&amp;COUNTIF($D$5:D2356,D2356)</f>
        <v>استلام تبليطات الأرضيات|36</v>
      </c>
    </row>
    <row r="2357" spans="1:12" ht="36" x14ac:dyDescent="0.4">
      <c r="A2357" s="20">
        <v>2353</v>
      </c>
      <c r="B2357" s="20" t="s">
        <v>3325</v>
      </c>
      <c r="C2357" s="21" t="s">
        <v>3326</v>
      </c>
      <c r="D2357" s="21" t="s">
        <v>3330</v>
      </c>
      <c r="E2357" s="21" t="s">
        <v>118</v>
      </c>
      <c r="F2357" s="21" t="s">
        <v>3661</v>
      </c>
      <c r="G2357" s="21" t="s">
        <v>3662</v>
      </c>
      <c r="H2357" s="20" t="s">
        <v>84</v>
      </c>
      <c r="I2357" s="21" t="s">
        <v>3361</v>
      </c>
      <c r="J2357" s="5"/>
      <c r="K2357" s="5"/>
      <c r="L2357" s="19" t="str">
        <f>D2357&amp;"|"&amp;COUNTIF($D$5:D2357,D2357)</f>
        <v>استلام تبليطات الأرضيات|37</v>
      </c>
    </row>
    <row r="2358" spans="1:12" ht="36" x14ac:dyDescent="0.4">
      <c r="A2358" s="22">
        <v>2354</v>
      </c>
      <c r="B2358" s="22" t="s">
        <v>3325</v>
      </c>
      <c r="C2358" s="23" t="s">
        <v>3326</v>
      </c>
      <c r="D2358" s="23" t="s">
        <v>3604</v>
      </c>
      <c r="E2358" s="23" t="s">
        <v>118</v>
      </c>
      <c r="F2358" s="23" t="s">
        <v>3663</v>
      </c>
      <c r="G2358" s="23"/>
      <c r="H2358" s="22" t="s">
        <v>84</v>
      </c>
      <c r="I2358" s="23" t="s">
        <v>3606</v>
      </c>
      <c r="J2358" s="5"/>
      <c r="K2358" s="5"/>
      <c r="L2358" s="19" t="str">
        <f>D2358&amp;"|"&amp;COUNTIF($D$5:D2358,D2358)</f>
        <v>قواطيع الفينوليك للحمامات|5</v>
      </c>
    </row>
    <row r="2359" spans="1:12" ht="36" x14ac:dyDescent="0.4">
      <c r="A2359" s="20">
        <v>2355</v>
      </c>
      <c r="B2359" s="20" t="s">
        <v>3325</v>
      </c>
      <c r="C2359" s="21" t="s">
        <v>3326</v>
      </c>
      <c r="D2359" s="21" t="s">
        <v>3611</v>
      </c>
      <c r="E2359" s="21" t="s">
        <v>118</v>
      </c>
      <c r="F2359" s="21" t="s">
        <v>3664</v>
      </c>
      <c r="G2359" s="21"/>
      <c r="H2359" s="20" t="s">
        <v>84</v>
      </c>
      <c r="I2359" s="21" t="s">
        <v>3613</v>
      </c>
      <c r="J2359" s="5"/>
      <c r="K2359" s="5"/>
      <c r="L2359" s="19" t="str">
        <f>D2359&amp;"|"&amp;COUNTIF($D$5:D2359,D2359)</f>
        <v>تثبيت تكسيات الجرانيت ميكانيكيا|5</v>
      </c>
    </row>
    <row r="2360" spans="1:12" ht="36" x14ac:dyDescent="0.4">
      <c r="A2360" s="22">
        <v>2356</v>
      </c>
      <c r="B2360" s="22" t="s">
        <v>3325</v>
      </c>
      <c r="C2360" s="23" t="s">
        <v>3326</v>
      </c>
      <c r="D2360" s="23" t="s">
        <v>3617</v>
      </c>
      <c r="E2360" s="23" t="s">
        <v>72</v>
      </c>
      <c r="F2360" s="23" t="s">
        <v>3665</v>
      </c>
      <c r="G2360" s="23"/>
      <c r="H2360" s="22" t="s">
        <v>78</v>
      </c>
      <c r="I2360" s="23" t="s">
        <v>3620</v>
      </c>
      <c r="J2360" s="5"/>
      <c r="K2360" s="5"/>
      <c r="L2360" s="19" t="str">
        <f>D2360&amp;"|"&amp;COUNTIF($D$5:D2360,D2360)</f>
        <v>تثبيت الجرانيت بباطن البلاطات|2</v>
      </c>
    </row>
    <row r="2361" spans="1:12" ht="36" x14ac:dyDescent="0.4">
      <c r="A2361" s="20">
        <v>2357</v>
      </c>
      <c r="B2361" s="20" t="s">
        <v>3325</v>
      </c>
      <c r="C2361" s="21" t="s">
        <v>3326</v>
      </c>
      <c r="D2361" s="21" t="s">
        <v>3628</v>
      </c>
      <c r="E2361" s="21" t="s">
        <v>118</v>
      </c>
      <c r="F2361" s="21" t="s">
        <v>3666</v>
      </c>
      <c r="G2361" s="21"/>
      <c r="H2361" s="20" t="s">
        <v>84</v>
      </c>
      <c r="I2361" s="21" t="s">
        <v>3667</v>
      </c>
      <c r="J2361" s="5"/>
      <c r="K2361" s="5"/>
      <c r="L2361" s="19" t="str">
        <f>D2361&amp;"|"&amp;COUNTIF($D$5:D2361,D2361)</f>
        <v>تركيب واستلام البلاط|14</v>
      </c>
    </row>
    <row r="2362" spans="1:12" ht="36" x14ac:dyDescent="0.4">
      <c r="A2362" s="22">
        <v>2358</v>
      </c>
      <c r="B2362" s="22" t="s">
        <v>3668</v>
      </c>
      <c r="C2362" s="23" t="s">
        <v>3669</v>
      </c>
      <c r="D2362" s="23" t="s">
        <v>3670</v>
      </c>
      <c r="E2362" s="23" t="s">
        <v>72</v>
      </c>
      <c r="F2362" s="23" t="s">
        <v>3671</v>
      </c>
      <c r="G2362" s="23"/>
      <c r="H2362" s="22" t="s">
        <v>78</v>
      </c>
      <c r="I2362" s="23" t="s">
        <v>3076</v>
      </c>
      <c r="J2362" s="5"/>
      <c r="K2362" s="5"/>
      <c r="L2362" s="19" t="str">
        <f>D2362&amp;"|"&amp;COUNTIF($D$5:D2362,D2362)</f>
        <v>استلام الأسقف المستعارة|1</v>
      </c>
    </row>
    <row r="2363" spans="1:12" ht="18" x14ac:dyDescent="0.4">
      <c r="A2363" s="20">
        <v>2359</v>
      </c>
      <c r="B2363" s="20" t="s">
        <v>3668</v>
      </c>
      <c r="C2363" s="21" t="s">
        <v>3669</v>
      </c>
      <c r="D2363" s="21" t="s">
        <v>3670</v>
      </c>
      <c r="E2363" s="21" t="s">
        <v>72</v>
      </c>
      <c r="F2363" s="21" t="s">
        <v>3672</v>
      </c>
      <c r="G2363" s="21"/>
      <c r="H2363" s="20" t="s">
        <v>84</v>
      </c>
      <c r="I2363" s="21" t="s">
        <v>3076</v>
      </c>
      <c r="J2363" s="5"/>
      <c r="K2363" s="5"/>
      <c r="L2363" s="19" t="str">
        <f>D2363&amp;"|"&amp;COUNTIF($D$5:D2363,D2363)</f>
        <v>استلام الأسقف المستعارة|2</v>
      </c>
    </row>
    <row r="2364" spans="1:12" ht="54" x14ac:dyDescent="0.4">
      <c r="A2364" s="22">
        <v>2360</v>
      </c>
      <c r="B2364" s="22" t="s">
        <v>3668</v>
      </c>
      <c r="C2364" s="23" t="s">
        <v>3669</v>
      </c>
      <c r="D2364" s="23" t="s">
        <v>3670</v>
      </c>
      <c r="E2364" s="23" t="s">
        <v>72</v>
      </c>
      <c r="F2364" s="23" t="s">
        <v>3673</v>
      </c>
      <c r="G2364" s="23"/>
      <c r="H2364" s="22" t="s">
        <v>74</v>
      </c>
      <c r="I2364" s="23" t="s">
        <v>3076</v>
      </c>
      <c r="J2364" s="5"/>
      <c r="K2364" s="5"/>
      <c r="L2364" s="19" t="str">
        <f>D2364&amp;"|"&amp;COUNTIF($D$5:D2364,D2364)</f>
        <v>استلام الأسقف المستعارة|3</v>
      </c>
    </row>
    <row r="2365" spans="1:12" ht="36" x14ac:dyDescent="0.4">
      <c r="A2365" s="20">
        <v>2361</v>
      </c>
      <c r="B2365" s="20" t="s">
        <v>3668</v>
      </c>
      <c r="C2365" s="21" t="s">
        <v>3669</v>
      </c>
      <c r="D2365" s="21" t="s">
        <v>3670</v>
      </c>
      <c r="E2365" s="21" t="s">
        <v>72</v>
      </c>
      <c r="F2365" s="21" t="s">
        <v>3674</v>
      </c>
      <c r="G2365" s="21"/>
      <c r="H2365" s="20" t="s">
        <v>74</v>
      </c>
      <c r="I2365" s="21" t="s">
        <v>3076</v>
      </c>
      <c r="J2365" s="5"/>
      <c r="K2365" s="5"/>
      <c r="L2365" s="19" t="str">
        <f>D2365&amp;"|"&amp;COUNTIF($D$5:D2365,D2365)</f>
        <v>استلام الأسقف المستعارة|4</v>
      </c>
    </row>
    <row r="2366" spans="1:12" ht="36" x14ac:dyDescent="0.4">
      <c r="A2366" s="22">
        <v>2362</v>
      </c>
      <c r="B2366" s="22" t="s">
        <v>3668</v>
      </c>
      <c r="C2366" s="23" t="s">
        <v>3669</v>
      </c>
      <c r="D2366" s="23" t="s">
        <v>3670</v>
      </c>
      <c r="E2366" s="23" t="s">
        <v>72</v>
      </c>
      <c r="F2366" s="23" t="s">
        <v>3675</v>
      </c>
      <c r="G2366" s="23"/>
      <c r="H2366" s="22" t="s">
        <v>74</v>
      </c>
      <c r="I2366" s="23" t="s">
        <v>3076</v>
      </c>
      <c r="J2366" s="5"/>
      <c r="K2366" s="5"/>
      <c r="L2366" s="19" t="str">
        <f>D2366&amp;"|"&amp;COUNTIF($D$5:D2366,D2366)</f>
        <v>استلام الأسقف المستعارة|5</v>
      </c>
    </row>
    <row r="2367" spans="1:12" ht="36" x14ac:dyDescent="0.4">
      <c r="A2367" s="20">
        <v>2363</v>
      </c>
      <c r="B2367" s="20" t="s">
        <v>3668</v>
      </c>
      <c r="C2367" s="21" t="s">
        <v>3669</v>
      </c>
      <c r="D2367" s="21" t="s">
        <v>3670</v>
      </c>
      <c r="E2367" s="21" t="s">
        <v>72</v>
      </c>
      <c r="F2367" s="21" t="s">
        <v>3676</v>
      </c>
      <c r="G2367" s="21"/>
      <c r="H2367" s="20" t="s">
        <v>84</v>
      </c>
      <c r="I2367" s="21" t="s">
        <v>3076</v>
      </c>
      <c r="J2367" s="5"/>
      <c r="K2367" s="5"/>
      <c r="L2367" s="19" t="str">
        <f>D2367&amp;"|"&amp;COUNTIF($D$5:D2367,D2367)</f>
        <v>استلام الأسقف المستعارة|6</v>
      </c>
    </row>
    <row r="2368" spans="1:12" ht="36" x14ac:dyDescent="0.4">
      <c r="A2368" s="22">
        <v>2364</v>
      </c>
      <c r="B2368" s="22" t="s">
        <v>3668</v>
      </c>
      <c r="C2368" s="23" t="s">
        <v>3669</v>
      </c>
      <c r="D2368" s="23" t="s">
        <v>3670</v>
      </c>
      <c r="E2368" s="23" t="s">
        <v>72</v>
      </c>
      <c r="F2368" s="23" t="s">
        <v>3677</v>
      </c>
      <c r="G2368" s="23" t="s">
        <v>3678</v>
      </c>
      <c r="H2368" s="22" t="s">
        <v>84</v>
      </c>
      <c r="I2368" s="23" t="s">
        <v>3076</v>
      </c>
      <c r="J2368" s="5"/>
      <c r="K2368" s="5"/>
      <c r="L2368" s="19" t="str">
        <f>D2368&amp;"|"&amp;COUNTIF($D$5:D2368,D2368)</f>
        <v>استلام الأسقف المستعارة|7</v>
      </c>
    </row>
    <row r="2369" spans="1:12" ht="36" x14ac:dyDescent="0.4">
      <c r="A2369" s="20">
        <v>2365</v>
      </c>
      <c r="B2369" s="20" t="s">
        <v>3668</v>
      </c>
      <c r="C2369" s="21" t="s">
        <v>3669</v>
      </c>
      <c r="D2369" s="21" t="s">
        <v>3670</v>
      </c>
      <c r="E2369" s="21" t="s">
        <v>72</v>
      </c>
      <c r="F2369" s="21" t="s">
        <v>3679</v>
      </c>
      <c r="G2369" s="21"/>
      <c r="H2369" s="20" t="s">
        <v>74</v>
      </c>
      <c r="I2369" s="21" t="s">
        <v>3076</v>
      </c>
      <c r="J2369" s="5"/>
      <c r="K2369" s="5"/>
      <c r="L2369" s="19" t="str">
        <f>D2369&amp;"|"&amp;COUNTIF($D$5:D2369,D2369)</f>
        <v>استلام الأسقف المستعارة|8</v>
      </c>
    </row>
    <row r="2370" spans="1:12" ht="18" x14ac:dyDescent="0.4">
      <c r="A2370" s="22">
        <v>2366</v>
      </c>
      <c r="B2370" s="22" t="s">
        <v>3668</v>
      </c>
      <c r="C2370" s="23" t="s">
        <v>3669</v>
      </c>
      <c r="D2370" s="23" t="s">
        <v>3670</v>
      </c>
      <c r="E2370" s="23" t="s">
        <v>72</v>
      </c>
      <c r="F2370" s="23" t="s">
        <v>3680</v>
      </c>
      <c r="G2370" s="23"/>
      <c r="H2370" s="22" t="s">
        <v>84</v>
      </c>
      <c r="I2370" s="23" t="s">
        <v>3681</v>
      </c>
      <c r="J2370" s="5"/>
      <c r="K2370" s="5"/>
      <c r="L2370" s="19" t="str">
        <f>D2370&amp;"|"&amp;COUNTIF($D$5:D2370,D2370)</f>
        <v>استلام الأسقف المستعارة|9</v>
      </c>
    </row>
    <row r="2371" spans="1:12" ht="36" x14ac:dyDescent="0.4">
      <c r="A2371" s="20">
        <v>2367</v>
      </c>
      <c r="B2371" s="20" t="s">
        <v>3668</v>
      </c>
      <c r="C2371" s="21" t="s">
        <v>3669</v>
      </c>
      <c r="D2371" s="21" t="s">
        <v>3670</v>
      </c>
      <c r="E2371" s="21" t="s">
        <v>72</v>
      </c>
      <c r="F2371" s="21" t="s">
        <v>3682</v>
      </c>
      <c r="G2371" s="21"/>
      <c r="H2371" s="20" t="s">
        <v>84</v>
      </c>
      <c r="I2371" s="21" t="s">
        <v>3681</v>
      </c>
      <c r="J2371" s="5"/>
      <c r="K2371" s="5"/>
      <c r="L2371" s="19" t="str">
        <f>D2371&amp;"|"&amp;COUNTIF($D$5:D2371,D2371)</f>
        <v>استلام الأسقف المستعارة|10</v>
      </c>
    </row>
    <row r="2372" spans="1:12" ht="18" x14ac:dyDescent="0.4">
      <c r="A2372" s="22">
        <v>2368</v>
      </c>
      <c r="B2372" s="22" t="s">
        <v>3668</v>
      </c>
      <c r="C2372" s="23" t="s">
        <v>3669</v>
      </c>
      <c r="D2372" s="23" t="s">
        <v>3670</v>
      </c>
      <c r="E2372" s="23" t="s">
        <v>118</v>
      </c>
      <c r="F2372" s="23" t="s">
        <v>3683</v>
      </c>
      <c r="G2372" s="23"/>
      <c r="H2372" s="22" t="s">
        <v>78</v>
      </c>
      <c r="I2372" s="23" t="s">
        <v>3681</v>
      </c>
      <c r="J2372" s="5"/>
      <c r="K2372" s="5"/>
      <c r="L2372" s="19" t="str">
        <f>D2372&amp;"|"&amp;COUNTIF($D$5:D2372,D2372)</f>
        <v>استلام الأسقف المستعارة|11</v>
      </c>
    </row>
    <row r="2373" spans="1:12" ht="18" x14ac:dyDescent="0.4">
      <c r="A2373" s="20">
        <v>2369</v>
      </c>
      <c r="B2373" s="20" t="s">
        <v>3668</v>
      </c>
      <c r="C2373" s="21" t="s">
        <v>3669</v>
      </c>
      <c r="D2373" s="21" t="s">
        <v>3670</v>
      </c>
      <c r="E2373" s="21" t="s">
        <v>118</v>
      </c>
      <c r="F2373" s="21" t="s">
        <v>3684</v>
      </c>
      <c r="G2373" s="21" t="s">
        <v>3685</v>
      </c>
      <c r="H2373" s="20" t="s">
        <v>84</v>
      </c>
      <c r="I2373" s="21" t="s">
        <v>3681</v>
      </c>
      <c r="J2373" s="5"/>
      <c r="K2373" s="5"/>
      <c r="L2373" s="19" t="str">
        <f>D2373&amp;"|"&amp;COUNTIF($D$5:D2373,D2373)</f>
        <v>استلام الأسقف المستعارة|12</v>
      </c>
    </row>
    <row r="2374" spans="1:12" ht="36" x14ac:dyDescent="0.4">
      <c r="A2374" s="22">
        <v>2370</v>
      </c>
      <c r="B2374" s="22" t="s">
        <v>3668</v>
      </c>
      <c r="C2374" s="23" t="s">
        <v>3669</v>
      </c>
      <c r="D2374" s="23" t="s">
        <v>3670</v>
      </c>
      <c r="E2374" s="23" t="s">
        <v>118</v>
      </c>
      <c r="F2374" s="23" t="s">
        <v>3686</v>
      </c>
      <c r="G2374" s="23"/>
      <c r="H2374" s="22" t="s">
        <v>84</v>
      </c>
      <c r="I2374" s="23" t="s">
        <v>3681</v>
      </c>
      <c r="J2374" s="5"/>
      <c r="K2374" s="5"/>
      <c r="L2374" s="19" t="str">
        <f>D2374&amp;"|"&amp;COUNTIF($D$5:D2374,D2374)</f>
        <v>استلام الأسقف المستعارة|13</v>
      </c>
    </row>
    <row r="2375" spans="1:12" ht="36" x14ac:dyDescent="0.4">
      <c r="A2375" s="20">
        <v>2371</v>
      </c>
      <c r="B2375" s="20" t="s">
        <v>3668</v>
      </c>
      <c r="C2375" s="21" t="s">
        <v>3669</v>
      </c>
      <c r="D2375" s="21" t="s">
        <v>3670</v>
      </c>
      <c r="E2375" s="21" t="s">
        <v>118</v>
      </c>
      <c r="F2375" s="21" t="s">
        <v>3687</v>
      </c>
      <c r="G2375" s="21"/>
      <c r="H2375" s="20" t="s">
        <v>84</v>
      </c>
      <c r="I2375" s="21" t="s">
        <v>3681</v>
      </c>
      <c r="J2375" s="5"/>
      <c r="K2375" s="5"/>
      <c r="L2375" s="19" t="str">
        <f>D2375&amp;"|"&amp;COUNTIF($D$5:D2375,D2375)</f>
        <v>استلام الأسقف المستعارة|14</v>
      </c>
    </row>
    <row r="2376" spans="1:12" ht="36" x14ac:dyDescent="0.4">
      <c r="A2376" s="22">
        <v>2372</v>
      </c>
      <c r="B2376" s="22" t="s">
        <v>3668</v>
      </c>
      <c r="C2376" s="23" t="s">
        <v>3669</v>
      </c>
      <c r="D2376" s="23" t="s">
        <v>3670</v>
      </c>
      <c r="E2376" s="23" t="s">
        <v>118</v>
      </c>
      <c r="F2376" s="23" t="s">
        <v>3688</v>
      </c>
      <c r="G2376" s="23" t="s">
        <v>3689</v>
      </c>
      <c r="H2376" s="22" t="s">
        <v>84</v>
      </c>
      <c r="I2376" s="23" t="s">
        <v>3681</v>
      </c>
      <c r="J2376" s="5"/>
      <c r="K2376" s="5"/>
      <c r="L2376" s="19" t="str">
        <f>D2376&amp;"|"&amp;COUNTIF($D$5:D2376,D2376)</f>
        <v>استلام الأسقف المستعارة|15</v>
      </c>
    </row>
    <row r="2377" spans="1:12" ht="18" x14ac:dyDescent="0.4">
      <c r="A2377" s="20">
        <v>2373</v>
      </c>
      <c r="B2377" s="20" t="s">
        <v>3668</v>
      </c>
      <c r="C2377" s="21" t="s">
        <v>3669</v>
      </c>
      <c r="D2377" s="21" t="s">
        <v>3670</v>
      </c>
      <c r="E2377" s="21" t="s">
        <v>118</v>
      </c>
      <c r="F2377" s="21" t="s">
        <v>3690</v>
      </c>
      <c r="G2377" s="21" t="s">
        <v>3691</v>
      </c>
      <c r="H2377" s="20" t="s">
        <v>84</v>
      </c>
      <c r="I2377" s="21" t="s">
        <v>3681</v>
      </c>
      <c r="J2377" s="5"/>
      <c r="K2377" s="5"/>
      <c r="L2377" s="19" t="str">
        <f>D2377&amp;"|"&amp;COUNTIF($D$5:D2377,D2377)</f>
        <v>استلام الأسقف المستعارة|16</v>
      </c>
    </row>
    <row r="2378" spans="1:12" ht="36" x14ac:dyDescent="0.4">
      <c r="A2378" s="22">
        <v>2374</v>
      </c>
      <c r="B2378" s="22" t="s">
        <v>3668</v>
      </c>
      <c r="C2378" s="23" t="s">
        <v>3669</v>
      </c>
      <c r="D2378" s="23" t="s">
        <v>3670</v>
      </c>
      <c r="E2378" s="23" t="s">
        <v>118</v>
      </c>
      <c r="F2378" s="23" t="s">
        <v>3692</v>
      </c>
      <c r="G2378" s="23"/>
      <c r="H2378" s="22" t="s">
        <v>84</v>
      </c>
      <c r="I2378" s="23" t="s">
        <v>3681</v>
      </c>
      <c r="J2378" s="5"/>
      <c r="K2378" s="5"/>
      <c r="L2378" s="19" t="str">
        <f>D2378&amp;"|"&amp;COUNTIF($D$5:D2378,D2378)</f>
        <v>استلام الأسقف المستعارة|17</v>
      </c>
    </row>
    <row r="2379" spans="1:12" ht="18" x14ac:dyDescent="0.4">
      <c r="A2379" s="20">
        <v>2375</v>
      </c>
      <c r="B2379" s="20" t="s">
        <v>3668</v>
      </c>
      <c r="C2379" s="21" t="s">
        <v>3669</v>
      </c>
      <c r="D2379" s="21" t="s">
        <v>3670</v>
      </c>
      <c r="E2379" s="21" t="s">
        <v>118</v>
      </c>
      <c r="F2379" s="21" t="s">
        <v>3693</v>
      </c>
      <c r="G2379" s="21"/>
      <c r="H2379" s="20" t="s">
        <v>74</v>
      </c>
      <c r="I2379" s="21" t="s">
        <v>3681</v>
      </c>
      <c r="J2379" s="5"/>
      <c r="K2379" s="5"/>
      <c r="L2379" s="19" t="str">
        <f>D2379&amp;"|"&amp;COUNTIF($D$5:D2379,D2379)</f>
        <v>استلام الأسقف المستعارة|18</v>
      </c>
    </row>
    <row r="2380" spans="1:12" ht="18" x14ac:dyDescent="0.4">
      <c r="A2380" s="22">
        <v>2376</v>
      </c>
      <c r="B2380" s="22" t="s">
        <v>3668</v>
      </c>
      <c r="C2380" s="23" t="s">
        <v>3669</v>
      </c>
      <c r="D2380" s="23" t="s">
        <v>3670</v>
      </c>
      <c r="E2380" s="23" t="s">
        <v>118</v>
      </c>
      <c r="F2380" s="23" t="s">
        <v>3694</v>
      </c>
      <c r="G2380" s="23" t="s">
        <v>3695</v>
      </c>
      <c r="H2380" s="22" t="s">
        <v>84</v>
      </c>
      <c r="I2380" s="23" t="s">
        <v>3681</v>
      </c>
      <c r="J2380" s="5"/>
      <c r="K2380" s="5"/>
      <c r="L2380" s="19" t="str">
        <f>D2380&amp;"|"&amp;COUNTIF($D$5:D2380,D2380)</f>
        <v>استلام الأسقف المستعارة|19</v>
      </c>
    </row>
    <row r="2381" spans="1:12" ht="18" x14ac:dyDescent="0.4">
      <c r="A2381" s="20">
        <v>2377</v>
      </c>
      <c r="B2381" s="20" t="s">
        <v>3668</v>
      </c>
      <c r="C2381" s="21" t="s">
        <v>3669</v>
      </c>
      <c r="D2381" s="21" t="s">
        <v>3670</v>
      </c>
      <c r="E2381" s="21" t="s">
        <v>118</v>
      </c>
      <c r="F2381" s="21" t="s">
        <v>3696</v>
      </c>
      <c r="G2381" s="21"/>
      <c r="H2381" s="20" t="s">
        <v>84</v>
      </c>
      <c r="I2381" s="21" t="s">
        <v>3681</v>
      </c>
      <c r="J2381" s="5"/>
      <c r="K2381" s="5"/>
      <c r="L2381" s="19" t="str">
        <f>D2381&amp;"|"&amp;COUNTIF($D$5:D2381,D2381)</f>
        <v>استلام الأسقف المستعارة|20</v>
      </c>
    </row>
    <row r="2382" spans="1:12" ht="36" x14ac:dyDescent="0.4">
      <c r="A2382" s="22">
        <v>2378</v>
      </c>
      <c r="B2382" s="22" t="s">
        <v>3668</v>
      </c>
      <c r="C2382" s="23" t="s">
        <v>3669</v>
      </c>
      <c r="D2382" s="23" t="s">
        <v>3670</v>
      </c>
      <c r="E2382" s="23" t="s">
        <v>118</v>
      </c>
      <c r="F2382" s="23" t="s">
        <v>3697</v>
      </c>
      <c r="G2382" s="23"/>
      <c r="H2382" s="22" t="s">
        <v>84</v>
      </c>
      <c r="I2382" s="23" t="s">
        <v>3698</v>
      </c>
      <c r="J2382" s="5"/>
      <c r="K2382" s="5"/>
      <c r="L2382" s="19" t="str">
        <f>D2382&amp;"|"&amp;COUNTIF($D$5:D2382,D2382)</f>
        <v>استلام الأسقف المستعارة|21</v>
      </c>
    </row>
    <row r="2383" spans="1:12" ht="36" x14ac:dyDescent="0.4">
      <c r="A2383" s="20">
        <v>2379</v>
      </c>
      <c r="B2383" s="20" t="s">
        <v>3668</v>
      </c>
      <c r="C2383" s="21" t="s">
        <v>3669</v>
      </c>
      <c r="D2383" s="21" t="s">
        <v>3670</v>
      </c>
      <c r="E2383" s="21" t="s">
        <v>404</v>
      </c>
      <c r="F2383" s="21" t="s">
        <v>3699</v>
      </c>
      <c r="G2383" s="21" t="s">
        <v>3700</v>
      </c>
      <c r="H2383" s="20" t="s">
        <v>74</v>
      </c>
      <c r="I2383" s="21" t="s">
        <v>3698</v>
      </c>
      <c r="J2383" s="5"/>
      <c r="K2383" s="5"/>
      <c r="L2383" s="19" t="str">
        <f>D2383&amp;"|"&amp;COUNTIF($D$5:D2383,D2383)</f>
        <v>استلام الأسقف المستعارة|22</v>
      </c>
    </row>
    <row r="2384" spans="1:12" ht="18" x14ac:dyDescent="0.4">
      <c r="A2384" s="22">
        <v>2380</v>
      </c>
      <c r="B2384" s="22" t="s">
        <v>3668</v>
      </c>
      <c r="C2384" s="23" t="s">
        <v>3669</v>
      </c>
      <c r="D2384" s="23" t="s">
        <v>3670</v>
      </c>
      <c r="E2384" s="23" t="s">
        <v>404</v>
      </c>
      <c r="F2384" s="23" t="s">
        <v>3701</v>
      </c>
      <c r="G2384" s="23"/>
      <c r="H2384" s="22" t="s">
        <v>84</v>
      </c>
      <c r="I2384" s="23" t="s">
        <v>3698</v>
      </c>
      <c r="J2384" s="5"/>
      <c r="K2384" s="5"/>
      <c r="L2384" s="19" t="str">
        <f>D2384&amp;"|"&amp;COUNTIF($D$5:D2384,D2384)</f>
        <v>استلام الأسقف المستعارة|23</v>
      </c>
    </row>
    <row r="2385" spans="1:12" ht="36" x14ac:dyDescent="0.4">
      <c r="A2385" s="20">
        <v>2381</v>
      </c>
      <c r="B2385" s="20" t="s">
        <v>3668</v>
      </c>
      <c r="C2385" s="21" t="s">
        <v>3669</v>
      </c>
      <c r="D2385" s="21" t="s">
        <v>3702</v>
      </c>
      <c r="E2385" s="21" t="s">
        <v>72</v>
      </c>
      <c r="F2385" s="21" t="s">
        <v>3703</v>
      </c>
      <c r="G2385" s="21"/>
      <c r="H2385" s="20" t="s">
        <v>74</v>
      </c>
      <c r="I2385" s="21" t="s">
        <v>3698</v>
      </c>
      <c r="J2385" s="5"/>
      <c r="K2385" s="5"/>
      <c r="L2385" s="19" t="str">
        <f>D2385&amp;"|"&amp;COUNTIF($D$5:D2385,D2385)</f>
        <v>استلام أسقف الشبك الممدد (لياسة على شبك معلق)|1</v>
      </c>
    </row>
    <row r="2386" spans="1:12" ht="36" x14ac:dyDescent="0.4">
      <c r="A2386" s="22">
        <v>2382</v>
      </c>
      <c r="B2386" s="22" t="s">
        <v>3668</v>
      </c>
      <c r="C2386" s="23" t="s">
        <v>3669</v>
      </c>
      <c r="D2386" s="23" t="s">
        <v>3702</v>
      </c>
      <c r="E2386" s="23" t="s">
        <v>118</v>
      </c>
      <c r="F2386" s="23" t="s">
        <v>3704</v>
      </c>
      <c r="G2386" s="23"/>
      <c r="H2386" s="22" t="s">
        <v>84</v>
      </c>
      <c r="I2386" s="23" t="s">
        <v>3698</v>
      </c>
      <c r="J2386" s="5"/>
      <c r="K2386" s="5"/>
      <c r="L2386" s="19" t="str">
        <f>D2386&amp;"|"&amp;COUNTIF($D$5:D2386,D2386)</f>
        <v>استلام أسقف الشبك الممدد (لياسة على شبك معلق)|2</v>
      </c>
    </row>
    <row r="2387" spans="1:12" ht="36" x14ac:dyDescent="0.4">
      <c r="A2387" s="20">
        <v>2383</v>
      </c>
      <c r="B2387" s="20" t="s">
        <v>3668</v>
      </c>
      <c r="C2387" s="21" t="s">
        <v>3669</v>
      </c>
      <c r="D2387" s="21" t="s">
        <v>3702</v>
      </c>
      <c r="E2387" s="21" t="s">
        <v>118</v>
      </c>
      <c r="F2387" s="21" t="s">
        <v>3705</v>
      </c>
      <c r="G2387" s="21"/>
      <c r="H2387" s="20" t="s">
        <v>84</v>
      </c>
      <c r="I2387" s="21" t="s">
        <v>3698</v>
      </c>
      <c r="J2387" s="5"/>
      <c r="K2387" s="5"/>
      <c r="L2387" s="19" t="str">
        <f>D2387&amp;"|"&amp;COUNTIF($D$5:D2387,D2387)</f>
        <v>استلام أسقف الشبك الممدد (لياسة على شبك معلق)|3</v>
      </c>
    </row>
    <row r="2388" spans="1:12" ht="36" x14ac:dyDescent="0.4">
      <c r="A2388" s="22">
        <v>2384</v>
      </c>
      <c r="B2388" s="22" t="s">
        <v>3668</v>
      </c>
      <c r="C2388" s="23" t="s">
        <v>3669</v>
      </c>
      <c r="D2388" s="23" t="s">
        <v>3702</v>
      </c>
      <c r="E2388" s="23" t="s">
        <v>118</v>
      </c>
      <c r="F2388" s="23" t="s">
        <v>3706</v>
      </c>
      <c r="G2388" s="23" t="s">
        <v>3707</v>
      </c>
      <c r="H2388" s="22" t="s">
        <v>84</v>
      </c>
      <c r="I2388" s="23" t="s">
        <v>3698</v>
      </c>
      <c r="J2388" s="5"/>
      <c r="K2388" s="5"/>
      <c r="L2388" s="19" t="str">
        <f>D2388&amp;"|"&amp;COUNTIF($D$5:D2388,D2388)</f>
        <v>استلام أسقف الشبك الممدد (لياسة على شبك معلق)|4</v>
      </c>
    </row>
    <row r="2389" spans="1:12" ht="36" x14ac:dyDescent="0.4">
      <c r="A2389" s="20">
        <v>2385</v>
      </c>
      <c r="B2389" s="20" t="s">
        <v>3668</v>
      </c>
      <c r="C2389" s="21" t="s">
        <v>3669</v>
      </c>
      <c r="D2389" s="21" t="s">
        <v>3702</v>
      </c>
      <c r="E2389" s="21" t="s">
        <v>118</v>
      </c>
      <c r="F2389" s="21" t="s">
        <v>3708</v>
      </c>
      <c r="G2389" s="21" t="s">
        <v>3709</v>
      </c>
      <c r="H2389" s="20" t="s">
        <v>84</v>
      </c>
      <c r="I2389" s="21" t="s">
        <v>3698</v>
      </c>
      <c r="J2389" s="5"/>
      <c r="K2389" s="5"/>
      <c r="L2389" s="19" t="str">
        <f>D2389&amp;"|"&amp;COUNTIF($D$5:D2389,D2389)</f>
        <v>استلام أسقف الشبك الممدد (لياسة على شبك معلق)|5</v>
      </c>
    </row>
    <row r="2390" spans="1:12" ht="36" x14ac:dyDescent="0.4">
      <c r="A2390" s="22">
        <v>2386</v>
      </c>
      <c r="B2390" s="22" t="s">
        <v>3668</v>
      </c>
      <c r="C2390" s="23" t="s">
        <v>3669</v>
      </c>
      <c r="D2390" s="23" t="s">
        <v>3702</v>
      </c>
      <c r="E2390" s="23" t="s">
        <v>118</v>
      </c>
      <c r="F2390" s="23" t="s">
        <v>3710</v>
      </c>
      <c r="G2390" s="23" t="s">
        <v>3711</v>
      </c>
      <c r="H2390" s="22" t="s">
        <v>84</v>
      </c>
      <c r="I2390" s="23" t="s">
        <v>3698</v>
      </c>
      <c r="J2390" s="5"/>
      <c r="K2390" s="5"/>
      <c r="L2390" s="19" t="str">
        <f>D2390&amp;"|"&amp;COUNTIF($D$5:D2390,D2390)</f>
        <v>استلام أسقف الشبك الممدد (لياسة على شبك معلق)|6</v>
      </c>
    </row>
    <row r="2391" spans="1:12" ht="36" x14ac:dyDescent="0.4">
      <c r="A2391" s="20">
        <v>2387</v>
      </c>
      <c r="B2391" s="20" t="s">
        <v>3668</v>
      </c>
      <c r="C2391" s="21" t="s">
        <v>3669</v>
      </c>
      <c r="D2391" s="21" t="s">
        <v>3702</v>
      </c>
      <c r="E2391" s="21" t="s">
        <v>118</v>
      </c>
      <c r="F2391" s="21" t="s">
        <v>3712</v>
      </c>
      <c r="G2391" s="21" t="s">
        <v>3713</v>
      </c>
      <c r="H2391" s="20" t="s">
        <v>84</v>
      </c>
      <c r="I2391" s="21" t="s">
        <v>3698</v>
      </c>
      <c r="J2391" s="5"/>
      <c r="K2391" s="5"/>
      <c r="L2391" s="19" t="str">
        <f>D2391&amp;"|"&amp;COUNTIF($D$5:D2391,D2391)</f>
        <v>استلام أسقف الشبك الممدد (لياسة على شبك معلق)|7</v>
      </c>
    </row>
    <row r="2392" spans="1:12" ht="36" x14ac:dyDescent="0.4">
      <c r="A2392" s="22">
        <v>2388</v>
      </c>
      <c r="B2392" s="22" t="s">
        <v>3668</v>
      </c>
      <c r="C2392" s="23" t="s">
        <v>3669</v>
      </c>
      <c r="D2392" s="23" t="s">
        <v>3702</v>
      </c>
      <c r="E2392" s="23" t="s">
        <v>118</v>
      </c>
      <c r="F2392" s="23" t="s">
        <v>3714</v>
      </c>
      <c r="G2392" s="23" t="s">
        <v>3715</v>
      </c>
      <c r="H2392" s="22" t="s">
        <v>84</v>
      </c>
      <c r="I2392" s="23" t="s">
        <v>3698</v>
      </c>
      <c r="J2392" s="5"/>
      <c r="K2392" s="5"/>
      <c r="L2392" s="19" t="str">
        <f>D2392&amp;"|"&amp;COUNTIF($D$5:D2392,D2392)</f>
        <v>استلام أسقف الشبك الممدد (لياسة على شبك معلق)|8</v>
      </c>
    </row>
    <row r="2393" spans="1:12" ht="36" x14ac:dyDescent="0.4">
      <c r="A2393" s="20">
        <v>2389</v>
      </c>
      <c r="B2393" s="20" t="s">
        <v>3668</v>
      </c>
      <c r="C2393" s="21" t="s">
        <v>3669</v>
      </c>
      <c r="D2393" s="21" t="s">
        <v>3702</v>
      </c>
      <c r="E2393" s="21" t="s">
        <v>118</v>
      </c>
      <c r="F2393" s="21" t="s">
        <v>3716</v>
      </c>
      <c r="G2393" s="21" t="s">
        <v>3717</v>
      </c>
      <c r="H2393" s="20" t="s">
        <v>84</v>
      </c>
      <c r="I2393" s="21" t="s">
        <v>3698</v>
      </c>
      <c r="J2393" s="5"/>
      <c r="K2393" s="5"/>
      <c r="L2393" s="19" t="str">
        <f>D2393&amp;"|"&amp;COUNTIF($D$5:D2393,D2393)</f>
        <v>استلام أسقف الشبك الممدد (لياسة على شبك معلق)|9</v>
      </c>
    </row>
    <row r="2394" spans="1:12" ht="36" x14ac:dyDescent="0.4">
      <c r="A2394" s="22">
        <v>2390</v>
      </c>
      <c r="B2394" s="22" t="s">
        <v>3668</v>
      </c>
      <c r="C2394" s="23" t="s">
        <v>3669</v>
      </c>
      <c r="D2394" s="23" t="s">
        <v>3702</v>
      </c>
      <c r="E2394" s="23" t="s">
        <v>118</v>
      </c>
      <c r="F2394" s="23" t="s">
        <v>3718</v>
      </c>
      <c r="G2394" s="23"/>
      <c r="H2394" s="22" t="s">
        <v>84</v>
      </c>
      <c r="I2394" s="23" t="s">
        <v>3719</v>
      </c>
      <c r="J2394" s="5"/>
      <c r="K2394" s="5"/>
      <c r="L2394" s="19" t="str">
        <f>D2394&amp;"|"&amp;COUNTIF($D$5:D2394,D2394)</f>
        <v>استلام أسقف الشبك الممدد (لياسة على شبك معلق)|10</v>
      </c>
    </row>
    <row r="2395" spans="1:12" ht="36" x14ac:dyDescent="0.4">
      <c r="A2395" s="20">
        <v>2391</v>
      </c>
      <c r="B2395" s="20" t="s">
        <v>3668</v>
      </c>
      <c r="C2395" s="21" t="s">
        <v>3669</v>
      </c>
      <c r="D2395" s="21" t="s">
        <v>3702</v>
      </c>
      <c r="E2395" s="21" t="s">
        <v>118</v>
      </c>
      <c r="F2395" s="21" t="s">
        <v>3720</v>
      </c>
      <c r="G2395" s="21"/>
      <c r="H2395" s="20" t="s">
        <v>84</v>
      </c>
      <c r="I2395" s="21" t="s">
        <v>3719</v>
      </c>
      <c r="J2395" s="5"/>
      <c r="K2395" s="5"/>
      <c r="L2395" s="19" t="str">
        <f>D2395&amp;"|"&amp;COUNTIF($D$5:D2395,D2395)</f>
        <v>استلام أسقف الشبك الممدد (لياسة على شبك معلق)|11</v>
      </c>
    </row>
    <row r="2396" spans="1:12" ht="36" x14ac:dyDescent="0.4">
      <c r="A2396" s="22">
        <v>2392</v>
      </c>
      <c r="B2396" s="22" t="s">
        <v>3668</v>
      </c>
      <c r="C2396" s="23" t="s">
        <v>3669</v>
      </c>
      <c r="D2396" s="23" t="s">
        <v>3702</v>
      </c>
      <c r="E2396" s="23" t="s">
        <v>118</v>
      </c>
      <c r="F2396" s="23" t="s">
        <v>3721</v>
      </c>
      <c r="G2396" s="23" t="s">
        <v>3722</v>
      </c>
      <c r="H2396" s="22" t="s">
        <v>84</v>
      </c>
      <c r="I2396" s="23" t="s">
        <v>3719</v>
      </c>
      <c r="J2396" s="5"/>
      <c r="K2396" s="5"/>
      <c r="L2396" s="19" t="str">
        <f>D2396&amp;"|"&amp;COUNTIF($D$5:D2396,D2396)</f>
        <v>استلام أسقف الشبك الممدد (لياسة على شبك معلق)|12</v>
      </c>
    </row>
    <row r="2397" spans="1:12" ht="36" x14ac:dyDescent="0.4">
      <c r="A2397" s="20">
        <v>2393</v>
      </c>
      <c r="B2397" s="20" t="s">
        <v>3668</v>
      </c>
      <c r="C2397" s="21" t="s">
        <v>3669</v>
      </c>
      <c r="D2397" s="21" t="s">
        <v>3702</v>
      </c>
      <c r="E2397" s="21" t="s">
        <v>118</v>
      </c>
      <c r="F2397" s="21" t="s">
        <v>3723</v>
      </c>
      <c r="G2397" s="21"/>
      <c r="H2397" s="20" t="s">
        <v>84</v>
      </c>
      <c r="I2397" s="21" t="s">
        <v>3719</v>
      </c>
      <c r="J2397" s="5"/>
      <c r="K2397" s="5"/>
      <c r="L2397" s="19" t="str">
        <f>D2397&amp;"|"&amp;COUNTIF($D$5:D2397,D2397)</f>
        <v>استلام أسقف الشبك الممدد (لياسة على شبك معلق)|13</v>
      </c>
    </row>
    <row r="2398" spans="1:12" ht="36" x14ac:dyDescent="0.4">
      <c r="A2398" s="22">
        <v>2394</v>
      </c>
      <c r="B2398" s="22" t="s">
        <v>3668</v>
      </c>
      <c r="C2398" s="23" t="s">
        <v>3669</v>
      </c>
      <c r="D2398" s="23" t="s">
        <v>3702</v>
      </c>
      <c r="E2398" s="23" t="s">
        <v>404</v>
      </c>
      <c r="F2398" s="23" t="s">
        <v>3724</v>
      </c>
      <c r="G2398" s="23" t="s">
        <v>3725</v>
      </c>
      <c r="H2398" s="22" t="s">
        <v>74</v>
      </c>
      <c r="I2398" s="23" t="s">
        <v>3719</v>
      </c>
      <c r="J2398" s="5"/>
      <c r="K2398" s="5"/>
      <c r="L2398" s="19" t="str">
        <f>D2398&amp;"|"&amp;COUNTIF($D$5:D2398,D2398)</f>
        <v>استلام أسقف الشبك الممدد (لياسة على شبك معلق)|14</v>
      </c>
    </row>
    <row r="2399" spans="1:12" ht="36" x14ac:dyDescent="0.4">
      <c r="A2399" s="20">
        <v>2395</v>
      </c>
      <c r="B2399" s="20" t="s">
        <v>3668</v>
      </c>
      <c r="C2399" s="21" t="s">
        <v>3669</v>
      </c>
      <c r="D2399" s="21" t="s">
        <v>3702</v>
      </c>
      <c r="E2399" s="21" t="s">
        <v>404</v>
      </c>
      <c r="F2399" s="21" t="s">
        <v>3726</v>
      </c>
      <c r="G2399" s="21"/>
      <c r="H2399" s="20" t="s">
        <v>84</v>
      </c>
      <c r="I2399" s="21" t="s">
        <v>3719</v>
      </c>
      <c r="J2399" s="5"/>
      <c r="K2399" s="5"/>
      <c r="L2399" s="19" t="str">
        <f>D2399&amp;"|"&amp;COUNTIF($D$5:D2399,D2399)</f>
        <v>استلام أسقف الشبك الممدد (لياسة على شبك معلق)|15</v>
      </c>
    </row>
    <row r="2400" spans="1:12" ht="18" x14ac:dyDescent="0.4">
      <c r="A2400" s="22">
        <v>2396</v>
      </c>
      <c r="B2400" s="22" t="s">
        <v>3668</v>
      </c>
      <c r="C2400" s="23" t="s">
        <v>3669</v>
      </c>
      <c r="D2400" s="23" t="s">
        <v>3727</v>
      </c>
      <c r="E2400" s="23" t="s">
        <v>118</v>
      </c>
      <c r="F2400" s="23" t="s">
        <v>3728</v>
      </c>
      <c r="G2400" s="23"/>
      <c r="H2400" s="22" t="s">
        <v>84</v>
      </c>
      <c r="I2400" s="23" t="s">
        <v>3729</v>
      </c>
      <c r="J2400" s="5"/>
      <c r="K2400" s="5"/>
      <c r="L2400" s="19" t="str">
        <f>D2400&amp;"|"&amp;COUNTIF($D$5:D2400,D2400)</f>
        <v>سقف شرائح ألومنيوم Strip ceiling|1</v>
      </c>
    </row>
    <row r="2401" spans="1:12" ht="18" x14ac:dyDescent="0.4">
      <c r="A2401" s="20">
        <v>2397</v>
      </c>
      <c r="B2401" s="20" t="s">
        <v>3668</v>
      </c>
      <c r="C2401" s="21" t="s">
        <v>3669</v>
      </c>
      <c r="D2401" s="21" t="s">
        <v>3730</v>
      </c>
      <c r="E2401" s="21" t="s">
        <v>118</v>
      </c>
      <c r="F2401" s="21" t="s">
        <v>3731</v>
      </c>
      <c r="G2401" s="21"/>
      <c r="H2401" s="20" t="s">
        <v>84</v>
      </c>
      <c r="I2401" s="21" t="s">
        <v>3732</v>
      </c>
      <c r="J2401" s="5"/>
      <c r="K2401" s="5"/>
      <c r="L2401" s="19" t="str">
        <f>D2401&amp;"|"&amp;COUNTIF($D$5:D2401,D2401)</f>
        <v>سقف ألواح جبس|1</v>
      </c>
    </row>
    <row r="2402" spans="1:12" ht="18" x14ac:dyDescent="0.4">
      <c r="A2402" s="22">
        <v>2398</v>
      </c>
      <c r="B2402" s="22" t="s">
        <v>3668</v>
      </c>
      <c r="C2402" s="23" t="s">
        <v>3669</v>
      </c>
      <c r="D2402" s="23" t="s">
        <v>3730</v>
      </c>
      <c r="E2402" s="23" t="s">
        <v>118</v>
      </c>
      <c r="F2402" s="23" t="s">
        <v>3733</v>
      </c>
      <c r="G2402" s="23"/>
      <c r="H2402" s="22" t="s">
        <v>84</v>
      </c>
      <c r="I2402" s="23" t="s">
        <v>3732</v>
      </c>
      <c r="J2402" s="5"/>
      <c r="K2402" s="5"/>
      <c r="L2402" s="19" t="str">
        <f>D2402&amp;"|"&amp;COUNTIF($D$5:D2402,D2402)</f>
        <v>سقف ألواح جبس|2</v>
      </c>
    </row>
    <row r="2403" spans="1:12" ht="18" x14ac:dyDescent="0.4">
      <c r="A2403" s="20">
        <v>2399</v>
      </c>
      <c r="B2403" s="20" t="s">
        <v>3668</v>
      </c>
      <c r="C2403" s="21" t="s">
        <v>3669</v>
      </c>
      <c r="D2403" s="21" t="s">
        <v>3730</v>
      </c>
      <c r="E2403" s="21" t="s">
        <v>76</v>
      </c>
      <c r="F2403" s="21" t="s">
        <v>3734</v>
      </c>
      <c r="G2403" s="21" t="s">
        <v>3735</v>
      </c>
      <c r="H2403" s="20" t="s">
        <v>78</v>
      </c>
      <c r="I2403" s="21" t="s">
        <v>3732</v>
      </c>
      <c r="J2403" s="5"/>
      <c r="K2403" s="5"/>
      <c r="L2403" s="19" t="str">
        <f>D2403&amp;"|"&amp;COUNTIF($D$5:D2403,D2403)</f>
        <v>سقف ألواح جبس|3</v>
      </c>
    </row>
    <row r="2404" spans="1:12" ht="18" x14ac:dyDescent="0.4">
      <c r="A2404" s="22">
        <v>2400</v>
      </c>
      <c r="B2404" s="22" t="s">
        <v>3668</v>
      </c>
      <c r="C2404" s="23" t="s">
        <v>3669</v>
      </c>
      <c r="D2404" s="23" t="s">
        <v>3736</v>
      </c>
      <c r="E2404" s="23" t="s">
        <v>118</v>
      </c>
      <c r="F2404" s="23" t="s">
        <v>3737</v>
      </c>
      <c r="G2404" s="23"/>
      <c r="H2404" s="22" t="s">
        <v>84</v>
      </c>
      <c r="I2404" s="23" t="s">
        <v>3738</v>
      </c>
      <c r="J2404" s="5"/>
      <c r="K2404" s="5"/>
      <c r="L2404" s="19" t="str">
        <f>D2404&amp;"|"&amp;COUNTIF($D$5:D2404,D2404)</f>
        <v>باب كشف سقف الجبس|1</v>
      </c>
    </row>
    <row r="2405" spans="1:12" ht="54" x14ac:dyDescent="0.4">
      <c r="A2405" s="20">
        <v>2401</v>
      </c>
      <c r="B2405" s="20" t="s">
        <v>3668</v>
      </c>
      <c r="C2405" s="21" t="s">
        <v>3669</v>
      </c>
      <c r="D2405" s="21" t="s">
        <v>3739</v>
      </c>
      <c r="E2405" s="21" t="s">
        <v>118</v>
      </c>
      <c r="F2405" s="21" t="s">
        <v>3740</v>
      </c>
      <c r="G2405" s="21"/>
      <c r="H2405" s="20" t="s">
        <v>84</v>
      </c>
      <c r="I2405" s="21" t="s">
        <v>3738</v>
      </c>
      <c r="J2405" s="5"/>
      <c r="K2405" s="5"/>
      <c r="L2405" s="19" t="str">
        <f>D2405&amp;"|"&amp;COUNTIF($D$5:D2405,D2405)</f>
        <v>اتصال السقف المستعار بالحائط|1</v>
      </c>
    </row>
    <row r="2406" spans="1:12" ht="18" x14ac:dyDescent="0.4">
      <c r="A2406" s="22">
        <v>2402</v>
      </c>
      <c r="B2406" s="22" t="s">
        <v>3668</v>
      </c>
      <c r="C2406" s="23" t="s">
        <v>3669</v>
      </c>
      <c r="D2406" s="23" t="s">
        <v>3670</v>
      </c>
      <c r="E2406" s="23" t="s">
        <v>118</v>
      </c>
      <c r="F2406" s="23" t="s">
        <v>3741</v>
      </c>
      <c r="G2406" s="23" t="s">
        <v>3742</v>
      </c>
      <c r="H2406" s="22" t="s">
        <v>84</v>
      </c>
      <c r="I2406" s="23" t="s">
        <v>3732</v>
      </c>
      <c r="J2406" s="5"/>
      <c r="K2406" s="5"/>
      <c r="L2406" s="19" t="str">
        <f>D2406&amp;"|"&amp;COUNTIF($D$5:D2406,D2406)</f>
        <v>استلام الأسقف المستعارة|24</v>
      </c>
    </row>
    <row r="2407" spans="1:12" ht="18" x14ac:dyDescent="0.4">
      <c r="A2407" s="20">
        <v>2403</v>
      </c>
      <c r="B2407" s="20" t="s">
        <v>3668</v>
      </c>
      <c r="C2407" s="21" t="s">
        <v>3669</v>
      </c>
      <c r="D2407" s="21" t="s">
        <v>3670</v>
      </c>
      <c r="E2407" s="21" t="s">
        <v>118</v>
      </c>
      <c r="F2407" s="21" t="s">
        <v>3743</v>
      </c>
      <c r="G2407" s="21" t="s">
        <v>3744</v>
      </c>
      <c r="H2407" s="20" t="s">
        <v>84</v>
      </c>
      <c r="I2407" s="21" t="s">
        <v>3732</v>
      </c>
      <c r="J2407" s="5"/>
      <c r="K2407" s="5"/>
      <c r="L2407" s="19" t="str">
        <f>D2407&amp;"|"&amp;COUNTIF($D$5:D2407,D2407)</f>
        <v>استلام الأسقف المستعارة|25</v>
      </c>
    </row>
    <row r="2408" spans="1:12" ht="36" x14ac:dyDescent="0.4">
      <c r="A2408" s="22">
        <v>2404</v>
      </c>
      <c r="B2408" s="22" t="s">
        <v>3668</v>
      </c>
      <c r="C2408" s="23" t="s">
        <v>3669</v>
      </c>
      <c r="D2408" s="23" t="s">
        <v>3745</v>
      </c>
      <c r="E2408" s="23" t="s">
        <v>72</v>
      </c>
      <c r="F2408" s="23" t="s">
        <v>3746</v>
      </c>
      <c r="G2408" s="23"/>
      <c r="H2408" s="22" t="s">
        <v>74</v>
      </c>
      <c r="I2408" s="23" t="s">
        <v>3747</v>
      </c>
      <c r="J2408" s="5"/>
      <c r="K2408" s="5"/>
      <c r="L2408" s="19" t="str">
        <f>D2408&amp;"|"&amp;COUNTIF($D$5:D2408,D2408)</f>
        <v>الأسقف المستعارة الجبسية|1</v>
      </c>
    </row>
    <row r="2409" spans="1:12" ht="36" x14ac:dyDescent="0.4">
      <c r="A2409" s="20">
        <v>2405</v>
      </c>
      <c r="B2409" s="20" t="s">
        <v>3668</v>
      </c>
      <c r="C2409" s="21" t="s">
        <v>3669</v>
      </c>
      <c r="D2409" s="21" t="s">
        <v>3745</v>
      </c>
      <c r="E2409" s="21" t="s">
        <v>118</v>
      </c>
      <c r="F2409" s="21" t="s">
        <v>3748</v>
      </c>
      <c r="G2409" s="21" t="s">
        <v>3749</v>
      </c>
      <c r="H2409" s="20" t="s">
        <v>84</v>
      </c>
      <c r="I2409" s="21" t="s">
        <v>3747</v>
      </c>
      <c r="J2409" s="5"/>
      <c r="K2409" s="5"/>
      <c r="L2409" s="19" t="str">
        <f>D2409&amp;"|"&amp;COUNTIF($D$5:D2409,D2409)</f>
        <v>الأسقف المستعارة الجبسية|2</v>
      </c>
    </row>
    <row r="2410" spans="1:12" ht="36" x14ac:dyDescent="0.4">
      <c r="A2410" s="22">
        <v>2406</v>
      </c>
      <c r="B2410" s="22" t="s">
        <v>3668</v>
      </c>
      <c r="C2410" s="23" t="s">
        <v>3669</v>
      </c>
      <c r="D2410" s="23" t="s">
        <v>3745</v>
      </c>
      <c r="E2410" s="23" t="s">
        <v>118</v>
      </c>
      <c r="F2410" s="23" t="s">
        <v>3750</v>
      </c>
      <c r="G2410" s="23" t="s">
        <v>3751</v>
      </c>
      <c r="H2410" s="22" t="s">
        <v>84</v>
      </c>
      <c r="I2410" s="23" t="s">
        <v>3747</v>
      </c>
      <c r="J2410" s="5"/>
      <c r="K2410" s="5"/>
      <c r="L2410" s="19" t="str">
        <f>D2410&amp;"|"&amp;COUNTIF($D$5:D2410,D2410)</f>
        <v>الأسقف المستعارة الجبسية|3</v>
      </c>
    </row>
    <row r="2411" spans="1:12" ht="36" x14ac:dyDescent="0.4">
      <c r="A2411" s="20">
        <v>2407</v>
      </c>
      <c r="B2411" s="20" t="s">
        <v>3668</v>
      </c>
      <c r="C2411" s="21" t="s">
        <v>3669</v>
      </c>
      <c r="D2411" s="21" t="s">
        <v>3745</v>
      </c>
      <c r="E2411" s="21" t="s">
        <v>118</v>
      </c>
      <c r="F2411" s="21" t="s">
        <v>3752</v>
      </c>
      <c r="G2411" s="21" t="s">
        <v>3753</v>
      </c>
      <c r="H2411" s="20" t="s">
        <v>84</v>
      </c>
      <c r="I2411" s="21" t="s">
        <v>3747</v>
      </c>
      <c r="J2411" s="5"/>
      <c r="K2411" s="5"/>
      <c r="L2411" s="19" t="str">
        <f>D2411&amp;"|"&amp;COUNTIF($D$5:D2411,D2411)</f>
        <v>الأسقف المستعارة الجبسية|4</v>
      </c>
    </row>
    <row r="2412" spans="1:12" ht="36" x14ac:dyDescent="0.4">
      <c r="A2412" s="22">
        <v>2408</v>
      </c>
      <c r="B2412" s="22" t="s">
        <v>3668</v>
      </c>
      <c r="C2412" s="23" t="s">
        <v>3669</v>
      </c>
      <c r="D2412" s="23" t="s">
        <v>3745</v>
      </c>
      <c r="E2412" s="23" t="s">
        <v>118</v>
      </c>
      <c r="F2412" s="23" t="s">
        <v>3754</v>
      </c>
      <c r="G2412" s="23"/>
      <c r="H2412" s="22" t="s">
        <v>84</v>
      </c>
      <c r="I2412" s="23" t="s">
        <v>3747</v>
      </c>
      <c r="J2412" s="5"/>
      <c r="K2412" s="5"/>
      <c r="L2412" s="19" t="str">
        <f>D2412&amp;"|"&amp;COUNTIF($D$5:D2412,D2412)</f>
        <v>الأسقف المستعارة الجبسية|5</v>
      </c>
    </row>
    <row r="2413" spans="1:12" ht="36" x14ac:dyDescent="0.4">
      <c r="A2413" s="20">
        <v>2409</v>
      </c>
      <c r="B2413" s="20" t="s">
        <v>3668</v>
      </c>
      <c r="C2413" s="21" t="s">
        <v>3669</v>
      </c>
      <c r="D2413" s="21" t="s">
        <v>3755</v>
      </c>
      <c r="E2413" s="21" t="s">
        <v>118</v>
      </c>
      <c r="F2413" s="21" t="s">
        <v>3756</v>
      </c>
      <c r="G2413" s="21"/>
      <c r="H2413" s="20" t="s">
        <v>84</v>
      </c>
      <c r="I2413" s="21" t="s">
        <v>3732</v>
      </c>
      <c r="J2413" s="5"/>
      <c r="K2413" s="5"/>
      <c r="L2413" s="19" t="str">
        <f>D2413&amp;"|"&amp;COUNTIF($D$5:D2413,D2413)</f>
        <v>سقف بلاطات Mineral fiber 60 × 60|1</v>
      </c>
    </row>
    <row r="2414" spans="1:12" ht="36" x14ac:dyDescent="0.4">
      <c r="A2414" s="22">
        <v>2410</v>
      </c>
      <c r="B2414" s="22" t="s">
        <v>3668</v>
      </c>
      <c r="C2414" s="23" t="s">
        <v>3669</v>
      </c>
      <c r="D2414" s="23" t="s">
        <v>3736</v>
      </c>
      <c r="E2414" s="23" t="s">
        <v>118</v>
      </c>
      <c r="F2414" s="23" t="s">
        <v>3757</v>
      </c>
      <c r="G2414" s="23"/>
      <c r="H2414" s="22" t="s">
        <v>84</v>
      </c>
      <c r="I2414" s="23" t="s">
        <v>3738</v>
      </c>
      <c r="J2414" s="5"/>
      <c r="K2414" s="5"/>
      <c r="L2414" s="19" t="str">
        <f>D2414&amp;"|"&amp;COUNTIF($D$5:D2414,D2414)</f>
        <v>باب كشف سقف الجبس|2</v>
      </c>
    </row>
    <row r="2415" spans="1:12" ht="36" x14ac:dyDescent="0.4">
      <c r="A2415" s="20">
        <v>2411</v>
      </c>
      <c r="B2415" s="20" t="s">
        <v>3758</v>
      </c>
      <c r="C2415" s="21" t="s">
        <v>3759</v>
      </c>
      <c r="D2415" s="21" t="s">
        <v>3760</v>
      </c>
      <c r="E2415" s="21" t="s">
        <v>72</v>
      </c>
      <c r="F2415" s="21" t="s">
        <v>3761</v>
      </c>
      <c r="G2415" s="21"/>
      <c r="H2415" s="20" t="s">
        <v>84</v>
      </c>
      <c r="I2415" s="21" t="s">
        <v>3016</v>
      </c>
      <c r="J2415" s="5"/>
      <c r="K2415" s="5"/>
      <c r="L2415" s="19" t="str">
        <f>D2415&amp;"|"&amp;COUNTIF($D$5:D2415,D2415)</f>
        <v>استلام تركيب الحلوق الخشبية للأبواب والشبابيك|1</v>
      </c>
    </row>
    <row r="2416" spans="1:12" ht="36" x14ac:dyDescent="0.4">
      <c r="A2416" s="22">
        <v>2412</v>
      </c>
      <c r="B2416" s="22" t="s">
        <v>3758</v>
      </c>
      <c r="C2416" s="23" t="s">
        <v>3759</v>
      </c>
      <c r="D2416" s="23" t="s">
        <v>3760</v>
      </c>
      <c r="E2416" s="23" t="s">
        <v>72</v>
      </c>
      <c r="F2416" s="23" t="s">
        <v>3762</v>
      </c>
      <c r="G2416" s="23"/>
      <c r="H2416" s="22" t="s">
        <v>84</v>
      </c>
      <c r="I2416" s="23" t="s">
        <v>3016</v>
      </c>
      <c r="J2416" s="5"/>
      <c r="K2416" s="5"/>
      <c r="L2416" s="19" t="str">
        <f>D2416&amp;"|"&amp;COUNTIF($D$5:D2416,D2416)</f>
        <v>استلام تركيب الحلوق الخشبية للأبواب والشبابيك|2</v>
      </c>
    </row>
    <row r="2417" spans="1:12" ht="36" x14ac:dyDescent="0.4">
      <c r="A2417" s="20">
        <v>2413</v>
      </c>
      <c r="B2417" s="20" t="s">
        <v>3758</v>
      </c>
      <c r="C2417" s="21" t="s">
        <v>3759</v>
      </c>
      <c r="D2417" s="21" t="s">
        <v>3760</v>
      </c>
      <c r="E2417" s="21" t="s">
        <v>72</v>
      </c>
      <c r="F2417" s="21" t="s">
        <v>3763</v>
      </c>
      <c r="G2417" s="21" t="s">
        <v>3764</v>
      </c>
      <c r="H2417" s="20" t="s">
        <v>84</v>
      </c>
      <c r="I2417" s="21" t="s">
        <v>3016</v>
      </c>
      <c r="J2417" s="5"/>
      <c r="K2417" s="5"/>
      <c r="L2417" s="19" t="str">
        <f>D2417&amp;"|"&amp;COUNTIF($D$5:D2417,D2417)</f>
        <v>استلام تركيب الحلوق الخشبية للأبواب والشبابيك|3</v>
      </c>
    </row>
    <row r="2418" spans="1:12" ht="36" x14ac:dyDescent="0.4">
      <c r="A2418" s="22">
        <v>2414</v>
      </c>
      <c r="B2418" s="22" t="s">
        <v>3758</v>
      </c>
      <c r="C2418" s="23" t="s">
        <v>3759</v>
      </c>
      <c r="D2418" s="23" t="s">
        <v>3760</v>
      </c>
      <c r="E2418" s="23" t="s">
        <v>72</v>
      </c>
      <c r="F2418" s="23" t="s">
        <v>3765</v>
      </c>
      <c r="G2418" s="23"/>
      <c r="H2418" s="22" t="s">
        <v>84</v>
      </c>
      <c r="I2418" s="23" t="s">
        <v>3016</v>
      </c>
      <c r="J2418" s="5"/>
      <c r="K2418" s="5"/>
      <c r="L2418" s="19" t="str">
        <f>D2418&amp;"|"&amp;COUNTIF($D$5:D2418,D2418)</f>
        <v>استلام تركيب الحلوق الخشبية للأبواب والشبابيك|4</v>
      </c>
    </row>
    <row r="2419" spans="1:12" ht="36" x14ac:dyDescent="0.4">
      <c r="A2419" s="20">
        <v>2415</v>
      </c>
      <c r="B2419" s="20" t="s">
        <v>3758</v>
      </c>
      <c r="C2419" s="21" t="s">
        <v>3759</v>
      </c>
      <c r="D2419" s="21" t="s">
        <v>3760</v>
      </c>
      <c r="E2419" s="21" t="s">
        <v>118</v>
      </c>
      <c r="F2419" s="21" t="s">
        <v>3766</v>
      </c>
      <c r="G2419" s="21"/>
      <c r="H2419" s="20" t="s">
        <v>84</v>
      </c>
      <c r="I2419" s="21" t="s">
        <v>3016</v>
      </c>
      <c r="J2419" s="5"/>
      <c r="K2419" s="5"/>
      <c r="L2419" s="19" t="str">
        <f>D2419&amp;"|"&amp;COUNTIF($D$5:D2419,D2419)</f>
        <v>استلام تركيب الحلوق الخشبية للأبواب والشبابيك|5</v>
      </c>
    </row>
    <row r="2420" spans="1:12" ht="36" x14ac:dyDescent="0.4">
      <c r="A2420" s="22">
        <v>2416</v>
      </c>
      <c r="B2420" s="22" t="s">
        <v>3758</v>
      </c>
      <c r="C2420" s="23" t="s">
        <v>3759</v>
      </c>
      <c r="D2420" s="23" t="s">
        <v>3760</v>
      </c>
      <c r="E2420" s="23" t="s">
        <v>118</v>
      </c>
      <c r="F2420" s="23" t="s">
        <v>3767</v>
      </c>
      <c r="G2420" s="23"/>
      <c r="H2420" s="22" t="s">
        <v>84</v>
      </c>
      <c r="I2420" s="23" t="s">
        <v>3016</v>
      </c>
      <c r="J2420" s="5"/>
      <c r="K2420" s="5"/>
      <c r="L2420" s="19" t="str">
        <f>D2420&amp;"|"&amp;COUNTIF($D$5:D2420,D2420)</f>
        <v>استلام تركيب الحلوق الخشبية للأبواب والشبابيك|6</v>
      </c>
    </row>
    <row r="2421" spans="1:12" ht="36" x14ac:dyDescent="0.4">
      <c r="A2421" s="20">
        <v>2417</v>
      </c>
      <c r="B2421" s="20" t="s">
        <v>3758</v>
      </c>
      <c r="C2421" s="21" t="s">
        <v>3759</v>
      </c>
      <c r="D2421" s="21" t="s">
        <v>3760</v>
      </c>
      <c r="E2421" s="21" t="s">
        <v>118</v>
      </c>
      <c r="F2421" s="21" t="s">
        <v>3768</v>
      </c>
      <c r="G2421" s="21" t="s">
        <v>3769</v>
      </c>
      <c r="H2421" s="20" t="s">
        <v>84</v>
      </c>
      <c r="I2421" s="21" t="s">
        <v>3016</v>
      </c>
      <c r="J2421" s="5"/>
      <c r="K2421" s="5"/>
      <c r="L2421" s="19" t="str">
        <f>D2421&amp;"|"&amp;COUNTIF($D$5:D2421,D2421)</f>
        <v>استلام تركيب الحلوق الخشبية للأبواب والشبابيك|7</v>
      </c>
    </row>
    <row r="2422" spans="1:12" ht="36" x14ac:dyDescent="0.4">
      <c r="A2422" s="22">
        <v>2418</v>
      </c>
      <c r="B2422" s="22" t="s">
        <v>3758</v>
      </c>
      <c r="C2422" s="23" t="s">
        <v>3759</v>
      </c>
      <c r="D2422" s="23" t="s">
        <v>3760</v>
      </c>
      <c r="E2422" s="23" t="s">
        <v>118</v>
      </c>
      <c r="F2422" s="23" t="s">
        <v>3770</v>
      </c>
      <c r="G2422" s="23"/>
      <c r="H2422" s="22" t="s">
        <v>84</v>
      </c>
      <c r="I2422" s="23" t="s">
        <v>3016</v>
      </c>
      <c r="J2422" s="5"/>
      <c r="K2422" s="5"/>
      <c r="L2422" s="19" t="str">
        <f>D2422&amp;"|"&amp;COUNTIF($D$5:D2422,D2422)</f>
        <v>استلام تركيب الحلوق الخشبية للأبواب والشبابيك|8</v>
      </c>
    </row>
    <row r="2423" spans="1:12" ht="36" x14ac:dyDescent="0.4">
      <c r="A2423" s="20">
        <v>2419</v>
      </c>
      <c r="B2423" s="20" t="s">
        <v>3758</v>
      </c>
      <c r="C2423" s="21" t="s">
        <v>3759</v>
      </c>
      <c r="D2423" s="21" t="s">
        <v>3760</v>
      </c>
      <c r="E2423" s="21" t="s">
        <v>118</v>
      </c>
      <c r="F2423" s="21" t="s">
        <v>3771</v>
      </c>
      <c r="G2423" s="21" t="s">
        <v>3772</v>
      </c>
      <c r="H2423" s="20" t="s">
        <v>84</v>
      </c>
      <c r="I2423" s="21" t="s">
        <v>3016</v>
      </c>
      <c r="J2423" s="5"/>
      <c r="K2423" s="5"/>
      <c r="L2423" s="19" t="str">
        <f>D2423&amp;"|"&amp;COUNTIF($D$5:D2423,D2423)</f>
        <v>استلام تركيب الحلوق الخشبية للأبواب والشبابيك|9</v>
      </c>
    </row>
    <row r="2424" spans="1:12" ht="36" x14ac:dyDescent="0.4">
      <c r="A2424" s="22">
        <v>2420</v>
      </c>
      <c r="B2424" s="22" t="s">
        <v>3758</v>
      </c>
      <c r="C2424" s="23" t="s">
        <v>3759</v>
      </c>
      <c r="D2424" s="23" t="s">
        <v>3760</v>
      </c>
      <c r="E2424" s="23" t="s">
        <v>118</v>
      </c>
      <c r="F2424" s="23" t="s">
        <v>3773</v>
      </c>
      <c r="G2424" s="23" t="s">
        <v>3774</v>
      </c>
      <c r="H2424" s="22" t="s">
        <v>84</v>
      </c>
      <c r="I2424" s="23" t="s">
        <v>3016</v>
      </c>
      <c r="J2424" s="5"/>
      <c r="K2424" s="5"/>
      <c r="L2424" s="19" t="str">
        <f>D2424&amp;"|"&amp;COUNTIF($D$5:D2424,D2424)</f>
        <v>استلام تركيب الحلوق الخشبية للأبواب والشبابيك|10</v>
      </c>
    </row>
    <row r="2425" spans="1:12" ht="36" x14ac:dyDescent="0.4">
      <c r="A2425" s="20">
        <v>2421</v>
      </c>
      <c r="B2425" s="20" t="s">
        <v>3758</v>
      </c>
      <c r="C2425" s="21" t="s">
        <v>3759</v>
      </c>
      <c r="D2425" s="21" t="s">
        <v>3760</v>
      </c>
      <c r="E2425" s="21" t="s">
        <v>118</v>
      </c>
      <c r="F2425" s="21" t="s">
        <v>3775</v>
      </c>
      <c r="G2425" s="21"/>
      <c r="H2425" s="20" t="s">
        <v>74</v>
      </c>
      <c r="I2425" s="21" t="s">
        <v>3016</v>
      </c>
      <c r="J2425" s="5"/>
      <c r="K2425" s="5"/>
      <c r="L2425" s="19" t="str">
        <f>D2425&amp;"|"&amp;COUNTIF($D$5:D2425,D2425)</f>
        <v>استلام تركيب الحلوق الخشبية للأبواب والشبابيك|11</v>
      </c>
    </row>
    <row r="2426" spans="1:12" ht="36" x14ac:dyDescent="0.4">
      <c r="A2426" s="22">
        <v>2422</v>
      </c>
      <c r="B2426" s="22" t="s">
        <v>3758</v>
      </c>
      <c r="C2426" s="23" t="s">
        <v>3759</v>
      </c>
      <c r="D2426" s="23" t="s">
        <v>3760</v>
      </c>
      <c r="E2426" s="23" t="s">
        <v>118</v>
      </c>
      <c r="F2426" s="23" t="s">
        <v>3776</v>
      </c>
      <c r="G2426" s="23"/>
      <c r="H2426" s="22" t="s">
        <v>84</v>
      </c>
      <c r="I2426" s="23" t="s">
        <v>3016</v>
      </c>
      <c r="J2426" s="5"/>
      <c r="K2426" s="5"/>
      <c r="L2426" s="19" t="str">
        <f>D2426&amp;"|"&amp;COUNTIF($D$5:D2426,D2426)</f>
        <v>استلام تركيب الحلوق الخشبية للأبواب والشبابيك|12</v>
      </c>
    </row>
    <row r="2427" spans="1:12" ht="36" x14ac:dyDescent="0.4">
      <c r="A2427" s="20">
        <v>2423</v>
      </c>
      <c r="B2427" s="20" t="s">
        <v>3758</v>
      </c>
      <c r="C2427" s="21" t="s">
        <v>3759</v>
      </c>
      <c r="D2427" s="21" t="s">
        <v>3760</v>
      </c>
      <c r="E2427" s="21" t="s">
        <v>118</v>
      </c>
      <c r="F2427" s="21" t="s">
        <v>3777</v>
      </c>
      <c r="G2427" s="21"/>
      <c r="H2427" s="20" t="s">
        <v>84</v>
      </c>
      <c r="I2427" s="21" t="s">
        <v>3016</v>
      </c>
      <c r="J2427" s="5"/>
      <c r="K2427" s="5"/>
      <c r="L2427" s="19" t="str">
        <f>D2427&amp;"|"&amp;COUNTIF($D$5:D2427,D2427)</f>
        <v>استلام تركيب الحلوق الخشبية للأبواب والشبابيك|13</v>
      </c>
    </row>
    <row r="2428" spans="1:12" ht="36" x14ac:dyDescent="0.4">
      <c r="A2428" s="22">
        <v>2424</v>
      </c>
      <c r="B2428" s="22" t="s">
        <v>3758</v>
      </c>
      <c r="C2428" s="23" t="s">
        <v>3759</v>
      </c>
      <c r="D2428" s="23" t="s">
        <v>3760</v>
      </c>
      <c r="E2428" s="23" t="s">
        <v>118</v>
      </c>
      <c r="F2428" s="23" t="s">
        <v>3778</v>
      </c>
      <c r="G2428" s="23"/>
      <c r="H2428" s="22" t="s">
        <v>84</v>
      </c>
      <c r="I2428" s="23" t="s">
        <v>3021</v>
      </c>
      <c r="J2428" s="5"/>
      <c r="K2428" s="5"/>
      <c r="L2428" s="19" t="str">
        <f>D2428&amp;"|"&amp;COUNTIF($D$5:D2428,D2428)</f>
        <v>استلام تركيب الحلوق الخشبية للأبواب والشبابيك|14</v>
      </c>
    </row>
    <row r="2429" spans="1:12" ht="36" x14ac:dyDescent="0.4">
      <c r="A2429" s="20">
        <v>2425</v>
      </c>
      <c r="B2429" s="20" t="s">
        <v>3758</v>
      </c>
      <c r="C2429" s="21" t="s">
        <v>3759</v>
      </c>
      <c r="D2429" s="21" t="s">
        <v>3760</v>
      </c>
      <c r="E2429" s="21" t="s">
        <v>118</v>
      </c>
      <c r="F2429" s="21" t="s">
        <v>3779</v>
      </c>
      <c r="G2429" s="21"/>
      <c r="H2429" s="20" t="s">
        <v>84</v>
      </c>
      <c r="I2429" s="21" t="s">
        <v>3021</v>
      </c>
      <c r="J2429" s="5"/>
      <c r="K2429" s="5"/>
      <c r="L2429" s="19" t="str">
        <f>D2429&amp;"|"&amp;COUNTIF($D$5:D2429,D2429)</f>
        <v>استلام تركيب الحلوق الخشبية للأبواب والشبابيك|15</v>
      </c>
    </row>
    <row r="2430" spans="1:12" ht="36" x14ac:dyDescent="0.4">
      <c r="A2430" s="22">
        <v>2426</v>
      </c>
      <c r="B2430" s="22" t="s">
        <v>3758</v>
      </c>
      <c r="C2430" s="23" t="s">
        <v>3759</v>
      </c>
      <c r="D2430" s="23" t="s">
        <v>3760</v>
      </c>
      <c r="E2430" s="23" t="s">
        <v>118</v>
      </c>
      <c r="F2430" s="23" t="s">
        <v>3780</v>
      </c>
      <c r="G2430" s="23"/>
      <c r="H2430" s="22" t="s">
        <v>84</v>
      </c>
      <c r="I2430" s="23" t="s">
        <v>3021</v>
      </c>
      <c r="J2430" s="5"/>
      <c r="K2430" s="5"/>
      <c r="L2430" s="19" t="str">
        <f>D2430&amp;"|"&amp;COUNTIF($D$5:D2430,D2430)</f>
        <v>استلام تركيب الحلوق الخشبية للأبواب والشبابيك|16</v>
      </c>
    </row>
    <row r="2431" spans="1:12" ht="36" x14ac:dyDescent="0.4">
      <c r="A2431" s="20">
        <v>2427</v>
      </c>
      <c r="B2431" s="20" t="s">
        <v>3758</v>
      </c>
      <c r="C2431" s="21" t="s">
        <v>3759</v>
      </c>
      <c r="D2431" s="21" t="s">
        <v>3760</v>
      </c>
      <c r="E2431" s="21" t="s">
        <v>118</v>
      </c>
      <c r="F2431" s="21" t="s">
        <v>3781</v>
      </c>
      <c r="G2431" s="21"/>
      <c r="H2431" s="20" t="s">
        <v>84</v>
      </c>
      <c r="I2431" s="21" t="s">
        <v>3021</v>
      </c>
      <c r="J2431" s="5"/>
      <c r="K2431" s="5"/>
      <c r="L2431" s="19" t="str">
        <f>D2431&amp;"|"&amp;COUNTIF($D$5:D2431,D2431)</f>
        <v>استلام تركيب الحلوق الخشبية للأبواب والشبابيك|17</v>
      </c>
    </row>
    <row r="2432" spans="1:12" ht="36" x14ac:dyDescent="0.4">
      <c r="A2432" s="22">
        <v>2428</v>
      </c>
      <c r="B2432" s="22" t="s">
        <v>3758</v>
      </c>
      <c r="C2432" s="23" t="s">
        <v>3759</v>
      </c>
      <c r="D2432" s="23" t="s">
        <v>3760</v>
      </c>
      <c r="E2432" s="23" t="s">
        <v>118</v>
      </c>
      <c r="F2432" s="23" t="s">
        <v>3782</v>
      </c>
      <c r="G2432" s="23" t="s">
        <v>3783</v>
      </c>
      <c r="H2432" s="22" t="s">
        <v>84</v>
      </c>
      <c r="I2432" s="23" t="s">
        <v>3021</v>
      </c>
      <c r="J2432" s="5"/>
      <c r="K2432" s="5"/>
      <c r="L2432" s="19" t="str">
        <f>D2432&amp;"|"&amp;COUNTIF($D$5:D2432,D2432)</f>
        <v>استلام تركيب الحلوق الخشبية للأبواب والشبابيك|18</v>
      </c>
    </row>
    <row r="2433" spans="1:12" ht="36" x14ac:dyDescent="0.4">
      <c r="A2433" s="20">
        <v>2429</v>
      </c>
      <c r="B2433" s="20" t="s">
        <v>3758</v>
      </c>
      <c r="C2433" s="21" t="s">
        <v>3759</v>
      </c>
      <c r="D2433" s="21" t="s">
        <v>3760</v>
      </c>
      <c r="E2433" s="21" t="s">
        <v>118</v>
      </c>
      <c r="F2433" s="21" t="s">
        <v>3784</v>
      </c>
      <c r="G2433" s="21" t="s">
        <v>3785</v>
      </c>
      <c r="H2433" s="20" t="s">
        <v>84</v>
      </c>
      <c r="I2433" s="21" t="s">
        <v>3021</v>
      </c>
      <c r="J2433" s="5"/>
      <c r="K2433" s="5"/>
      <c r="L2433" s="19" t="str">
        <f>D2433&amp;"|"&amp;COUNTIF($D$5:D2433,D2433)</f>
        <v>استلام تركيب الحلوق الخشبية للأبواب والشبابيك|19</v>
      </c>
    </row>
    <row r="2434" spans="1:12" ht="36" x14ac:dyDescent="0.4">
      <c r="A2434" s="22">
        <v>2430</v>
      </c>
      <c r="B2434" s="22" t="s">
        <v>3758</v>
      </c>
      <c r="C2434" s="23" t="s">
        <v>3759</v>
      </c>
      <c r="D2434" s="23" t="s">
        <v>3760</v>
      </c>
      <c r="E2434" s="23" t="s">
        <v>118</v>
      </c>
      <c r="F2434" s="23" t="s">
        <v>3786</v>
      </c>
      <c r="G2434" s="23" t="s">
        <v>3787</v>
      </c>
      <c r="H2434" s="22" t="s">
        <v>84</v>
      </c>
      <c r="I2434" s="23" t="s">
        <v>3021</v>
      </c>
      <c r="J2434" s="5"/>
      <c r="K2434" s="5"/>
      <c r="L2434" s="19" t="str">
        <f>D2434&amp;"|"&amp;COUNTIF($D$5:D2434,D2434)</f>
        <v>استلام تركيب الحلوق الخشبية للأبواب والشبابيك|20</v>
      </c>
    </row>
    <row r="2435" spans="1:12" ht="36" x14ac:dyDescent="0.4">
      <c r="A2435" s="20">
        <v>2431</v>
      </c>
      <c r="B2435" s="20" t="s">
        <v>3758</v>
      </c>
      <c r="C2435" s="21" t="s">
        <v>3759</v>
      </c>
      <c r="D2435" s="21" t="s">
        <v>3760</v>
      </c>
      <c r="E2435" s="21" t="s">
        <v>118</v>
      </c>
      <c r="F2435" s="21" t="s">
        <v>3788</v>
      </c>
      <c r="G2435" s="21"/>
      <c r="H2435" s="20" t="s">
        <v>84</v>
      </c>
      <c r="I2435" s="21" t="s">
        <v>3021</v>
      </c>
      <c r="J2435" s="5"/>
      <c r="K2435" s="5"/>
      <c r="L2435" s="19" t="str">
        <f>D2435&amp;"|"&amp;COUNTIF($D$5:D2435,D2435)</f>
        <v>استلام تركيب الحلوق الخشبية للأبواب والشبابيك|21</v>
      </c>
    </row>
    <row r="2436" spans="1:12" ht="36" x14ac:dyDescent="0.4">
      <c r="A2436" s="22">
        <v>2432</v>
      </c>
      <c r="B2436" s="22" t="s">
        <v>3758</v>
      </c>
      <c r="C2436" s="23" t="s">
        <v>3759</v>
      </c>
      <c r="D2436" s="23" t="s">
        <v>3789</v>
      </c>
      <c r="E2436" s="23" t="s">
        <v>72</v>
      </c>
      <c r="F2436" s="23" t="s">
        <v>3790</v>
      </c>
      <c r="G2436" s="23" t="s">
        <v>3791</v>
      </c>
      <c r="H2436" s="22" t="s">
        <v>78</v>
      </c>
      <c r="I2436" s="23" t="s">
        <v>3719</v>
      </c>
      <c r="J2436" s="5"/>
      <c r="K2436" s="5"/>
      <c r="L2436" s="19" t="str">
        <f>D2436&amp;"|"&amp;COUNTIF($D$5:D2436,D2436)</f>
        <v>استلام نوعية خشب النجارة المعمارية درجة أولى|1</v>
      </c>
    </row>
    <row r="2437" spans="1:12" ht="36" x14ac:dyDescent="0.4">
      <c r="A2437" s="20">
        <v>2433</v>
      </c>
      <c r="B2437" s="20" t="s">
        <v>3758</v>
      </c>
      <c r="C2437" s="21" t="s">
        <v>3759</v>
      </c>
      <c r="D2437" s="21" t="s">
        <v>3789</v>
      </c>
      <c r="E2437" s="21" t="s">
        <v>72</v>
      </c>
      <c r="F2437" s="21" t="s">
        <v>3792</v>
      </c>
      <c r="G2437" s="21"/>
      <c r="H2437" s="20" t="s">
        <v>84</v>
      </c>
      <c r="I2437" s="21" t="s">
        <v>3719</v>
      </c>
      <c r="J2437" s="5"/>
      <c r="K2437" s="5"/>
      <c r="L2437" s="19" t="str">
        <f>D2437&amp;"|"&amp;COUNTIF($D$5:D2437,D2437)</f>
        <v>استلام نوعية خشب النجارة المعمارية درجة أولى|2</v>
      </c>
    </row>
    <row r="2438" spans="1:12" ht="36" x14ac:dyDescent="0.4">
      <c r="A2438" s="22">
        <v>2434</v>
      </c>
      <c r="B2438" s="22" t="s">
        <v>3758</v>
      </c>
      <c r="C2438" s="23" t="s">
        <v>3759</v>
      </c>
      <c r="D2438" s="23" t="s">
        <v>3789</v>
      </c>
      <c r="E2438" s="23" t="s">
        <v>72</v>
      </c>
      <c r="F2438" s="23" t="s">
        <v>3793</v>
      </c>
      <c r="G2438" s="23" t="s">
        <v>3794</v>
      </c>
      <c r="H2438" s="22" t="s">
        <v>84</v>
      </c>
      <c r="I2438" s="23" t="s">
        <v>3719</v>
      </c>
      <c r="J2438" s="5"/>
      <c r="K2438" s="5"/>
      <c r="L2438" s="19" t="str">
        <f>D2438&amp;"|"&amp;COUNTIF($D$5:D2438,D2438)</f>
        <v>استلام نوعية خشب النجارة المعمارية درجة أولى|3</v>
      </c>
    </row>
    <row r="2439" spans="1:12" ht="36" x14ac:dyDescent="0.4">
      <c r="A2439" s="20">
        <v>2435</v>
      </c>
      <c r="B2439" s="20" t="s">
        <v>3758</v>
      </c>
      <c r="C2439" s="21" t="s">
        <v>3759</v>
      </c>
      <c r="D2439" s="21" t="s">
        <v>3789</v>
      </c>
      <c r="E2439" s="21" t="s">
        <v>72</v>
      </c>
      <c r="F2439" s="21" t="s">
        <v>3795</v>
      </c>
      <c r="G2439" s="21"/>
      <c r="H2439" s="20" t="s">
        <v>84</v>
      </c>
      <c r="I2439" s="21" t="s">
        <v>3719</v>
      </c>
      <c r="J2439" s="5"/>
      <c r="K2439" s="5"/>
      <c r="L2439" s="19" t="str">
        <f>D2439&amp;"|"&amp;COUNTIF($D$5:D2439,D2439)</f>
        <v>استلام نوعية خشب النجارة المعمارية درجة أولى|4</v>
      </c>
    </row>
    <row r="2440" spans="1:12" ht="36" x14ac:dyDescent="0.4">
      <c r="A2440" s="22">
        <v>2436</v>
      </c>
      <c r="B2440" s="22" t="s">
        <v>3758</v>
      </c>
      <c r="C2440" s="23" t="s">
        <v>3759</v>
      </c>
      <c r="D2440" s="23" t="s">
        <v>3789</v>
      </c>
      <c r="E2440" s="23" t="s">
        <v>72</v>
      </c>
      <c r="F2440" s="23" t="s">
        <v>3796</v>
      </c>
      <c r="G2440" s="23"/>
      <c r="H2440" s="22" t="s">
        <v>84</v>
      </c>
      <c r="I2440" s="23" t="s">
        <v>3797</v>
      </c>
      <c r="J2440" s="5"/>
      <c r="K2440" s="5"/>
      <c r="L2440" s="19" t="str">
        <f>D2440&amp;"|"&amp;COUNTIF($D$5:D2440,D2440)</f>
        <v>استلام نوعية خشب النجارة المعمارية درجة أولى|5</v>
      </c>
    </row>
    <row r="2441" spans="1:12" ht="36" x14ac:dyDescent="0.4">
      <c r="A2441" s="20">
        <v>2437</v>
      </c>
      <c r="B2441" s="20" t="s">
        <v>3758</v>
      </c>
      <c r="C2441" s="21" t="s">
        <v>3759</v>
      </c>
      <c r="D2441" s="21" t="s">
        <v>3789</v>
      </c>
      <c r="E2441" s="21" t="s">
        <v>72</v>
      </c>
      <c r="F2441" s="21" t="s">
        <v>3798</v>
      </c>
      <c r="G2441" s="21" t="s">
        <v>3799</v>
      </c>
      <c r="H2441" s="20" t="s">
        <v>84</v>
      </c>
      <c r="I2441" s="21" t="s">
        <v>3797</v>
      </c>
      <c r="J2441" s="5"/>
      <c r="K2441" s="5"/>
      <c r="L2441" s="19" t="str">
        <f>D2441&amp;"|"&amp;COUNTIF($D$5:D2441,D2441)</f>
        <v>استلام نوعية خشب النجارة المعمارية درجة أولى|6</v>
      </c>
    </row>
    <row r="2442" spans="1:12" ht="36" x14ac:dyDescent="0.4">
      <c r="A2442" s="22">
        <v>2438</v>
      </c>
      <c r="B2442" s="22" t="s">
        <v>3758</v>
      </c>
      <c r="C2442" s="23" t="s">
        <v>3759</v>
      </c>
      <c r="D2442" s="23" t="s">
        <v>3789</v>
      </c>
      <c r="E2442" s="23" t="s">
        <v>72</v>
      </c>
      <c r="F2442" s="23" t="s">
        <v>3800</v>
      </c>
      <c r="G2442" s="23" t="s">
        <v>3801</v>
      </c>
      <c r="H2442" s="22" t="s">
        <v>84</v>
      </c>
      <c r="I2442" s="23" t="s">
        <v>3797</v>
      </c>
      <c r="J2442" s="5"/>
      <c r="K2442" s="5"/>
      <c r="L2442" s="19" t="str">
        <f>D2442&amp;"|"&amp;COUNTIF($D$5:D2442,D2442)</f>
        <v>استلام نوعية خشب النجارة المعمارية درجة أولى|7</v>
      </c>
    </row>
    <row r="2443" spans="1:12" ht="36" x14ac:dyDescent="0.4">
      <c r="A2443" s="20">
        <v>2439</v>
      </c>
      <c r="B2443" s="20" t="s">
        <v>3758</v>
      </c>
      <c r="C2443" s="21" t="s">
        <v>3759</v>
      </c>
      <c r="D2443" s="21" t="s">
        <v>3802</v>
      </c>
      <c r="E2443" s="21" t="s">
        <v>72</v>
      </c>
      <c r="F2443" s="21" t="s">
        <v>3803</v>
      </c>
      <c r="G2443" s="21" t="s">
        <v>3804</v>
      </c>
      <c r="H2443" s="20" t="s">
        <v>78</v>
      </c>
      <c r="I2443" s="21" t="s">
        <v>3797</v>
      </c>
      <c r="J2443" s="5"/>
      <c r="K2443" s="5"/>
      <c r="L2443" s="19" t="str">
        <f>D2443&amp;"|"&amp;COUNTIF($D$5:D2443,D2443)</f>
        <v>استلام نوعية خشب النجارة المعمارية درجة ثانية|1</v>
      </c>
    </row>
    <row r="2444" spans="1:12" ht="36" x14ac:dyDescent="0.4">
      <c r="A2444" s="22">
        <v>2440</v>
      </c>
      <c r="B2444" s="22" t="s">
        <v>3758</v>
      </c>
      <c r="C2444" s="23" t="s">
        <v>3759</v>
      </c>
      <c r="D2444" s="23" t="s">
        <v>3802</v>
      </c>
      <c r="E2444" s="23" t="s">
        <v>72</v>
      </c>
      <c r="F2444" s="23" t="s">
        <v>3805</v>
      </c>
      <c r="G2444" s="23" t="s">
        <v>3806</v>
      </c>
      <c r="H2444" s="22" t="s">
        <v>84</v>
      </c>
      <c r="I2444" s="23" t="s">
        <v>3797</v>
      </c>
      <c r="J2444" s="5"/>
      <c r="K2444" s="5"/>
      <c r="L2444" s="19" t="str">
        <f>D2444&amp;"|"&amp;COUNTIF($D$5:D2444,D2444)</f>
        <v>استلام نوعية خشب النجارة المعمارية درجة ثانية|2</v>
      </c>
    </row>
    <row r="2445" spans="1:12" ht="36" x14ac:dyDescent="0.4">
      <c r="A2445" s="20">
        <v>2441</v>
      </c>
      <c r="B2445" s="20" t="s">
        <v>3758</v>
      </c>
      <c r="C2445" s="21" t="s">
        <v>3759</v>
      </c>
      <c r="D2445" s="21" t="s">
        <v>3802</v>
      </c>
      <c r="E2445" s="21" t="s">
        <v>72</v>
      </c>
      <c r="F2445" s="21" t="s">
        <v>3807</v>
      </c>
      <c r="G2445" s="21"/>
      <c r="H2445" s="20" t="s">
        <v>84</v>
      </c>
      <c r="I2445" s="21" t="s">
        <v>3797</v>
      </c>
      <c r="J2445" s="5"/>
      <c r="K2445" s="5"/>
      <c r="L2445" s="19" t="str">
        <f>D2445&amp;"|"&amp;COUNTIF($D$5:D2445,D2445)</f>
        <v>استلام نوعية خشب النجارة المعمارية درجة ثانية|3</v>
      </c>
    </row>
    <row r="2446" spans="1:12" ht="36" x14ac:dyDescent="0.4">
      <c r="A2446" s="22">
        <v>2442</v>
      </c>
      <c r="B2446" s="22" t="s">
        <v>3758</v>
      </c>
      <c r="C2446" s="23" t="s">
        <v>3759</v>
      </c>
      <c r="D2446" s="23" t="s">
        <v>3802</v>
      </c>
      <c r="E2446" s="23" t="s">
        <v>72</v>
      </c>
      <c r="F2446" s="23" t="s">
        <v>3808</v>
      </c>
      <c r="G2446" s="23" t="s">
        <v>3809</v>
      </c>
      <c r="H2446" s="22" t="s">
        <v>84</v>
      </c>
      <c r="I2446" s="23" t="s">
        <v>3797</v>
      </c>
      <c r="J2446" s="5"/>
      <c r="K2446" s="5"/>
      <c r="L2446" s="19" t="str">
        <f>D2446&amp;"|"&amp;COUNTIF($D$5:D2446,D2446)</f>
        <v>استلام نوعية خشب النجارة المعمارية درجة ثانية|4</v>
      </c>
    </row>
    <row r="2447" spans="1:12" ht="36" x14ac:dyDescent="0.4">
      <c r="A2447" s="20">
        <v>2443</v>
      </c>
      <c r="B2447" s="20" t="s">
        <v>3758</v>
      </c>
      <c r="C2447" s="21" t="s">
        <v>3759</v>
      </c>
      <c r="D2447" s="21" t="s">
        <v>3802</v>
      </c>
      <c r="E2447" s="21" t="s">
        <v>72</v>
      </c>
      <c r="F2447" s="21" t="s">
        <v>3810</v>
      </c>
      <c r="G2447" s="21" t="s">
        <v>3811</v>
      </c>
      <c r="H2447" s="20" t="s">
        <v>84</v>
      </c>
      <c r="I2447" s="21" t="s">
        <v>3797</v>
      </c>
      <c r="J2447" s="5"/>
      <c r="K2447" s="5"/>
      <c r="L2447" s="19" t="str">
        <f>D2447&amp;"|"&amp;COUNTIF($D$5:D2447,D2447)</f>
        <v>استلام نوعية خشب النجارة المعمارية درجة ثانية|5</v>
      </c>
    </row>
    <row r="2448" spans="1:12" ht="36" x14ac:dyDescent="0.4">
      <c r="A2448" s="22">
        <v>2444</v>
      </c>
      <c r="B2448" s="22" t="s">
        <v>3758</v>
      </c>
      <c r="C2448" s="23" t="s">
        <v>3759</v>
      </c>
      <c r="D2448" s="23" t="s">
        <v>3802</v>
      </c>
      <c r="E2448" s="23" t="s">
        <v>72</v>
      </c>
      <c r="F2448" s="23" t="s">
        <v>3812</v>
      </c>
      <c r="G2448" s="23" t="s">
        <v>3813</v>
      </c>
      <c r="H2448" s="22" t="s">
        <v>84</v>
      </c>
      <c r="I2448" s="23" t="s">
        <v>3797</v>
      </c>
      <c r="J2448" s="5"/>
      <c r="K2448" s="5"/>
      <c r="L2448" s="19" t="str">
        <f>D2448&amp;"|"&amp;COUNTIF($D$5:D2448,D2448)</f>
        <v>استلام نوعية خشب النجارة المعمارية درجة ثانية|6</v>
      </c>
    </row>
    <row r="2449" spans="1:12" ht="36" x14ac:dyDescent="0.4">
      <c r="A2449" s="20">
        <v>2445</v>
      </c>
      <c r="B2449" s="20" t="s">
        <v>3758</v>
      </c>
      <c r="C2449" s="21" t="s">
        <v>3759</v>
      </c>
      <c r="D2449" s="21" t="s">
        <v>3814</v>
      </c>
      <c r="E2449" s="21" t="s">
        <v>118</v>
      </c>
      <c r="F2449" s="21" t="s">
        <v>3815</v>
      </c>
      <c r="G2449" s="21"/>
      <c r="H2449" s="20" t="s">
        <v>84</v>
      </c>
      <c r="I2449" s="21" t="s">
        <v>3816</v>
      </c>
      <c r="J2449" s="5"/>
      <c r="K2449" s="5"/>
      <c r="L2449" s="19" t="str">
        <f>D2449&amp;"|"&amp;COUNTIF($D$5:D2449,D2449)</f>
        <v>مسؤوليات استلام الخشب|1</v>
      </c>
    </row>
    <row r="2450" spans="1:12" ht="18" x14ac:dyDescent="0.4">
      <c r="A2450" s="22">
        <v>2446</v>
      </c>
      <c r="B2450" s="22" t="s">
        <v>3758</v>
      </c>
      <c r="C2450" s="23" t="s">
        <v>3759</v>
      </c>
      <c r="D2450" s="23" t="s">
        <v>3814</v>
      </c>
      <c r="E2450" s="23" t="s">
        <v>118</v>
      </c>
      <c r="F2450" s="23" t="s">
        <v>3817</v>
      </c>
      <c r="G2450" s="23" t="s">
        <v>3818</v>
      </c>
      <c r="H2450" s="22" t="s">
        <v>84</v>
      </c>
      <c r="I2450" s="23" t="s">
        <v>3816</v>
      </c>
      <c r="J2450" s="5"/>
      <c r="K2450" s="5"/>
      <c r="L2450" s="19" t="str">
        <f>D2450&amp;"|"&amp;COUNTIF($D$5:D2450,D2450)</f>
        <v>مسؤوليات استلام الخشب|2</v>
      </c>
    </row>
    <row r="2451" spans="1:12" ht="18" x14ac:dyDescent="0.4">
      <c r="A2451" s="20">
        <v>2447</v>
      </c>
      <c r="B2451" s="20" t="s">
        <v>3758</v>
      </c>
      <c r="C2451" s="21" t="s">
        <v>3759</v>
      </c>
      <c r="D2451" s="21" t="s">
        <v>3819</v>
      </c>
      <c r="E2451" s="21" t="s">
        <v>404</v>
      </c>
      <c r="F2451" s="21" t="s">
        <v>3820</v>
      </c>
      <c r="G2451" s="21"/>
      <c r="H2451" s="20" t="s">
        <v>84</v>
      </c>
      <c r="I2451" s="21" t="s">
        <v>3816</v>
      </c>
      <c r="J2451" s="5"/>
      <c r="K2451" s="5"/>
      <c r="L2451" s="19" t="str">
        <f>D2451&amp;"|"&amp;COUNTIF($D$5:D2451,D2451)</f>
        <v>استلام ضلف الأبواب الخشبية|1</v>
      </c>
    </row>
    <row r="2452" spans="1:12" ht="36" x14ac:dyDescent="0.4">
      <c r="A2452" s="22">
        <v>2448</v>
      </c>
      <c r="B2452" s="22" t="s">
        <v>3758</v>
      </c>
      <c r="C2452" s="23" t="s">
        <v>3759</v>
      </c>
      <c r="D2452" s="23" t="s">
        <v>3819</v>
      </c>
      <c r="E2452" s="23" t="s">
        <v>404</v>
      </c>
      <c r="F2452" s="23" t="s">
        <v>3821</v>
      </c>
      <c r="G2452" s="23"/>
      <c r="H2452" s="22" t="s">
        <v>84</v>
      </c>
      <c r="I2452" s="23" t="s">
        <v>3816</v>
      </c>
      <c r="J2452" s="5"/>
      <c r="K2452" s="5"/>
      <c r="L2452" s="19" t="str">
        <f>D2452&amp;"|"&amp;COUNTIF($D$5:D2452,D2452)</f>
        <v>استلام ضلف الأبواب الخشبية|2</v>
      </c>
    </row>
    <row r="2453" spans="1:12" ht="18" x14ac:dyDescent="0.4">
      <c r="A2453" s="20">
        <v>2449</v>
      </c>
      <c r="B2453" s="20" t="s">
        <v>3758</v>
      </c>
      <c r="C2453" s="21" t="s">
        <v>3759</v>
      </c>
      <c r="D2453" s="21" t="s">
        <v>3819</v>
      </c>
      <c r="E2453" s="21" t="s">
        <v>404</v>
      </c>
      <c r="F2453" s="21" t="s">
        <v>3822</v>
      </c>
      <c r="G2453" s="21" t="s">
        <v>3823</v>
      </c>
      <c r="H2453" s="20" t="s">
        <v>84</v>
      </c>
      <c r="I2453" s="21" t="s">
        <v>3816</v>
      </c>
      <c r="J2453" s="5"/>
      <c r="K2453" s="5"/>
      <c r="L2453" s="19" t="str">
        <f>D2453&amp;"|"&amp;COUNTIF($D$5:D2453,D2453)</f>
        <v>استلام ضلف الأبواب الخشبية|3</v>
      </c>
    </row>
    <row r="2454" spans="1:12" ht="18" x14ac:dyDescent="0.4">
      <c r="A2454" s="22">
        <v>2450</v>
      </c>
      <c r="B2454" s="22" t="s">
        <v>3758</v>
      </c>
      <c r="C2454" s="23" t="s">
        <v>3759</v>
      </c>
      <c r="D2454" s="23" t="s">
        <v>3819</v>
      </c>
      <c r="E2454" s="23" t="s">
        <v>404</v>
      </c>
      <c r="F2454" s="23" t="s">
        <v>3824</v>
      </c>
      <c r="G2454" s="23" t="s">
        <v>3825</v>
      </c>
      <c r="H2454" s="22" t="s">
        <v>84</v>
      </c>
      <c r="I2454" s="23" t="s">
        <v>3816</v>
      </c>
      <c r="J2454" s="5"/>
      <c r="K2454" s="5"/>
      <c r="L2454" s="19" t="str">
        <f>D2454&amp;"|"&amp;COUNTIF($D$5:D2454,D2454)</f>
        <v>استلام ضلف الأبواب الخشبية|4</v>
      </c>
    </row>
    <row r="2455" spans="1:12" ht="18" x14ac:dyDescent="0.4">
      <c r="A2455" s="20">
        <v>2451</v>
      </c>
      <c r="B2455" s="20" t="s">
        <v>3758</v>
      </c>
      <c r="C2455" s="21" t="s">
        <v>3759</v>
      </c>
      <c r="D2455" s="21" t="s">
        <v>3819</v>
      </c>
      <c r="E2455" s="21" t="s">
        <v>404</v>
      </c>
      <c r="F2455" s="21" t="s">
        <v>3826</v>
      </c>
      <c r="G2455" s="21"/>
      <c r="H2455" s="20" t="s">
        <v>84</v>
      </c>
      <c r="I2455" s="21" t="s">
        <v>3816</v>
      </c>
      <c r="J2455" s="5"/>
      <c r="K2455" s="5"/>
      <c r="L2455" s="19" t="str">
        <f>D2455&amp;"|"&amp;COUNTIF($D$5:D2455,D2455)</f>
        <v>استلام ضلف الأبواب الخشبية|5</v>
      </c>
    </row>
    <row r="2456" spans="1:12" ht="18" x14ac:dyDescent="0.4">
      <c r="A2456" s="22">
        <v>2452</v>
      </c>
      <c r="B2456" s="22" t="s">
        <v>3758</v>
      </c>
      <c r="C2456" s="23" t="s">
        <v>3759</v>
      </c>
      <c r="D2456" s="23" t="s">
        <v>3819</v>
      </c>
      <c r="E2456" s="23" t="s">
        <v>404</v>
      </c>
      <c r="F2456" s="23" t="s">
        <v>3827</v>
      </c>
      <c r="G2456" s="23"/>
      <c r="H2456" s="22" t="s">
        <v>84</v>
      </c>
      <c r="I2456" s="23" t="s">
        <v>3816</v>
      </c>
      <c r="J2456" s="5"/>
      <c r="K2456" s="5"/>
      <c r="L2456" s="19" t="str">
        <f>D2456&amp;"|"&amp;COUNTIF($D$5:D2456,D2456)</f>
        <v>استلام ضلف الأبواب الخشبية|6</v>
      </c>
    </row>
    <row r="2457" spans="1:12" ht="18" x14ac:dyDescent="0.4">
      <c r="A2457" s="20">
        <v>2453</v>
      </c>
      <c r="B2457" s="20" t="s">
        <v>3758</v>
      </c>
      <c r="C2457" s="21" t="s">
        <v>3759</v>
      </c>
      <c r="D2457" s="21" t="s">
        <v>3819</v>
      </c>
      <c r="E2457" s="21" t="s">
        <v>404</v>
      </c>
      <c r="F2457" s="21" t="s">
        <v>3828</v>
      </c>
      <c r="G2457" s="21"/>
      <c r="H2457" s="20" t="s">
        <v>84</v>
      </c>
      <c r="I2457" s="21" t="s">
        <v>3816</v>
      </c>
      <c r="J2457" s="5"/>
      <c r="K2457" s="5"/>
      <c r="L2457" s="19" t="str">
        <f>D2457&amp;"|"&amp;COUNTIF($D$5:D2457,D2457)</f>
        <v>استلام ضلف الأبواب الخشبية|7</v>
      </c>
    </row>
    <row r="2458" spans="1:12" ht="18" x14ac:dyDescent="0.4">
      <c r="A2458" s="22">
        <v>2454</v>
      </c>
      <c r="B2458" s="22" t="s">
        <v>3758</v>
      </c>
      <c r="C2458" s="23" t="s">
        <v>3759</v>
      </c>
      <c r="D2458" s="23" t="s">
        <v>3819</v>
      </c>
      <c r="E2458" s="23" t="s">
        <v>404</v>
      </c>
      <c r="F2458" s="23" t="s">
        <v>3829</v>
      </c>
      <c r="G2458" s="23"/>
      <c r="H2458" s="22" t="s">
        <v>84</v>
      </c>
      <c r="I2458" s="23" t="s">
        <v>3816</v>
      </c>
      <c r="J2458" s="5"/>
      <c r="K2458" s="5"/>
      <c r="L2458" s="19" t="str">
        <f>D2458&amp;"|"&amp;COUNTIF($D$5:D2458,D2458)</f>
        <v>استلام ضلف الأبواب الخشبية|8</v>
      </c>
    </row>
    <row r="2459" spans="1:12" ht="18" x14ac:dyDescent="0.4">
      <c r="A2459" s="20">
        <v>2455</v>
      </c>
      <c r="B2459" s="20" t="s">
        <v>3758</v>
      </c>
      <c r="C2459" s="21" t="s">
        <v>3759</v>
      </c>
      <c r="D2459" s="21" t="s">
        <v>3819</v>
      </c>
      <c r="E2459" s="21" t="s">
        <v>404</v>
      </c>
      <c r="F2459" s="21" t="s">
        <v>3830</v>
      </c>
      <c r="G2459" s="21"/>
      <c r="H2459" s="20" t="s">
        <v>84</v>
      </c>
      <c r="I2459" s="21" t="s">
        <v>3816</v>
      </c>
      <c r="J2459" s="5"/>
      <c r="K2459" s="5"/>
      <c r="L2459" s="19" t="str">
        <f>D2459&amp;"|"&amp;COUNTIF($D$5:D2459,D2459)</f>
        <v>استلام ضلف الأبواب الخشبية|9</v>
      </c>
    </row>
    <row r="2460" spans="1:12" ht="18" x14ac:dyDescent="0.4">
      <c r="A2460" s="22">
        <v>2456</v>
      </c>
      <c r="B2460" s="22" t="s">
        <v>3758</v>
      </c>
      <c r="C2460" s="23" t="s">
        <v>3759</v>
      </c>
      <c r="D2460" s="23" t="s">
        <v>3819</v>
      </c>
      <c r="E2460" s="23" t="s">
        <v>404</v>
      </c>
      <c r="F2460" s="23" t="s">
        <v>3831</v>
      </c>
      <c r="G2460" s="23"/>
      <c r="H2460" s="22" t="s">
        <v>84</v>
      </c>
      <c r="I2460" s="23" t="s">
        <v>3832</v>
      </c>
      <c r="J2460" s="5"/>
      <c r="K2460" s="5"/>
      <c r="L2460" s="19" t="str">
        <f>D2460&amp;"|"&amp;COUNTIF($D$5:D2460,D2460)</f>
        <v>استلام ضلف الأبواب الخشبية|10</v>
      </c>
    </row>
    <row r="2461" spans="1:12" ht="36" x14ac:dyDescent="0.4">
      <c r="A2461" s="20">
        <v>2457</v>
      </c>
      <c r="B2461" s="20" t="s">
        <v>3758</v>
      </c>
      <c r="C2461" s="21" t="s">
        <v>3759</v>
      </c>
      <c r="D2461" s="21" t="s">
        <v>3819</v>
      </c>
      <c r="E2461" s="21" t="s">
        <v>404</v>
      </c>
      <c r="F2461" s="21" t="s">
        <v>3833</v>
      </c>
      <c r="G2461" s="21" t="s">
        <v>3234</v>
      </c>
      <c r="H2461" s="20" t="s">
        <v>84</v>
      </c>
      <c r="I2461" s="21" t="s">
        <v>3832</v>
      </c>
      <c r="J2461" s="5"/>
      <c r="K2461" s="5"/>
      <c r="L2461" s="19" t="str">
        <f>D2461&amp;"|"&amp;COUNTIF($D$5:D2461,D2461)</f>
        <v>استلام ضلف الأبواب الخشبية|11</v>
      </c>
    </row>
    <row r="2462" spans="1:12" ht="18" x14ac:dyDescent="0.4">
      <c r="A2462" s="22">
        <v>2458</v>
      </c>
      <c r="B2462" s="22" t="s">
        <v>3758</v>
      </c>
      <c r="C2462" s="23" t="s">
        <v>3759</v>
      </c>
      <c r="D2462" s="23" t="s">
        <v>3819</v>
      </c>
      <c r="E2462" s="23" t="s">
        <v>404</v>
      </c>
      <c r="F2462" s="23" t="s">
        <v>3834</v>
      </c>
      <c r="G2462" s="23"/>
      <c r="H2462" s="22" t="s">
        <v>84</v>
      </c>
      <c r="I2462" s="23" t="s">
        <v>3832</v>
      </c>
      <c r="J2462" s="5"/>
      <c r="K2462" s="5"/>
      <c r="L2462" s="19" t="str">
        <f>D2462&amp;"|"&amp;COUNTIF($D$5:D2462,D2462)</f>
        <v>استلام ضلف الأبواب الخشبية|12</v>
      </c>
    </row>
    <row r="2463" spans="1:12" ht="18" x14ac:dyDescent="0.4">
      <c r="A2463" s="20">
        <v>2459</v>
      </c>
      <c r="B2463" s="20" t="s">
        <v>3758</v>
      </c>
      <c r="C2463" s="21" t="s">
        <v>3759</v>
      </c>
      <c r="D2463" s="21" t="s">
        <v>3819</v>
      </c>
      <c r="E2463" s="21" t="s">
        <v>404</v>
      </c>
      <c r="F2463" s="21" t="s">
        <v>3835</v>
      </c>
      <c r="G2463" s="21"/>
      <c r="H2463" s="20" t="s">
        <v>78</v>
      </c>
      <c r="I2463" s="21" t="s">
        <v>3832</v>
      </c>
      <c r="J2463" s="5"/>
      <c r="K2463" s="5"/>
      <c r="L2463" s="19" t="str">
        <f>D2463&amp;"|"&amp;COUNTIF($D$5:D2463,D2463)</f>
        <v>استلام ضلف الأبواب الخشبية|13</v>
      </c>
    </row>
    <row r="2464" spans="1:12" ht="36" x14ac:dyDescent="0.4">
      <c r="A2464" s="22">
        <v>2460</v>
      </c>
      <c r="B2464" s="22" t="s">
        <v>3758</v>
      </c>
      <c r="C2464" s="23" t="s">
        <v>3759</v>
      </c>
      <c r="D2464" s="23" t="s">
        <v>3836</v>
      </c>
      <c r="E2464" s="23" t="s">
        <v>72</v>
      </c>
      <c r="F2464" s="23" t="s">
        <v>3837</v>
      </c>
      <c r="G2464" s="23"/>
      <c r="H2464" s="22" t="s">
        <v>84</v>
      </c>
      <c r="I2464" s="23" t="s">
        <v>3838</v>
      </c>
      <c r="J2464" s="5"/>
      <c r="K2464" s="5"/>
      <c r="L2464" s="19" t="str">
        <f>D2464&amp;"|"&amp;COUNTIF($D$5:D2464,D2464)</f>
        <v>استلام أعمال الباركيه|1</v>
      </c>
    </row>
    <row r="2465" spans="1:12" ht="18" x14ac:dyDescent="0.4">
      <c r="A2465" s="20">
        <v>2461</v>
      </c>
      <c r="B2465" s="20" t="s">
        <v>3758</v>
      </c>
      <c r="C2465" s="21" t="s">
        <v>3759</v>
      </c>
      <c r="D2465" s="21" t="s">
        <v>3836</v>
      </c>
      <c r="E2465" s="21" t="s">
        <v>72</v>
      </c>
      <c r="F2465" s="21" t="s">
        <v>3839</v>
      </c>
      <c r="G2465" s="21"/>
      <c r="H2465" s="20" t="s">
        <v>84</v>
      </c>
      <c r="I2465" s="21" t="s">
        <v>3838</v>
      </c>
      <c r="J2465" s="5"/>
      <c r="K2465" s="5"/>
      <c r="L2465" s="19" t="str">
        <f>D2465&amp;"|"&amp;COUNTIF($D$5:D2465,D2465)</f>
        <v>استلام أعمال الباركيه|2</v>
      </c>
    </row>
    <row r="2466" spans="1:12" ht="18" x14ac:dyDescent="0.4">
      <c r="A2466" s="22">
        <v>2462</v>
      </c>
      <c r="B2466" s="22" t="s">
        <v>3758</v>
      </c>
      <c r="C2466" s="23" t="s">
        <v>3759</v>
      </c>
      <c r="D2466" s="23" t="s">
        <v>3836</v>
      </c>
      <c r="E2466" s="23" t="s">
        <v>72</v>
      </c>
      <c r="F2466" s="23" t="s">
        <v>3840</v>
      </c>
      <c r="G2466" s="23"/>
      <c r="H2466" s="22" t="s">
        <v>84</v>
      </c>
      <c r="I2466" s="23" t="s">
        <v>3838</v>
      </c>
      <c r="J2466" s="5"/>
      <c r="K2466" s="5"/>
      <c r="L2466" s="19" t="str">
        <f>D2466&amp;"|"&amp;COUNTIF($D$5:D2466,D2466)</f>
        <v>استلام أعمال الباركيه|3</v>
      </c>
    </row>
    <row r="2467" spans="1:12" ht="36" x14ac:dyDescent="0.4">
      <c r="A2467" s="20">
        <v>2463</v>
      </c>
      <c r="B2467" s="20" t="s">
        <v>3758</v>
      </c>
      <c r="C2467" s="21" t="s">
        <v>3759</v>
      </c>
      <c r="D2467" s="21" t="s">
        <v>3836</v>
      </c>
      <c r="E2467" s="21" t="s">
        <v>72</v>
      </c>
      <c r="F2467" s="21" t="s">
        <v>3841</v>
      </c>
      <c r="G2467" s="21" t="s">
        <v>3842</v>
      </c>
      <c r="H2467" s="20" t="s">
        <v>74</v>
      </c>
      <c r="I2467" s="21" t="s">
        <v>3843</v>
      </c>
      <c r="J2467" s="5"/>
      <c r="K2467" s="5"/>
      <c r="L2467" s="19" t="str">
        <f>D2467&amp;"|"&amp;COUNTIF($D$5:D2467,D2467)</f>
        <v>استلام أعمال الباركيه|4</v>
      </c>
    </row>
    <row r="2468" spans="1:12" ht="18" x14ac:dyDescent="0.4">
      <c r="A2468" s="22">
        <v>2464</v>
      </c>
      <c r="B2468" s="22" t="s">
        <v>3758</v>
      </c>
      <c r="C2468" s="23" t="s">
        <v>3759</v>
      </c>
      <c r="D2468" s="23" t="s">
        <v>3836</v>
      </c>
      <c r="E2468" s="23" t="s">
        <v>72</v>
      </c>
      <c r="F2468" s="23" t="s">
        <v>3844</v>
      </c>
      <c r="G2468" s="23" t="s">
        <v>3845</v>
      </c>
      <c r="H2468" s="22" t="s">
        <v>84</v>
      </c>
      <c r="I2468" s="23" t="s">
        <v>3846</v>
      </c>
      <c r="J2468" s="5"/>
      <c r="K2468" s="5"/>
      <c r="L2468" s="19" t="str">
        <f>D2468&amp;"|"&amp;COUNTIF($D$5:D2468,D2468)</f>
        <v>استلام أعمال الباركيه|5</v>
      </c>
    </row>
    <row r="2469" spans="1:12" ht="36" x14ac:dyDescent="0.4">
      <c r="A2469" s="20">
        <v>2465</v>
      </c>
      <c r="B2469" s="20" t="s">
        <v>3758</v>
      </c>
      <c r="C2469" s="21" t="s">
        <v>3759</v>
      </c>
      <c r="D2469" s="21" t="s">
        <v>3836</v>
      </c>
      <c r="E2469" s="21" t="s">
        <v>118</v>
      </c>
      <c r="F2469" s="21" t="s">
        <v>3847</v>
      </c>
      <c r="G2469" s="21" t="s">
        <v>3848</v>
      </c>
      <c r="H2469" s="20" t="s">
        <v>84</v>
      </c>
      <c r="I2469" s="21" t="s">
        <v>3846</v>
      </c>
      <c r="J2469" s="5"/>
      <c r="K2469" s="5"/>
      <c r="L2469" s="19" t="str">
        <f>D2469&amp;"|"&amp;COUNTIF($D$5:D2469,D2469)</f>
        <v>استلام أعمال الباركيه|6</v>
      </c>
    </row>
    <row r="2470" spans="1:12" ht="36" x14ac:dyDescent="0.4">
      <c r="A2470" s="22">
        <v>2466</v>
      </c>
      <c r="B2470" s="22" t="s">
        <v>3758</v>
      </c>
      <c r="C2470" s="23" t="s">
        <v>3759</v>
      </c>
      <c r="D2470" s="23" t="s">
        <v>3836</v>
      </c>
      <c r="E2470" s="23" t="s">
        <v>118</v>
      </c>
      <c r="F2470" s="23" t="s">
        <v>3849</v>
      </c>
      <c r="G2470" s="23" t="s">
        <v>3850</v>
      </c>
      <c r="H2470" s="22" t="s">
        <v>84</v>
      </c>
      <c r="I2470" s="23" t="s">
        <v>3846</v>
      </c>
      <c r="J2470" s="5"/>
      <c r="K2470" s="5"/>
      <c r="L2470" s="19" t="str">
        <f>D2470&amp;"|"&amp;COUNTIF($D$5:D2470,D2470)</f>
        <v>استلام أعمال الباركيه|7</v>
      </c>
    </row>
    <row r="2471" spans="1:12" ht="18" x14ac:dyDescent="0.4">
      <c r="A2471" s="20">
        <v>2467</v>
      </c>
      <c r="B2471" s="20" t="s">
        <v>3758</v>
      </c>
      <c r="C2471" s="21" t="s">
        <v>3759</v>
      </c>
      <c r="D2471" s="21" t="s">
        <v>3836</v>
      </c>
      <c r="E2471" s="21" t="s">
        <v>118</v>
      </c>
      <c r="F2471" s="21" t="s">
        <v>3851</v>
      </c>
      <c r="G2471" s="21"/>
      <c r="H2471" s="20" t="s">
        <v>84</v>
      </c>
      <c r="I2471" s="21" t="s">
        <v>3846</v>
      </c>
      <c r="J2471" s="5"/>
      <c r="K2471" s="5"/>
      <c r="L2471" s="19" t="str">
        <f>D2471&amp;"|"&amp;COUNTIF($D$5:D2471,D2471)</f>
        <v>استلام أعمال الباركيه|8</v>
      </c>
    </row>
    <row r="2472" spans="1:12" ht="18" x14ac:dyDescent="0.4">
      <c r="A2472" s="22">
        <v>2468</v>
      </c>
      <c r="B2472" s="22" t="s">
        <v>3758</v>
      </c>
      <c r="C2472" s="23" t="s">
        <v>3759</v>
      </c>
      <c r="D2472" s="23" t="s">
        <v>3836</v>
      </c>
      <c r="E2472" s="23" t="s">
        <v>118</v>
      </c>
      <c r="F2472" s="23" t="s">
        <v>3852</v>
      </c>
      <c r="G2472" s="23"/>
      <c r="H2472" s="22" t="s">
        <v>84</v>
      </c>
      <c r="I2472" s="23" t="s">
        <v>3846</v>
      </c>
      <c r="J2472" s="5"/>
      <c r="K2472" s="5"/>
      <c r="L2472" s="19" t="str">
        <f>D2472&amp;"|"&amp;COUNTIF($D$5:D2472,D2472)</f>
        <v>استلام أعمال الباركيه|9</v>
      </c>
    </row>
    <row r="2473" spans="1:12" ht="18" x14ac:dyDescent="0.4">
      <c r="A2473" s="20">
        <v>2469</v>
      </c>
      <c r="B2473" s="20" t="s">
        <v>3758</v>
      </c>
      <c r="C2473" s="21" t="s">
        <v>3759</v>
      </c>
      <c r="D2473" s="21" t="s">
        <v>3836</v>
      </c>
      <c r="E2473" s="21" t="s">
        <v>118</v>
      </c>
      <c r="F2473" s="21" t="s">
        <v>3853</v>
      </c>
      <c r="G2473" s="21" t="s">
        <v>3854</v>
      </c>
      <c r="H2473" s="20" t="s">
        <v>84</v>
      </c>
      <c r="I2473" s="21" t="s">
        <v>3846</v>
      </c>
      <c r="J2473" s="5"/>
      <c r="K2473" s="5"/>
      <c r="L2473" s="19" t="str">
        <f>D2473&amp;"|"&amp;COUNTIF($D$5:D2473,D2473)</f>
        <v>استلام أعمال الباركيه|10</v>
      </c>
    </row>
    <row r="2474" spans="1:12" ht="18" x14ac:dyDescent="0.4">
      <c r="A2474" s="22">
        <v>2470</v>
      </c>
      <c r="B2474" s="22" t="s">
        <v>3758</v>
      </c>
      <c r="C2474" s="23" t="s">
        <v>3759</v>
      </c>
      <c r="D2474" s="23" t="s">
        <v>3836</v>
      </c>
      <c r="E2474" s="23" t="s">
        <v>118</v>
      </c>
      <c r="F2474" s="23" t="s">
        <v>3855</v>
      </c>
      <c r="G2474" s="23" t="s">
        <v>3856</v>
      </c>
      <c r="H2474" s="22" t="s">
        <v>84</v>
      </c>
      <c r="I2474" s="23" t="s">
        <v>3846</v>
      </c>
      <c r="J2474" s="5"/>
      <c r="K2474" s="5"/>
      <c r="L2474" s="19" t="str">
        <f>D2474&amp;"|"&amp;COUNTIF($D$5:D2474,D2474)</f>
        <v>استلام أعمال الباركيه|11</v>
      </c>
    </row>
    <row r="2475" spans="1:12" ht="54" x14ac:dyDescent="0.4">
      <c r="A2475" s="20">
        <v>2471</v>
      </c>
      <c r="B2475" s="20" t="s">
        <v>3758</v>
      </c>
      <c r="C2475" s="21" t="s">
        <v>3759</v>
      </c>
      <c r="D2475" s="21" t="s">
        <v>3836</v>
      </c>
      <c r="E2475" s="21" t="s">
        <v>118</v>
      </c>
      <c r="F2475" s="21" t="s">
        <v>3857</v>
      </c>
      <c r="G2475" s="21" t="s">
        <v>3858</v>
      </c>
      <c r="H2475" s="20" t="s">
        <v>84</v>
      </c>
      <c r="I2475" s="21" t="s">
        <v>3846</v>
      </c>
      <c r="J2475" s="5"/>
      <c r="K2475" s="5"/>
      <c r="L2475" s="19" t="str">
        <f>D2475&amp;"|"&amp;COUNTIF($D$5:D2475,D2475)</f>
        <v>استلام أعمال الباركيه|12</v>
      </c>
    </row>
    <row r="2476" spans="1:12" ht="36" x14ac:dyDescent="0.4">
      <c r="A2476" s="22">
        <v>2472</v>
      </c>
      <c r="B2476" s="22" t="s">
        <v>3758</v>
      </c>
      <c r="C2476" s="23" t="s">
        <v>3759</v>
      </c>
      <c r="D2476" s="23" t="s">
        <v>3836</v>
      </c>
      <c r="E2476" s="23" t="s">
        <v>118</v>
      </c>
      <c r="F2476" s="23" t="s">
        <v>3859</v>
      </c>
      <c r="G2476" s="23"/>
      <c r="H2476" s="22" t="s">
        <v>84</v>
      </c>
      <c r="I2476" s="23" t="s">
        <v>3846</v>
      </c>
      <c r="J2476" s="5"/>
      <c r="K2476" s="5"/>
      <c r="L2476" s="19" t="str">
        <f>D2476&amp;"|"&amp;COUNTIF($D$5:D2476,D2476)</f>
        <v>استلام أعمال الباركيه|13</v>
      </c>
    </row>
    <row r="2477" spans="1:12" ht="36" x14ac:dyDescent="0.4">
      <c r="A2477" s="20">
        <v>2473</v>
      </c>
      <c r="B2477" s="20" t="s">
        <v>3758</v>
      </c>
      <c r="C2477" s="21" t="s">
        <v>3759</v>
      </c>
      <c r="D2477" s="21" t="s">
        <v>3836</v>
      </c>
      <c r="E2477" s="21" t="s">
        <v>118</v>
      </c>
      <c r="F2477" s="21" t="s">
        <v>3860</v>
      </c>
      <c r="G2477" s="21" t="s">
        <v>3861</v>
      </c>
      <c r="H2477" s="20" t="s">
        <v>84</v>
      </c>
      <c r="I2477" s="21" t="s">
        <v>3846</v>
      </c>
      <c r="J2477" s="5"/>
      <c r="K2477" s="5"/>
      <c r="L2477" s="19" t="str">
        <f>D2477&amp;"|"&amp;COUNTIF($D$5:D2477,D2477)</f>
        <v>استلام أعمال الباركيه|14</v>
      </c>
    </row>
    <row r="2478" spans="1:12" ht="36" x14ac:dyDescent="0.4">
      <c r="A2478" s="22">
        <v>2474</v>
      </c>
      <c r="B2478" s="22" t="s">
        <v>3758</v>
      </c>
      <c r="C2478" s="23" t="s">
        <v>3759</v>
      </c>
      <c r="D2478" s="23" t="s">
        <v>3836</v>
      </c>
      <c r="E2478" s="23" t="s">
        <v>118</v>
      </c>
      <c r="F2478" s="23" t="s">
        <v>3862</v>
      </c>
      <c r="G2478" s="23" t="s">
        <v>3863</v>
      </c>
      <c r="H2478" s="22" t="s">
        <v>84</v>
      </c>
      <c r="I2478" s="23" t="s">
        <v>3846</v>
      </c>
      <c r="J2478" s="5"/>
      <c r="K2478" s="5"/>
      <c r="L2478" s="19" t="str">
        <f>D2478&amp;"|"&amp;COUNTIF($D$5:D2478,D2478)</f>
        <v>استلام أعمال الباركيه|15</v>
      </c>
    </row>
    <row r="2479" spans="1:12" ht="18" x14ac:dyDescent="0.4">
      <c r="A2479" s="20">
        <v>2475</v>
      </c>
      <c r="B2479" s="20" t="s">
        <v>3758</v>
      </c>
      <c r="C2479" s="21" t="s">
        <v>3759</v>
      </c>
      <c r="D2479" s="21" t="s">
        <v>3836</v>
      </c>
      <c r="E2479" s="21" t="s">
        <v>118</v>
      </c>
      <c r="F2479" s="21" t="s">
        <v>3864</v>
      </c>
      <c r="G2479" s="21"/>
      <c r="H2479" s="20" t="s">
        <v>84</v>
      </c>
      <c r="I2479" s="21" t="s">
        <v>3846</v>
      </c>
      <c r="J2479" s="5"/>
      <c r="K2479" s="5"/>
      <c r="L2479" s="19" t="str">
        <f>D2479&amp;"|"&amp;COUNTIF($D$5:D2479,D2479)</f>
        <v>استلام أعمال الباركيه|16</v>
      </c>
    </row>
    <row r="2480" spans="1:12" ht="18" x14ac:dyDescent="0.4">
      <c r="A2480" s="22">
        <v>2476</v>
      </c>
      <c r="B2480" s="22" t="s">
        <v>3758</v>
      </c>
      <c r="C2480" s="23" t="s">
        <v>3759</v>
      </c>
      <c r="D2480" s="23" t="s">
        <v>3836</v>
      </c>
      <c r="E2480" s="23" t="s">
        <v>118</v>
      </c>
      <c r="F2480" s="23" t="s">
        <v>3865</v>
      </c>
      <c r="G2480" s="23"/>
      <c r="H2480" s="22" t="s">
        <v>84</v>
      </c>
      <c r="I2480" s="23" t="s">
        <v>3846</v>
      </c>
      <c r="J2480" s="5"/>
      <c r="K2480" s="5"/>
      <c r="L2480" s="19" t="str">
        <f>D2480&amp;"|"&amp;COUNTIF($D$5:D2480,D2480)</f>
        <v>استلام أعمال الباركيه|17</v>
      </c>
    </row>
    <row r="2481" spans="1:12" ht="36" x14ac:dyDescent="0.4">
      <c r="A2481" s="20">
        <v>2477</v>
      </c>
      <c r="B2481" s="20" t="s">
        <v>3758</v>
      </c>
      <c r="C2481" s="21" t="s">
        <v>3759</v>
      </c>
      <c r="D2481" s="21" t="s">
        <v>3836</v>
      </c>
      <c r="E2481" s="21" t="s">
        <v>118</v>
      </c>
      <c r="F2481" s="21" t="s">
        <v>3866</v>
      </c>
      <c r="G2481" s="21" t="s">
        <v>3867</v>
      </c>
      <c r="H2481" s="20" t="s">
        <v>84</v>
      </c>
      <c r="I2481" s="21" t="s">
        <v>3846</v>
      </c>
      <c r="J2481" s="5"/>
      <c r="K2481" s="5"/>
      <c r="L2481" s="19" t="str">
        <f>D2481&amp;"|"&amp;COUNTIF($D$5:D2481,D2481)</f>
        <v>استلام أعمال الباركيه|18</v>
      </c>
    </row>
    <row r="2482" spans="1:12" ht="54" x14ac:dyDescent="0.4">
      <c r="A2482" s="22">
        <v>2478</v>
      </c>
      <c r="B2482" s="22" t="s">
        <v>3758</v>
      </c>
      <c r="C2482" s="23" t="s">
        <v>3759</v>
      </c>
      <c r="D2482" s="23" t="s">
        <v>3868</v>
      </c>
      <c r="E2482" s="23" t="s">
        <v>118</v>
      </c>
      <c r="F2482" s="23" t="s">
        <v>3869</v>
      </c>
      <c r="G2482" s="23" t="s">
        <v>3870</v>
      </c>
      <c r="H2482" s="22" t="s">
        <v>84</v>
      </c>
      <c r="I2482" s="23" t="s">
        <v>3871</v>
      </c>
      <c r="J2482" s="5"/>
      <c r="K2482" s="5"/>
      <c r="L2482" s="19" t="str">
        <f>D2482&amp;"|"&amp;COUNTIF($D$5:D2482,D2482)</f>
        <v>استلام الوزرة الخشبية|1</v>
      </c>
    </row>
    <row r="2483" spans="1:12" ht="18" x14ac:dyDescent="0.4">
      <c r="A2483" s="20">
        <v>2479</v>
      </c>
      <c r="B2483" s="20" t="s">
        <v>3758</v>
      </c>
      <c r="C2483" s="21" t="s">
        <v>3759</v>
      </c>
      <c r="D2483" s="21" t="s">
        <v>3868</v>
      </c>
      <c r="E2483" s="21" t="s">
        <v>118</v>
      </c>
      <c r="F2483" s="21" t="s">
        <v>3872</v>
      </c>
      <c r="G2483" s="21"/>
      <c r="H2483" s="20" t="s">
        <v>84</v>
      </c>
      <c r="I2483" s="21" t="s">
        <v>3871</v>
      </c>
      <c r="J2483" s="5"/>
      <c r="K2483" s="5"/>
      <c r="L2483" s="19" t="str">
        <f>D2483&amp;"|"&amp;COUNTIF($D$5:D2483,D2483)</f>
        <v>استلام الوزرة الخشبية|2</v>
      </c>
    </row>
    <row r="2484" spans="1:12" ht="18" x14ac:dyDescent="0.4">
      <c r="A2484" s="22">
        <v>2480</v>
      </c>
      <c r="B2484" s="22" t="s">
        <v>3758</v>
      </c>
      <c r="C2484" s="23" t="s">
        <v>3759</v>
      </c>
      <c r="D2484" s="23" t="s">
        <v>3868</v>
      </c>
      <c r="E2484" s="23" t="s">
        <v>118</v>
      </c>
      <c r="F2484" s="23" t="s">
        <v>3873</v>
      </c>
      <c r="G2484" s="23"/>
      <c r="H2484" s="22" t="s">
        <v>84</v>
      </c>
      <c r="I2484" s="23" t="s">
        <v>3871</v>
      </c>
      <c r="J2484" s="5"/>
      <c r="K2484" s="5"/>
      <c r="L2484" s="19" t="str">
        <f>D2484&amp;"|"&amp;COUNTIF($D$5:D2484,D2484)</f>
        <v>استلام الوزرة الخشبية|3</v>
      </c>
    </row>
    <row r="2485" spans="1:12" ht="36" x14ac:dyDescent="0.4">
      <c r="A2485" s="20">
        <v>2481</v>
      </c>
      <c r="B2485" s="20" t="s">
        <v>3758</v>
      </c>
      <c r="C2485" s="21" t="s">
        <v>3759</v>
      </c>
      <c r="D2485" s="21" t="s">
        <v>3868</v>
      </c>
      <c r="E2485" s="21" t="s">
        <v>118</v>
      </c>
      <c r="F2485" s="21" t="s">
        <v>3874</v>
      </c>
      <c r="G2485" s="21" t="s">
        <v>3875</v>
      </c>
      <c r="H2485" s="20" t="s">
        <v>84</v>
      </c>
      <c r="I2485" s="21" t="s">
        <v>3871</v>
      </c>
      <c r="J2485" s="5"/>
      <c r="K2485" s="5"/>
      <c r="L2485" s="19" t="str">
        <f>D2485&amp;"|"&amp;COUNTIF($D$5:D2485,D2485)</f>
        <v>استلام الوزرة الخشبية|4</v>
      </c>
    </row>
    <row r="2486" spans="1:12" ht="18" x14ac:dyDescent="0.4">
      <c r="A2486" s="22">
        <v>2482</v>
      </c>
      <c r="B2486" s="22" t="s">
        <v>3758</v>
      </c>
      <c r="C2486" s="23" t="s">
        <v>3759</v>
      </c>
      <c r="D2486" s="23" t="s">
        <v>3868</v>
      </c>
      <c r="E2486" s="23" t="s">
        <v>118</v>
      </c>
      <c r="F2486" s="23" t="s">
        <v>3876</v>
      </c>
      <c r="G2486" s="23" t="s">
        <v>3877</v>
      </c>
      <c r="H2486" s="22" t="s">
        <v>84</v>
      </c>
      <c r="I2486" s="23" t="s">
        <v>3871</v>
      </c>
      <c r="J2486" s="5"/>
      <c r="K2486" s="5"/>
      <c r="L2486" s="19" t="str">
        <f>D2486&amp;"|"&amp;COUNTIF($D$5:D2486,D2486)</f>
        <v>استلام الوزرة الخشبية|5</v>
      </c>
    </row>
    <row r="2487" spans="1:12" ht="36" x14ac:dyDescent="0.4">
      <c r="A2487" s="20">
        <v>2483</v>
      </c>
      <c r="B2487" s="20" t="s">
        <v>3758</v>
      </c>
      <c r="C2487" s="21" t="s">
        <v>3759</v>
      </c>
      <c r="D2487" s="21" t="s">
        <v>3868</v>
      </c>
      <c r="E2487" s="21" t="s">
        <v>118</v>
      </c>
      <c r="F2487" s="21" t="s">
        <v>3878</v>
      </c>
      <c r="G2487" s="21"/>
      <c r="H2487" s="20" t="s">
        <v>84</v>
      </c>
      <c r="I2487" s="21" t="s">
        <v>3871</v>
      </c>
      <c r="J2487" s="5"/>
      <c r="K2487" s="5"/>
      <c r="L2487" s="19" t="str">
        <f>D2487&amp;"|"&amp;COUNTIF($D$5:D2487,D2487)</f>
        <v>استلام الوزرة الخشبية|6</v>
      </c>
    </row>
    <row r="2488" spans="1:12" ht="36" x14ac:dyDescent="0.4">
      <c r="A2488" s="22">
        <v>2484</v>
      </c>
      <c r="B2488" s="22" t="s">
        <v>3758</v>
      </c>
      <c r="C2488" s="23" t="s">
        <v>3759</v>
      </c>
      <c r="D2488" s="23" t="s">
        <v>3879</v>
      </c>
      <c r="E2488" s="23" t="s">
        <v>76</v>
      </c>
      <c r="F2488" s="23" t="s">
        <v>3880</v>
      </c>
      <c r="G2488" s="23"/>
      <c r="H2488" s="22" t="s">
        <v>78</v>
      </c>
      <c r="I2488" s="23" t="s">
        <v>3881</v>
      </c>
      <c r="J2488" s="5"/>
      <c r="K2488" s="5"/>
      <c r="L2488" s="19" t="str">
        <f>D2488&amp;"|"&amp;COUNTIF($D$5:D2488,D2488)</f>
        <v>وصلات النجارة للأبواب الخشبية|1</v>
      </c>
    </row>
    <row r="2489" spans="1:12" ht="54" x14ac:dyDescent="0.4">
      <c r="A2489" s="20">
        <v>2485</v>
      </c>
      <c r="B2489" s="20" t="s">
        <v>3758</v>
      </c>
      <c r="C2489" s="21" t="s">
        <v>3759</v>
      </c>
      <c r="D2489" s="21" t="s">
        <v>3879</v>
      </c>
      <c r="E2489" s="21" t="s">
        <v>118</v>
      </c>
      <c r="F2489" s="21" t="s">
        <v>3882</v>
      </c>
      <c r="G2489" s="21"/>
      <c r="H2489" s="20" t="s">
        <v>84</v>
      </c>
      <c r="I2489" s="21" t="s">
        <v>3883</v>
      </c>
      <c r="J2489" s="5"/>
      <c r="K2489" s="5"/>
      <c r="L2489" s="19" t="str">
        <f>D2489&amp;"|"&amp;COUNTIF($D$5:D2489,D2489)</f>
        <v>وصلات النجارة للأبواب الخشبية|2</v>
      </c>
    </row>
    <row r="2490" spans="1:12" ht="36" x14ac:dyDescent="0.4">
      <c r="A2490" s="22">
        <v>2486</v>
      </c>
      <c r="B2490" s="22" t="s">
        <v>3758</v>
      </c>
      <c r="C2490" s="23" t="s">
        <v>3759</v>
      </c>
      <c r="D2490" s="23" t="s">
        <v>3884</v>
      </c>
      <c r="E2490" s="23" t="s">
        <v>404</v>
      </c>
      <c r="F2490" s="23" t="s">
        <v>3885</v>
      </c>
      <c r="G2490" s="23"/>
      <c r="H2490" s="22" t="s">
        <v>74</v>
      </c>
      <c r="I2490" s="23" t="s">
        <v>3886</v>
      </c>
      <c r="J2490" s="5"/>
      <c r="K2490" s="5"/>
      <c r="L2490" s="19" t="str">
        <f>D2490&amp;"|"&amp;COUNTIF($D$5:D2490,D2490)</f>
        <v>استلام الحلوق والأبواب الخشبية|1</v>
      </c>
    </row>
    <row r="2491" spans="1:12" ht="36" x14ac:dyDescent="0.4">
      <c r="A2491" s="20">
        <v>2487</v>
      </c>
      <c r="B2491" s="20" t="s">
        <v>3758</v>
      </c>
      <c r="C2491" s="21" t="s">
        <v>3759</v>
      </c>
      <c r="D2491" s="21" t="s">
        <v>3884</v>
      </c>
      <c r="E2491" s="21" t="s">
        <v>404</v>
      </c>
      <c r="F2491" s="21" t="s">
        <v>3887</v>
      </c>
      <c r="G2491" s="21"/>
      <c r="H2491" s="20" t="s">
        <v>74</v>
      </c>
      <c r="I2491" s="21" t="s">
        <v>3886</v>
      </c>
      <c r="J2491" s="5"/>
      <c r="K2491" s="5"/>
      <c r="L2491" s="19" t="str">
        <f>D2491&amp;"|"&amp;COUNTIF($D$5:D2491,D2491)</f>
        <v>استلام الحلوق والأبواب الخشبية|2</v>
      </c>
    </row>
    <row r="2492" spans="1:12" ht="36" x14ac:dyDescent="0.4">
      <c r="A2492" s="22">
        <v>2488</v>
      </c>
      <c r="B2492" s="22" t="s">
        <v>3758</v>
      </c>
      <c r="C2492" s="23" t="s">
        <v>3759</v>
      </c>
      <c r="D2492" s="23" t="s">
        <v>3884</v>
      </c>
      <c r="E2492" s="23" t="s">
        <v>404</v>
      </c>
      <c r="F2492" s="23" t="s">
        <v>3888</v>
      </c>
      <c r="G2492" s="23"/>
      <c r="H2492" s="22" t="s">
        <v>84</v>
      </c>
      <c r="I2492" s="23" t="s">
        <v>3886</v>
      </c>
      <c r="J2492" s="5"/>
      <c r="K2492" s="5"/>
      <c r="L2492" s="19" t="str">
        <f>D2492&amp;"|"&amp;COUNTIF($D$5:D2492,D2492)</f>
        <v>استلام الحلوق والأبواب الخشبية|3</v>
      </c>
    </row>
    <row r="2493" spans="1:12" ht="36" x14ac:dyDescent="0.4">
      <c r="A2493" s="20">
        <v>2489</v>
      </c>
      <c r="B2493" s="20" t="s">
        <v>3758</v>
      </c>
      <c r="C2493" s="21" t="s">
        <v>3759</v>
      </c>
      <c r="D2493" s="21" t="s">
        <v>3884</v>
      </c>
      <c r="E2493" s="21" t="s">
        <v>72</v>
      </c>
      <c r="F2493" s="21" t="s">
        <v>3889</v>
      </c>
      <c r="G2493" s="21"/>
      <c r="H2493" s="20" t="s">
        <v>84</v>
      </c>
      <c r="I2493" s="21" t="s">
        <v>3886</v>
      </c>
      <c r="J2493" s="5"/>
      <c r="K2493" s="5"/>
      <c r="L2493" s="19" t="str">
        <f>D2493&amp;"|"&amp;COUNTIF($D$5:D2493,D2493)</f>
        <v>استلام الحلوق والأبواب الخشبية|4</v>
      </c>
    </row>
    <row r="2494" spans="1:12" ht="36" x14ac:dyDescent="0.4">
      <c r="A2494" s="22">
        <v>2490</v>
      </c>
      <c r="B2494" s="22" t="s">
        <v>3758</v>
      </c>
      <c r="C2494" s="23" t="s">
        <v>3759</v>
      </c>
      <c r="D2494" s="23" t="s">
        <v>3884</v>
      </c>
      <c r="E2494" s="23" t="s">
        <v>404</v>
      </c>
      <c r="F2494" s="23" t="s">
        <v>3890</v>
      </c>
      <c r="G2494" s="23" t="s">
        <v>3891</v>
      </c>
      <c r="H2494" s="22" t="s">
        <v>74</v>
      </c>
      <c r="I2494" s="23" t="s">
        <v>3886</v>
      </c>
      <c r="J2494" s="5"/>
      <c r="K2494" s="5"/>
      <c r="L2494" s="19" t="str">
        <f>D2494&amp;"|"&amp;COUNTIF($D$5:D2494,D2494)</f>
        <v>استلام الحلوق والأبواب الخشبية|5</v>
      </c>
    </row>
    <row r="2495" spans="1:12" ht="36" x14ac:dyDescent="0.4">
      <c r="A2495" s="20">
        <v>2491</v>
      </c>
      <c r="B2495" s="20" t="s">
        <v>3758</v>
      </c>
      <c r="C2495" s="21" t="s">
        <v>3759</v>
      </c>
      <c r="D2495" s="21" t="s">
        <v>3892</v>
      </c>
      <c r="E2495" s="21" t="s">
        <v>118</v>
      </c>
      <c r="F2495" s="21" t="s">
        <v>3893</v>
      </c>
      <c r="G2495" s="21" t="s">
        <v>3894</v>
      </c>
      <c r="H2495" s="20" t="s">
        <v>84</v>
      </c>
      <c r="I2495" s="21" t="s">
        <v>3895</v>
      </c>
      <c r="J2495" s="5"/>
      <c r="K2495" s="5"/>
      <c r="L2495" s="19" t="str">
        <f>D2495&amp;"|"&amp;COUNTIF($D$5:D2495,D2495)</f>
        <v>أرضيات الباركيه المسمار|1</v>
      </c>
    </row>
    <row r="2496" spans="1:12" ht="36" x14ac:dyDescent="0.4">
      <c r="A2496" s="22">
        <v>2492</v>
      </c>
      <c r="B2496" s="22" t="s">
        <v>3758</v>
      </c>
      <c r="C2496" s="23" t="s">
        <v>3759</v>
      </c>
      <c r="D2496" s="23" t="s">
        <v>3892</v>
      </c>
      <c r="E2496" s="23" t="s">
        <v>118</v>
      </c>
      <c r="F2496" s="23" t="s">
        <v>3896</v>
      </c>
      <c r="G2496" s="23" t="s">
        <v>3897</v>
      </c>
      <c r="H2496" s="22" t="s">
        <v>84</v>
      </c>
      <c r="I2496" s="23" t="s">
        <v>3895</v>
      </c>
      <c r="J2496" s="5"/>
      <c r="K2496" s="5"/>
      <c r="L2496" s="19" t="str">
        <f>D2496&amp;"|"&amp;COUNTIF($D$5:D2496,D2496)</f>
        <v>أرضيات الباركيه المسمار|2</v>
      </c>
    </row>
    <row r="2497" spans="1:12" ht="36" x14ac:dyDescent="0.4">
      <c r="A2497" s="20">
        <v>2493</v>
      </c>
      <c r="B2497" s="20" t="s">
        <v>3758</v>
      </c>
      <c r="C2497" s="21" t="s">
        <v>3759</v>
      </c>
      <c r="D2497" s="21" t="s">
        <v>3892</v>
      </c>
      <c r="E2497" s="21" t="s">
        <v>118</v>
      </c>
      <c r="F2497" s="21" t="s">
        <v>3898</v>
      </c>
      <c r="G2497" s="21" t="s">
        <v>3899</v>
      </c>
      <c r="H2497" s="20" t="s">
        <v>84</v>
      </c>
      <c r="I2497" s="21" t="s">
        <v>3895</v>
      </c>
      <c r="J2497" s="5"/>
      <c r="K2497" s="5"/>
      <c r="L2497" s="19" t="str">
        <f>D2497&amp;"|"&amp;COUNTIF($D$5:D2497,D2497)</f>
        <v>أرضيات الباركيه المسمار|3</v>
      </c>
    </row>
    <row r="2498" spans="1:12" ht="36" x14ac:dyDescent="0.4">
      <c r="A2498" s="22">
        <v>2494</v>
      </c>
      <c r="B2498" s="22" t="s">
        <v>3758</v>
      </c>
      <c r="C2498" s="23" t="s">
        <v>3759</v>
      </c>
      <c r="D2498" s="23" t="s">
        <v>3892</v>
      </c>
      <c r="E2498" s="23" t="s">
        <v>118</v>
      </c>
      <c r="F2498" s="23" t="s">
        <v>3900</v>
      </c>
      <c r="G2498" s="23"/>
      <c r="H2498" s="22" t="s">
        <v>84</v>
      </c>
      <c r="I2498" s="23" t="s">
        <v>3895</v>
      </c>
      <c r="J2498" s="5"/>
      <c r="K2498" s="5"/>
      <c r="L2498" s="19" t="str">
        <f>D2498&amp;"|"&amp;COUNTIF($D$5:D2498,D2498)</f>
        <v>أرضيات الباركيه المسمار|4</v>
      </c>
    </row>
    <row r="2499" spans="1:12" ht="36" x14ac:dyDescent="0.4">
      <c r="A2499" s="20">
        <v>2495</v>
      </c>
      <c r="B2499" s="20" t="s">
        <v>3758</v>
      </c>
      <c r="C2499" s="21" t="s">
        <v>3759</v>
      </c>
      <c r="D2499" s="21" t="s">
        <v>3892</v>
      </c>
      <c r="E2499" s="21" t="s">
        <v>118</v>
      </c>
      <c r="F2499" s="21" t="s">
        <v>3901</v>
      </c>
      <c r="G2499" s="21" t="s">
        <v>3902</v>
      </c>
      <c r="H2499" s="20" t="s">
        <v>84</v>
      </c>
      <c r="I2499" s="21" t="s">
        <v>3895</v>
      </c>
      <c r="J2499" s="5"/>
      <c r="K2499" s="5"/>
      <c r="L2499" s="19" t="str">
        <f>D2499&amp;"|"&amp;COUNTIF($D$5:D2499,D2499)</f>
        <v>أرضيات الباركيه المسمار|5</v>
      </c>
    </row>
    <row r="2500" spans="1:12" ht="36" x14ac:dyDescent="0.4">
      <c r="A2500" s="22">
        <v>2496</v>
      </c>
      <c r="B2500" s="22" t="s">
        <v>3758</v>
      </c>
      <c r="C2500" s="23" t="s">
        <v>3759</v>
      </c>
      <c r="D2500" s="23" t="s">
        <v>3892</v>
      </c>
      <c r="E2500" s="23" t="s">
        <v>404</v>
      </c>
      <c r="F2500" s="23" t="s">
        <v>3903</v>
      </c>
      <c r="G2500" s="23"/>
      <c r="H2500" s="22" t="s">
        <v>84</v>
      </c>
      <c r="I2500" s="23" t="s">
        <v>3895</v>
      </c>
      <c r="J2500" s="5"/>
      <c r="K2500" s="5"/>
      <c r="L2500" s="19" t="str">
        <f>D2500&amp;"|"&amp;COUNTIF($D$5:D2500,D2500)</f>
        <v>أرضيات الباركيه المسمار|6</v>
      </c>
    </row>
    <row r="2501" spans="1:12" ht="54" x14ac:dyDescent="0.4">
      <c r="A2501" s="20">
        <v>2497</v>
      </c>
      <c r="B2501" s="20" t="s">
        <v>3758</v>
      </c>
      <c r="C2501" s="21" t="s">
        <v>3759</v>
      </c>
      <c r="D2501" s="21" t="s">
        <v>3789</v>
      </c>
      <c r="E2501" s="21" t="s">
        <v>72</v>
      </c>
      <c r="F2501" s="21" t="s">
        <v>3904</v>
      </c>
      <c r="G2501" s="21" t="s">
        <v>3905</v>
      </c>
      <c r="H2501" s="20" t="s">
        <v>84</v>
      </c>
      <c r="I2501" s="21" t="s">
        <v>3719</v>
      </c>
      <c r="J2501" s="5"/>
      <c r="K2501" s="5"/>
      <c r="L2501" s="19" t="str">
        <f>D2501&amp;"|"&amp;COUNTIF($D$5:D2501,D2501)</f>
        <v>استلام نوعية خشب النجارة المعمارية درجة أولى|8</v>
      </c>
    </row>
    <row r="2502" spans="1:12" ht="72" x14ac:dyDescent="0.4">
      <c r="A2502" s="22">
        <v>2498</v>
      </c>
      <c r="B2502" s="22" t="s">
        <v>3758</v>
      </c>
      <c r="C2502" s="23" t="s">
        <v>3759</v>
      </c>
      <c r="D2502" s="23" t="s">
        <v>3802</v>
      </c>
      <c r="E2502" s="23" t="s">
        <v>72</v>
      </c>
      <c r="F2502" s="23" t="s">
        <v>3906</v>
      </c>
      <c r="G2502" s="23" t="s">
        <v>3907</v>
      </c>
      <c r="H2502" s="22" t="s">
        <v>84</v>
      </c>
      <c r="I2502" s="23" t="s">
        <v>3797</v>
      </c>
      <c r="J2502" s="5"/>
      <c r="K2502" s="5"/>
      <c r="L2502" s="19" t="str">
        <f>D2502&amp;"|"&amp;COUNTIF($D$5:D2502,D2502)</f>
        <v>استلام نوعية خشب النجارة المعمارية درجة ثانية|7</v>
      </c>
    </row>
    <row r="2503" spans="1:12" ht="36" x14ac:dyDescent="0.4">
      <c r="A2503" s="20">
        <v>2499</v>
      </c>
      <c r="B2503" s="20" t="s">
        <v>3758</v>
      </c>
      <c r="C2503" s="21" t="s">
        <v>3759</v>
      </c>
      <c r="D2503" s="21" t="s">
        <v>3879</v>
      </c>
      <c r="E2503" s="21" t="s">
        <v>118</v>
      </c>
      <c r="F2503" s="21" t="s">
        <v>3908</v>
      </c>
      <c r="G2503" s="21"/>
      <c r="H2503" s="20" t="s">
        <v>84</v>
      </c>
      <c r="I2503" s="21" t="s">
        <v>3883</v>
      </c>
      <c r="J2503" s="5"/>
      <c r="K2503" s="5"/>
      <c r="L2503" s="19" t="str">
        <f>D2503&amp;"|"&amp;COUNTIF($D$5:D2503,D2503)</f>
        <v>وصلات النجارة للأبواب الخشبية|3</v>
      </c>
    </row>
    <row r="2504" spans="1:12" ht="36" x14ac:dyDescent="0.4">
      <c r="A2504" s="22">
        <v>2500</v>
      </c>
      <c r="B2504" s="22" t="s">
        <v>3909</v>
      </c>
      <c r="C2504" s="23" t="s">
        <v>3910</v>
      </c>
      <c r="D2504" s="23" t="s">
        <v>3911</v>
      </c>
      <c r="E2504" s="23" t="s">
        <v>118</v>
      </c>
      <c r="F2504" s="23" t="s">
        <v>3912</v>
      </c>
      <c r="G2504" s="23"/>
      <c r="H2504" s="22" t="s">
        <v>84</v>
      </c>
      <c r="I2504" s="23" t="s">
        <v>3590</v>
      </c>
      <c r="J2504" s="5"/>
      <c r="K2504" s="5"/>
      <c r="L2504" s="19" t="str">
        <f>D2504&amp;"|"&amp;COUNTIF($D$5:D2504,D2504)</f>
        <v>استلام حديد الكريتال للأسوار|1</v>
      </c>
    </row>
    <row r="2505" spans="1:12" ht="36" x14ac:dyDescent="0.4">
      <c r="A2505" s="20">
        <v>2501</v>
      </c>
      <c r="B2505" s="20" t="s">
        <v>3909</v>
      </c>
      <c r="C2505" s="21" t="s">
        <v>3910</v>
      </c>
      <c r="D2505" s="21" t="s">
        <v>3911</v>
      </c>
      <c r="E2505" s="21" t="s">
        <v>118</v>
      </c>
      <c r="F2505" s="21" t="s">
        <v>3913</v>
      </c>
      <c r="G2505" s="21"/>
      <c r="H2505" s="20" t="s">
        <v>84</v>
      </c>
      <c r="I2505" s="21" t="s">
        <v>3590</v>
      </c>
      <c r="J2505" s="5"/>
      <c r="K2505" s="5"/>
      <c r="L2505" s="19" t="str">
        <f>D2505&amp;"|"&amp;COUNTIF($D$5:D2505,D2505)</f>
        <v>استلام حديد الكريتال للأسوار|2</v>
      </c>
    </row>
    <row r="2506" spans="1:12" ht="36" x14ac:dyDescent="0.4">
      <c r="A2506" s="22">
        <v>2502</v>
      </c>
      <c r="B2506" s="22" t="s">
        <v>3909</v>
      </c>
      <c r="C2506" s="23" t="s">
        <v>3910</v>
      </c>
      <c r="D2506" s="23" t="s">
        <v>3911</v>
      </c>
      <c r="E2506" s="23" t="s">
        <v>118</v>
      </c>
      <c r="F2506" s="23" t="s">
        <v>3914</v>
      </c>
      <c r="G2506" s="23"/>
      <c r="H2506" s="22" t="s">
        <v>74</v>
      </c>
      <c r="I2506" s="23" t="s">
        <v>3590</v>
      </c>
      <c r="J2506" s="5"/>
      <c r="K2506" s="5"/>
      <c r="L2506" s="19" t="str">
        <f>D2506&amp;"|"&amp;COUNTIF($D$5:D2506,D2506)</f>
        <v>استلام حديد الكريتال للأسوار|3</v>
      </c>
    </row>
    <row r="2507" spans="1:12" ht="36" x14ac:dyDescent="0.4">
      <c r="A2507" s="20">
        <v>2503</v>
      </c>
      <c r="B2507" s="20" t="s">
        <v>3909</v>
      </c>
      <c r="C2507" s="21" t="s">
        <v>3910</v>
      </c>
      <c r="D2507" s="21" t="s">
        <v>3911</v>
      </c>
      <c r="E2507" s="21" t="s">
        <v>118</v>
      </c>
      <c r="F2507" s="21" t="s">
        <v>3915</v>
      </c>
      <c r="G2507" s="21"/>
      <c r="H2507" s="20" t="s">
        <v>84</v>
      </c>
      <c r="I2507" s="21" t="s">
        <v>3590</v>
      </c>
      <c r="J2507" s="5"/>
      <c r="K2507" s="5"/>
      <c r="L2507" s="19" t="str">
        <f>D2507&amp;"|"&amp;COUNTIF($D$5:D2507,D2507)</f>
        <v>استلام حديد الكريتال للأسوار|4</v>
      </c>
    </row>
    <row r="2508" spans="1:12" ht="36" x14ac:dyDescent="0.4">
      <c r="A2508" s="22">
        <v>2504</v>
      </c>
      <c r="B2508" s="22" t="s">
        <v>3909</v>
      </c>
      <c r="C2508" s="23" t="s">
        <v>3910</v>
      </c>
      <c r="D2508" s="23" t="s">
        <v>3911</v>
      </c>
      <c r="E2508" s="23" t="s">
        <v>118</v>
      </c>
      <c r="F2508" s="23" t="s">
        <v>3916</v>
      </c>
      <c r="G2508" s="23"/>
      <c r="H2508" s="22" t="s">
        <v>84</v>
      </c>
      <c r="I2508" s="23" t="s">
        <v>3590</v>
      </c>
      <c r="J2508" s="5"/>
      <c r="K2508" s="5"/>
      <c r="L2508" s="19" t="str">
        <f>D2508&amp;"|"&amp;COUNTIF($D$5:D2508,D2508)</f>
        <v>استلام حديد الكريتال للأسوار|5</v>
      </c>
    </row>
    <row r="2509" spans="1:12" ht="36" x14ac:dyDescent="0.4">
      <c r="A2509" s="20">
        <v>2505</v>
      </c>
      <c r="B2509" s="20" t="s">
        <v>3909</v>
      </c>
      <c r="C2509" s="21" t="s">
        <v>3910</v>
      </c>
      <c r="D2509" s="21" t="s">
        <v>3911</v>
      </c>
      <c r="E2509" s="21" t="s">
        <v>118</v>
      </c>
      <c r="F2509" s="21" t="s">
        <v>3917</v>
      </c>
      <c r="G2509" s="21"/>
      <c r="H2509" s="20" t="s">
        <v>84</v>
      </c>
      <c r="I2509" s="21" t="s">
        <v>3918</v>
      </c>
      <c r="J2509" s="5"/>
      <c r="K2509" s="5"/>
      <c r="L2509" s="19" t="str">
        <f>D2509&amp;"|"&amp;COUNTIF($D$5:D2509,D2509)</f>
        <v>استلام حديد الكريتال للأسوار|6</v>
      </c>
    </row>
    <row r="2510" spans="1:12" ht="36" x14ac:dyDescent="0.4">
      <c r="A2510" s="22">
        <v>2506</v>
      </c>
      <c r="B2510" s="22" t="s">
        <v>3909</v>
      </c>
      <c r="C2510" s="23" t="s">
        <v>3910</v>
      </c>
      <c r="D2510" s="23" t="s">
        <v>3911</v>
      </c>
      <c r="E2510" s="23" t="s">
        <v>118</v>
      </c>
      <c r="F2510" s="23" t="s">
        <v>3919</v>
      </c>
      <c r="G2510" s="23"/>
      <c r="H2510" s="22" t="s">
        <v>84</v>
      </c>
      <c r="I2510" s="23" t="s">
        <v>3918</v>
      </c>
      <c r="J2510" s="5"/>
      <c r="K2510" s="5"/>
      <c r="L2510" s="19" t="str">
        <f>D2510&amp;"|"&amp;COUNTIF($D$5:D2510,D2510)</f>
        <v>استلام حديد الكريتال للأسوار|7</v>
      </c>
    </row>
    <row r="2511" spans="1:12" ht="36" x14ac:dyDescent="0.4">
      <c r="A2511" s="20">
        <v>2507</v>
      </c>
      <c r="B2511" s="20" t="s">
        <v>3909</v>
      </c>
      <c r="C2511" s="21" t="s">
        <v>3910</v>
      </c>
      <c r="D2511" s="21" t="s">
        <v>3920</v>
      </c>
      <c r="E2511" s="21" t="s">
        <v>404</v>
      </c>
      <c r="F2511" s="21" t="s">
        <v>3921</v>
      </c>
      <c r="G2511" s="21"/>
      <c r="H2511" s="20" t="s">
        <v>84</v>
      </c>
      <c r="I2511" s="21" t="s">
        <v>3918</v>
      </c>
      <c r="J2511" s="5"/>
      <c r="K2511" s="5"/>
      <c r="L2511" s="19" t="str">
        <f>D2511&amp;"|"&amp;COUNTIF($D$5:D2511,D2511)</f>
        <v>استلام بوابات الأسوار|1</v>
      </c>
    </row>
    <row r="2512" spans="1:12" ht="36" x14ac:dyDescent="0.4">
      <c r="A2512" s="22">
        <v>2508</v>
      </c>
      <c r="B2512" s="22" t="s">
        <v>3909</v>
      </c>
      <c r="C2512" s="23" t="s">
        <v>3910</v>
      </c>
      <c r="D2512" s="23" t="s">
        <v>3920</v>
      </c>
      <c r="E2512" s="23" t="s">
        <v>404</v>
      </c>
      <c r="F2512" s="23" t="s">
        <v>3922</v>
      </c>
      <c r="G2512" s="23"/>
      <c r="H2512" s="22" t="s">
        <v>84</v>
      </c>
      <c r="I2512" s="23" t="s">
        <v>3918</v>
      </c>
      <c r="J2512" s="5"/>
      <c r="K2512" s="5"/>
      <c r="L2512" s="19" t="str">
        <f>D2512&amp;"|"&amp;COUNTIF($D$5:D2512,D2512)</f>
        <v>استلام بوابات الأسوار|2</v>
      </c>
    </row>
    <row r="2513" spans="1:12" ht="36" x14ac:dyDescent="0.4">
      <c r="A2513" s="20">
        <v>2509</v>
      </c>
      <c r="B2513" s="20" t="s">
        <v>3909</v>
      </c>
      <c r="C2513" s="21" t="s">
        <v>3910</v>
      </c>
      <c r="D2513" s="21" t="s">
        <v>3920</v>
      </c>
      <c r="E2513" s="21" t="s">
        <v>404</v>
      </c>
      <c r="F2513" s="21" t="s">
        <v>3923</v>
      </c>
      <c r="G2513" s="21"/>
      <c r="H2513" s="20" t="s">
        <v>84</v>
      </c>
      <c r="I2513" s="21" t="s">
        <v>3918</v>
      </c>
      <c r="J2513" s="5"/>
      <c r="K2513" s="5"/>
      <c r="L2513" s="19" t="str">
        <f>D2513&amp;"|"&amp;COUNTIF($D$5:D2513,D2513)</f>
        <v>استلام بوابات الأسوار|3</v>
      </c>
    </row>
    <row r="2514" spans="1:12" ht="36" x14ac:dyDescent="0.4">
      <c r="A2514" s="22">
        <v>2510</v>
      </c>
      <c r="B2514" s="22" t="s">
        <v>3909</v>
      </c>
      <c r="C2514" s="23" t="s">
        <v>3910</v>
      </c>
      <c r="D2514" s="23" t="s">
        <v>3920</v>
      </c>
      <c r="E2514" s="23" t="s">
        <v>404</v>
      </c>
      <c r="F2514" s="23" t="s">
        <v>3924</v>
      </c>
      <c r="G2514" s="23"/>
      <c r="H2514" s="22" t="s">
        <v>84</v>
      </c>
      <c r="I2514" s="23" t="s">
        <v>3918</v>
      </c>
      <c r="J2514" s="5"/>
      <c r="K2514" s="5"/>
      <c r="L2514" s="19" t="str">
        <f>D2514&amp;"|"&amp;COUNTIF($D$5:D2514,D2514)</f>
        <v>استلام بوابات الأسوار|4</v>
      </c>
    </row>
    <row r="2515" spans="1:12" ht="36" x14ac:dyDescent="0.4">
      <c r="A2515" s="20">
        <v>2511</v>
      </c>
      <c r="B2515" s="20" t="s">
        <v>3909</v>
      </c>
      <c r="C2515" s="21" t="s">
        <v>3910</v>
      </c>
      <c r="D2515" s="21" t="s">
        <v>3920</v>
      </c>
      <c r="E2515" s="21" t="s">
        <v>404</v>
      </c>
      <c r="F2515" s="21" t="s">
        <v>3925</v>
      </c>
      <c r="G2515" s="21"/>
      <c r="H2515" s="20" t="s">
        <v>84</v>
      </c>
      <c r="I2515" s="21" t="s">
        <v>3918</v>
      </c>
      <c r="J2515" s="5"/>
      <c r="K2515" s="5"/>
      <c r="L2515" s="19" t="str">
        <f>D2515&amp;"|"&amp;COUNTIF($D$5:D2515,D2515)</f>
        <v>استلام بوابات الأسوار|5</v>
      </c>
    </row>
    <row r="2516" spans="1:12" ht="36" x14ac:dyDescent="0.4">
      <c r="A2516" s="22">
        <v>2512</v>
      </c>
      <c r="B2516" s="22" t="s">
        <v>3909</v>
      </c>
      <c r="C2516" s="23" t="s">
        <v>3910</v>
      </c>
      <c r="D2516" s="23" t="s">
        <v>3920</v>
      </c>
      <c r="E2516" s="23" t="s">
        <v>404</v>
      </c>
      <c r="F2516" s="23" t="s">
        <v>3926</v>
      </c>
      <c r="G2516" s="23"/>
      <c r="H2516" s="22" t="s">
        <v>84</v>
      </c>
      <c r="I2516" s="23" t="s">
        <v>3918</v>
      </c>
      <c r="J2516" s="5"/>
      <c r="K2516" s="5"/>
      <c r="L2516" s="19" t="str">
        <f>D2516&amp;"|"&amp;COUNTIF($D$5:D2516,D2516)</f>
        <v>استلام بوابات الأسوار|6</v>
      </c>
    </row>
    <row r="2517" spans="1:12" ht="36" x14ac:dyDescent="0.4">
      <c r="A2517" s="20">
        <v>2513</v>
      </c>
      <c r="B2517" s="20" t="s">
        <v>3909</v>
      </c>
      <c r="C2517" s="21" t="s">
        <v>3910</v>
      </c>
      <c r="D2517" s="21" t="s">
        <v>3920</v>
      </c>
      <c r="E2517" s="21" t="s">
        <v>404</v>
      </c>
      <c r="F2517" s="21" t="s">
        <v>3927</v>
      </c>
      <c r="G2517" s="21" t="s">
        <v>3928</v>
      </c>
      <c r="H2517" s="20" t="s">
        <v>84</v>
      </c>
      <c r="I2517" s="21" t="s">
        <v>3918</v>
      </c>
      <c r="J2517" s="5"/>
      <c r="K2517" s="5"/>
      <c r="L2517" s="19" t="str">
        <f>D2517&amp;"|"&amp;COUNTIF($D$5:D2517,D2517)</f>
        <v>استلام بوابات الأسوار|7</v>
      </c>
    </row>
    <row r="2518" spans="1:12" ht="36" x14ac:dyDescent="0.4">
      <c r="A2518" s="22">
        <v>2514</v>
      </c>
      <c r="B2518" s="22" t="s">
        <v>3909</v>
      </c>
      <c r="C2518" s="23" t="s">
        <v>3910</v>
      </c>
      <c r="D2518" s="23" t="s">
        <v>3929</v>
      </c>
      <c r="E2518" s="23" t="s">
        <v>118</v>
      </c>
      <c r="F2518" s="23" t="s">
        <v>3930</v>
      </c>
      <c r="G2518" s="23"/>
      <c r="H2518" s="22" t="s">
        <v>78</v>
      </c>
      <c r="I2518" s="23" t="s">
        <v>3918</v>
      </c>
      <c r="J2518" s="5"/>
      <c r="K2518" s="5"/>
      <c r="L2518" s="19" t="str">
        <f>D2518&amp;"|"&amp;COUNTIF($D$5:D2518,D2518)</f>
        <v>استلام حديد الكريتال لدرابزين السلم والمنحدرات|1</v>
      </c>
    </row>
    <row r="2519" spans="1:12" ht="36" x14ac:dyDescent="0.4">
      <c r="A2519" s="20">
        <v>2515</v>
      </c>
      <c r="B2519" s="20" t="s">
        <v>3909</v>
      </c>
      <c r="C2519" s="21" t="s">
        <v>3910</v>
      </c>
      <c r="D2519" s="21" t="s">
        <v>3929</v>
      </c>
      <c r="E2519" s="21" t="s">
        <v>118</v>
      </c>
      <c r="F2519" s="21" t="s">
        <v>3931</v>
      </c>
      <c r="G2519" s="21"/>
      <c r="H2519" s="20" t="s">
        <v>84</v>
      </c>
      <c r="I2519" s="21" t="s">
        <v>3918</v>
      </c>
      <c r="J2519" s="5"/>
      <c r="K2519" s="5"/>
      <c r="L2519" s="19" t="str">
        <f>D2519&amp;"|"&amp;COUNTIF($D$5:D2519,D2519)</f>
        <v>استلام حديد الكريتال لدرابزين السلم والمنحدرات|2</v>
      </c>
    </row>
    <row r="2520" spans="1:12" ht="36" x14ac:dyDescent="0.4">
      <c r="A2520" s="22">
        <v>2516</v>
      </c>
      <c r="B2520" s="22" t="s">
        <v>3909</v>
      </c>
      <c r="C2520" s="23" t="s">
        <v>3910</v>
      </c>
      <c r="D2520" s="23" t="s">
        <v>3929</v>
      </c>
      <c r="E2520" s="23" t="s">
        <v>118</v>
      </c>
      <c r="F2520" s="23" t="s">
        <v>3932</v>
      </c>
      <c r="G2520" s="23" t="s">
        <v>3933</v>
      </c>
      <c r="H2520" s="22" t="s">
        <v>74</v>
      </c>
      <c r="I2520" s="23" t="s">
        <v>3918</v>
      </c>
      <c r="J2520" s="5"/>
      <c r="K2520" s="5"/>
      <c r="L2520" s="19" t="str">
        <f>D2520&amp;"|"&amp;COUNTIF($D$5:D2520,D2520)</f>
        <v>استلام حديد الكريتال لدرابزين السلم والمنحدرات|3</v>
      </c>
    </row>
    <row r="2521" spans="1:12" ht="36" x14ac:dyDescent="0.4">
      <c r="A2521" s="20">
        <v>2517</v>
      </c>
      <c r="B2521" s="20" t="s">
        <v>3909</v>
      </c>
      <c r="C2521" s="21" t="s">
        <v>3910</v>
      </c>
      <c r="D2521" s="21" t="s">
        <v>3929</v>
      </c>
      <c r="E2521" s="21" t="s">
        <v>118</v>
      </c>
      <c r="F2521" s="21" t="s">
        <v>3934</v>
      </c>
      <c r="G2521" s="21"/>
      <c r="H2521" s="20" t="s">
        <v>84</v>
      </c>
      <c r="I2521" s="21" t="s">
        <v>3918</v>
      </c>
      <c r="J2521" s="5"/>
      <c r="K2521" s="5"/>
      <c r="L2521" s="19" t="str">
        <f>D2521&amp;"|"&amp;COUNTIF($D$5:D2521,D2521)</f>
        <v>استلام حديد الكريتال لدرابزين السلم والمنحدرات|4</v>
      </c>
    </row>
    <row r="2522" spans="1:12" ht="36" x14ac:dyDescent="0.4">
      <c r="A2522" s="22">
        <v>2518</v>
      </c>
      <c r="B2522" s="22" t="s">
        <v>3909</v>
      </c>
      <c r="C2522" s="23" t="s">
        <v>3910</v>
      </c>
      <c r="D2522" s="23" t="s">
        <v>3929</v>
      </c>
      <c r="E2522" s="23" t="s">
        <v>118</v>
      </c>
      <c r="F2522" s="23" t="s">
        <v>3935</v>
      </c>
      <c r="G2522" s="23"/>
      <c r="H2522" s="22" t="s">
        <v>84</v>
      </c>
      <c r="I2522" s="23" t="s">
        <v>3918</v>
      </c>
      <c r="J2522" s="5"/>
      <c r="K2522" s="5"/>
      <c r="L2522" s="19" t="str">
        <f>D2522&amp;"|"&amp;COUNTIF($D$5:D2522,D2522)</f>
        <v>استلام حديد الكريتال لدرابزين السلم والمنحدرات|5</v>
      </c>
    </row>
    <row r="2523" spans="1:12" ht="36" x14ac:dyDescent="0.4">
      <c r="A2523" s="20">
        <v>2519</v>
      </c>
      <c r="B2523" s="20" t="s">
        <v>3909</v>
      </c>
      <c r="C2523" s="21" t="s">
        <v>3910</v>
      </c>
      <c r="D2523" s="21" t="s">
        <v>3929</v>
      </c>
      <c r="E2523" s="21" t="s">
        <v>118</v>
      </c>
      <c r="F2523" s="21" t="s">
        <v>3936</v>
      </c>
      <c r="G2523" s="21"/>
      <c r="H2523" s="20" t="s">
        <v>84</v>
      </c>
      <c r="I2523" s="21" t="s">
        <v>3918</v>
      </c>
      <c r="J2523" s="5"/>
      <c r="K2523" s="5"/>
      <c r="L2523" s="19" t="str">
        <f>D2523&amp;"|"&amp;COUNTIF($D$5:D2523,D2523)</f>
        <v>استلام حديد الكريتال لدرابزين السلم والمنحدرات|6</v>
      </c>
    </row>
    <row r="2524" spans="1:12" ht="36" x14ac:dyDescent="0.4">
      <c r="A2524" s="22">
        <v>2520</v>
      </c>
      <c r="B2524" s="22" t="s">
        <v>3909</v>
      </c>
      <c r="C2524" s="23" t="s">
        <v>3910</v>
      </c>
      <c r="D2524" s="23" t="s">
        <v>3929</v>
      </c>
      <c r="E2524" s="23" t="s">
        <v>118</v>
      </c>
      <c r="F2524" s="23" t="s">
        <v>3937</v>
      </c>
      <c r="G2524" s="23"/>
      <c r="H2524" s="22" t="s">
        <v>84</v>
      </c>
      <c r="I2524" s="23" t="s">
        <v>3938</v>
      </c>
      <c r="J2524" s="5"/>
      <c r="K2524" s="5"/>
      <c r="L2524" s="19" t="str">
        <f>D2524&amp;"|"&amp;COUNTIF($D$5:D2524,D2524)</f>
        <v>استلام حديد الكريتال لدرابزين السلم والمنحدرات|7</v>
      </c>
    </row>
    <row r="2525" spans="1:12" ht="36" x14ac:dyDescent="0.4">
      <c r="A2525" s="20">
        <v>2521</v>
      </c>
      <c r="B2525" s="20" t="s">
        <v>3909</v>
      </c>
      <c r="C2525" s="21" t="s">
        <v>3910</v>
      </c>
      <c r="D2525" s="21" t="s">
        <v>3929</v>
      </c>
      <c r="E2525" s="21" t="s">
        <v>118</v>
      </c>
      <c r="F2525" s="21" t="s">
        <v>3939</v>
      </c>
      <c r="G2525" s="21"/>
      <c r="H2525" s="20" t="s">
        <v>84</v>
      </c>
      <c r="I2525" s="21" t="s">
        <v>3938</v>
      </c>
      <c r="J2525" s="5"/>
      <c r="K2525" s="5"/>
      <c r="L2525" s="19" t="str">
        <f>D2525&amp;"|"&amp;COUNTIF($D$5:D2525,D2525)</f>
        <v>استلام حديد الكريتال لدرابزين السلم والمنحدرات|8</v>
      </c>
    </row>
    <row r="2526" spans="1:12" ht="54" x14ac:dyDescent="0.4">
      <c r="A2526" s="22">
        <v>2522</v>
      </c>
      <c r="B2526" s="22" t="s">
        <v>3909</v>
      </c>
      <c r="C2526" s="23" t="s">
        <v>3910</v>
      </c>
      <c r="D2526" s="23" t="s">
        <v>3929</v>
      </c>
      <c r="E2526" s="23" t="s">
        <v>118</v>
      </c>
      <c r="F2526" s="23" t="s">
        <v>3940</v>
      </c>
      <c r="G2526" s="23" t="s">
        <v>3941</v>
      </c>
      <c r="H2526" s="22" t="s">
        <v>84</v>
      </c>
      <c r="I2526" s="23" t="s">
        <v>3918</v>
      </c>
      <c r="J2526" s="5"/>
      <c r="K2526" s="5"/>
      <c r="L2526" s="19" t="str">
        <f>D2526&amp;"|"&amp;COUNTIF($D$5:D2526,D2526)</f>
        <v>استلام حديد الكريتال لدرابزين السلم والمنحدرات|9</v>
      </c>
    </row>
    <row r="2527" spans="1:12" ht="36" x14ac:dyDescent="0.4">
      <c r="A2527" s="20">
        <v>2523</v>
      </c>
      <c r="B2527" s="20" t="s">
        <v>3909</v>
      </c>
      <c r="C2527" s="21" t="s">
        <v>3910</v>
      </c>
      <c r="D2527" s="21" t="s">
        <v>3942</v>
      </c>
      <c r="E2527" s="21" t="s">
        <v>76</v>
      </c>
      <c r="F2527" s="21" t="s">
        <v>3943</v>
      </c>
      <c r="G2527" s="21"/>
      <c r="H2527" s="20" t="s">
        <v>78</v>
      </c>
      <c r="I2527" s="21" t="s">
        <v>3871</v>
      </c>
      <c r="J2527" s="5"/>
      <c r="K2527" s="5"/>
      <c r="L2527" s="19" t="str">
        <f>D2527&amp;"|"&amp;COUNTIF($D$5:D2527,D2527)</f>
        <v>استلام الأبواب المعدنية المفرغة|1</v>
      </c>
    </row>
    <row r="2528" spans="1:12" ht="36" x14ac:dyDescent="0.4">
      <c r="A2528" s="22">
        <v>2524</v>
      </c>
      <c r="B2528" s="22" t="s">
        <v>3909</v>
      </c>
      <c r="C2528" s="23" t="s">
        <v>3910</v>
      </c>
      <c r="D2528" s="23" t="s">
        <v>3942</v>
      </c>
      <c r="E2528" s="23" t="s">
        <v>76</v>
      </c>
      <c r="F2528" s="23" t="s">
        <v>3944</v>
      </c>
      <c r="G2528" s="23"/>
      <c r="H2528" s="22" t="s">
        <v>78</v>
      </c>
      <c r="I2528" s="23" t="s">
        <v>3871</v>
      </c>
      <c r="J2528" s="5"/>
      <c r="K2528" s="5"/>
      <c r="L2528" s="19" t="str">
        <f>D2528&amp;"|"&amp;COUNTIF($D$5:D2528,D2528)</f>
        <v>استلام الأبواب المعدنية المفرغة|2</v>
      </c>
    </row>
    <row r="2529" spans="1:12" ht="36" x14ac:dyDescent="0.4">
      <c r="A2529" s="20">
        <v>2525</v>
      </c>
      <c r="B2529" s="20" t="s">
        <v>3909</v>
      </c>
      <c r="C2529" s="21" t="s">
        <v>3910</v>
      </c>
      <c r="D2529" s="21" t="s">
        <v>3942</v>
      </c>
      <c r="E2529" s="21" t="s">
        <v>76</v>
      </c>
      <c r="F2529" s="21" t="s">
        <v>3945</v>
      </c>
      <c r="G2529" s="21"/>
      <c r="H2529" s="20" t="s">
        <v>74</v>
      </c>
      <c r="I2529" s="21" t="s">
        <v>3871</v>
      </c>
      <c r="J2529" s="5"/>
      <c r="K2529" s="5"/>
      <c r="L2529" s="19" t="str">
        <f>D2529&amp;"|"&amp;COUNTIF($D$5:D2529,D2529)</f>
        <v>استلام الأبواب المعدنية المفرغة|3</v>
      </c>
    </row>
    <row r="2530" spans="1:12" ht="36" x14ac:dyDescent="0.4">
      <c r="A2530" s="22">
        <v>2526</v>
      </c>
      <c r="B2530" s="22" t="s">
        <v>3909</v>
      </c>
      <c r="C2530" s="23" t="s">
        <v>3910</v>
      </c>
      <c r="D2530" s="23" t="s">
        <v>3942</v>
      </c>
      <c r="E2530" s="23" t="s">
        <v>76</v>
      </c>
      <c r="F2530" s="23" t="s">
        <v>3946</v>
      </c>
      <c r="G2530" s="23"/>
      <c r="H2530" s="22" t="s">
        <v>84</v>
      </c>
      <c r="I2530" s="23" t="s">
        <v>3947</v>
      </c>
      <c r="J2530" s="5"/>
      <c r="K2530" s="5"/>
      <c r="L2530" s="19" t="str">
        <f>D2530&amp;"|"&amp;COUNTIF($D$5:D2530,D2530)</f>
        <v>استلام الأبواب المعدنية المفرغة|4</v>
      </c>
    </row>
    <row r="2531" spans="1:12" ht="36" x14ac:dyDescent="0.4">
      <c r="A2531" s="20">
        <v>2527</v>
      </c>
      <c r="B2531" s="20" t="s">
        <v>3909</v>
      </c>
      <c r="C2531" s="21" t="s">
        <v>3910</v>
      </c>
      <c r="D2531" s="21" t="s">
        <v>3942</v>
      </c>
      <c r="E2531" s="21" t="s">
        <v>76</v>
      </c>
      <c r="F2531" s="21" t="s">
        <v>3948</v>
      </c>
      <c r="G2531" s="21" t="s">
        <v>3949</v>
      </c>
      <c r="H2531" s="20" t="s">
        <v>78</v>
      </c>
      <c r="I2531" s="21" t="s">
        <v>3947</v>
      </c>
      <c r="J2531" s="5"/>
      <c r="K2531" s="5"/>
      <c r="L2531" s="19" t="str">
        <f>D2531&amp;"|"&amp;COUNTIF($D$5:D2531,D2531)</f>
        <v>استلام الأبواب المعدنية المفرغة|5</v>
      </c>
    </row>
    <row r="2532" spans="1:12" ht="36" x14ac:dyDescent="0.4">
      <c r="A2532" s="22">
        <v>2528</v>
      </c>
      <c r="B2532" s="22" t="s">
        <v>3909</v>
      </c>
      <c r="C2532" s="23" t="s">
        <v>3910</v>
      </c>
      <c r="D2532" s="23" t="s">
        <v>3942</v>
      </c>
      <c r="E2532" s="23" t="s">
        <v>72</v>
      </c>
      <c r="F2532" s="23" t="s">
        <v>3950</v>
      </c>
      <c r="G2532" s="23"/>
      <c r="H2532" s="22" t="s">
        <v>84</v>
      </c>
      <c r="I2532" s="23" t="s">
        <v>3947</v>
      </c>
      <c r="J2532" s="5"/>
      <c r="K2532" s="5"/>
      <c r="L2532" s="19" t="str">
        <f>D2532&amp;"|"&amp;COUNTIF($D$5:D2532,D2532)</f>
        <v>استلام الأبواب المعدنية المفرغة|6</v>
      </c>
    </row>
    <row r="2533" spans="1:12" ht="36" x14ac:dyDescent="0.4">
      <c r="A2533" s="20">
        <v>2529</v>
      </c>
      <c r="B2533" s="20" t="s">
        <v>3909</v>
      </c>
      <c r="C2533" s="21" t="s">
        <v>3910</v>
      </c>
      <c r="D2533" s="21" t="s">
        <v>3942</v>
      </c>
      <c r="E2533" s="21" t="s">
        <v>72</v>
      </c>
      <c r="F2533" s="21" t="s">
        <v>3951</v>
      </c>
      <c r="G2533" s="21"/>
      <c r="H2533" s="20" t="s">
        <v>84</v>
      </c>
      <c r="I2533" s="21" t="s">
        <v>3947</v>
      </c>
      <c r="J2533" s="5"/>
      <c r="K2533" s="5"/>
      <c r="L2533" s="19" t="str">
        <f>D2533&amp;"|"&amp;COUNTIF($D$5:D2533,D2533)</f>
        <v>استلام الأبواب المعدنية المفرغة|7</v>
      </c>
    </row>
    <row r="2534" spans="1:12" ht="36" x14ac:dyDescent="0.4">
      <c r="A2534" s="22">
        <v>2530</v>
      </c>
      <c r="B2534" s="22" t="s">
        <v>3909</v>
      </c>
      <c r="C2534" s="23" t="s">
        <v>3910</v>
      </c>
      <c r="D2534" s="23" t="s">
        <v>3942</v>
      </c>
      <c r="E2534" s="23" t="s">
        <v>72</v>
      </c>
      <c r="F2534" s="23" t="s">
        <v>3952</v>
      </c>
      <c r="G2534" s="23" t="s">
        <v>3953</v>
      </c>
      <c r="H2534" s="22" t="s">
        <v>84</v>
      </c>
      <c r="I2534" s="23" t="s">
        <v>3947</v>
      </c>
      <c r="J2534" s="5"/>
      <c r="K2534" s="5"/>
      <c r="L2534" s="19" t="str">
        <f>D2534&amp;"|"&amp;COUNTIF($D$5:D2534,D2534)</f>
        <v>استلام الأبواب المعدنية المفرغة|8</v>
      </c>
    </row>
    <row r="2535" spans="1:12" ht="36" x14ac:dyDescent="0.4">
      <c r="A2535" s="20">
        <v>2531</v>
      </c>
      <c r="B2535" s="20" t="s">
        <v>3909</v>
      </c>
      <c r="C2535" s="21" t="s">
        <v>3910</v>
      </c>
      <c r="D2535" s="21" t="s">
        <v>3942</v>
      </c>
      <c r="E2535" s="21" t="s">
        <v>72</v>
      </c>
      <c r="F2535" s="21" t="s">
        <v>3954</v>
      </c>
      <c r="G2535" s="21"/>
      <c r="H2535" s="20" t="s">
        <v>84</v>
      </c>
      <c r="I2535" s="21" t="s">
        <v>3947</v>
      </c>
      <c r="J2535" s="5"/>
      <c r="K2535" s="5"/>
      <c r="L2535" s="19" t="str">
        <f>D2535&amp;"|"&amp;COUNTIF($D$5:D2535,D2535)</f>
        <v>استلام الأبواب المعدنية المفرغة|9</v>
      </c>
    </row>
    <row r="2536" spans="1:12" ht="36" x14ac:dyDescent="0.4">
      <c r="A2536" s="22">
        <v>2532</v>
      </c>
      <c r="B2536" s="22" t="s">
        <v>3909</v>
      </c>
      <c r="C2536" s="23" t="s">
        <v>3910</v>
      </c>
      <c r="D2536" s="23" t="s">
        <v>3942</v>
      </c>
      <c r="E2536" s="23" t="s">
        <v>118</v>
      </c>
      <c r="F2536" s="23" t="s">
        <v>3955</v>
      </c>
      <c r="G2536" s="23" t="s">
        <v>3956</v>
      </c>
      <c r="H2536" s="22" t="s">
        <v>74</v>
      </c>
      <c r="I2536" s="23" t="s">
        <v>3947</v>
      </c>
      <c r="J2536" s="5"/>
      <c r="K2536" s="5"/>
      <c r="L2536" s="19" t="str">
        <f>D2536&amp;"|"&amp;COUNTIF($D$5:D2536,D2536)</f>
        <v>استلام الأبواب المعدنية المفرغة|10</v>
      </c>
    </row>
    <row r="2537" spans="1:12" ht="36" x14ac:dyDescent="0.4">
      <c r="A2537" s="20">
        <v>2533</v>
      </c>
      <c r="B2537" s="20" t="s">
        <v>3909</v>
      </c>
      <c r="C2537" s="21" t="s">
        <v>3910</v>
      </c>
      <c r="D2537" s="21" t="s">
        <v>3942</v>
      </c>
      <c r="E2537" s="21" t="s">
        <v>118</v>
      </c>
      <c r="F2537" s="21" t="s">
        <v>3957</v>
      </c>
      <c r="G2537" s="21" t="s">
        <v>1708</v>
      </c>
      <c r="H2537" s="20" t="s">
        <v>84</v>
      </c>
      <c r="I2537" s="21" t="s">
        <v>3947</v>
      </c>
      <c r="J2537" s="5"/>
      <c r="K2537" s="5"/>
      <c r="L2537" s="19" t="str">
        <f>D2537&amp;"|"&amp;COUNTIF($D$5:D2537,D2537)</f>
        <v>استلام الأبواب المعدنية المفرغة|11</v>
      </c>
    </row>
    <row r="2538" spans="1:12" ht="36" x14ac:dyDescent="0.4">
      <c r="A2538" s="22">
        <v>2534</v>
      </c>
      <c r="B2538" s="22" t="s">
        <v>3909</v>
      </c>
      <c r="C2538" s="23" t="s">
        <v>3910</v>
      </c>
      <c r="D2538" s="23" t="s">
        <v>3942</v>
      </c>
      <c r="E2538" s="23" t="s">
        <v>118</v>
      </c>
      <c r="F2538" s="23" t="s">
        <v>3958</v>
      </c>
      <c r="G2538" s="23"/>
      <c r="H2538" s="22" t="s">
        <v>84</v>
      </c>
      <c r="I2538" s="23" t="s">
        <v>3947</v>
      </c>
      <c r="J2538" s="5"/>
      <c r="K2538" s="5"/>
      <c r="L2538" s="19" t="str">
        <f>D2538&amp;"|"&amp;COUNTIF($D$5:D2538,D2538)</f>
        <v>استلام الأبواب المعدنية المفرغة|12</v>
      </c>
    </row>
    <row r="2539" spans="1:12" ht="36" x14ac:dyDescent="0.4">
      <c r="A2539" s="20">
        <v>2535</v>
      </c>
      <c r="B2539" s="20" t="s">
        <v>3909</v>
      </c>
      <c r="C2539" s="21" t="s">
        <v>3910</v>
      </c>
      <c r="D2539" s="21" t="s">
        <v>3942</v>
      </c>
      <c r="E2539" s="21" t="s">
        <v>118</v>
      </c>
      <c r="F2539" s="21" t="s">
        <v>3959</v>
      </c>
      <c r="G2539" s="21"/>
      <c r="H2539" s="20" t="s">
        <v>84</v>
      </c>
      <c r="I2539" s="21" t="s">
        <v>3947</v>
      </c>
      <c r="J2539" s="5"/>
      <c r="K2539" s="5"/>
      <c r="L2539" s="19" t="str">
        <f>D2539&amp;"|"&amp;COUNTIF($D$5:D2539,D2539)</f>
        <v>استلام الأبواب المعدنية المفرغة|13</v>
      </c>
    </row>
    <row r="2540" spans="1:12" ht="36" x14ac:dyDescent="0.4">
      <c r="A2540" s="22">
        <v>2536</v>
      </c>
      <c r="B2540" s="22" t="s">
        <v>3909</v>
      </c>
      <c r="C2540" s="23" t="s">
        <v>3910</v>
      </c>
      <c r="D2540" s="23" t="s">
        <v>3942</v>
      </c>
      <c r="E2540" s="23" t="s">
        <v>118</v>
      </c>
      <c r="F2540" s="23" t="s">
        <v>3960</v>
      </c>
      <c r="G2540" s="23"/>
      <c r="H2540" s="22" t="s">
        <v>74</v>
      </c>
      <c r="I2540" s="23" t="s">
        <v>3947</v>
      </c>
      <c r="J2540" s="5"/>
      <c r="K2540" s="5"/>
      <c r="L2540" s="19" t="str">
        <f>D2540&amp;"|"&amp;COUNTIF($D$5:D2540,D2540)</f>
        <v>استلام الأبواب المعدنية المفرغة|14</v>
      </c>
    </row>
    <row r="2541" spans="1:12" ht="36" x14ac:dyDescent="0.4">
      <c r="A2541" s="20">
        <v>2537</v>
      </c>
      <c r="B2541" s="20" t="s">
        <v>3909</v>
      </c>
      <c r="C2541" s="21" t="s">
        <v>3910</v>
      </c>
      <c r="D2541" s="21" t="s">
        <v>3942</v>
      </c>
      <c r="E2541" s="21" t="s">
        <v>118</v>
      </c>
      <c r="F2541" s="21" t="s">
        <v>3961</v>
      </c>
      <c r="G2541" s="21"/>
      <c r="H2541" s="20" t="s">
        <v>84</v>
      </c>
      <c r="I2541" s="21" t="s">
        <v>3947</v>
      </c>
      <c r="J2541" s="5"/>
      <c r="K2541" s="5"/>
      <c r="L2541" s="19" t="str">
        <f>D2541&amp;"|"&amp;COUNTIF($D$5:D2541,D2541)</f>
        <v>استلام الأبواب المعدنية المفرغة|15</v>
      </c>
    </row>
    <row r="2542" spans="1:12" ht="36" x14ac:dyDescent="0.4">
      <c r="A2542" s="22">
        <v>2538</v>
      </c>
      <c r="B2542" s="22" t="s">
        <v>3909</v>
      </c>
      <c r="C2542" s="23" t="s">
        <v>3910</v>
      </c>
      <c r="D2542" s="23" t="s">
        <v>3942</v>
      </c>
      <c r="E2542" s="23" t="s">
        <v>118</v>
      </c>
      <c r="F2542" s="23" t="s">
        <v>3962</v>
      </c>
      <c r="G2542" s="23"/>
      <c r="H2542" s="22" t="s">
        <v>84</v>
      </c>
      <c r="I2542" s="23" t="s">
        <v>3947</v>
      </c>
      <c r="J2542" s="5"/>
      <c r="K2542" s="5"/>
      <c r="L2542" s="19" t="str">
        <f>D2542&amp;"|"&amp;COUNTIF($D$5:D2542,D2542)</f>
        <v>استلام الأبواب المعدنية المفرغة|16</v>
      </c>
    </row>
    <row r="2543" spans="1:12" ht="36" x14ac:dyDescent="0.4">
      <c r="A2543" s="20">
        <v>2539</v>
      </c>
      <c r="B2543" s="20" t="s">
        <v>3909</v>
      </c>
      <c r="C2543" s="21" t="s">
        <v>3910</v>
      </c>
      <c r="D2543" s="21" t="s">
        <v>3942</v>
      </c>
      <c r="E2543" s="21" t="s">
        <v>118</v>
      </c>
      <c r="F2543" s="21" t="s">
        <v>3963</v>
      </c>
      <c r="G2543" s="21"/>
      <c r="H2543" s="20" t="s">
        <v>84</v>
      </c>
      <c r="I2543" s="21" t="s">
        <v>3947</v>
      </c>
      <c r="J2543" s="5"/>
      <c r="K2543" s="5"/>
      <c r="L2543" s="19" t="str">
        <f>D2543&amp;"|"&amp;COUNTIF($D$5:D2543,D2543)</f>
        <v>استلام الأبواب المعدنية المفرغة|17</v>
      </c>
    </row>
    <row r="2544" spans="1:12" ht="36" x14ac:dyDescent="0.4">
      <c r="A2544" s="22">
        <v>2540</v>
      </c>
      <c r="B2544" s="22" t="s">
        <v>3909</v>
      </c>
      <c r="C2544" s="23" t="s">
        <v>3910</v>
      </c>
      <c r="D2544" s="23" t="s">
        <v>3942</v>
      </c>
      <c r="E2544" s="23" t="s">
        <v>118</v>
      </c>
      <c r="F2544" s="23" t="s">
        <v>3964</v>
      </c>
      <c r="G2544" s="23"/>
      <c r="H2544" s="22" t="s">
        <v>84</v>
      </c>
      <c r="I2544" s="23" t="s">
        <v>3947</v>
      </c>
      <c r="J2544" s="5"/>
      <c r="K2544" s="5"/>
      <c r="L2544" s="19" t="str">
        <f>D2544&amp;"|"&amp;COUNTIF($D$5:D2544,D2544)</f>
        <v>استلام الأبواب المعدنية المفرغة|18</v>
      </c>
    </row>
    <row r="2545" spans="1:12" ht="36" x14ac:dyDescent="0.4">
      <c r="A2545" s="20">
        <v>2541</v>
      </c>
      <c r="B2545" s="20" t="s">
        <v>3909</v>
      </c>
      <c r="C2545" s="21" t="s">
        <v>3910</v>
      </c>
      <c r="D2545" s="21" t="s">
        <v>3942</v>
      </c>
      <c r="E2545" s="21" t="s">
        <v>118</v>
      </c>
      <c r="F2545" s="21" t="s">
        <v>3965</v>
      </c>
      <c r="G2545" s="21"/>
      <c r="H2545" s="20" t="s">
        <v>84</v>
      </c>
      <c r="I2545" s="21" t="s">
        <v>3947</v>
      </c>
      <c r="J2545" s="5"/>
      <c r="K2545" s="5"/>
      <c r="L2545" s="19" t="str">
        <f>D2545&amp;"|"&amp;COUNTIF($D$5:D2545,D2545)</f>
        <v>استلام الأبواب المعدنية المفرغة|19</v>
      </c>
    </row>
    <row r="2546" spans="1:12" ht="36" x14ac:dyDescent="0.4">
      <c r="A2546" s="22">
        <v>2542</v>
      </c>
      <c r="B2546" s="22" t="s">
        <v>3909</v>
      </c>
      <c r="C2546" s="23" t="s">
        <v>3910</v>
      </c>
      <c r="D2546" s="23" t="s">
        <v>3942</v>
      </c>
      <c r="E2546" s="23" t="s">
        <v>118</v>
      </c>
      <c r="F2546" s="23" t="s">
        <v>3966</v>
      </c>
      <c r="G2546" s="23"/>
      <c r="H2546" s="22" t="s">
        <v>84</v>
      </c>
      <c r="I2546" s="23" t="s">
        <v>3947</v>
      </c>
      <c r="J2546" s="5"/>
      <c r="K2546" s="5"/>
      <c r="L2546" s="19" t="str">
        <f>D2546&amp;"|"&amp;COUNTIF($D$5:D2546,D2546)</f>
        <v>استلام الأبواب المعدنية المفرغة|20</v>
      </c>
    </row>
    <row r="2547" spans="1:12" ht="36" x14ac:dyDescent="0.4">
      <c r="A2547" s="20">
        <v>2543</v>
      </c>
      <c r="B2547" s="20" t="s">
        <v>3909</v>
      </c>
      <c r="C2547" s="21" t="s">
        <v>3910</v>
      </c>
      <c r="D2547" s="21" t="s">
        <v>3942</v>
      </c>
      <c r="E2547" s="21" t="s">
        <v>118</v>
      </c>
      <c r="F2547" s="21" t="s">
        <v>3967</v>
      </c>
      <c r="G2547" s="21" t="s">
        <v>3968</v>
      </c>
      <c r="H2547" s="20" t="s">
        <v>84</v>
      </c>
      <c r="I2547" s="21" t="s">
        <v>3947</v>
      </c>
      <c r="J2547" s="5"/>
      <c r="K2547" s="5"/>
      <c r="L2547" s="19" t="str">
        <f>D2547&amp;"|"&amp;COUNTIF($D$5:D2547,D2547)</f>
        <v>استلام الأبواب المعدنية المفرغة|21</v>
      </c>
    </row>
    <row r="2548" spans="1:12" ht="36" x14ac:dyDescent="0.4">
      <c r="A2548" s="22">
        <v>2544</v>
      </c>
      <c r="B2548" s="22" t="s">
        <v>3909</v>
      </c>
      <c r="C2548" s="23" t="s">
        <v>3910</v>
      </c>
      <c r="D2548" s="23" t="s">
        <v>3942</v>
      </c>
      <c r="E2548" s="23" t="s">
        <v>118</v>
      </c>
      <c r="F2548" s="23" t="s">
        <v>3969</v>
      </c>
      <c r="G2548" s="23" t="s">
        <v>3970</v>
      </c>
      <c r="H2548" s="22" t="s">
        <v>84</v>
      </c>
      <c r="I2548" s="23" t="s">
        <v>3947</v>
      </c>
      <c r="J2548" s="5"/>
      <c r="K2548" s="5"/>
      <c r="L2548" s="19" t="str">
        <f>D2548&amp;"|"&amp;COUNTIF($D$5:D2548,D2548)</f>
        <v>استلام الأبواب المعدنية المفرغة|22</v>
      </c>
    </row>
    <row r="2549" spans="1:12" ht="36" x14ac:dyDescent="0.4">
      <c r="A2549" s="20">
        <v>2545</v>
      </c>
      <c r="B2549" s="20" t="s">
        <v>3909</v>
      </c>
      <c r="C2549" s="21" t="s">
        <v>3910</v>
      </c>
      <c r="D2549" s="21" t="s">
        <v>3942</v>
      </c>
      <c r="E2549" s="21" t="s">
        <v>118</v>
      </c>
      <c r="F2549" s="21" t="s">
        <v>3971</v>
      </c>
      <c r="G2549" s="21"/>
      <c r="H2549" s="20" t="s">
        <v>84</v>
      </c>
      <c r="I2549" s="21" t="s">
        <v>3972</v>
      </c>
      <c r="J2549" s="5"/>
      <c r="K2549" s="5"/>
      <c r="L2549" s="19" t="str">
        <f>D2549&amp;"|"&amp;COUNTIF($D$5:D2549,D2549)</f>
        <v>استلام الأبواب المعدنية المفرغة|23</v>
      </c>
    </row>
    <row r="2550" spans="1:12" ht="36" x14ac:dyDescent="0.4">
      <c r="A2550" s="22">
        <v>2546</v>
      </c>
      <c r="B2550" s="22" t="s">
        <v>3909</v>
      </c>
      <c r="C2550" s="23" t="s">
        <v>3910</v>
      </c>
      <c r="D2550" s="23" t="s">
        <v>3942</v>
      </c>
      <c r="E2550" s="23" t="s">
        <v>118</v>
      </c>
      <c r="F2550" s="23" t="s">
        <v>3973</v>
      </c>
      <c r="G2550" s="23"/>
      <c r="H2550" s="22" t="s">
        <v>84</v>
      </c>
      <c r="I2550" s="23" t="s">
        <v>3972</v>
      </c>
      <c r="J2550" s="5"/>
      <c r="K2550" s="5"/>
      <c r="L2550" s="19" t="str">
        <f>D2550&amp;"|"&amp;COUNTIF($D$5:D2550,D2550)</f>
        <v>استلام الأبواب المعدنية المفرغة|24</v>
      </c>
    </row>
    <row r="2551" spans="1:12" ht="36" x14ac:dyDescent="0.4">
      <c r="A2551" s="20">
        <v>2547</v>
      </c>
      <c r="B2551" s="20" t="s">
        <v>3909</v>
      </c>
      <c r="C2551" s="21" t="s">
        <v>3910</v>
      </c>
      <c r="D2551" s="21" t="s">
        <v>3942</v>
      </c>
      <c r="E2551" s="21" t="s">
        <v>118</v>
      </c>
      <c r="F2551" s="21" t="s">
        <v>3974</v>
      </c>
      <c r="G2551" s="21"/>
      <c r="H2551" s="20" t="s">
        <v>84</v>
      </c>
      <c r="I2551" s="21" t="s">
        <v>3972</v>
      </c>
      <c r="J2551" s="5"/>
      <c r="K2551" s="5"/>
      <c r="L2551" s="19" t="str">
        <f>D2551&amp;"|"&amp;COUNTIF($D$5:D2551,D2551)</f>
        <v>استلام الأبواب المعدنية المفرغة|25</v>
      </c>
    </row>
    <row r="2552" spans="1:12" ht="36" x14ac:dyDescent="0.4">
      <c r="A2552" s="22">
        <v>2548</v>
      </c>
      <c r="B2552" s="22" t="s">
        <v>3909</v>
      </c>
      <c r="C2552" s="23" t="s">
        <v>3910</v>
      </c>
      <c r="D2552" s="23" t="s">
        <v>3942</v>
      </c>
      <c r="E2552" s="23" t="s">
        <v>118</v>
      </c>
      <c r="F2552" s="23" t="s">
        <v>3975</v>
      </c>
      <c r="G2552" s="23"/>
      <c r="H2552" s="22" t="s">
        <v>84</v>
      </c>
      <c r="I2552" s="23" t="s">
        <v>3972</v>
      </c>
      <c r="J2552" s="5"/>
      <c r="K2552" s="5"/>
      <c r="L2552" s="19" t="str">
        <f>D2552&amp;"|"&amp;COUNTIF($D$5:D2552,D2552)</f>
        <v>استلام الأبواب المعدنية المفرغة|26</v>
      </c>
    </row>
    <row r="2553" spans="1:12" ht="36" x14ac:dyDescent="0.4">
      <c r="A2553" s="20">
        <v>2549</v>
      </c>
      <c r="B2553" s="20" t="s">
        <v>3909</v>
      </c>
      <c r="C2553" s="21" t="s">
        <v>3910</v>
      </c>
      <c r="D2553" s="21" t="s">
        <v>3942</v>
      </c>
      <c r="E2553" s="21" t="s">
        <v>118</v>
      </c>
      <c r="F2553" s="21" t="s">
        <v>3976</v>
      </c>
      <c r="G2553" s="21"/>
      <c r="H2553" s="20" t="s">
        <v>84</v>
      </c>
      <c r="I2553" s="21" t="s">
        <v>3972</v>
      </c>
      <c r="J2553" s="5"/>
      <c r="K2553" s="5"/>
      <c r="L2553" s="19" t="str">
        <f>D2553&amp;"|"&amp;COUNTIF($D$5:D2553,D2553)</f>
        <v>استلام الأبواب المعدنية المفرغة|27</v>
      </c>
    </row>
    <row r="2554" spans="1:12" ht="54" x14ac:dyDescent="0.4">
      <c r="A2554" s="22">
        <v>2550</v>
      </c>
      <c r="B2554" s="22" t="s">
        <v>3909</v>
      </c>
      <c r="C2554" s="23" t="s">
        <v>3910</v>
      </c>
      <c r="D2554" s="23" t="s">
        <v>3942</v>
      </c>
      <c r="E2554" s="23" t="s">
        <v>118</v>
      </c>
      <c r="F2554" s="23" t="s">
        <v>3977</v>
      </c>
      <c r="G2554" s="23" t="s">
        <v>3978</v>
      </c>
      <c r="H2554" s="22" t="s">
        <v>84</v>
      </c>
      <c r="I2554" s="23" t="s">
        <v>3972</v>
      </c>
      <c r="J2554" s="5"/>
      <c r="K2554" s="5"/>
      <c r="L2554" s="19" t="str">
        <f>D2554&amp;"|"&amp;COUNTIF($D$5:D2554,D2554)</f>
        <v>استلام الأبواب المعدنية المفرغة|28</v>
      </c>
    </row>
    <row r="2555" spans="1:12" ht="36" x14ac:dyDescent="0.4">
      <c r="A2555" s="20">
        <v>2551</v>
      </c>
      <c r="B2555" s="20" t="s">
        <v>3909</v>
      </c>
      <c r="C2555" s="21" t="s">
        <v>3910</v>
      </c>
      <c r="D2555" s="21" t="s">
        <v>3942</v>
      </c>
      <c r="E2555" s="21" t="s">
        <v>118</v>
      </c>
      <c r="F2555" s="21" t="s">
        <v>3979</v>
      </c>
      <c r="G2555" s="21"/>
      <c r="H2555" s="20" t="s">
        <v>84</v>
      </c>
      <c r="I2555" s="21" t="s">
        <v>3972</v>
      </c>
      <c r="J2555" s="5"/>
      <c r="K2555" s="5"/>
      <c r="L2555" s="19" t="str">
        <f>D2555&amp;"|"&amp;COUNTIF($D$5:D2555,D2555)</f>
        <v>استلام الأبواب المعدنية المفرغة|29</v>
      </c>
    </row>
    <row r="2556" spans="1:12" ht="36" x14ac:dyDescent="0.4">
      <c r="A2556" s="22">
        <v>2552</v>
      </c>
      <c r="B2556" s="22" t="s">
        <v>3909</v>
      </c>
      <c r="C2556" s="23" t="s">
        <v>3910</v>
      </c>
      <c r="D2556" s="23" t="s">
        <v>3942</v>
      </c>
      <c r="E2556" s="23" t="s">
        <v>118</v>
      </c>
      <c r="F2556" s="23" t="s">
        <v>3980</v>
      </c>
      <c r="G2556" s="23"/>
      <c r="H2556" s="22" t="s">
        <v>84</v>
      </c>
      <c r="I2556" s="23" t="s">
        <v>3972</v>
      </c>
      <c r="J2556" s="5"/>
      <c r="K2556" s="5"/>
      <c r="L2556" s="19" t="str">
        <f>D2556&amp;"|"&amp;COUNTIF($D$5:D2556,D2556)</f>
        <v>استلام الأبواب المعدنية المفرغة|30</v>
      </c>
    </row>
    <row r="2557" spans="1:12" ht="36" x14ac:dyDescent="0.4">
      <c r="A2557" s="20">
        <v>2553</v>
      </c>
      <c r="B2557" s="20" t="s">
        <v>3909</v>
      </c>
      <c r="C2557" s="21" t="s">
        <v>3910</v>
      </c>
      <c r="D2557" s="21" t="s">
        <v>3942</v>
      </c>
      <c r="E2557" s="21" t="s">
        <v>118</v>
      </c>
      <c r="F2557" s="21" t="s">
        <v>3981</v>
      </c>
      <c r="G2557" s="21" t="s">
        <v>3982</v>
      </c>
      <c r="H2557" s="20" t="s">
        <v>84</v>
      </c>
      <c r="I2557" s="21" t="s">
        <v>3972</v>
      </c>
      <c r="J2557" s="5"/>
      <c r="K2557" s="5"/>
      <c r="L2557" s="19" t="str">
        <f>D2557&amp;"|"&amp;COUNTIF($D$5:D2557,D2557)</f>
        <v>استلام الأبواب المعدنية المفرغة|31</v>
      </c>
    </row>
    <row r="2558" spans="1:12" ht="36" x14ac:dyDescent="0.4">
      <c r="A2558" s="22">
        <v>2554</v>
      </c>
      <c r="B2558" s="22" t="s">
        <v>3909</v>
      </c>
      <c r="C2558" s="23" t="s">
        <v>3910</v>
      </c>
      <c r="D2558" s="23" t="s">
        <v>3942</v>
      </c>
      <c r="E2558" s="23" t="s">
        <v>118</v>
      </c>
      <c r="F2558" s="23" t="s">
        <v>3983</v>
      </c>
      <c r="G2558" s="23" t="s">
        <v>3984</v>
      </c>
      <c r="H2558" s="22" t="s">
        <v>74</v>
      </c>
      <c r="I2558" s="23" t="s">
        <v>3972</v>
      </c>
      <c r="J2558" s="5"/>
      <c r="K2558" s="5"/>
      <c r="L2558" s="19" t="str">
        <f>D2558&amp;"|"&amp;COUNTIF($D$5:D2558,D2558)</f>
        <v>استلام الأبواب المعدنية المفرغة|32</v>
      </c>
    </row>
    <row r="2559" spans="1:12" ht="36" x14ac:dyDescent="0.4">
      <c r="A2559" s="20">
        <v>2555</v>
      </c>
      <c r="B2559" s="20" t="s">
        <v>3909</v>
      </c>
      <c r="C2559" s="21" t="s">
        <v>3910</v>
      </c>
      <c r="D2559" s="21" t="s">
        <v>3942</v>
      </c>
      <c r="E2559" s="21" t="s">
        <v>118</v>
      </c>
      <c r="F2559" s="21" t="s">
        <v>3985</v>
      </c>
      <c r="G2559" s="21"/>
      <c r="H2559" s="20" t="s">
        <v>84</v>
      </c>
      <c r="I2559" s="21" t="s">
        <v>3972</v>
      </c>
      <c r="J2559" s="5"/>
      <c r="K2559" s="5"/>
      <c r="L2559" s="19" t="str">
        <f>D2559&amp;"|"&amp;COUNTIF($D$5:D2559,D2559)</f>
        <v>استلام الأبواب المعدنية المفرغة|33</v>
      </c>
    </row>
    <row r="2560" spans="1:12" ht="36" x14ac:dyDescent="0.4">
      <c r="A2560" s="22">
        <v>2556</v>
      </c>
      <c r="B2560" s="22" t="s">
        <v>3909</v>
      </c>
      <c r="C2560" s="23" t="s">
        <v>3910</v>
      </c>
      <c r="D2560" s="23" t="s">
        <v>3942</v>
      </c>
      <c r="E2560" s="23" t="s">
        <v>118</v>
      </c>
      <c r="F2560" s="23" t="s">
        <v>3986</v>
      </c>
      <c r="G2560" s="23"/>
      <c r="H2560" s="22" t="s">
        <v>84</v>
      </c>
      <c r="I2560" s="23" t="s">
        <v>3972</v>
      </c>
      <c r="J2560" s="5"/>
      <c r="K2560" s="5"/>
      <c r="L2560" s="19" t="str">
        <f>D2560&amp;"|"&amp;COUNTIF($D$5:D2560,D2560)</f>
        <v>استلام الأبواب المعدنية المفرغة|34</v>
      </c>
    </row>
    <row r="2561" spans="1:12" ht="36" x14ac:dyDescent="0.4">
      <c r="A2561" s="20">
        <v>2557</v>
      </c>
      <c r="B2561" s="20" t="s">
        <v>3909</v>
      </c>
      <c r="C2561" s="21" t="s">
        <v>3910</v>
      </c>
      <c r="D2561" s="21" t="s">
        <v>3942</v>
      </c>
      <c r="E2561" s="21" t="s">
        <v>118</v>
      </c>
      <c r="F2561" s="21" t="s">
        <v>3987</v>
      </c>
      <c r="G2561" s="21"/>
      <c r="H2561" s="20" t="s">
        <v>78</v>
      </c>
      <c r="I2561" s="21" t="s">
        <v>3972</v>
      </c>
      <c r="J2561" s="5"/>
      <c r="K2561" s="5"/>
      <c r="L2561" s="19" t="str">
        <f>D2561&amp;"|"&amp;COUNTIF($D$5:D2561,D2561)</f>
        <v>استلام الأبواب المعدنية المفرغة|35</v>
      </c>
    </row>
    <row r="2562" spans="1:12" ht="36" x14ac:dyDescent="0.4">
      <c r="A2562" s="22">
        <v>2558</v>
      </c>
      <c r="B2562" s="22" t="s">
        <v>3909</v>
      </c>
      <c r="C2562" s="23" t="s">
        <v>3910</v>
      </c>
      <c r="D2562" s="23" t="s">
        <v>3942</v>
      </c>
      <c r="E2562" s="23" t="s">
        <v>118</v>
      </c>
      <c r="F2562" s="23" t="s">
        <v>3988</v>
      </c>
      <c r="G2562" s="23"/>
      <c r="H2562" s="22" t="s">
        <v>84</v>
      </c>
      <c r="I2562" s="23" t="s">
        <v>3989</v>
      </c>
      <c r="J2562" s="5"/>
      <c r="K2562" s="5"/>
      <c r="L2562" s="19" t="str">
        <f>D2562&amp;"|"&amp;COUNTIF($D$5:D2562,D2562)</f>
        <v>استلام الأبواب المعدنية المفرغة|36</v>
      </c>
    </row>
    <row r="2563" spans="1:12" ht="36" x14ac:dyDescent="0.4">
      <c r="A2563" s="20">
        <v>2559</v>
      </c>
      <c r="B2563" s="20" t="s">
        <v>3909</v>
      </c>
      <c r="C2563" s="21" t="s">
        <v>3910</v>
      </c>
      <c r="D2563" s="21" t="s">
        <v>3990</v>
      </c>
      <c r="E2563" s="21" t="s">
        <v>76</v>
      </c>
      <c r="F2563" s="21" t="s">
        <v>3991</v>
      </c>
      <c r="G2563" s="21"/>
      <c r="H2563" s="20" t="s">
        <v>78</v>
      </c>
      <c r="I2563" s="21" t="s">
        <v>3585</v>
      </c>
      <c r="J2563" s="5"/>
      <c r="K2563" s="5"/>
      <c r="L2563" s="19" t="str">
        <f>D2563&amp;"|"&amp;COUNTIF($D$5:D2563,D2563)</f>
        <v>استلام الأبواب والشبابيك الألمنيوم|1</v>
      </c>
    </row>
    <row r="2564" spans="1:12" ht="36" x14ac:dyDescent="0.4">
      <c r="A2564" s="22">
        <v>2560</v>
      </c>
      <c r="B2564" s="22" t="s">
        <v>3909</v>
      </c>
      <c r="C2564" s="23" t="s">
        <v>3910</v>
      </c>
      <c r="D2564" s="23" t="s">
        <v>3990</v>
      </c>
      <c r="E2564" s="23" t="s">
        <v>76</v>
      </c>
      <c r="F2564" s="23" t="s">
        <v>3992</v>
      </c>
      <c r="G2564" s="23"/>
      <c r="H2564" s="22" t="s">
        <v>74</v>
      </c>
      <c r="I2564" s="23" t="s">
        <v>3585</v>
      </c>
      <c r="J2564" s="5"/>
      <c r="K2564" s="5"/>
      <c r="L2564" s="19" t="str">
        <f>D2564&amp;"|"&amp;COUNTIF($D$5:D2564,D2564)</f>
        <v>استلام الأبواب والشبابيك الألمنيوم|2</v>
      </c>
    </row>
    <row r="2565" spans="1:12" ht="36" x14ac:dyDescent="0.4">
      <c r="A2565" s="20">
        <v>2561</v>
      </c>
      <c r="B2565" s="20" t="s">
        <v>3909</v>
      </c>
      <c r="C2565" s="21" t="s">
        <v>3910</v>
      </c>
      <c r="D2565" s="21" t="s">
        <v>3990</v>
      </c>
      <c r="E2565" s="21" t="s">
        <v>76</v>
      </c>
      <c r="F2565" s="21" t="s">
        <v>3993</v>
      </c>
      <c r="G2565" s="21"/>
      <c r="H2565" s="20" t="s">
        <v>78</v>
      </c>
      <c r="I2565" s="21" t="s">
        <v>3585</v>
      </c>
      <c r="J2565" s="5"/>
      <c r="K2565" s="5"/>
      <c r="L2565" s="19" t="str">
        <f>D2565&amp;"|"&amp;COUNTIF($D$5:D2565,D2565)</f>
        <v>استلام الأبواب والشبابيك الألمنيوم|3</v>
      </c>
    </row>
    <row r="2566" spans="1:12" ht="36" x14ac:dyDescent="0.4">
      <c r="A2566" s="22">
        <v>2562</v>
      </c>
      <c r="B2566" s="22" t="s">
        <v>3909</v>
      </c>
      <c r="C2566" s="23" t="s">
        <v>3910</v>
      </c>
      <c r="D2566" s="23" t="s">
        <v>3990</v>
      </c>
      <c r="E2566" s="23" t="s">
        <v>72</v>
      </c>
      <c r="F2566" s="23" t="s">
        <v>3994</v>
      </c>
      <c r="G2566" s="23"/>
      <c r="H2566" s="22" t="s">
        <v>84</v>
      </c>
      <c r="I2566" s="23" t="s">
        <v>3585</v>
      </c>
      <c r="J2566" s="5"/>
      <c r="K2566" s="5"/>
      <c r="L2566" s="19" t="str">
        <f>D2566&amp;"|"&amp;COUNTIF($D$5:D2566,D2566)</f>
        <v>استلام الأبواب والشبابيك الألمنيوم|4</v>
      </c>
    </row>
    <row r="2567" spans="1:12" ht="36" x14ac:dyDescent="0.4">
      <c r="A2567" s="20">
        <v>2563</v>
      </c>
      <c r="B2567" s="20" t="s">
        <v>3909</v>
      </c>
      <c r="C2567" s="21" t="s">
        <v>3910</v>
      </c>
      <c r="D2567" s="21" t="s">
        <v>3990</v>
      </c>
      <c r="E2567" s="21" t="s">
        <v>72</v>
      </c>
      <c r="F2567" s="21" t="s">
        <v>3995</v>
      </c>
      <c r="G2567" s="21"/>
      <c r="H2567" s="20" t="s">
        <v>84</v>
      </c>
      <c r="I2567" s="21" t="s">
        <v>3585</v>
      </c>
      <c r="J2567" s="5"/>
      <c r="K2567" s="5"/>
      <c r="L2567" s="19" t="str">
        <f>D2567&amp;"|"&amp;COUNTIF($D$5:D2567,D2567)</f>
        <v>استلام الأبواب والشبابيك الألمنيوم|5</v>
      </c>
    </row>
    <row r="2568" spans="1:12" ht="36" x14ac:dyDescent="0.4">
      <c r="A2568" s="22">
        <v>2564</v>
      </c>
      <c r="B2568" s="22" t="s">
        <v>3909</v>
      </c>
      <c r="C2568" s="23" t="s">
        <v>3910</v>
      </c>
      <c r="D2568" s="23" t="s">
        <v>3990</v>
      </c>
      <c r="E2568" s="23" t="s">
        <v>72</v>
      </c>
      <c r="F2568" s="23" t="s">
        <v>3996</v>
      </c>
      <c r="G2568" s="23"/>
      <c r="H2568" s="22" t="s">
        <v>78</v>
      </c>
      <c r="I2568" s="23" t="s">
        <v>3585</v>
      </c>
      <c r="J2568" s="5"/>
      <c r="K2568" s="5"/>
      <c r="L2568" s="19" t="str">
        <f>D2568&amp;"|"&amp;COUNTIF($D$5:D2568,D2568)</f>
        <v>استلام الأبواب والشبابيك الألمنيوم|6</v>
      </c>
    </row>
    <row r="2569" spans="1:12" ht="36" x14ac:dyDescent="0.4">
      <c r="A2569" s="20">
        <v>2565</v>
      </c>
      <c r="B2569" s="20" t="s">
        <v>3909</v>
      </c>
      <c r="C2569" s="21" t="s">
        <v>3910</v>
      </c>
      <c r="D2569" s="21" t="s">
        <v>3990</v>
      </c>
      <c r="E2569" s="21" t="s">
        <v>72</v>
      </c>
      <c r="F2569" s="21" t="s">
        <v>3997</v>
      </c>
      <c r="G2569" s="21"/>
      <c r="H2569" s="20" t="s">
        <v>84</v>
      </c>
      <c r="I2569" s="21" t="s">
        <v>3585</v>
      </c>
      <c r="J2569" s="5"/>
      <c r="K2569" s="5"/>
      <c r="L2569" s="19" t="str">
        <f>D2569&amp;"|"&amp;COUNTIF($D$5:D2569,D2569)</f>
        <v>استلام الأبواب والشبابيك الألمنيوم|7</v>
      </c>
    </row>
    <row r="2570" spans="1:12" ht="36" x14ac:dyDescent="0.4">
      <c r="A2570" s="22">
        <v>2566</v>
      </c>
      <c r="B2570" s="22" t="s">
        <v>3909</v>
      </c>
      <c r="C2570" s="23" t="s">
        <v>3910</v>
      </c>
      <c r="D2570" s="23" t="s">
        <v>3990</v>
      </c>
      <c r="E2570" s="23" t="s">
        <v>72</v>
      </c>
      <c r="F2570" s="23" t="s">
        <v>3998</v>
      </c>
      <c r="G2570" s="23"/>
      <c r="H2570" s="22" t="s">
        <v>84</v>
      </c>
      <c r="I2570" s="23" t="s">
        <v>3585</v>
      </c>
      <c r="J2570" s="5"/>
      <c r="K2570" s="5"/>
      <c r="L2570" s="19" t="str">
        <f>D2570&amp;"|"&amp;COUNTIF($D$5:D2570,D2570)</f>
        <v>استلام الأبواب والشبابيك الألمنيوم|8</v>
      </c>
    </row>
    <row r="2571" spans="1:12" ht="36" x14ac:dyDescent="0.4">
      <c r="A2571" s="20">
        <v>2567</v>
      </c>
      <c r="B2571" s="20" t="s">
        <v>3909</v>
      </c>
      <c r="C2571" s="21" t="s">
        <v>3910</v>
      </c>
      <c r="D2571" s="21" t="s">
        <v>3990</v>
      </c>
      <c r="E2571" s="21" t="s">
        <v>72</v>
      </c>
      <c r="F2571" s="21" t="s">
        <v>3999</v>
      </c>
      <c r="G2571" s="21"/>
      <c r="H2571" s="20" t="s">
        <v>84</v>
      </c>
      <c r="I2571" s="21" t="s">
        <v>3585</v>
      </c>
      <c r="J2571" s="5"/>
      <c r="K2571" s="5"/>
      <c r="L2571" s="19" t="str">
        <f>D2571&amp;"|"&amp;COUNTIF($D$5:D2571,D2571)</f>
        <v>استلام الأبواب والشبابيك الألمنيوم|9</v>
      </c>
    </row>
    <row r="2572" spans="1:12" ht="36" x14ac:dyDescent="0.4">
      <c r="A2572" s="22">
        <v>2568</v>
      </c>
      <c r="B2572" s="22" t="s">
        <v>3909</v>
      </c>
      <c r="C2572" s="23" t="s">
        <v>3910</v>
      </c>
      <c r="D2572" s="23" t="s">
        <v>3990</v>
      </c>
      <c r="E2572" s="23" t="s">
        <v>72</v>
      </c>
      <c r="F2572" s="23" t="s">
        <v>4000</v>
      </c>
      <c r="G2572" s="23"/>
      <c r="H2572" s="22" t="s">
        <v>84</v>
      </c>
      <c r="I2572" s="23" t="s">
        <v>4001</v>
      </c>
      <c r="J2572" s="5"/>
      <c r="K2572" s="5"/>
      <c r="L2572" s="19" t="str">
        <f>D2572&amp;"|"&amp;COUNTIF($D$5:D2572,D2572)</f>
        <v>استلام الأبواب والشبابيك الألمنيوم|10</v>
      </c>
    </row>
    <row r="2573" spans="1:12" ht="54" x14ac:dyDescent="0.4">
      <c r="A2573" s="20">
        <v>2569</v>
      </c>
      <c r="B2573" s="20" t="s">
        <v>3909</v>
      </c>
      <c r="C2573" s="21" t="s">
        <v>3910</v>
      </c>
      <c r="D2573" s="21" t="s">
        <v>3990</v>
      </c>
      <c r="E2573" s="21" t="s">
        <v>72</v>
      </c>
      <c r="F2573" s="21" t="s">
        <v>4002</v>
      </c>
      <c r="G2573" s="21" t="s">
        <v>4003</v>
      </c>
      <c r="H2573" s="20" t="s">
        <v>84</v>
      </c>
      <c r="I2573" s="21" t="s">
        <v>4001</v>
      </c>
      <c r="J2573" s="5"/>
      <c r="K2573" s="5"/>
      <c r="L2573" s="19" t="str">
        <f>D2573&amp;"|"&amp;COUNTIF($D$5:D2573,D2573)</f>
        <v>استلام الأبواب والشبابيك الألمنيوم|11</v>
      </c>
    </row>
    <row r="2574" spans="1:12" ht="36" x14ac:dyDescent="0.4">
      <c r="A2574" s="22">
        <v>2570</v>
      </c>
      <c r="B2574" s="22" t="s">
        <v>3909</v>
      </c>
      <c r="C2574" s="23" t="s">
        <v>3910</v>
      </c>
      <c r="D2574" s="23" t="s">
        <v>3990</v>
      </c>
      <c r="E2574" s="23" t="s">
        <v>72</v>
      </c>
      <c r="F2574" s="23" t="s">
        <v>4004</v>
      </c>
      <c r="G2574" s="23" t="s">
        <v>4005</v>
      </c>
      <c r="H2574" s="22" t="s">
        <v>84</v>
      </c>
      <c r="I2574" s="23" t="s">
        <v>4001</v>
      </c>
      <c r="J2574" s="5"/>
      <c r="K2574" s="5"/>
      <c r="L2574" s="19" t="str">
        <f>D2574&amp;"|"&amp;COUNTIF($D$5:D2574,D2574)</f>
        <v>استلام الأبواب والشبابيك الألمنيوم|12</v>
      </c>
    </row>
    <row r="2575" spans="1:12" ht="36" x14ac:dyDescent="0.4">
      <c r="A2575" s="20">
        <v>2571</v>
      </c>
      <c r="B2575" s="20" t="s">
        <v>3909</v>
      </c>
      <c r="C2575" s="21" t="s">
        <v>3910</v>
      </c>
      <c r="D2575" s="21" t="s">
        <v>3990</v>
      </c>
      <c r="E2575" s="21" t="s">
        <v>72</v>
      </c>
      <c r="F2575" s="21" t="s">
        <v>4006</v>
      </c>
      <c r="G2575" s="21"/>
      <c r="H2575" s="20" t="s">
        <v>84</v>
      </c>
      <c r="I2575" s="21" t="s">
        <v>4001</v>
      </c>
      <c r="J2575" s="5"/>
      <c r="K2575" s="5"/>
      <c r="L2575" s="19" t="str">
        <f>D2575&amp;"|"&amp;COUNTIF($D$5:D2575,D2575)</f>
        <v>استلام الأبواب والشبابيك الألمنيوم|13</v>
      </c>
    </row>
    <row r="2576" spans="1:12" ht="36" x14ac:dyDescent="0.4">
      <c r="A2576" s="22">
        <v>2572</v>
      </c>
      <c r="B2576" s="22" t="s">
        <v>3909</v>
      </c>
      <c r="C2576" s="23" t="s">
        <v>3910</v>
      </c>
      <c r="D2576" s="23" t="s">
        <v>3990</v>
      </c>
      <c r="E2576" s="23" t="s">
        <v>72</v>
      </c>
      <c r="F2576" s="23" t="s">
        <v>4007</v>
      </c>
      <c r="G2576" s="23"/>
      <c r="H2576" s="22" t="s">
        <v>84</v>
      </c>
      <c r="I2576" s="23" t="s">
        <v>4001</v>
      </c>
      <c r="J2576" s="5"/>
      <c r="K2576" s="5"/>
      <c r="L2576" s="19" t="str">
        <f>D2576&amp;"|"&amp;COUNTIF($D$5:D2576,D2576)</f>
        <v>استلام الأبواب والشبابيك الألمنيوم|14</v>
      </c>
    </row>
    <row r="2577" spans="1:12" ht="36" x14ac:dyDescent="0.4">
      <c r="A2577" s="20">
        <v>2573</v>
      </c>
      <c r="B2577" s="20" t="s">
        <v>3909</v>
      </c>
      <c r="C2577" s="21" t="s">
        <v>3910</v>
      </c>
      <c r="D2577" s="21" t="s">
        <v>3990</v>
      </c>
      <c r="E2577" s="21" t="s">
        <v>118</v>
      </c>
      <c r="F2577" s="21" t="s">
        <v>4008</v>
      </c>
      <c r="G2577" s="21"/>
      <c r="H2577" s="20" t="s">
        <v>84</v>
      </c>
      <c r="I2577" s="21" t="s">
        <v>4001</v>
      </c>
      <c r="J2577" s="5"/>
      <c r="K2577" s="5"/>
      <c r="L2577" s="19" t="str">
        <f>D2577&amp;"|"&amp;COUNTIF($D$5:D2577,D2577)</f>
        <v>استلام الأبواب والشبابيك الألمنيوم|15</v>
      </c>
    </row>
    <row r="2578" spans="1:12" ht="36" x14ac:dyDescent="0.4">
      <c r="A2578" s="22">
        <v>2574</v>
      </c>
      <c r="B2578" s="22" t="s">
        <v>3909</v>
      </c>
      <c r="C2578" s="23" t="s">
        <v>3910</v>
      </c>
      <c r="D2578" s="23" t="s">
        <v>3990</v>
      </c>
      <c r="E2578" s="23" t="s">
        <v>118</v>
      </c>
      <c r="F2578" s="23" t="s">
        <v>4009</v>
      </c>
      <c r="G2578" s="23"/>
      <c r="H2578" s="22" t="s">
        <v>84</v>
      </c>
      <c r="I2578" s="23" t="s">
        <v>4001</v>
      </c>
      <c r="J2578" s="5"/>
      <c r="K2578" s="5"/>
      <c r="L2578" s="19" t="str">
        <f>D2578&amp;"|"&amp;COUNTIF($D$5:D2578,D2578)</f>
        <v>استلام الأبواب والشبابيك الألمنيوم|16</v>
      </c>
    </row>
    <row r="2579" spans="1:12" ht="36" x14ac:dyDescent="0.4">
      <c r="A2579" s="20">
        <v>2575</v>
      </c>
      <c r="B2579" s="20" t="s">
        <v>3909</v>
      </c>
      <c r="C2579" s="21" t="s">
        <v>3910</v>
      </c>
      <c r="D2579" s="21" t="s">
        <v>3990</v>
      </c>
      <c r="E2579" s="21" t="s">
        <v>118</v>
      </c>
      <c r="F2579" s="21" t="s">
        <v>4010</v>
      </c>
      <c r="G2579" s="21"/>
      <c r="H2579" s="20" t="s">
        <v>84</v>
      </c>
      <c r="I2579" s="21" t="s">
        <v>4001</v>
      </c>
      <c r="J2579" s="5"/>
      <c r="K2579" s="5"/>
      <c r="L2579" s="19" t="str">
        <f>D2579&amp;"|"&amp;COUNTIF($D$5:D2579,D2579)</f>
        <v>استلام الأبواب والشبابيك الألمنيوم|17</v>
      </c>
    </row>
    <row r="2580" spans="1:12" ht="36" x14ac:dyDescent="0.4">
      <c r="A2580" s="22">
        <v>2576</v>
      </c>
      <c r="B2580" s="22" t="s">
        <v>3909</v>
      </c>
      <c r="C2580" s="23" t="s">
        <v>3910</v>
      </c>
      <c r="D2580" s="23" t="s">
        <v>3990</v>
      </c>
      <c r="E2580" s="23" t="s">
        <v>118</v>
      </c>
      <c r="F2580" s="23" t="s">
        <v>4011</v>
      </c>
      <c r="G2580" s="23" t="s">
        <v>4012</v>
      </c>
      <c r="H2580" s="22" t="s">
        <v>84</v>
      </c>
      <c r="I2580" s="23" t="s">
        <v>4013</v>
      </c>
      <c r="J2580" s="5"/>
      <c r="K2580" s="5"/>
      <c r="L2580" s="19" t="str">
        <f>D2580&amp;"|"&amp;COUNTIF($D$5:D2580,D2580)</f>
        <v>استلام الأبواب والشبابيك الألمنيوم|18</v>
      </c>
    </row>
    <row r="2581" spans="1:12" ht="36" x14ac:dyDescent="0.4">
      <c r="A2581" s="20">
        <v>2577</v>
      </c>
      <c r="B2581" s="20" t="s">
        <v>3909</v>
      </c>
      <c r="C2581" s="21" t="s">
        <v>3910</v>
      </c>
      <c r="D2581" s="21" t="s">
        <v>3990</v>
      </c>
      <c r="E2581" s="21" t="s">
        <v>118</v>
      </c>
      <c r="F2581" s="21" t="s">
        <v>4014</v>
      </c>
      <c r="G2581" s="21"/>
      <c r="H2581" s="20" t="s">
        <v>84</v>
      </c>
      <c r="I2581" s="21" t="s">
        <v>4015</v>
      </c>
      <c r="J2581" s="5"/>
      <c r="K2581" s="5"/>
      <c r="L2581" s="19" t="str">
        <f>D2581&amp;"|"&amp;COUNTIF($D$5:D2581,D2581)</f>
        <v>استلام الأبواب والشبابيك الألمنيوم|19</v>
      </c>
    </row>
    <row r="2582" spans="1:12" ht="36" x14ac:dyDescent="0.4">
      <c r="A2582" s="22">
        <v>2578</v>
      </c>
      <c r="B2582" s="22" t="s">
        <v>3909</v>
      </c>
      <c r="C2582" s="23" t="s">
        <v>3910</v>
      </c>
      <c r="D2582" s="23" t="s">
        <v>3990</v>
      </c>
      <c r="E2582" s="23" t="s">
        <v>118</v>
      </c>
      <c r="F2582" s="23" t="s">
        <v>4016</v>
      </c>
      <c r="G2582" s="23"/>
      <c r="H2582" s="22" t="s">
        <v>78</v>
      </c>
      <c r="I2582" s="23" t="s">
        <v>4015</v>
      </c>
      <c r="J2582" s="5"/>
      <c r="K2582" s="5"/>
      <c r="L2582" s="19" t="str">
        <f>D2582&amp;"|"&amp;COUNTIF($D$5:D2582,D2582)</f>
        <v>استلام الأبواب والشبابيك الألمنيوم|20</v>
      </c>
    </row>
    <row r="2583" spans="1:12" ht="36" x14ac:dyDescent="0.4">
      <c r="A2583" s="20">
        <v>2579</v>
      </c>
      <c r="B2583" s="20" t="s">
        <v>3909</v>
      </c>
      <c r="C2583" s="21" t="s">
        <v>3910</v>
      </c>
      <c r="D2583" s="21" t="s">
        <v>3990</v>
      </c>
      <c r="E2583" s="21" t="s">
        <v>118</v>
      </c>
      <c r="F2583" s="21" t="s">
        <v>4017</v>
      </c>
      <c r="G2583" s="21"/>
      <c r="H2583" s="20" t="s">
        <v>84</v>
      </c>
      <c r="I2583" s="21" t="s">
        <v>4015</v>
      </c>
      <c r="J2583" s="5"/>
      <c r="K2583" s="5"/>
      <c r="L2583" s="19" t="str">
        <f>D2583&amp;"|"&amp;COUNTIF($D$5:D2583,D2583)</f>
        <v>استلام الأبواب والشبابيك الألمنيوم|21</v>
      </c>
    </row>
    <row r="2584" spans="1:12" ht="36" x14ac:dyDescent="0.4">
      <c r="A2584" s="22">
        <v>2580</v>
      </c>
      <c r="B2584" s="22" t="s">
        <v>3909</v>
      </c>
      <c r="C2584" s="23" t="s">
        <v>3910</v>
      </c>
      <c r="D2584" s="23" t="s">
        <v>3990</v>
      </c>
      <c r="E2584" s="23" t="s">
        <v>118</v>
      </c>
      <c r="F2584" s="23" t="s">
        <v>4018</v>
      </c>
      <c r="G2584" s="23"/>
      <c r="H2584" s="22" t="s">
        <v>84</v>
      </c>
      <c r="I2584" s="23" t="s">
        <v>4015</v>
      </c>
      <c r="J2584" s="5"/>
      <c r="K2584" s="5"/>
      <c r="L2584" s="19" t="str">
        <f>D2584&amp;"|"&amp;COUNTIF($D$5:D2584,D2584)</f>
        <v>استلام الأبواب والشبابيك الألمنيوم|22</v>
      </c>
    </row>
    <row r="2585" spans="1:12" ht="36" x14ac:dyDescent="0.4">
      <c r="A2585" s="20">
        <v>2581</v>
      </c>
      <c r="B2585" s="20" t="s">
        <v>3909</v>
      </c>
      <c r="C2585" s="21" t="s">
        <v>3910</v>
      </c>
      <c r="D2585" s="21" t="s">
        <v>3990</v>
      </c>
      <c r="E2585" s="21" t="s">
        <v>118</v>
      </c>
      <c r="F2585" s="21" t="s">
        <v>4019</v>
      </c>
      <c r="G2585" s="21"/>
      <c r="H2585" s="20" t="s">
        <v>84</v>
      </c>
      <c r="I2585" s="21" t="s">
        <v>4015</v>
      </c>
      <c r="J2585" s="5"/>
      <c r="K2585" s="5"/>
      <c r="L2585" s="19" t="str">
        <f>D2585&amp;"|"&amp;COUNTIF($D$5:D2585,D2585)</f>
        <v>استلام الأبواب والشبابيك الألمنيوم|23</v>
      </c>
    </row>
    <row r="2586" spans="1:12" ht="36" x14ac:dyDescent="0.4">
      <c r="A2586" s="22">
        <v>2582</v>
      </c>
      <c r="B2586" s="22" t="s">
        <v>3909</v>
      </c>
      <c r="C2586" s="23" t="s">
        <v>3910</v>
      </c>
      <c r="D2586" s="23" t="s">
        <v>3990</v>
      </c>
      <c r="E2586" s="23" t="s">
        <v>118</v>
      </c>
      <c r="F2586" s="23" t="s">
        <v>4020</v>
      </c>
      <c r="G2586" s="23"/>
      <c r="H2586" s="22" t="s">
        <v>84</v>
      </c>
      <c r="I2586" s="23" t="s">
        <v>4015</v>
      </c>
      <c r="J2586" s="5"/>
      <c r="K2586" s="5"/>
      <c r="L2586" s="19" t="str">
        <f>D2586&amp;"|"&amp;COUNTIF($D$5:D2586,D2586)</f>
        <v>استلام الأبواب والشبابيك الألمنيوم|24</v>
      </c>
    </row>
    <row r="2587" spans="1:12" ht="36" x14ac:dyDescent="0.4">
      <c r="A2587" s="20">
        <v>2583</v>
      </c>
      <c r="B2587" s="20" t="s">
        <v>3909</v>
      </c>
      <c r="C2587" s="21" t="s">
        <v>3910</v>
      </c>
      <c r="D2587" s="21" t="s">
        <v>3990</v>
      </c>
      <c r="E2587" s="21" t="s">
        <v>118</v>
      </c>
      <c r="F2587" s="21" t="s">
        <v>4021</v>
      </c>
      <c r="G2587" s="21"/>
      <c r="H2587" s="20" t="s">
        <v>84</v>
      </c>
      <c r="I2587" s="21" t="s">
        <v>4015</v>
      </c>
      <c r="J2587" s="5"/>
      <c r="K2587" s="5"/>
      <c r="L2587" s="19" t="str">
        <f>D2587&amp;"|"&amp;COUNTIF($D$5:D2587,D2587)</f>
        <v>استلام الأبواب والشبابيك الألمنيوم|25</v>
      </c>
    </row>
    <row r="2588" spans="1:12" ht="36" x14ac:dyDescent="0.4">
      <c r="A2588" s="22">
        <v>2584</v>
      </c>
      <c r="B2588" s="22" t="s">
        <v>3909</v>
      </c>
      <c r="C2588" s="23" t="s">
        <v>3910</v>
      </c>
      <c r="D2588" s="23" t="s">
        <v>3990</v>
      </c>
      <c r="E2588" s="23" t="s">
        <v>118</v>
      </c>
      <c r="F2588" s="23" t="s">
        <v>4022</v>
      </c>
      <c r="G2588" s="23"/>
      <c r="H2588" s="22" t="s">
        <v>84</v>
      </c>
      <c r="I2588" s="23" t="s">
        <v>4015</v>
      </c>
      <c r="J2588" s="5"/>
      <c r="K2588" s="5"/>
      <c r="L2588" s="19" t="str">
        <f>D2588&amp;"|"&amp;COUNTIF($D$5:D2588,D2588)</f>
        <v>استلام الأبواب والشبابيك الألمنيوم|26</v>
      </c>
    </row>
    <row r="2589" spans="1:12" ht="36" x14ac:dyDescent="0.4">
      <c r="A2589" s="20">
        <v>2585</v>
      </c>
      <c r="B2589" s="20" t="s">
        <v>3909</v>
      </c>
      <c r="C2589" s="21" t="s">
        <v>3910</v>
      </c>
      <c r="D2589" s="21" t="s">
        <v>3990</v>
      </c>
      <c r="E2589" s="21" t="s">
        <v>118</v>
      </c>
      <c r="F2589" s="21" t="s">
        <v>4023</v>
      </c>
      <c r="G2589" s="21"/>
      <c r="H2589" s="20" t="s">
        <v>84</v>
      </c>
      <c r="I2589" s="21" t="s">
        <v>4015</v>
      </c>
      <c r="J2589" s="5"/>
      <c r="K2589" s="5"/>
      <c r="L2589" s="19" t="str">
        <f>D2589&amp;"|"&amp;COUNTIF($D$5:D2589,D2589)</f>
        <v>استلام الأبواب والشبابيك الألمنيوم|27</v>
      </c>
    </row>
    <row r="2590" spans="1:12" ht="36" x14ac:dyDescent="0.4">
      <c r="A2590" s="22">
        <v>2586</v>
      </c>
      <c r="B2590" s="22" t="s">
        <v>3909</v>
      </c>
      <c r="C2590" s="23" t="s">
        <v>3910</v>
      </c>
      <c r="D2590" s="23" t="s">
        <v>3990</v>
      </c>
      <c r="E2590" s="23" t="s">
        <v>118</v>
      </c>
      <c r="F2590" s="23" t="s">
        <v>4024</v>
      </c>
      <c r="G2590" s="23"/>
      <c r="H2590" s="22" t="s">
        <v>84</v>
      </c>
      <c r="I2590" s="23" t="s">
        <v>4015</v>
      </c>
      <c r="J2590" s="5"/>
      <c r="K2590" s="5"/>
      <c r="L2590" s="19" t="str">
        <f>D2590&amp;"|"&amp;COUNTIF($D$5:D2590,D2590)</f>
        <v>استلام الأبواب والشبابيك الألمنيوم|28</v>
      </c>
    </row>
    <row r="2591" spans="1:12" ht="36" x14ac:dyDescent="0.4">
      <c r="A2591" s="20">
        <v>2587</v>
      </c>
      <c r="B2591" s="20" t="s">
        <v>3909</v>
      </c>
      <c r="C2591" s="21" t="s">
        <v>3910</v>
      </c>
      <c r="D2591" s="21" t="s">
        <v>3990</v>
      </c>
      <c r="E2591" s="21" t="s">
        <v>118</v>
      </c>
      <c r="F2591" s="21" t="s">
        <v>4025</v>
      </c>
      <c r="G2591" s="21"/>
      <c r="H2591" s="20" t="s">
        <v>84</v>
      </c>
      <c r="I2591" s="21" t="s">
        <v>4015</v>
      </c>
      <c r="J2591" s="5"/>
      <c r="K2591" s="5"/>
      <c r="L2591" s="19" t="str">
        <f>D2591&amp;"|"&amp;COUNTIF($D$5:D2591,D2591)</f>
        <v>استلام الأبواب والشبابيك الألمنيوم|29</v>
      </c>
    </row>
    <row r="2592" spans="1:12" ht="36" x14ac:dyDescent="0.4">
      <c r="A2592" s="22">
        <v>2588</v>
      </c>
      <c r="B2592" s="22" t="s">
        <v>3909</v>
      </c>
      <c r="C2592" s="23" t="s">
        <v>3910</v>
      </c>
      <c r="D2592" s="23" t="s">
        <v>3990</v>
      </c>
      <c r="E2592" s="23" t="s">
        <v>118</v>
      </c>
      <c r="F2592" s="23" t="s">
        <v>4026</v>
      </c>
      <c r="G2592" s="23"/>
      <c r="H2592" s="22" t="s">
        <v>84</v>
      </c>
      <c r="I2592" s="23" t="s">
        <v>4027</v>
      </c>
      <c r="J2592" s="5"/>
      <c r="K2592" s="5"/>
      <c r="L2592" s="19" t="str">
        <f>D2592&amp;"|"&amp;COUNTIF($D$5:D2592,D2592)</f>
        <v>استلام الأبواب والشبابيك الألمنيوم|30</v>
      </c>
    </row>
    <row r="2593" spans="1:12" ht="36" x14ac:dyDescent="0.4">
      <c r="A2593" s="20">
        <v>2589</v>
      </c>
      <c r="B2593" s="20" t="s">
        <v>3909</v>
      </c>
      <c r="C2593" s="21" t="s">
        <v>3910</v>
      </c>
      <c r="D2593" s="21" t="s">
        <v>3990</v>
      </c>
      <c r="E2593" s="21" t="s">
        <v>118</v>
      </c>
      <c r="F2593" s="21" t="s">
        <v>4028</v>
      </c>
      <c r="G2593" s="21"/>
      <c r="H2593" s="20" t="s">
        <v>84</v>
      </c>
      <c r="I2593" s="21" t="s">
        <v>4027</v>
      </c>
      <c r="J2593" s="5"/>
      <c r="K2593" s="5"/>
      <c r="L2593" s="19" t="str">
        <f>D2593&amp;"|"&amp;COUNTIF($D$5:D2593,D2593)</f>
        <v>استلام الأبواب والشبابيك الألمنيوم|31</v>
      </c>
    </row>
    <row r="2594" spans="1:12" ht="36" x14ac:dyDescent="0.4">
      <c r="A2594" s="22">
        <v>2590</v>
      </c>
      <c r="B2594" s="22" t="s">
        <v>3909</v>
      </c>
      <c r="C2594" s="23" t="s">
        <v>3910</v>
      </c>
      <c r="D2594" s="23" t="s">
        <v>3990</v>
      </c>
      <c r="E2594" s="23" t="s">
        <v>118</v>
      </c>
      <c r="F2594" s="23" t="s">
        <v>4029</v>
      </c>
      <c r="G2594" s="23"/>
      <c r="H2594" s="22" t="s">
        <v>84</v>
      </c>
      <c r="I2594" s="23" t="s">
        <v>4030</v>
      </c>
      <c r="J2594" s="5"/>
      <c r="K2594" s="5"/>
      <c r="L2594" s="19" t="str">
        <f>D2594&amp;"|"&amp;COUNTIF($D$5:D2594,D2594)</f>
        <v>استلام الأبواب والشبابيك الألمنيوم|32</v>
      </c>
    </row>
    <row r="2595" spans="1:12" ht="36" x14ac:dyDescent="0.4">
      <c r="A2595" s="20">
        <v>2591</v>
      </c>
      <c r="B2595" s="20" t="s">
        <v>3909</v>
      </c>
      <c r="C2595" s="21" t="s">
        <v>3910</v>
      </c>
      <c r="D2595" s="21" t="s">
        <v>3990</v>
      </c>
      <c r="E2595" s="21" t="s">
        <v>118</v>
      </c>
      <c r="F2595" s="21" t="s">
        <v>4031</v>
      </c>
      <c r="G2595" s="21"/>
      <c r="H2595" s="20" t="s">
        <v>84</v>
      </c>
      <c r="I2595" s="21" t="s">
        <v>4027</v>
      </c>
      <c r="J2595" s="5"/>
      <c r="K2595" s="5"/>
      <c r="L2595" s="19" t="str">
        <f>D2595&amp;"|"&amp;COUNTIF($D$5:D2595,D2595)</f>
        <v>استلام الأبواب والشبابيك الألمنيوم|33</v>
      </c>
    </row>
    <row r="2596" spans="1:12" ht="36" x14ac:dyDescent="0.4">
      <c r="A2596" s="22">
        <v>2592</v>
      </c>
      <c r="B2596" s="22" t="s">
        <v>3909</v>
      </c>
      <c r="C2596" s="23" t="s">
        <v>3910</v>
      </c>
      <c r="D2596" s="23" t="s">
        <v>3990</v>
      </c>
      <c r="E2596" s="23" t="s">
        <v>118</v>
      </c>
      <c r="F2596" s="23" t="s">
        <v>4032</v>
      </c>
      <c r="G2596" s="23"/>
      <c r="H2596" s="22" t="s">
        <v>84</v>
      </c>
      <c r="I2596" s="23" t="s">
        <v>4027</v>
      </c>
      <c r="J2596" s="5"/>
      <c r="K2596" s="5"/>
      <c r="L2596" s="19" t="str">
        <f>D2596&amp;"|"&amp;COUNTIF($D$5:D2596,D2596)</f>
        <v>استلام الأبواب والشبابيك الألمنيوم|34</v>
      </c>
    </row>
    <row r="2597" spans="1:12" ht="36" x14ac:dyDescent="0.4">
      <c r="A2597" s="20">
        <v>2593</v>
      </c>
      <c r="B2597" s="20" t="s">
        <v>3909</v>
      </c>
      <c r="C2597" s="21" t="s">
        <v>3910</v>
      </c>
      <c r="D2597" s="21" t="s">
        <v>3990</v>
      </c>
      <c r="E2597" s="21" t="s">
        <v>118</v>
      </c>
      <c r="F2597" s="21" t="s">
        <v>4033</v>
      </c>
      <c r="G2597" s="21" t="s">
        <v>4034</v>
      </c>
      <c r="H2597" s="20" t="s">
        <v>84</v>
      </c>
      <c r="I2597" s="21" t="s">
        <v>4027</v>
      </c>
      <c r="J2597" s="5"/>
      <c r="K2597" s="5"/>
      <c r="L2597" s="19" t="str">
        <f>D2597&amp;"|"&amp;COUNTIF($D$5:D2597,D2597)</f>
        <v>استلام الأبواب والشبابيك الألمنيوم|35</v>
      </c>
    </row>
    <row r="2598" spans="1:12" ht="36" x14ac:dyDescent="0.4">
      <c r="A2598" s="22">
        <v>2594</v>
      </c>
      <c r="B2598" s="22" t="s">
        <v>3909</v>
      </c>
      <c r="C2598" s="23" t="s">
        <v>3910</v>
      </c>
      <c r="D2598" s="23" t="s">
        <v>3990</v>
      </c>
      <c r="E2598" s="23" t="s">
        <v>118</v>
      </c>
      <c r="F2598" s="23" t="s">
        <v>4035</v>
      </c>
      <c r="G2598" s="23" t="s">
        <v>4036</v>
      </c>
      <c r="H2598" s="22" t="s">
        <v>84</v>
      </c>
      <c r="I2598" s="23" t="s">
        <v>4027</v>
      </c>
      <c r="J2598" s="5"/>
      <c r="K2598" s="5"/>
      <c r="L2598" s="19" t="str">
        <f>D2598&amp;"|"&amp;COUNTIF($D$5:D2598,D2598)</f>
        <v>استلام الأبواب والشبابيك الألمنيوم|36</v>
      </c>
    </row>
    <row r="2599" spans="1:12" ht="36" x14ac:dyDescent="0.4">
      <c r="A2599" s="20">
        <v>2595</v>
      </c>
      <c r="B2599" s="20" t="s">
        <v>3909</v>
      </c>
      <c r="C2599" s="21" t="s">
        <v>3910</v>
      </c>
      <c r="D2599" s="21" t="s">
        <v>3990</v>
      </c>
      <c r="E2599" s="21" t="s">
        <v>404</v>
      </c>
      <c r="F2599" s="21" t="s">
        <v>4037</v>
      </c>
      <c r="G2599" s="21"/>
      <c r="H2599" s="20" t="s">
        <v>84</v>
      </c>
      <c r="I2599" s="21" t="s">
        <v>4001</v>
      </c>
      <c r="J2599" s="5"/>
      <c r="K2599" s="5"/>
      <c r="L2599" s="19" t="str">
        <f>D2599&amp;"|"&amp;COUNTIF($D$5:D2599,D2599)</f>
        <v>استلام الأبواب والشبابيك الألمنيوم|37</v>
      </c>
    </row>
    <row r="2600" spans="1:12" ht="36" x14ac:dyDescent="0.4">
      <c r="A2600" s="22">
        <v>2596</v>
      </c>
      <c r="B2600" s="22" t="s">
        <v>3909</v>
      </c>
      <c r="C2600" s="23" t="s">
        <v>3910</v>
      </c>
      <c r="D2600" s="23" t="s">
        <v>3990</v>
      </c>
      <c r="E2600" s="23" t="s">
        <v>404</v>
      </c>
      <c r="F2600" s="23" t="s">
        <v>4038</v>
      </c>
      <c r="G2600" s="23"/>
      <c r="H2600" s="22" t="s">
        <v>84</v>
      </c>
      <c r="I2600" s="23" t="s">
        <v>4015</v>
      </c>
      <c r="J2600" s="5"/>
      <c r="K2600" s="5"/>
      <c r="L2600" s="19" t="str">
        <f>D2600&amp;"|"&amp;COUNTIF($D$5:D2600,D2600)</f>
        <v>استلام الأبواب والشبابيك الألمنيوم|38</v>
      </c>
    </row>
    <row r="2601" spans="1:12" ht="36" x14ac:dyDescent="0.4">
      <c r="A2601" s="20">
        <v>2597</v>
      </c>
      <c r="B2601" s="20" t="s">
        <v>3909</v>
      </c>
      <c r="C2601" s="21" t="s">
        <v>3910</v>
      </c>
      <c r="D2601" s="21" t="s">
        <v>3990</v>
      </c>
      <c r="E2601" s="21" t="s">
        <v>404</v>
      </c>
      <c r="F2601" s="21" t="s">
        <v>4039</v>
      </c>
      <c r="G2601" s="21"/>
      <c r="H2601" s="20" t="s">
        <v>84</v>
      </c>
      <c r="I2601" s="21" t="s">
        <v>4015</v>
      </c>
      <c r="J2601" s="5"/>
      <c r="K2601" s="5"/>
      <c r="L2601" s="19" t="str">
        <f>D2601&amp;"|"&amp;COUNTIF($D$5:D2601,D2601)</f>
        <v>استلام الأبواب والشبابيك الألمنيوم|39</v>
      </c>
    </row>
    <row r="2602" spans="1:12" ht="36" x14ac:dyDescent="0.4">
      <c r="A2602" s="22">
        <v>2598</v>
      </c>
      <c r="B2602" s="22" t="s">
        <v>3909</v>
      </c>
      <c r="C2602" s="23" t="s">
        <v>3910</v>
      </c>
      <c r="D2602" s="23" t="s">
        <v>3990</v>
      </c>
      <c r="E2602" s="23" t="s">
        <v>404</v>
      </c>
      <c r="F2602" s="23" t="s">
        <v>4040</v>
      </c>
      <c r="G2602" s="23"/>
      <c r="H2602" s="22" t="s">
        <v>84</v>
      </c>
      <c r="I2602" s="23" t="s">
        <v>4015</v>
      </c>
      <c r="J2602" s="5"/>
      <c r="K2602" s="5"/>
      <c r="L2602" s="19" t="str">
        <f>D2602&amp;"|"&amp;COUNTIF($D$5:D2602,D2602)</f>
        <v>استلام الأبواب والشبابيك الألمنيوم|40</v>
      </c>
    </row>
    <row r="2603" spans="1:12" ht="36" x14ac:dyDescent="0.4">
      <c r="A2603" s="20">
        <v>2599</v>
      </c>
      <c r="B2603" s="20" t="s">
        <v>3909</v>
      </c>
      <c r="C2603" s="21" t="s">
        <v>3910</v>
      </c>
      <c r="D2603" s="21" t="s">
        <v>3990</v>
      </c>
      <c r="E2603" s="21" t="s">
        <v>404</v>
      </c>
      <c r="F2603" s="21" t="s">
        <v>4041</v>
      </c>
      <c r="G2603" s="21"/>
      <c r="H2603" s="20" t="s">
        <v>84</v>
      </c>
      <c r="I2603" s="21" t="s">
        <v>4015</v>
      </c>
      <c r="J2603" s="5"/>
      <c r="K2603" s="5"/>
      <c r="L2603" s="19" t="str">
        <f>D2603&amp;"|"&amp;COUNTIF($D$5:D2603,D2603)</f>
        <v>استلام الأبواب والشبابيك الألمنيوم|41</v>
      </c>
    </row>
    <row r="2604" spans="1:12" ht="36" x14ac:dyDescent="0.4">
      <c r="A2604" s="22">
        <v>2600</v>
      </c>
      <c r="B2604" s="22" t="s">
        <v>3909</v>
      </c>
      <c r="C2604" s="23" t="s">
        <v>3910</v>
      </c>
      <c r="D2604" s="23" t="s">
        <v>3990</v>
      </c>
      <c r="E2604" s="23" t="s">
        <v>404</v>
      </c>
      <c r="F2604" s="23" t="s">
        <v>4042</v>
      </c>
      <c r="G2604" s="23" t="s">
        <v>4043</v>
      </c>
      <c r="H2604" s="22" t="s">
        <v>78</v>
      </c>
      <c r="I2604" s="23" t="s">
        <v>4027</v>
      </c>
      <c r="J2604" s="5"/>
      <c r="K2604" s="5"/>
      <c r="L2604" s="19" t="str">
        <f>D2604&amp;"|"&amp;COUNTIF($D$5:D2604,D2604)</f>
        <v>استلام الأبواب والشبابيك الألمنيوم|42</v>
      </c>
    </row>
    <row r="2605" spans="1:12" ht="36" x14ac:dyDescent="0.4">
      <c r="A2605" s="20">
        <v>2601</v>
      </c>
      <c r="B2605" s="20" t="s">
        <v>3909</v>
      </c>
      <c r="C2605" s="21" t="s">
        <v>3910</v>
      </c>
      <c r="D2605" s="21" t="s">
        <v>4044</v>
      </c>
      <c r="E2605" s="21" t="s">
        <v>76</v>
      </c>
      <c r="F2605" s="21" t="s">
        <v>4045</v>
      </c>
      <c r="G2605" s="21"/>
      <c r="H2605" s="20" t="s">
        <v>74</v>
      </c>
      <c r="I2605" s="21" t="s">
        <v>4027</v>
      </c>
      <c r="J2605" s="5"/>
      <c r="K2605" s="5"/>
      <c r="L2605" s="19" t="str">
        <f>D2605&amp;"|"&amp;COUNTIF($D$5:D2605,D2605)</f>
        <v>استلام الحوائط الساترية الزجاجية|1</v>
      </c>
    </row>
    <row r="2606" spans="1:12" ht="36" x14ac:dyDescent="0.4">
      <c r="A2606" s="22">
        <v>2602</v>
      </c>
      <c r="B2606" s="22" t="s">
        <v>3909</v>
      </c>
      <c r="C2606" s="23" t="s">
        <v>3910</v>
      </c>
      <c r="D2606" s="23" t="s">
        <v>4044</v>
      </c>
      <c r="E2606" s="23" t="s">
        <v>76</v>
      </c>
      <c r="F2606" s="23" t="s">
        <v>4046</v>
      </c>
      <c r="G2606" s="23"/>
      <c r="H2606" s="22" t="s">
        <v>78</v>
      </c>
      <c r="I2606" s="23" t="s">
        <v>4047</v>
      </c>
      <c r="J2606" s="5"/>
      <c r="K2606" s="5"/>
      <c r="L2606" s="19" t="str">
        <f>D2606&amp;"|"&amp;COUNTIF($D$5:D2606,D2606)</f>
        <v>استلام الحوائط الساترية الزجاجية|2</v>
      </c>
    </row>
    <row r="2607" spans="1:12" ht="36" x14ac:dyDescent="0.4">
      <c r="A2607" s="20">
        <v>2603</v>
      </c>
      <c r="B2607" s="20" t="s">
        <v>3909</v>
      </c>
      <c r="C2607" s="21" t="s">
        <v>3910</v>
      </c>
      <c r="D2607" s="21" t="s">
        <v>4044</v>
      </c>
      <c r="E2607" s="21" t="s">
        <v>118</v>
      </c>
      <c r="F2607" s="21" t="s">
        <v>4048</v>
      </c>
      <c r="G2607" s="21"/>
      <c r="H2607" s="20" t="s">
        <v>84</v>
      </c>
      <c r="I2607" s="21" t="s">
        <v>4027</v>
      </c>
      <c r="J2607" s="5"/>
      <c r="K2607" s="5"/>
      <c r="L2607" s="19" t="str">
        <f>D2607&amp;"|"&amp;COUNTIF($D$5:D2607,D2607)</f>
        <v>استلام الحوائط الساترية الزجاجية|3</v>
      </c>
    </row>
    <row r="2608" spans="1:12" ht="36" x14ac:dyDescent="0.4">
      <c r="A2608" s="22">
        <v>2604</v>
      </c>
      <c r="B2608" s="22" t="s">
        <v>3909</v>
      </c>
      <c r="C2608" s="23" t="s">
        <v>3910</v>
      </c>
      <c r="D2608" s="23" t="s">
        <v>4044</v>
      </c>
      <c r="E2608" s="23" t="s">
        <v>118</v>
      </c>
      <c r="F2608" s="23" t="s">
        <v>4049</v>
      </c>
      <c r="G2608" s="23"/>
      <c r="H2608" s="22" t="s">
        <v>84</v>
      </c>
      <c r="I2608" s="23" t="s">
        <v>4027</v>
      </c>
      <c r="J2608" s="5"/>
      <c r="K2608" s="5"/>
      <c r="L2608" s="19" t="str">
        <f>D2608&amp;"|"&amp;COUNTIF($D$5:D2608,D2608)</f>
        <v>استلام الحوائط الساترية الزجاجية|4</v>
      </c>
    </row>
    <row r="2609" spans="1:12" ht="36" x14ac:dyDescent="0.4">
      <c r="A2609" s="20">
        <v>2605</v>
      </c>
      <c r="B2609" s="20" t="s">
        <v>3909</v>
      </c>
      <c r="C2609" s="21" t="s">
        <v>3910</v>
      </c>
      <c r="D2609" s="21" t="s">
        <v>4044</v>
      </c>
      <c r="E2609" s="21" t="s">
        <v>118</v>
      </c>
      <c r="F2609" s="21" t="s">
        <v>4050</v>
      </c>
      <c r="G2609" s="21"/>
      <c r="H2609" s="20" t="s">
        <v>84</v>
      </c>
      <c r="I2609" s="21" t="s">
        <v>4047</v>
      </c>
      <c r="J2609" s="5"/>
      <c r="K2609" s="5"/>
      <c r="L2609" s="19" t="str">
        <f>D2609&amp;"|"&amp;COUNTIF($D$5:D2609,D2609)</f>
        <v>استلام الحوائط الساترية الزجاجية|5</v>
      </c>
    </row>
    <row r="2610" spans="1:12" ht="36" x14ac:dyDescent="0.4">
      <c r="A2610" s="22">
        <v>2606</v>
      </c>
      <c r="B2610" s="22" t="s">
        <v>3909</v>
      </c>
      <c r="C2610" s="23" t="s">
        <v>3910</v>
      </c>
      <c r="D2610" s="23" t="s">
        <v>4044</v>
      </c>
      <c r="E2610" s="23" t="s">
        <v>118</v>
      </c>
      <c r="F2610" s="23" t="s">
        <v>4051</v>
      </c>
      <c r="G2610" s="23"/>
      <c r="H2610" s="22" t="s">
        <v>84</v>
      </c>
      <c r="I2610" s="23" t="s">
        <v>4047</v>
      </c>
      <c r="J2610" s="5"/>
      <c r="K2610" s="5"/>
      <c r="L2610" s="19" t="str">
        <f>D2610&amp;"|"&amp;COUNTIF($D$5:D2610,D2610)</f>
        <v>استلام الحوائط الساترية الزجاجية|6</v>
      </c>
    </row>
    <row r="2611" spans="1:12" ht="36" x14ac:dyDescent="0.4">
      <c r="A2611" s="20">
        <v>2607</v>
      </c>
      <c r="B2611" s="20" t="s">
        <v>3909</v>
      </c>
      <c r="C2611" s="21" t="s">
        <v>3910</v>
      </c>
      <c r="D2611" s="21" t="s">
        <v>4044</v>
      </c>
      <c r="E2611" s="21" t="s">
        <v>118</v>
      </c>
      <c r="F2611" s="21" t="s">
        <v>4052</v>
      </c>
      <c r="G2611" s="21"/>
      <c r="H2611" s="20" t="s">
        <v>84</v>
      </c>
      <c r="I2611" s="21" t="s">
        <v>4047</v>
      </c>
      <c r="J2611" s="5"/>
      <c r="K2611" s="5"/>
      <c r="L2611" s="19" t="str">
        <f>D2611&amp;"|"&amp;COUNTIF($D$5:D2611,D2611)</f>
        <v>استلام الحوائط الساترية الزجاجية|7</v>
      </c>
    </row>
    <row r="2612" spans="1:12" ht="36" x14ac:dyDescent="0.4">
      <c r="A2612" s="22">
        <v>2608</v>
      </c>
      <c r="B2612" s="22" t="s">
        <v>3909</v>
      </c>
      <c r="C2612" s="23" t="s">
        <v>3910</v>
      </c>
      <c r="D2612" s="23" t="s">
        <v>4044</v>
      </c>
      <c r="E2612" s="23" t="s">
        <v>118</v>
      </c>
      <c r="F2612" s="23" t="s">
        <v>4053</v>
      </c>
      <c r="G2612" s="23"/>
      <c r="H2612" s="22" t="s">
        <v>84</v>
      </c>
      <c r="I2612" s="23" t="s">
        <v>4047</v>
      </c>
      <c r="J2612" s="5"/>
      <c r="K2612" s="5"/>
      <c r="L2612" s="19" t="str">
        <f>D2612&amp;"|"&amp;COUNTIF($D$5:D2612,D2612)</f>
        <v>استلام الحوائط الساترية الزجاجية|8</v>
      </c>
    </row>
    <row r="2613" spans="1:12" ht="36" x14ac:dyDescent="0.4">
      <c r="A2613" s="20">
        <v>2609</v>
      </c>
      <c r="B2613" s="20" t="s">
        <v>3909</v>
      </c>
      <c r="C2613" s="21" t="s">
        <v>3910</v>
      </c>
      <c r="D2613" s="21" t="s">
        <v>4044</v>
      </c>
      <c r="E2613" s="21" t="s">
        <v>118</v>
      </c>
      <c r="F2613" s="21" t="s">
        <v>4054</v>
      </c>
      <c r="G2613" s="21"/>
      <c r="H2613" s="20" t="s">
        <v>84</v>
      </c>
      <c r="I2613" s="21" t="s">
        <v>4047</v>
      </c>
      <c r="J2613" s="5"/>
      <c r="K2613" s="5"/>
      <c r="L2613" s="19" t="str">
        <f>D2613&amp;"|"&amp;COUNTIF($D$5:D2613,D2613)</f>
        <v>استلام الحوائط الساترية الزجاجية|9</v>
      </c>
    </row>
    <row r="2614" spans="1:12" ht="36" x14ac:dyDescent="0.4">
      <c r="A2614" s="22">
        <v>2610</v>
      </c>
      <c r="B2614" s="22" t="s">
        <v>3909</v>
      </c>
      <c r="C2614" s="23" t="s">
        <v>3910</v>
      </c>
      <c r="D2614" s="23" t="s">
        <v>4044</v>
      </c>
      <c r="E2614" s="23" t="s">
        <v>118</v>
      </c>
      <c r="F2614" s="23" t="s">
        <v>4055</v>
      </c>
      <c r="G2614" s="23"/>
      <c r="H2614" s="22" t="s">
        <v>84</v>
      </c>
      <c r="I2614" s="23" t="s">
        <v>4047</v>
      </c>
      <c r="J2614" s="5"/>
      <c r="K2614" s="5"/>
      <c r="L2614" s="19" t="str">
        <f>D2614&amp;"|"&amp;COUNTIF($D$5:D2614,D2614)</f>
        <v>استلام الحوائط الساترية الزجاجية|10</v>
      </c>
    </row>
    <row r="2615" spans="1:12" ht="36" x14ac:dyDescent="0.4">
      <c r="A2615" s="20">
        <v>2611</v>
      </c>
      <c r="B2615" s="20" t="s">
        <v>3909</v>
      </c>
      <c r="C2615" s="21" t="s">
        <v>3910</v>
      </c>
      <c r="D2615" s="21" t="s">
        <v>4044</v>
      </c>
      <c r="E2615" s="21" t="s">
        <v>118</v>
      </c>
      <c r="F2615" s="21" t="s">
        <v>4056</v>
      </c>
      <c r="G2615" s="21"/>
      <c r="H2615" s="20" t="s">
        <v>74</v>
      </c>
      <c r="I2615" s="21" t="s">
        <v>4047</v>
      </c>
      <c r="J2615" s="5"/>
      <c r="K2615" s="5"/>
      <c r="L2615" s="19" t="str">
        <f>D2615&amp;"|"&amp;COUNTIF($D$5:D2615,D2615)</f>
        <v>استلام الحوائط الساترية الزجاجية|11</v>
      </c>
    </row>
    <row r="2616" spans="1:12" ht="36" x14ac:dyDescent="0.4">
      <c r="A2616" s="22">
        <v>2612</v>
      </c>
      <c r="B2616" s="22" t="s">
        <v>3909</v>
      </c>
      <c r="C2616" s="23" t="s">
        <v>3910</v>
      </c>
      <c r="D2616" s="23" t="s">
        <v>4044</v>
      </c>
      <c r="E2616" s="23" t="s">
        <v>118</v>
      </c>
      <c r="F2616" s="23" t="s">
        <v>4057</v>
      </c>
      <c r="G2616" s="23"/>
      <c r="H2616" s="22" t="s">
        <v>74</v>
      </c>
      <c r="I2616" s="23" t="s">
        <v>4047</v>
      </c>
      <c r="J2616" s="5"/>
      <c r="K2616" s="5"/>
      <c r="L2616" s="19" t="str">
        <f>D2616&amp;"|"&amp;COUNTIF($D$5:D2616,D2616)</f>
        <v>استلام الحوائط الساترية الزجاجية|12</v>
      </c>
    </row>
    <row r="2617" spans="1:12" ht="36" x14ac:dyDescent="0.4">
      <c r="A2617" s="20">
        <v>2613</v>
      </c>
      <c r="B2617" s="20" t="s">
        <v>3909</v>
      </c>
      <c r="C2617" s="21" t="s">
        <v>3910</v>
      </c>
      <c r="D2617" s="21" t="s">
        <v>4044</v>
      </c>
      <c r="E2617" s="21" t="s">
        <v>118</v>
      </c>
      <c r="F2617" s="21" t="s">
        <v>4058</v>
      </c>
      <c r="G2617" s="21"/>
      <c r="H2617" s="20" t="s">
        <v>84</v>
      </c>
      <c r="I2617" s="21" t="s">
        <v>4047</v>
      </c>
      <c r="J2617" s="5"/>
      <c r="K2617" s="5"/>
      <c r="L2617" s="19" t="str">
        <f>D2617&amp;"|"&amp;COUNTIF($D$5:D2617,D2617)</f>
        <v>استلام الحوائط الساترية الزجاجية|13</v>
      </c>
    </row>
    <row r="2618" spans="1:12" ht="36" x14ac:dyDescent="0.4">
      <c r="A2618" s="22">
        <v>2614</v>
      </c>
      <c r="B2618" s="22" t="s">
        <v>3909</v>
      </c>
      <c r="C2618" s="23" t="s">
        <v>3910</v>
      </c>
      <c r="D2618" s="23" t="s">
        <v>4044</v>
      </c>
      <c r="E2618" s="23" t="s">
        <v>118</v>
      </c>
      <c r="F2618" s="23" t="s">
        <v>4059</v>
      </c>
      <c r="G2618" s="23"/>
      <c r="H2618" s="22" t="s">
        <v>84</v>
      </c>
      <c r="I2618" s="23" t="s">
        <v>4047</v>
      </c>
      <c r="J2618" s="5"/>
      <c r="K2618" s="5"/>
      <c r="L2618" s="19" t="str">
        <f>D2618&amp;"|"&amp;COUNTIF($D$5:D2618,D2618)</f>
        <v>استلام الحوائط الساترية الزجاجية|14</v>
      </c>
    </row>
    <row r="2619" spans="1:12" ht="36" x14ac:dyDescent="0.4">
      <c r="A2619" s="20">
        <v>2615</v>
      </c>
      <c r="B2619" s="20" t="s">
        <v>3909</v>
      </c>
      <c r="C2619" s="21" t="s">
        <v>3910</v>
      </c>
      <c r="D2619" s="21" t="s">
        <v>4044</v>
      </c>
      <c r="E2619" s="21" t="s">
        <v>118</v>
      </c>
      <c r="F2619" s="21" t="s">
        <v>4060</v>
      </c>
      <c r="G2619" s="21"/>
      <c r="H2619" s="20" t="s">
        <v>84</v>
      </c>
      <c r="I2619" s="21" t="s">
        <v>4047</v>
      </c>
      <c r="J2619" s="5"/>
      <c r="K2619" s="5"/>
      <c r="L2619" s="19" t="str">
        <f>D2619&amp;"|"&amp;COUNTIF($D$5:D2619,D2619)</f>
        <v>استلام الحوائط الساترية الزجاجية|15</v>
      </c>
    </row>
    <row r="2620" spans="1:12" ht="36" x14ac:dyDescent="0.4">
      <c r="A2620" s="22">
        <v>2616</v>
      </c>
      <c r="B2620" s="22" t="s">
        <v>3909</v>
      </c>
      <c r="C2620" s="23" t="s">
        <v>3910</v>
      </c>
      <c r="D2620" s="23" t="s">
        <v>3600</v>
      </c>
      <c r="E2620" s="23" t="s">
        <v>118</v>
      </c>
      <c r="F2620" s="23" t="s">
        <v>4061</v>
      </c>
      <c r="G2620" s="23" t="s">
        <v>3295</v>
      </c>
      <c r="H2620" s="22" t="s">
        <v>84</v>
      </c>
      <c r="I2620" s="23" t="s">
        <v>3603</v>
      </c>
      <c r="J2620" s="5"/>
      <c r="K2620" s="5"/>
      <c r="L2620" s="19" t="str">
        <f>D2620&amp;"|"&amp;COUNTIF($D$5:D2620,D2620)</f>
        <v>حلوق الأبواب والعتبات|2</v>
      </c>
    </row>
    <row r="2621" spans="1:12" ht="36" x14ac:dyDescent="0.4">
      <c r="A2621" s="20">
        <v>2617</v>
      </c>
      <c r="B2621" s="20" t="s">
        <v>3909</v>
      </c>
      <c r="C2621" s="21" t="s">
        <v>3910</v>
      </c>
      <c r="D2621" s="21" t="s">
        <v>3600</v>
      </c>
      <c r="E2621" s="21" t="s">
        <v>118</v>
      </c>
      <c r="F2621" s="21" t="s">
        <v>4062</v>
      </c>
      <c r="G2621" s="21"/>
      <c r="H2621" s="20" t="s">
        <v>84</v>
      </c>
      <c r="I2621" s="21" t="s">
        <v>3603</v>
      </c>
      <c r="J2621" s="5"/>
      <c r="K2621" s="5"/>
      <c r="L2621" s="19" t="str">
        <f>D2621&amp;"|"&amp;COUNTIF($D$5:D2621,D2621)</f>
        <v>حلوق الأبواب والعتبات|3</v>
      </c>
    </row>
    <row r="2622" spans="1:12" ht="72" x14ac:dyDescent="0.4">
      <c r="A2622" s="22">
        <v>2618</v>
      </c>
      <c r="B2622" s="22" t="s">
        <v>3909</v>
      </c>
      <c r="C2622" s="23" t="s">
        <v>3910</v>
      </c>
      <c r="D2622" s="23" t="s">
        <v>3929</v>
      </c>
      <c r="E2622" s="23" t="s">
        <v>118</v>
      </c>
      <c r="F2622" s="23" t="s">
        <v>4063</v>
      </c>
      <c r="G2622" s="23" t="s">
        <v>4064</v>
      </c>
      <c r="H2622" s="22" t="s">
        <v>84</v>
      </c>
      <c r="I2622" s="23" t="s">
        <v>3938</v>
      </c>
      <c r="J2622" s="5"/>
      <c r="K2622" s="5"/>
      <c r="L2622" s="19" t="str">
        <f>D2622&amp;"|"&amp;COUNTIF($D$5:D2622,D2622)</f>
        <v>استلام حديد الكريتال لدرابزين السلم والمنحدرات|10</v>
      </c>
    </row>
    <row r="2623" spans="1:12" ht="18" x14ac:dyDescent="0.4">
      <c r="A2623" s="20">
        <v>2619</v>
      </c>
      <c r="B2623" s="20" t="s">
        <v>4065</v>
      </c>
      <c r="C2623" s="21" t="s">
        <v>4066</v>
      </c>
      <c r="D2623" s="21" t="s">
        <v>285</v>
      </c>
      <c r="E2623" s="21" t="s">
        <v>118</v>
      </c>
      <c r="F2623" s="21" t="s">
        <v>4067</v>
      </c>
      <c r="G2623" s="21"/>
      <c r="H2623" s="20" t="s">
        <v>84</v>
      </c>
      <c r="I2623" s="21" t="s">
        <v>2495</v>
      </c>
      <c r="J2623" s="5"/>
      <c r="K2623" s="5"/>
      <c r="L2623" s="19" t="str">
        <f>D2623&amp;"|"&amp;COUNTIF($D$5:D2623,D2623)</f>
        <v>استلام المنشآت المعدنية|31</v>
      </c>
    </row>
    <row r="2624" spans="1:12" ht="36" x14ac:dyDescent="0.4">
      <c r="A2624" s="22">
        <v>2620</v>
      </c>
      <c r="B2624" s="22" t="s">
        <v>4065</v>
      </c>
      <c r="C2624" s="23" t="s">
        <v>4066</v>
      </c>
      <c r="D2624" s="23" t="s">
        <v>4068</v>
      </c>
      <c r="E2624" s="23" t="s">
        <v>72</v>
      </c>
      <c r="F2624" s="23" t="s">
        <v>4069</v>
      </c>
      <c r="G2624" s="23"/>
      <c r="H2624" s="22" t="s">
        <v>74</v>
      </c>
      <c r="I2624" s="23" t="s">
        <v>3832</v>
      </c>
      <c r="J2624" s="5"/>
      <c r="K2624" s="5"/>
      <c r="L2624" s="19" t="str">
        <f>D2624&amp;"|"&amp;COUNTIF($D$5:D2624,D2624)</f>
        <v>استلام دهانات النجارة المعمارية|1</v>
      </c>
    </row>
    <row r="2625" spans="1:12" ht="18" x14ac:dyDescent="0.4">
      <c r="A2625" s="20">
        <v>2621</v>
      </c>
      <c r="B2625" s="20" t="s">
        <v>4065</v>
      </c>
      <c r="C2625" s="21" t="s">
        <v>4066</v>
      </c>
      <c r="D2625" s="21" t="s">
        <v>4068</v>
      </c>
      <c r="E2625" s="21" t="s">
        <v>72</v>
      </c>
      <c r="F2625" s="21" t="s">
        <v>4070</v>
      </c>
      <c r="G2625" s="21"/>
      <c r="H2625" s="20" t="s">
        <v>84</v>
      </c>
      <c r="I2625" s="21" t="s">
        <v>3832</v>
      </c>
      <c r="J2625" s="5"/>
      <c r="K2625" s="5"/>
      <c r="L2625" s="19" t="str">
        <f>D2625&amp;"|"&amp;COUNTIF($D$5:D2625,D2625)</f>
        <v>استلام دهانات النجارة المعمارية|2</v>
      </c>
    </row>
    <row r="2626" spans="1:12" ht="18" x14ac:dyDescent="0.4">
      <c r="A2626" s="22">
        <v>2622</v>
      </c>
      <c r="B2626" s="22" t="s">
        <v>4065</v>
      </c>
      <c r="C2626" s="23" t="s">
        <v>4066</v>
      </c>
      <c r="D2626" s="23" t="s">
        <v>4068</v>
      </c>
      <c r="E2626" s="23" t="s">
        <v>72</v>
      </c>
      <c r="F2626" s="23" t="s">
        <v>4071</v>
      </c>
      <c r="G2626" s="23"/>
      <c r="H2626" s="22" t="s">
        <v>84</v>
      </c>
      <c r="I2626" s="23" t="s">
        <v>3832</v>
      </c>
      <c r="J2626" s="5"/>
      <c r="K2626" s="5"/>
      <c r="L2626" s="19" t="str">
        <f>D2626&amp;"|"&amp;COUNTIF($D$5:D2626,D2626)</f>
        <v>استلام دهانات النجارة المعمارية|3</v>
      </c>
    </row>
    <row r="2627" spans="1:12" ht="18" x14ac:dyDescent="0.4">
      <c r="A2627" s="20">
        <v>2623</v>
      </c>
      <c r="B2627" s="20" t="s">
        <v>4065</v>
      </c>
      <c r="C2627" s="21" t="s">
        <v>4066</v>
      </c>
      <c r="D2627" s="21" t="s">
        <v>4068</v>
      </c>
      <c r="E2627" s="21" t="s">
        <v>72</v>
      </c>
      <c r="F2627" s="21" t="s">
        <v>4072</v>
      </c>
      <c r="G2627" s="21" t="s">
        <v>4073</v>
      </c>
      <c r="H2627" s="20" t="s">
        <v>84</v>
      </c>
      <c r="I2627" s="21" t="s">
        <v>3832</v>
      </c>
      <c r="J2627" s="5"/>
      <c r="K2627" s="5"/>
      <c r="L2627" s="19" t="str">
        <f>D2627&amp;"|"&amp;COUNTIF($D$5:D2627,D2627)</f>
        <v>استلام دهانات النجارة المعمارية|4</v>
      </c>
    </row>
    <row r="2628" spans="1:12" ht="18" x14ac:dyDescent="0.4">
      <c r="A2628" s="22">
        <v>2624</v>
      </c>
      <c r="B2628" s="22" t="s">
        <v>4065</v>
      </c>
      <c r="C2628" s="23" t="s">
        <v>4066</v>
      </c>
      <c r="D2628" s="23" t="s">
        <v>4068</v>
      </c>
      <c r="E2628" s="23" t="s">
        <v>72</v>
      </c>
      <c r="F2628" s="23" t="s">
        <v>4074</v>
      </c>
      <c r="G2628" s="23"/>
      <c r="H2628" s="22" t="s">
        <v>84</v>
      </c>
      <c r="I2628" s="23" t="s">
        <v>3832</v>
      </c>
      <c r="J2628" s="5"/>
      <c r="K2628" s="5"/>
      <c r="L2628" s="19" t="str">
        <f>D2628&amp;"|"&amp;COUNTIF($D$5:D2628,D2628)</f>
        <v>استلام دهانات النجارة المعمارية|5</v>
      </c>
    </row>
    <row r="2629" spans="1:12" ht="18" x14ac:dyDescent="0.4">
      <c r="A2629" s="20">
        <v>2625</v>
      </c>
      <c r="B2629" s="20" t="s">
        <v>4065</v>
      </c>
      <c r="C2629" s="21" t="s">
        <v>4066</v>
      </c>
      <c r="D2629" s="21" t="s">
        <v>4068</v>
      </c>
      <c r="E2629" s="21" t="s">
        <v>72</v>
      </c>
      <c r="F2629" s="21" t="s">
        <v>4075</v>
      </c>
      <c r="G2629" s="21"/>
      <c r="H2629" s="20" t="s">
        <v>84</v>
      </c>
      <c r="I2629" s="21" t="s">
        <v>3832</v>
      </c>
      <c r="J2629" s="5"/>
      <c r="K2629" s="5"/>
      <c r="L2629" s="19" t="str">
        <f>D2629&amp;"|"&amp;COUNTIF($D$5:D2629,D2629)</f>
        <v>استلام دهانات النجارة المعمارية|6</v>
      </c>
    </row>
    <row r="2630" spans="1:12" ht="18" x14ac:dyDescent="0.4">
      <c r="A2630" s="22">
        <v>2626</v>
      </c>
      <c r="B2630" s="22" t="s">
        <v>4065</v>
      </c>
      <c r="C2630" s="23" t="s">
        <v>4066</v>
      </c>
      <c r="D2630" s="23" t="s">
        <v>4068</v>
      </c>
      <c r="E2630" s="23" t="s">
        <v>72</v>
      </c>
      <c r="F2630" s="23" t="s">
        <v>4076</v>
      </c>
      <c r="G2630" s="23"/>
      <c r="H2630" s="22" t="s">
        <v>84</v>
      </c>
      <c r="I2630" s="23" t="s">
        <v>3832</v>
      </c>
      <c r="J2630" s="5"/>
      <c r="K2630" s="5"/>
      <c r="L2630" s="19" t="str">
        <f>D2630&amp;"|"&amp;COUNTIF($D$5:D2630,D2630)</f>
        <v>استلام دهانات النجارة المعمارية|7</v>
      </c>
    </row>
    <row r="2631" spans="1:12" ht="18" x14ac:dyDescent="0.4">
      <c r="A2631" s="20">
        <v>2627</v>
      </c>
      <c r="B2631" s="20" t="s">
        <v>4065</v>
      </c>
      <c r="C2631" s="21" t="s">
        <v>4066</v>
      </c>
      <c r="D2631" s="21" t="s">
        <v>4068</v>
      </c>
      <c r="E2631" s="21" t="s">
        <v>72</v>
      </c>
      <c r="F2631" s="21" t="s">
        <v>4077</v>
      </c>
      <c r="G2631" s="21"/>
      <c r="H2631" s="20" t="s">
        <v>84</v>
      </c>
      <c r="I2631" s="21" t="s">
        <v>3832</v>
      </c>
      <c r="J2631" s="5"/>
      <c r="K2631" s="5"/>
      <c r="L2631" s="19" t="str">
        <f>D2631&amp;"|"&amp;COUNTIF($D$5:D2631,D2631)</f>
        <v>استلام دهانات النجارة المعمارية|8</v>
      </c>
    </row>
    <row r="2632" spans="1:12" ht="36" x14ac:dyDescent="0.4">
      <c r="A2632" s="22">
        <v>2628</v>
      </c>
      <c r="B2632" s="22" t="s">
        <v>4065</v>
      </c>
      <c r="C2632" s="23" t="s">
        <v>4066</v>
      </c>
      <c r="D2632" s="23" t="s">
        <v>4068</v>
      </c>
      <c r="E2632" s="23" t="s">
        <v>72</v>
      </c>
      <c r="F2632" s="23" t="s">
        <v>4078</v>
      </c>
      <c r="G2632" s="23"/>
      <c r="H2632" s="22" t="s">
        <v>84</v>
      </c>
      <c r="I2632" s="23" t="s">
        <v>3832</v>
      </c>
      <c r="J2632" s="5"/>
      <c r="K2632" s="5"/>
      <c r="L2632" s="19" t="str">
        <f>D2632&amp;"|"&amp;COUNTIF($D$5:D2632,D2632)</f>
        <v>استلام دهانات النجارة المعمارية|9</v>
      </c>
    </row>
    <row r="2633" spans="1:12" ht="18" x14ac:dyDescent="0.4">
      <c r="A2633" s="20">
        <v>2629</v>
      </c>
      <c r="B2633" s="20" t="s">
        <v>4065</v>
      </c>
      <c r="C2633" s="21" t="s">
        <v>4066</v>
      </c>
      <c r="D2633" s="21" t="s">
        <v>4068</v>
      </c>
      <c r="E2633" s="21" t="s">
        <v>72</v>
      </c>
      <c r="F2633" s="21" t="s">
        <v>4079</v>
      </c>
      <c r="G2633" s="21" t="s">
        <v>4080</v>
      </c>
      <c r="H2633" s="20" t="s">
        <v>84</v>
      </c>
      <c r="I2633" s="21" t="s">
        <v>3832</v>
      </c>
      <c r="J2633" s="5"/>
      <c r="K2633" s="5"/>
      <c r="L2633" s="19" t="str">
        <f>D2633&amp;"|"&amp;COUNTIF($D$5:D2633,D2633)</f>
        <v>استلام دهانات النجارة المعمارية|10</v>
      </c>
    </row>
    <row r="2634" spans="1:12" ht="36" x14ac:dyDescent="0.4">
      <c r="A2634" s="22">
        <v>2630</v>
      </c>
      <c r="B2634" s="22" t="s">
        <v>4065</v>
      </c>
      <c r="C2634" s="23" t="s">
        <v>4066</v>
      </c>
      <c r="D2634" s="23" t="s">
        <v>4068</v>
      </c>
      <c r="E2634" s="23" t="s">
        <v>72</v>
      </c>
      <c r="F2634" s="23" t="s">
        <v>4081</v>
      </c>
      <c r="G2634" s="23"/>
      <c r="H2634" s="22" t="s">
        <v>84</v>
      </c>
      <c r="I2634" s="23" t="s">
        <v>3832</v>
      </c>
      <c r="J2634" s="5"/>
      <c r="K2634" s="5"/>
      <c r="L2634" s="19" t="str">
        <f>D2634&amp;"|"&amp;COUNTIF($D$5:D2634,D2634)</f>
        <v>استلام دهانات النجارة المعمارية|11</v>
      </c>
    </row>
    <row r="2635" spans="1:12" ht="18" x14ac:dyDescent="0.4">
      <c r="A2635" s="20">
        <v>2631</v>
      </c>
      <c r="B2635" s="20" t="s">
        <v>4065</v>
      </c>
      <c r="C2635" s="21" t="s">
        <v>4066</v>
      </c>
      <c r="D2635" s="21" t="s">
        <v>4082</v>
      </c>
      <c r="E2635" s="21" t="s">
        <v>118</v>
      </c>
      <c r="F2635" s="21" t="s">
        <v>4083</v>
      </c>
      <c r="G2635" s="21" t="s">
        <v>4084</v>
      </c>
      <c r="H2635" s="20" t="s">
        <v>84</v>
      </c>
      <c r="I2635" s="21" t="s">
        <v>3838</v>
      </c>
      <c r="J2635" s="5"/>
      <c r="K2635" s="5"/>
      <c r="L2635" s="19" t="str">
        <f>D2635&amp;"|"&amp;COUNTIF($D$5:D2635,D2635)</f>
        <v>الدهانات الشفافة (اللستر) للخشب|1</v>
      </c>
    </row>
    <row r="2636" spans="1:12" ht="18" x14ac:dyDescent="0.4">
      <c r="A2636" s="22">
        <v>2632</v>
      </c>
      <c r="B2636" s="22" t="s">
        <v>4065</v>
      </c>
      <c r="C2636" s="23" t="s">
        <v>4066</v>
      </c>
      <c r="D2636" s="23" t="s">
        <v>4082</v>
      </c>
      <c r="E2636" s="23" t="s">
        <v>118</v>
      </c>
      <c r="F2636" s="23" t="s">
        <v>4085</v>
      </c>
      <c r="G2636" s="23"/>
      <c r="H2636" s="22" t="s">
        <v>84</v>
      </c>
      <c r="I2636" s="23" t="s">
        <v>3838</v>
      </c>
      <c r="J2636" s="5"/>
      <c r="K2636" s="5"/>
      <c r="L2636" s="19" t="str">
        <f>D2636&amp;"|"&amp;COUNTIF($D$5:D2636,D2636)</f>
        <v>الدهانات الشفافة (اللستر) للخشب|2</v>
      </c>
    </row>
    <row r="2637" spans="1:12" ht="18" x14ac:dyDescent="0.4">
      <c r="A2637" s="20">
        <v>2633</v>
      </c>
      <c r="B2637" s="20" t="s">
        <v>4065</v>
      </c>
      <c r="C2637" s="21" t="s">
        <v>4066</v>
      </c>
      <c r="D2637" s="21" t="s">
        <v>4082</v>
      </c>
      <c r="E2637" s="21" t="s">
        <v>118</v>
      </c>
      <c r="F2637" s="21" t="s">
        <v>4086</v>
      </c>
      <c r="G2637" s="21"/>
      <c r="H2637" s="20" t="s">
        <v>84</v>
      </c>
      <c r="I2637" s="21" t="s">
        <v>3838</v>
      </c>
      <c r="J2637" s="5"/>
      <c r="K2637" s="5"/>
      <c r="L2637" s="19" t="str">
        <f>D2637&amp;"|"&amp;COUNTIF($D$5:D2637,D2637)</f>
        <v>الدهانات الشفافة (اللستر) للخشب|3</v>
      </c>
    </row>
    <row r="2638" spans="1:12" ht="36" x14ac:dyDescent="0.4">
      <c r="A2638" s="22">
        <v>2634</v>
      </c>
      <c r="B2638" s="22" t="s">
        <v>4065</v>
      </c>
      <c r="C2638" s="23" t="s">
        <v>4066</v>
      </c>
      <c r="D2638" s="23" t="s">
        <v>4082</v>
      </c>
      <c r="E2638" s="23" t="s">
        <v>118</v>
      </c>
      <c r="F2638" s="23" t="s">
        <v>4087</v>
      </c>
      <c r="G2638" s="23"/>
      <c r="H2638" s="22" t="s">
        <v>84</v>
      </c>
      <c r="I2638" s="23" t="s">
        <v>3838</v>
      </c>
      <c r="J2638" s="5"/>
      <c r="K2638" s="5"/>
      <c r="L2638" s="19" t="str">
        <f>D2638&amp;"|"&amp;COUNTIF($D$5:D2638,D2638)</f>
        <v>الدهانات الشفافة (اللستر) للخشب|4</v>
      </c>
    </row>
    <row r="2639" spans="1:12" ht="18" x14ac:dyDescent="0.4">
      <c r="A2639" s="20">
        <v>2635</v>
      </c>
      <c r="B2639" s="20" t="s">
        <v>4065</v>
      </c>
      <c r="C2639" s="21" t="s">
        <v>4066</v>
      </c>
      <c r="D2639" s="21" t="s">
        <v>4082</v>
      </c>
      <c r="E2639" s="21" t="s">
        <v>118</v>
      </c>
      <c r="F2639" s="21" t="s">
        <v>4088</v>
      </c>
      <c r="G2639" s="21"/>
      <c r="H2639" s="20" t="s">
        <v>84</v>
      </c>
      <c r="I2639" s="21" t="s">
        <v>3838</v>
      </c>
      <c r="J2639" s="5"/>
      <c r="K2639" s="5"/>
      <c r="L2639" s="19" t="str">
        <f>D2639&amp;"|"&amp;COUNTIF($D$5:D2639,D2639)</f>
        <v>الدهانات الشفافة (اللستر) للخشب|5</v>
      </c>
    </row>
    <row r="2640" spans="1:12" ht="18" x14ac:dyDescent="0.4">
      <c r="A2640" s="22">
        <v>2636</v>
      </c>
      <c r="B2640" s="22" t="s">
        <v>4065</v>
      </c>
      <c r="C2640" s="23" t="s">
        <v>4066</v>
      </c>
      <c r="D2640" s="23" t="s">
        <v>4082</v>
      </c>
      <c r="E2640" s="23" t="s">
        <v>118</v>
      </c>
      <c r="F2640" s="23" t="s">
        <v>4089</v>
      </c>
      <c r="G2640" s="23"/>
      <c r="H2640" s="22" t="s">
        <v>84</v>
      </c>
      <c r="I2640" s="23" t="s">
        <v>3838</v>
      </c>
      <c r="J2640" s="5"/>
      <c r="K2640" s="5"/>
      <c r="L2640" s="19" t="str">
        <f>D2640&amp;"|"&amp;COUNTIF($D$5:D2640,D2640)</f>
        <v>الدهانات الشفافة (اللستر) للخشب|6</v>
      </c>
    </row>
    <row r="2641" spans="1:12" ht="36" x14ac:dyDescent="0.4">
      <c r="A2641" s="20">
        <v>2637</v>
      </c>
      <c r="B2641" s="20" t="s">
        <v>4065</v>
      </c>
      <c r="C2641" s="21" t="s">
        <v>4066</v>
      </c>
      <c r="D2641" s="21" t="s">
        <v>4090</v>
      </c>
      <c r="E2641" s="21" t="s">
        <v>118</v>
      </c>
      <c r="F2641" s="21" t="s">
        <v>4091</v>
      </c>
      <c r="G2641" s="21" t="s">
        <v>4092</v>
      </c>
      <c r="H2641" s="20" t="s">
        <v>84</v>
      </c>
      <c r="I2641" s="21" t="s">
        <v>3838</v>
      </c>
      <c r="J2641" s="5"/>
      <c r="K2641" s="5"/>
      <c r="L2641" s="19" t="str">
        <f>D2641&amp;"|"&amp;COUNTIF($D$5:D2641,D2641)</f>
        <v>الدهانات الساترة (بوية الزيت واللاكيه) للخشب|1</v>
      </c>
    </row>
    <row r="2642" spans="1:12" ht="36" x14ac:dyDescent="0.4">
      <c r="A2642" s="22">
        <v>2638</v>
      </c>
      <c r="B2642" s="22" t="s">
        <v>4065</v>
      </c>
      <c r="C2642" s="23" t="s">
        <v>4066</v>
      </c>
      <c r="D2642" s="23" t="s">
        <v>4090</v>
      </c>
      <c r="E2642" s="23" t="s">
        <v>118</v>
      </c>
      <c r="F2642" s="23" t="s">
        <v>4093</v>
      </c>
      <c r="G2642" s="23"/>
      <c r="H2642" s="22" t="s">
        <v>84</v>
      </c>
      <c r="I2642" s="23" t="s">
        <v>3838</v>
      </c>
      <c r="J2642" s="5"/>
      <c r="K2642" s="5"/>
      <c r="L2642" s="19" t="str">
        <f>D2642&amp;"|"&amp;COUNTIF($D$5:D2642,D2642)</f>
        <v>الدهانات الساترة (بوية الزيت واللاكيه) للخشب|2</v>
      </c>
    </row>
    <row r="2643" spans="1:12" ht="36" x14ac:dyDescent="0.4">
      <c r="A2643" s="20">
        <v>2639</v>
      </c>
      <c r="B2643" s="20" t="s">
        <v>4065</v>
      </c>
      <c r="C2643" s="21" t="s">
        <v>4066</v>
      </c>
      <c r="D2643" s="21" t="s">
        <v>4090</v>
      </c>
      <c r="E2643" s="21" t="s">
        <v>118</v>
      </c>
      <c r="F2643" s="21" t="s">
        <v>4094</v>
      </c>
      <c r="G2643" s="21" t="s">
        <v>4095</v>
      </c>
      <c r="H2643" s="20" t="s">
        <v>84</v>
      </c>
      <c r="I2643" s="21" t="s">
        <v>3838</v>
      </c>
      <c r="J2643" s="5"/>
      <c r="K2643" s="5"/>
      <c r="L2643" s="19" t="str">
        <f>D2643&amp;"|"&amp;COUNTIF($D$5:D2643,D2643)</f>
        <v>الدهانات الساترة (بوية الزيت واللاكيه) للخشب|3</v>
      </c>
    </row>
    <row r="2644" spans="1:12" ht="36" x14ac:dyDescent="0.4">
      <c r="A2644" s="22">
        <v>2640</v>
      </c>
      <c r="B2644" s="22" t="s">
        <v>4065</v>
      </c>
      <c r="C2644" s="23" t="s">
        <v>4066</v>
      </c>
      <c r="D2644" s="23" t="s">
        <v>4090</v>
      </c>
      <c r="E2644" s="23" t="s">
        <v>118</v>
      </c>
      <c r="F2644" s="23" t="s">
        <v>4096</v>
      </c>
      <c r="G2644" s="23" t="s">
        <v>4097</v>
      </c>
      <c r="H2644" s="22" t="s">
        <v>84</v>
      </c>
      <c r="I2644" s="23" t="s">
        <v>3838</v>
      </c>
      <c r="J2644" s="5"/>
      <c r="K2644" s="5"/>
      <c r="L2644" s="19" t="str">
        <f>D2644&amp;"|"&amp;COUNTIF($D$5:D2644,D2644)</f>
        <v>الدهانات الساترة (بوية الزيت واللاكيه) للخشب|4</v>
      </c>
    </row>
    <row r="2645" spans="1:12" ht="36" x14ac:dyDescent="0.4">
      <c r="A2645" s="20">
        <v>2641</v>
      </c>
      <c r="B2645" s="20" t="s">
        <v>4065</v>
      </c>
      <c r="C2645" s="21" t="s">
        <v>4066</v>
      </c>
      <c r="D2645" s="21" t="s">
        <v>4090</v>
      </c>
      <c r="E2645" s="21" t="s">
        <v>118</v>
      </c>
      <c r="F2645" s="21" t="s">
        <v>4098</v>
      </c>
      <c r="G2645" s="21" t="s">
        <v>4099</v>
      </c>
      <c r="H2645" s="20" t="s">
        <v>84</v>
      </c>
      <c r="I2645" s="21" t="s">
        <v>3838</v>
      </c>
      <c r="J2645" s="5"/>
      <c r="K2645" s="5"/>
      <c r="L2645" s="19" t="str">
        <f>D2645&amp;"|"&amp;COUNTIF($D$5:D2645,D2645)</f>
        <v>الدهانات الساترة (بوية الزيت واللاكيه) للخشب|5</v>
      </c>
    </row>
    <row r="2646" spans="1:12" ht="36" x14ac:dyDescent="0.4">
      <c r="A2646" s="22">
        <v>2642</v>
      </c>
      <c r="B2646" s="22" t="s">
        <v>4065</v>
      </c>
      <c r="C2646" s="23" t="s">
        <v>4066</v>
      </c>
      <c r="D2646" s="23" t="s">
        <v>4090</v>
      </c>
      <c r="E2646" s="23" t="s">
        <v>118</v>
      </c>
      <c r="F2646" s="23" t="s">
        <v>4100</v>
      </c>
      <c r="G2646" s="23" t="s">
        <v>4101</v>
      </c>
      <c r="H2646" s="22" t="s">
        <v>84</v>
      </c>
      <c r="I2646" s="23" t="s">
        <v>3838</v>
      </c>
      <c r="J2646" s="5"/>
      <c r="K2646" s="5"/>
      <c r="L2646" s="19" t="str">
        <f>D2646&amp;"|"&amp;COUNTIF($D$5:D2646,D2646)</f>
        <v>الدهانات الساترة (بوية الزيت واللاكيه) للخشب|6</v>
      </c>
    </row>
    <row r="2647" spans="1:12" ht="36" x14ac:dyDescent="0.4">
      <c r="A2647" s="20">
        <v>2643</v>
      </c>
      <c r="B2647" s="20" t="s">
        <v>4065</v>
      </c>
      <c r="C2647" s="21" t="s">
        <v>4066</v>
      </c>
      <c r="D2647" s="21" t="s">
        <v>4102</v>
      </c>
      <c r="E2647" s="21" t="s">
        <v>72</v>
      </c>
      <c r="F2647" s="21" t="s">
        <v>4103</v>
      </c>
      <c r="G2647" s="21"/>
      <c r="H2647" s="20" t="s">
        <v>84</v>
      </c>
      <c r="I2647" s="21" t="s">
        <v>4104</v>
      </c>
      <c r="J2647" s="5"/>
      <c r="K2647" s="5"/>
      <c r="L2647" s="19" t="str">
        <f>D2647&amp;"|"&amp;COUNTIF($D$5:D2647,D2647)</f>
        <v>استلام التأسيس للدهانات|1</v>
      </c>
    </row>
    <row r="2648" spans="1:12" ht="36" x14ac:dyDescent="0.4">
      <c r="A2648" s="22">
        <v>2644</v>
      </c>
      <c r="B2648" s="22" t="s">
        <v>4065</v>
      </c>
      <c r="C2648" s="23" t="s">
        <v>4066</v>
      </c>
      <c r="D2648" s="23" t="s">
        <v>4102</v>
      </c>
      <c r="E2648" s="23" t="s">
        <v>72</v>
      </c>
      <c r="F2648" s="23" t="s">
        <v>4105</v>
      </c>
      <c r="G2648" s="23"/>
      <c r="H2648" s="22" t="s">
        <v>84</v>
      </c>
      <c r="I2648" s="23" t="s">
        <v>4104</v>
      </c>
      <c r="J2648" s="5"/>
      <c r="K2648" s="5"/>
      <c r="L2648" s="19" t="str">
        <f>D2648&amp;"|"&amp;COUNTIF($D$5:D2648,D2648)</f>
        <v>استلام التأسيس للدهانات|2</v>
      </c>
    </row>
    <row r="2649" spans="1:12" ht="18" x14ac:dyDescent="0.4">
      <c r="A2649" s="20">
        <v>2645</v>
      </c>
      <c r="B2649" s="20" t="s">
        <v>4065</v>
      </c>
      <c r="C2649" s="21" t="s">
        <v>4066</v>
      </c>
      <c r="D2649" s="21" t="s">
        <v>4102</v>
      </c>
      <c r="E2649" s="21" t="s">
        <v>72</v>
      </c>
      <c r="F2649" s="21" t="s">
        <v>4106</v>
      </c>
      <c r="G2649" s="21" t="s">
        <v>4107</v>
      </c>
      <c r="H2649" s="20" t="s">
        <v>84</v>
      </c>
      <c r="I2649" s="21" t="s">
        <v>4104</v>
      </c>
      <c r="J2649" s="5"/>
      <c r="K2649" s="5"/>
      <c r="L2649" s="19" t="str">
        <f>D2649&amp;"|"&amp;COUNTIF($D$5:D2649,D2649)</f>
        <v>استلام التأسيس للدهانات|3</v>
      </c>
    </row>
    <row r="2650" spans="1:12" ht="18" x14ac:dyDescent="0.4">
      <c r="A2650" s="22">
        <v>2646</v>
      </c>
      <c r="B2650" s="22" t="s">
        <v>4065</v>
      </c>
      <c r="C2650" s="23" t="s">
        <v>4066</v>
      </c>
      <c r="D2650" s="23" t="s">
        <v>4102</v>
      </c>
      <c r="E2650" s="23" t="s">
        <v>72</v>
      </c>
      <c r="F2650" s="23" t="s">
        <v>4108</v>
      </c>
      <c r="G2650" s="23" t="s">
        <v>4109</v>
      </c>
      <c r="H2650" s="22" t="s">
        <v>74</v>
      </c>
      <c r="I2650" s="23" t="s">
        <v>4104</v>
      </c>
      <c r="J2650" s="5"/>
      <c r="K2650" s="5"/>
      <c r="L2650" s="19" t="str">
        <f>D2650&amp;"|"&amp;COUNTIF($D$5:D2650,D2650)</f>
        <v>استلام التأسيس للدهانات|4</v>
      </c>
    </row>
    <row r="2651" spans="1:12" ht="18" x14ac:dyDescent="0.4">
      <c r="A2651" s="20">
        <v>2647</v>
      </c>
      <c r="B2651" s="20" t="s">
        <v>4065</v>
      </c>
      <c r="C2651" s="21" t="s">
        <v>4066</v>
      </c>
      <c r="D2651" s="21" t="s">
        <v>4102</v>
      </c>
      <c r="E2651" s="21" t="s">
        <v>72</v>
      </c>
      <c r="F2651" s="21" t="s">
        <v>4110</v>
      </c>
      <c r="G2651" s="21"/>
      <c r="H2651" s="20" t="s">
        <v>78</v>
      </c>
      <c r="I2651" s="21" t="s">
        <v>4104</v>
      </c>
      <c r="J2651" s="5"/>
      <c r="K2651" s="5"/>
      <c r="L2651" s="19" t="str">
        <f>D2651&amp;"|"&amp;COUNTIF($D$5:D2651,D2651)</f>
        <v>استلام التأسيس للدهانات|5</v>
      </c>
    </row>
    <row r="2652" spans="1:12" ht="18" x14ac:dyDescent="0.4">
      <c r="A2652" s="22">
        <v>2648</v>
      </c>
      <c r="B2652" s="22" t="s">
        <v>4065</v>
      </c>
      <c r="C2652" s="23" t="s">
        <v>4066</v>
      </c>
      <c r="D2652" s="23" t="s">
        <v>4102</v>
      </c>
      <c r="E2652" s="23" t="s">
        <v>72</v>
      </c>
      <c r="F2652" s="23" t="s">
        <v>4111</v>
      </c>
      <c r="G2652" s="23"/>
      <c r="H2652" s="22" t="s">
        <v>84</v>
      </c>
      <c r="I2652" s="23" t="s">
        <v>4104</v>
      </c>
      <c r="J2652" s="5"/>
      <c r="K2652" s="5"/>
      <c r="L2652" s="19" t="str">
        <f>D2652&amp;"|"&amp;COUNTIF($D$5:D2652,D2652)</f>
        <v>استلام التأسيس للدهانات|6</v>
      </c>
    </row>
    <row r="2653" spans="1:12" ht="36" x14ac:dyDescent="0.4">
      <c r="A2653" s="20">
        <v>2649</v>
      </c>
      <c r="B2653" s="20" t="s">
        <v>4065</v>
      </c>
      <c r="C2653" s="21" t="s">
        <v>4066</v>
      </c>
      <c r="D2653" s="21" t="s">
        <v>4102</v>
      </c>
      <c r="E2653" s="21" t="s">
        <v>72</v>
      </c>
      <c r="F2653" s="21" t="s">
        <v>4112</v>
      </c>
      <c r="G2653" s="21"/>
      <c r="H2653" s="20" t="s">
        <v>84</v>
      </c>
      <c r="I2653" s="21" t="s">
        <v>4104</v>
      </c>
      <c r="J2653" s="5"/>
      <c r="K2653" s="5"/>
      <c r="L2653" s="19" t="str">
        <f>D2653&amp;"|"&amp;COUNTIF($D$5:D2653,D2653)</f>
        <v>استلام التأسيس للدهانات|7</v>
      </c>
    </row>
    <row r="2654" spans="1:12" ht="36" x14ac:dyDescent="0.4">
      <c r="A2654" s="22">
        <v>2650</v>
      </c>
      <c r="B2654" s="22" t="s">
        <v>4065</v>
      </c>
      <c r="C2654" s="23" t="s">
        <v>4066</v>
      </c>
      <c r="D2654" s="23" t="s">
        <v>4102</v>
      </c>
      <c r="E2654" s="23" t="s">
        <v>72</v>
      </c>
      <c r="F2654" s="23" t="s">
        <v>4113</v>
      </c>
      <c r="G2654" s="23" t="s">
        <v>4114</v>
      </c>
      <c r="H2654" s="22" t="s">
        <v>84</v>
      </c>
      <c r="I2654" s="23" t="s">
        <v>4104</v>
      </c>
      <c r="J2654" s="5"/>
      <c r="K2654" s="5"/>
      <c r="L2654" s="19" t="str">
        <f>D2654&amp;"|"&amp;COUNTIF($D$5:D2654,D2654)</f>
        <v>استلام التأسيس للدهانات|8</v>
      </c>
    </row>
    <row r="2655" spans="1:12" ht="18" x14ac:dyDescent="0.4">
      <c r="A2655" s="20">
        <v>2651</v>
      </c>
      <c r="B2655" s="20" t="s">
        <v>4065</v>
      </c>
      <c r="C2655" s="21" t="s">
        <v>4066</v>
      </c>
      <c r="D2655" s="21" t="s">
        <v>4102</v>
      </c>
      <c r="E2655" s="21" t="s">
        <v>72</v>
      </c>
      <c r="F2655" s="21" t="s">
        <v>4115</v>
      </c>
      <c r="G2655" s="21"/>
      <c r="H2655" s="20" t="s">
        <v>84</v>
      </c>
      <c r="I2655" s="21" t="s">
        <v>4104</v>
      </c>
      <c r="J2655" s="5"/>
      <c r="K2655" s="5"/>
      <c r="L2655" s="19" t="str">
        <f>D2655&amp;"|"&amp;COUNTIF($D$5:D2655,D2655)</f>
        <v>استلام التأسيس للدهانات|9</v>
      </c>
    </row>
    <row r="2656" spans="1:12" ht="36" x14ac:dyDescent="0.4">
      <c r="A2656" s="22">
        <v>2652</v>
      </c>
      <c r="B2656" s="22" t="s">
        <v>4065</v>
      </c>
      <c r="C2656" s="23" t="s">
        <v>4066</v>
      </c>
      <c r="D2656" s="23" t="s">
        <v>4102</v>
      </c>
      <c r="E2656" s="23" t="s">
        <v>72</v>
      </c>
      <c r="F2656" s="23" t="s">
        <v>4116</v>
      </c>
      <c r="G2656" s="23"/>
      <c r="H2656" s="22" t="s">
        <v>84</v>
      </c>
      <c r="I2656" s="23" t="s">
        <v>4104</v>
      </c>
      <c r="J2656" s="5"/>
      <c r="K2656" s="5"/>
      <c r="L2656" s="19" t="str">
        <f>D2656&amp;"|"&amp;COUNTIF($D$5:D2656,D2656)</f>
        <v>استلام التأسيس للدهانات|10</v>
      </c>
    </row>
    <row r="2657" spans="1:12" ht="36" x14ac:dyDescent="0.4">
      <c r="A2657" s="20">
        <v>2653</v>
      </c>
      <c r="B2657" s="20" t="s">
        <v>4065</v>
      </c>
      <c r="C2657" s="21" t="s">
        <v>4066</v>
      </c>
      <c r="D2657" s="21" t="s">
        <v>4102</v>
      </c>
      <c r="E2657" s="21" t="s">
        <v>72</v>
      </c>
      <c r="F2657" s="21" t="s">
        <v>4117</v>
      </c>
      <c r="G2657" s="21"/>
      <c r="H2657" s="20" t="s">
        <v>78</v>
      </c>
      <c r="I2657" s="21" t="s">
        <v>4104</v>
      </c>
      <c r="J2657" s="5"/>
      <c r="K2657" s="5"/>
      <c r="L2657" s="19" t="str">
        <f>D2657&amp;"|"&amp;COUNTIF($D$5:D2657,D2657)</f>
        <v>استلام التأسيس للدهانات|11</v>
      </c>
    </row>
    <row r="2658" spans="1:12" ht="36" x14ac:dyDescent="0.4">
      <c r="A2658" s="22">
        <v>2654</v>
      </c>
      <c r="B2658" s="22" t="s">
        <v>4065</v>
      </c>
      <c r="C2658" s="23" t="s">
        <v>4066</v>
      </c>
      <c r="D2658" s="23" t="s">
        <v>4102</v>
      </c>
      <c r="E2658" s="23" t="s">
        <v>72</v>
      </c>
      <c r="F2658" s="23" t="s">
        <v>4118</v>
      </c>
      <c r="G2658" s="23"/>
      <c r="H2658" s="22" t="s">
        <v>84</v>
      </c>
      <c r="I2658" s="23" t="s">
        <v>4104</v>
      </c>
      <c r="J2658" s="5"/>
      <c r="K2658" s="5"/>
      <c r="L2658" s="19" t="str">
        <f>D2658&amp;"|"&amp;COUNTIF($D$5:D2658,D2658)</f>
        <v>استلام التأسيس للدهانات|12</v>
      </c>
    </row>
    <row r="2659" spans="1:12" ht="18" x14ac:dyDescent="0.4">
      <c r="A2659" s="20">
        <v>2655</v>
      </c>
      <c r="B2659" s="20" t="s">
        <v>4065</v>
      </c>
      <c r="C2659" s="21" t="s">
        <v>4066</v>
      </c>
      <c r="D2659" s="21" t="s">
        <v>4102</v>
      </c>
      <c r="E2659" s="21" t="s">
        <v>118</v>
      </c>
      <c r="F2659" s="21" t="s">
        <v>4119</v>
      </c>
      <c r="G2659" s="21"/>
      <c r="H2659" s="20" t="s">
        <v>84</v>
      </c>
      <c r="I2659" s="21" t="s">
        <v>4104</v>
      </c>
      <c r="J2659" s="5"/>
      <c r="K2659" s="5"/>
      <c r="L2659" s="19" t="str">
        <f>D2659&amp;"|"&amp;COUNTIF($D$5:D2659,D2659)</f>
        <v>استلام التأسيس للدهانات|13</v>
      </c>
    </row>
    <row r="2660" spans="1:12" ht="18" x14ac:dyDescent="0.4">
      <c r="A2660" s="22">
        <v>2656</v>
      </c>
      <c r="B2660" s="22" t="s">
        <v>4065</v>
      </c>
      <c r="C2660" s="23" t="s">
        <v>4066</v>
      </c>
      <c r="D2660" s="23" t="s">
        <v>4102</v>
      </c>
      <c r="E2660" s="23" t="s">
        <v>118</v>
      </c>
      <c r="F2660" s="23" t="s">
        <v>4120</v>
      </c>
      <c r="G2660" s="23"/>
      <c r="H2660" s="22" t="s">
        <v>84</v>
      </c>
      <c r="I2660" s="23" t="s">
        <v>4121</v>
      </c>
      <c r="J2660" s="5"/>
      <c r="K2660" s="5"/>
      <c r="L2660" s="19" t="str">
        <f>D2660&amp;"|"&amp;COUNTIF($D$5:D2660,D2660)</f>
        <v>استلام التأسيس للدهانات|14</v>
      </c>
    </row>
    <row r="2661" spans="1:12" ht="36" x14ac:dyDescent="0.4">
      <c r="A2661" s="20">
        <v>2657</v>
      </c>
      <c r="B2661" s="20" t="s">
        <v>4065</v>
      </c>
      <c r="C2661" s="21" t="s">
        <v>4066</v>
      </c>
      <c r="D2661" s="21" t="s">
        <v>4102</v>
      </c>
      <c r="E2661" s="21" t="s">
        <v>118</v>
      </c>
      <c r="F2661" s="21" t="s">
        <v>4122</v>
      </c>
      <c r="G2661" s="21"/>
      <c r="H2661" s="20" t="s">
        <v>84</v>
      </c>
      <c r="I2661" s="21" t="s">
        <v>4121</v>
      </c>
      <c r="J2661" s="5"/>
      <c r="K2661" s="5"/>
      <c r="L2661" s="19" t="str">
        <f>D2661&amp;"|"&amp;COUNTIF($D$5:D2661,D2661)</f>
        <v>استلام التأسيس للدهانات|15</v>
      </c>
    </row>
    <row r="2662" spans="1:12" ht="36" x14ac:dyDescent="0.4">
      <c r="A2662" s="22">
        <v>2658</v>
      </c>
      <c r="B2662" s="22" t="s">
        <v>4065</v>
      </c>
      <c r="C2662" s="23" t="s">
        <v>4066</v>
      </c>
      <c r="D2662" s="23" t="s">
        <v>4102</v>
      </c>
      <c r="E2662" s="23" t="s">
        <v>118</v>
      </c>
      <c r="F2662" s="23" t="s">
        <v>4123</v>
      </c>
      <c r="G2662" s="23"/>
      <c r="H2662" s="22" t="s">
        <v>84</v>
      </c>
      <c r="I2662" s="23" t="s">
        <v>4121</v>
      </c>
      <c r="J2662" s="5"/>
      <c r="K2662" s="5"/>
      <c r="L2662" s="19" t="str">
        <f>D2662&amp;"|"&amp;COUNTIF($D$5:D2662,D2662)</f>
        <v>استلام التأسيس للدهانات|16</v>
      </c>
    </row>
    <row r="2663" spans="1:12" ht="18" x14ac:dyDescent="0.4">
      <c r="A2663" s="20">
        <v>2659</v>
      </c>
      <c r="B2663" s="20" t="s">
        <v>4065</v>
      </c>
      <c r="C2663" s="21" t="s">
        <v>4066</v>
      </c>
      <c r="D2663" s="21" t="s">
        <v>4102</v>
      </c>
      <c r="E2663" s="21" t="s">
        <v>118</v>
      </c>
      <c r="F2663" s="21" t="s">
        <v>4124</v>
      </c>
      <c r="G2663" s="21"/>
      <c r="H2663" s="20" t="s">
        <v>84</v>
      </c>
      <c r="I2663" s="21" t="s">
        <v>4121</v>
      </c>
      <c r="J2663" s="5"/>
      <c r="K2663" s="5"/>
      <c r="L2663" s="19" t="str">
        <f>D2663&amp;"|"&amp;COUNTIF($D$5:D2663,D2663)</f>
        <v>استلام التأسيس للدهانات|17</v>
      </c>
    </row>
    <row r="2664" spans="1:12" ht="36" x14ac:dyDescent="0.4">
      <c r="A2664" s="22">
        <v>2660</v>
      </c>
      <c r="B2664" s="22" t="s">
        <v>4065</v>
      </c>
      <c r="C2664" s="23" t="s">
        <v>4066</v>
      </c>
      <c r="D2664" s="23" t="s">
        <v>4102</v>
      </c>
      <c r="E2664" s="23" t="s">
        <v>118</v>
      </c>
      <c r="F2664" s="23" t="s">
        <v>4125</v>
      </c>
      <c r="G2664" s="23"/>
      <c r="H2664" s="22" t="s">
        <v>74</v>
      </c>
      <c r="I2664" s="23" t="s">
        <v>4121</v>
      </c>
      <c r="J2664" s="5"/>
      <c r="K2664" s="5"/>
      <c r="L2664" s="19" t="str">
        <f>D2664&amp;"|"&amp;COUNTIF($D$5:D2664,D2664)</f>
        <v>استلام التأسيس للدهانات|18</v>
      </c>
    </row>
    <row r="2665" spans="1:12" ht="36" x14ac:dyDescent="0.4">
      <c r="A2665" s="20">
        <v>2661</v>
      </c>
      <c r="B2665" s="20" t="s">
        <v>4065</v>
      </c>
      <c r="C2665" s="21" t="s">
        <v>4066</v>
      </c>
      <c r="D2665" s="21" t="s">
        <v>4126</v>
      </c>
      <c r="E2665" s="21" t="s">
        <v>72</v>
      </c>
      <c r="F2665" s="21" t="s">
        <v>4127</v>
      </c>
      <c r="G2665" s="21"/>
      <c r="H2665" s="20" t="s">
        <v>84</v>
      </c>
      <c r="I2665" s="21" t="s">
        <v>4121</v>
      </c>
      <c r="J2665" s="5"/>
      <c r="K2665" s="5"/>
      <c r="L2665" s="19" t="str">
        <f>D2665&amp;"|"&amp;COUNTIF($D$5:D2665,D2665)</f>
        <v>الدهانات على الأسطح الخرسانية الناعمة (FAIR FACE)|1</v>
      </c>
    </row>
    <row r="2666" spans="1:12" ht="36" x14ac:dyDescent="0.4">
      <c r="A2666" s="22">
        <v>2662</v>
      </c>
      <c r="B2666" s="22" t="s">
        <v>4065</v>
      </c>
      <c r="C2666" s="23" t="s">
        <v>4066</v>
      </c>
      <c r="D2666" s="23" t="s">
        <v>4126</v>
      </c>
      <c r="E2666" s="23" t="s">
        <v>72</v>
      </c>
      <c r="F2666" s="23" t="s">
        <v>4128</v>
      </c>
      <c r="G2666" s="23"/>
      <c r="H2666" s="22" t="s">
        <v>84</v>
      </c>
      <c r="I2666" s="23" t="s">
        <v>4121</v>
      </c>
      <c r="J2666" s="5"/>
      <c r="K2666" s="5"/>
      <c r="L2666" s="19" t="str">
        <f>D2666&amp;"|"&amp;COUNTIF($D$5:D2666,D2666)</f>
        <v>الدهانات على الأسطح الخرسانية الناعمة (FAIR FACE)|2</v>
      </c>
    </row>
    <row r="2667" spans="1:12" ht="36" x14ac:dyDescent="0.4">
      <c r="A2667" s="20">
        <v>2663</v>
      </c>
      <c r="B2667" s="20" t="s">
        <v>4065</v>
      </c>
      <c r="C2667" s="21" t="s">
        <v>4066</v>
      </c>
      <c r="D2667" s="21" t="s">
        <v>4126</v>
      </c>
      <c r="E2667" s="21" t="s">
        <v>72</v>
      </c>
      <c r="F2667" s="21" t="s">
        <v>4129</v>
      </c>
      <c r="G2667" s="21"/>
      <c r="H2667" s="20" t="s">
        <v>84</v>
      </c>
      <c r="I2667" s="21" t="s">
        <v>4121</v>
      </c>
      <c r="J2667" s="5"/>
      <c r="K2667" s="5"/>
      <c r="L2667" s="19" t="str">
        <f>D2667&amp;"|"&amp;COUNTIF($D$5:D2667,D2667)</f>
        <v>الدهانات على الأسطح الخرسانية الناعمة (FAIR FACE)|3</v>
      </c>
    </row>
    <row r="2668" spans="1:12" ht="36" x14ac:dyDescent="0.4">
      <c r="A2668" s="22">
        <v>2664</v>
      </c>
      <c r="B2668" s="22" t="s">
        <v>4065</v>
      </c>
      <c r="C2668" s="23" t="s">
        <v>4066</v>
      </c>
      <c r="D2668" s="23" t="s">
        <v>4126</v>
      </c>
      <c r="E2668" s="23" t="s">
        <v>72</v>
      </c>
      <c r="F2668" s="23" t="s">
        <v>4130</v>
      </c>
      <c r="G2668" s="23" t="s">
        <v>4107</v>
      </c>
      <c r="H2668" s="22" t="s">
        <v>84</v>
      </c>
      <c r="I2668" s="23" t="s">
        <v>4121</v>
      </c>
      <c r="J2668" s="5"/>
      <c r="K2668" s="5"/>
      <c r="L2668" s="19" t="str">
        <f>D2668&amp;"|"&amp;COUNTIF($D$5:D2668,D2668)</f>
        <v>الدهانات على الأسطح الخرسانية الناعمة (FAIR FACE)|4</v>
      </c>
    </row>
    <row r="2669" spans="1:12" ht="18" x14ac:dyDescent="0.4">
      <c r="A2669" s="20">
        <v>2665</v>
      </c>
      <c r="B2669" s="20" t="s">
        <v>4065</v>
      </c>
      <c r="C2669" s="21" t="s">
        <v>4066</v>
      </c>
      <c r="D2669" s="21" t="s">
        <v>4131</v>
      </c>
      <c r="E2669" s="21" t="s">
        <v>72</v>
      </c>
      <c r="F2669" s="21" t="s">
        <v>4132</v>
      </c>
      <c r="G2669" s="21"/>
      <c r="H2669" s="20" t="s">
        <v>84</v>
      </c>
      <c r="I2669" s="21" t="s">
        <v>4121</v>
      </c>
      <c r="J2669" s="5"/>
      <c r="K2669" s="5"/>
      <c r="L2669" s="19" t="str">
        <f>D2669&amp;"|"&amp;COUNTIF($D$5:D2669,D2669)</f>
        <v>استلام تشطيب الدهانات|1</v>
      </c>
    </row>
    <row r="2670" spans="1:12" ht="18" x14ac:dyDescent="0.4">
      <c r="A2670" s="22">
        <v>2666</v>
      </c>
      <c r="B2670" s="22" t="s">
        <v>4065</v>
      </c>
      <c r="C2670" s="23" t="s">
        <v>4066</v>
      </c>
      <c r="D2670" s="23" t="s">
        <v>4131</v>
      </c>
      <c r="E2670" s="23" t="s">
        <v>72</v>
      </c>
      <c r="F2670" s="23" t="s">
        <v>4133</v>
      </c>
      <c r="G2670" s="23"/>
      <c r="H2670" s="22" t="s">
        <v>84</v>
      </c>
      <c r="I2670" s="23" t="s">
        <v>4121</v>
      </c>
      <c r="J2670" s="5"/>
      <c r="K2670" s="5"/>
      <c r="L2670" s="19" t="str">
        <f>D2670&amp;"|"&amp;COUNTIF($D$5:D2670,D2670)</f>
        <v>استلام تشطيب الدهانات|2</v>
      </c>
    </row>
    <row r="2671" spans="1:12" ht="36" x14ac:dyDescent="0.4">
      <c r="A2671" s="20">
        <v>2667</v>
      </c>
      <c r="B2671" s="20" t="s">
        <v>4065</v>
      </c>
      <c r="C2671" s="21" t="s">
        <v>4066</v>
      </c>
      <c r="D2671" s="21" t="s">
        <v>4131</v>
      </c>
      <c r="E2671" s="21" t="s">
        <v>72</v>
      </c>
      <c r="F2671" s="21" t="s">
        <v>4134</v>
      </c>
      <c r="G2671" s="21"/>
      <c r="H2671" s="20" t="s">
        <v>74</v>
      </c>
      <c r="I2671" s="21" t="s">
        <v>4135</v>
      </c>
      <c r="J2671" s="5"/>
      <c r="K2671" s="5"/>
      <c r="L2671" s="19" t="str">
        <f>D2671&amp;"|"&amp;COUNTIF($D$5:D2671,D2671)</f>
        <v>استلام تشطيب الدهانات|3</v>
      </c>
    </row>
    <row r="2672" spans="1:12" ht="18" x14ac:dyDescent="0.4">
      <c r="A2672" s="22">
        <v>2668</v>
      </c>
      <c r="B2672" s="22" t="s">
        <v>4065</v>
      </c>
      <c r="C2672" s="23" t="s">
        <v>4066</v>
      </c>
      <c r="D2672" s="23" t="s">
        <v>4131</v>
      </c>
      <c r="E2672" s="23" t="s">
        <v>72</v>
      </c>
      <c r="F2672" s="23" t="s">
        <v>4136</v>
      </c>
      <c r="G2672" s="23"/>
      <c r="H2672" s="22" t="s">
        <v>78</v>
      </c>
      <c r="I2672" s="23" t="s">
        <v>4137</v>
      </c>
      <c r="J2672" s="5"/>
      <c r="K2672" s="5"/>
      <c r="L2672" s="19" t="str">
        <f>D2672&amp;"|"&amp;COUNTIF($D$5:D2672,D2672)</f>
        <v>استلام تشطيب الدهانات|4</v>
      </c>
    </row>
    <row r="2673" spans="1:12" ht="18" x14ac:dyDescent="0.4">
      <c r="A2673" s="20">
        <v>2669</v>
      </c>
      <c r="B2673" s="20" t="s">
        <v>4065</v>
      </c>
      <c r="C2673" s="21" t="s">
        <v>4066</v>
      </c>
      <c r="D2673" s="21" t="s">
        <v>4131</v>
      </c>
      <c r="E2673" s="21" t="s">
        <v>72</v>
      </c>
      <c r="F2673" s="21" t="s">
        <v>4138</v>
      </c>
      <c r="G2673" s="21"/>
      <c r="H2673" s="20" t="s">
        <v>84</v>
      </c>
      <c r="I2673" s="21" t="s">
        <v>4137</v>
      </c>
      <c r="J2673" s="5"/>
      <c r="K2673" s="5"/>
      <c r="L2673" s="19" t="str">
        <f>D2673&amp;"|"&amp;COUNTIF($D$5:D2673,D2673)</f>
        <v>استلام تشطيب الدهانات|5</v>
      </c>
    </row>
    <row r="2674" spans="1:12" ht="18" x14ac:dyDescent="0.4">
      <c r="A2674" s="22">
        <v>2670</v>
      </c>
      <c r="B2674" s="22" t="s">
        <v>4065</v>
      </c>
      <c r="C2674" s="23" t="s">
        <v>4066</v>
      </c>
      <c r="D2674" s="23" t="s">
        <v>4131</v>
      </c>
      <c r="E2674" s="23" t="s">
        <v>72</v>
      </c>
      <c r="F2674" s="23" t="s">
        <v>4139</v>
      </c>
      <c r="G2674" s="23"/>
      <c r="H2674" s="22" t="s">
        <v>84</v>
      </c>
      <c r="I2674" s="23" t="s">
        <v>4137</v>
      </c>
      <c r="J2674" s="5"/>
      <c r="K2674" s="5"/>
      <c r="L2674" s="19" t="str">
        <f>D2674&amp;"|"&amp;COUNTIF($D$5:D2674,D2674)</f>
        <v>استلام تشطيب الدهانات|6</v>
      </c>
    </row>
    <row r="2675" spans="1:12" ht="18" x14ac:dyDescent="0.4">
      <c r="A2675" s="20">
        <v>2671</v>
      </c>
      <c r="B2675" s="20" t="s">
        <v>4065</v>
      </c>
      <c r="C2675" s="21" t="s">
        <v>4066</v>
      </c>
      <c r="D2675" s="21" t="s">
        <v>4131</v>
      </c>
      <c r="E2675" s="21" t="s">
        <v>72</v>
      </c>
      <c r="F2675" s="21" t="s">
        <v>4140</v>
      </c>
      <c r="G2675" s="21"/>
      <c r="H2675" s="20" t="s">
        <v>84</v>
      </c>
      <c r="I2675" s="21" t="s">
        <v>4137</v>
      </c>
      <c r="J2675" s="5"/>
      <c r="K2675" s="5"/>
      <c r="L2675" s="19" t="str">
        <f>D2675&amp;"|"&amp;COUNTIF($D$5:D2675,D2675)</f>
        <v>استلام تشطيب الدهانات|7</v>
      </c>
    </row>
    <row r="2676" spans="1:12" ht="36" x14ac:dyDescent="0.4">
      <c r="A2676" s="22">
        <v>2672</v>
      </c>
      <c r="B2676" s="22" t="s">
        <v>4065</v>
      </c>
      <c r="C2676" s="23" t="s">
        <v>4066</v>
      </c>
      <c r="D2676" s="23" t="s">
        <v>4131</v>
      </c>
      <c r="E2676" s="23" t="s">
        <v>72</v>
      </c>
      <c r="F2676" s="23" t="s">
        <v>4141</v>
      </c>
      <c r="G2676" s="23"/>
      <c r="H2676" s="22" t="s">
        <v>78</v>
      </c>
      <c r="I2676" s="23" t="s">
        <v>4137</v>
      </c>
      <c r="J2676" s="5"/>
      <c r="K2676" s="5"/>
      <c r="L2676" s="19" t="str">
        <f>D2676&amp;"|"&amp;COUNTIF($D$5:D2676,D2676)</f>
        <v>استلام تشطيب الدهانات|8</v>
      </c>
    </row>
    <row r="2677" spans="1:12" ht="18" x14ac:dyDescent="0.4">
      <c r="A2677" s="20">
        <v>2673</v>
      </c>
      <c r="B2677" s="20" t="s">
        <v>4065</v>
      </c>
      <c r="C2677" s="21" t="s">
        <v>4066</v>
      </c>
      <c r="D2677" s="21" t="s">
        <v>4131</v>
      </c>
      <c r="E2677" s="21" t="s">
        <v>118</v>
      </c>
      <c r="F2677" s="21" t="s">
        <v>4142</v>
      </c>
      <c r="G2677" s="21"/>
      <c r="H2677" s="20" t="s">
        <v>84</v>
      </c>
      <c r="I2677" s="21" t="s">
        <v>4137</v>
      </c>
      <c r="J2677" s="5"/>
      <c r="K2677" s="5"/>
      <c r="L2677" s="19" t="str">
        <f>D2677&amp;"|"&amp;COUNTIF($D$5:D2677,D2677)</f>
        <v>استلام تشطيب الدهانات|9</v>
      </c>
    </row>
    <row r="2678" spans="1:12" ht="36" x14ac:dyDescent="0.4">
      <c r="A2678" s="22">
        <v>2674</v>
      </c>
      <c r="B2678" s="22" t="s">
        <v>4065</v>
      </c>
      <c r="C2678" s="23" t="s">
        <v>4066</v>
      </c>
      <c r="D2678" s="23" t="s">
        <v>4131</v>
      </c>
      <c r="E2678" s="23" t="s">
        <v>118</v>
      </c>
      <c r="F2678" s="23" t="s">
        <v>4143</v>
      </c>
      <c r="G2678" s="23" t="s">
        <v>4144</v>
      </c>
      <c r="H2678" s="22" t="s">
        <v>84</v>
      </c>
      <c r="I2678" s="23" t="s">
        <v>4137</v>
      </c>
      <c r="J2678" s="5"/>
      <c r="K2678" s="5"/>
      <c r="L2678" s="19" t="str">
        <f>D2678&amp;"|"&amp;COUNTIF($D$5:D2678,D2678)</f>
        <v>استلام تشطيب الدهانات|10</v>
      </c>
    </row>
    <row r="2679" spans="1:12" ht="36" x14ac:dyDescent="0.4">
      <c r="A2679" s="20">
        <v>2675</v>
      </c>
      <c r="B2679" s="20" t="s">
        <v>4065</v>
      </c>
      <c r="C2679" s="21" t="s">
        <v>4066</v>
      </c>
      <c r="D2679" s="21" t="s">
        <v>4131</v>
      </c>
      <c r="E2679" s="21" t="s">
        <v>118</v>
      </c>
      <c r="F2679" s="21" t="s">
        <v>4145</v>
      </c>
      <c r="G2679" s="21"/>
      <c r="H2679" s="20" t="s">
        <v>74</v>
      </c>
      <c r="I2679" s="21" t="s">
        <v>4137</v>
      </c>
      <c r="J2679" s="5"/>
      <c r="K2679" s="5"/>
      <c r="L2679" s="19" t="str">
        <f>D2679&amp;"|"&amp;COUNTIF($D$5:D2679,D2679)</f>
        <v>استلام تشطيب الدهانات|11</v>
      </c>
    </row>
    <row r="2680" spans="1:12" ht="36" x14ac:dyDescent="0.4">
      <c r="A2680" s="22">
        <v>2676</v>
      </c>
      <c r="B2680" s="22" t="s">
        <v>4065</v>
      </c>
      <c r="C2680" s="23" t="s">
        <v>4066</v>
      </c>
      <c r="D2680" s="23" t="s">
        <v>4131</v>
      </c>
      <c r="E2680" s="23" t="s">
        <v>118</v>
      </c>
      <c r="F2680" s="23" t="s">
        <v>4146</v>
      </c>
      <c r="G2680" s="23"/>
      <c r="H2680" s="22" t="s">
        <v>84</v>
      </c>
      <c r="I2680" s="23" t="s">
        <v>4137</v>
      </c>
      <c r="J2680" s="5"/>
      <c r="K2680" s="5"/>
      <c r="L2680" s="19" t="str">
        <f>D2680&amp;"|"&amp;COUNTIF($D$5:D2680,D2680)</f>
        <v>استلام تشطيب الدهانات|12</v>
      </c>
    </row>
    <row r="2681" spans="1:12" ht="18" x14ac:dyDescent="0.4">
      <c r="A2681" s="20">
        <v>2677</v>
      </c>
      <c r="B2681" s="20" t="s">
        <v>4065</v>
      </c>
      <c r="C2681" s="21" t="s">
        <v>4066</v>
      </c>
      <c r="D2681" s="21" t="s">
        <v>4131</v>
      </c>
      <c r="E2681" s="21" t="s">
        <v>118</v>
      </c>
      <c r="F2681" s="21" t="s">
        <v>4147</v>
      </c>
      <c r="G2681" s="21"/>
      <c r="H2681" s="20" t="s">
        <v>84</v>
      </c>
      <c r="I2681" s="21" t="s">
        <v>4137</v>
      </c>
      <c r="J2681" s="5"/>
      <c r="K2681" s="5"/>
      <c r="L2681" s="19" t="str">
        <f>D2681&amp;"|"&amp;COUNTIF($D$5:D2681,D2681)</f>
        <v>استلام تشطيب الدهانات|13</v>
      </c>
    </row>
    <row r="2682" spans="1:12" ht="18" x14ac:dyDescent="0.4">
      <c r="A2682" s="22">
        <v>2678</v>
      </c>
      <c r="B2682" s="22" t="s">
        <v>4065</v>
      </c>
      <c r="C2682" s="23" t="s">
        <v>4066</v>
      </c>
      <c r="D2682" s="23" t="s">
        <v>4131</v>
      </c>
      <c r="E2682" s="23" t="s">
        <v>118</v>
      </c>
      <c r="F2682" s="23" t="s">
        <v>4148</v>
      </c>
      <c r="G2682" s="23"/>
      <c r="H2682" s="22" t="s">
        <v>84</v>
      </c>
      <c r="I2682" s="23" t="s">
        <v>4137</v>
      </c>
      <c r="J2682" s="5"/>
      <c r="K2682" s="5"/>
      <c r="L2682" s="19" t="str">
        <f>D2682&amp;"|"&amp;COUNTIF($D$5:D2682,D2682)</f>
        <v>استلام تشطيب الدهانات|14</v>
      </c>
    </row>
    <row r="2683" spans="1:12" ht="18" x14ac:dyDescent="0.4">
      <c r="A2683" s="20">
        <v>2679</v>
      </c>
      <c r="B2683" s="20" t="s">
        <v>4065</v>
      </c>
      <c r="C2683" s="21" t="s">
        <v>4066</v>
      </c>
      <c r="D2683" s="21" t="s">
        <v>4131</v>
      </c>
      <c r="E2683" s="21" t="s">
        <v>118</v>
      </c>
      <c r="F2683" s="21" t="s">
        <v>4149</v>
      </c>
      <c r="G2683" s="21"/>
      <c r="H2683" s="20" t="s">
        <v>74</v>
      </c>
      <c r="I2683" s="21" t="s">
        <v>4137</v>
      </c>
      <c r="J2683" s="5"/>
      <c r="K2683" s="5"/>
      <c r="L2683" s="19" t="str">
        <f>D2683&amp;"|"&amp;COUNTIF($D$5:D2683,D2683)</f>
        <v>استلام تشطيب الدهانات|15</v>
      </c>
    </row>
    <row r="2684" spans="1:12" ht="18" x14ac:dyDescent="0.4">
      <c r="A2684" s="22">
        <v>2680</v>
      </c>
      <c r="B2684" s="22" t="s">
        <v>4065</v>
      </c>
      <c r="C2684" s="23" t="s">
        <v>4066</v>
      </c>
      <c r="D2684" s="23" t="s">
        <v>4131</v>
      </c>
      <c r="E2684" s="23" t="s">
        <v>118</v>
      </c>
      <c r="F2684" s="23" t="s">
        <v>4150</v>
      </c>
      <c r="G2684" s="23"/>
      <c r="H2684" s="22" t="s">
        <v>84</v>
      </c>
      <c r="I2684" s="23" t="s">
        <v>4137</v>
      </c>
      <c r="J2684" s="5"/>
      <c r="K2684" s="5"/>
      <c r="L2684" s="19" t="str">
        <f>D2684&amp;"|"&amp;COUNTIF($D$5:D2684,D2684)</f>
        <v>استلام تشطيب الدهانات|16</v>
      </c>
    </row>
    <row r="2685" spans="1:12" ht="36" x14ac:dyDescent="0.4">
      <c r="A2685" s="20">
        <v>2681</v>
      </c>
      <c r="B2685" s="20" t="s">
        <v>4065</v>
      </c>
      <c r="C2685" s="21" t="s">
        <v>4066</v>
      </c>
      <c r="D2685" s="21" t="s">
        <v>4131</v>
      </c>
      <c r="E2685" s="21" t="s">
        <v>118</v>
      </c>
      <c r="F2685" s="21" t="s">
        <v>4151</v>
      </c>
      <c r="G2685" s="21"/>
      <c r="H2685" s="20" t="s">
        <v>84</v>
      </c>
      <c r="I2685" s="21" t="s">
        <v>4137</v>
      </c>
      <c r="J2685" s="5"/>
      <c r="K2685" s="5"/>
      <c r="L2685" s="19" t="str">
        <f>D2685&amp;"|"&amp;COUNTIF($D$5:D2685,D2685)</f>
        <v>استلام تشطيب الدهانات|17</v>
      </c>
    </row>
    <row r="2686" spans="1:12" ht="18" x14ac:dyDescent="0.4">
      <c r="A2686" s="22">
        <v>2682</v>
      </c>
      <c r="B2686" s="22" t="s">
        <v>4065</v>
      </c>
      <c r="C2686" s="23" t="s">
        <v>4066</v>
      </c>
      <c r="D2686" s="23" t="s">
        <v>4131</v>
      </c>
      <c r="E2686" s="23" t="s">
        <v>118</v>
      </c>
      <c r="F2686" s="23" t="s">
        <v>4152</v>
      </c>
      <c r="G2686" s="23"/>
      <c r="H2686" s="22" t="s">
        <v>84</v>
      </c>
      <c r="I2686" s="23" t="s">
        <v>3085</v>
      </c>
      <c r="J2686" s="5"/>
      <c r="K2686" s="5"/>
      <c r="L2686" s="19" t="str">
        <f>D2686&amp;"|"&amp;COUNTIF($D$5:D2686,D2686)</f>
        <v>استلام تشطيب الدهانات|18</v>
      </c>
    </row>
    <row r="2687" spans="1:12" ht="18" x14ac:dyDescent="0.4">
      <c r="A2687" s="20">
        <v>2683</v>
      </c>
      <c r="B2687" s="20" t="s">
        <v>4065</v>
      </c>
      <c r="C2687" s="21" t="s">
        <v>4066</v>
      </c>
      <c r="D2687" s="21" t="s">
        <v>4131</v>
      </c>
      <c r="E2687" s="21" t="s">
        <v>118</v>
      </c>
      <c r="F2687" s="21" t="s">
        <v>4153</v>
      </c>
      <c r="G2687" s="21"/>
      <c r="H2687" s="20" t="s">
        <v>84</v>
      </c>
      <c r="I2687" s="21" t="s">
        <v>3085</v>
      </c>
      <c r="J2687" s="5"/>
      <c r="K2687" s="5"/>
      <c r="L2687" s="19" t="str">
        <f>D2687&amp;"|"&amp;COUNTIF($D$5:D2687,D2687)</f>
        <v>استلام تشطيب الدهانات|19</v>
      </c>
    </row>
    <row r="2688" spans="1:12" ht="18" x14ac:dyDescent="0.4">
      <c r="A2688" s="22">
        <v>2684</v>
      </c>
      <c r="B2688" s="22" t="s">
        <v>4065</v>
      </c>
      <c r="C2688" s="23" t="s">
        <v>4066</v>
      </c>
      <c r="D2688" s="23" t="s">
        <v>4131</v>
      </c>
      <c r="E2688" s="23" t="s">
        <v>118</v>
      </c>
      <c r="F2688" s="23" t="s">
        <v>4154</v>
      </c>
      <c r="G2688" s="23"/>
      <c r="H2688" s="22" t="s">
        <v>74</v>
      </c>
      <c r="I2688" s="23" t="s">
        <v>4137</v>
      </c>
      <c r="J2688" s="5"/>
      <c r="K2688" s="5"/>
      <c r="L2688" s="19" t="str">
        <f>D2688&amp;"|"&amp;COUNTIF($D$5:D2688,D2688)</f>
        <v>استلام تشطيب الدهانات|20</v>
      </c>
    </row>
    <row r="2689" spans="1:12" ht="18" x14ac:dyDescent="0.4">
      <c r="A2689" s="20">
        <v>2685</v>
      </c>
      <c r="B2689" s="20" t="s">
        <v>4065</v>
      </c>
      <c r="C2689" s="21" t="s">
        <v>4066</v>
      </c>
      <c r="D2689" s="21" t="s">
        <v>4131</v>
      </c>
      <c r="E2689" s="21" t="s">
        <v>404</v>
      </c>
      <c r="F2689" s="21" t="s">
        <v>4155</v>
      </c>
      <c r="G2689" s="21"/>
      <c r="H2689" s="20" t="s">
        <v>84</v>
      </c>
      <c r="I2689" s="21" t="s">
        <v>3085</v>
      </c>
      <c r="J2689" s="5"/>
      <c r="K2689" s="5"/>
      <c r="L2689" s="19" t="str">
        <f>D2689&amp;"|"&amp;COUNTIF($D$5:D2689,D2689)</f>
        <v>استلام تشطيب الدهانات|21</v>
      </c>
    </row>
    <row r="2690" spans="1:12" ht="36" x14ac:dyDescent="0.4">
      <c r="A2690" s="22">
        <v>2686</v>
      </c>
      <c r="B2690" s="22" t="s">
        <v>4065</v>
      </c>
      <c r="C2690" s="23" t="s">
        <v>4066</v>
      </c>
      <c r="D2690" s="23" t="s">
        <v>4156</v>
      </c>
      <c r="E2690" s="23" t="s">
        <v>118</v>
      </c>
      <c r="F2690" s="23" t="s">
        <v>4157</v>
      </c>
      <c r="G2690" s="23"/>
      <c r="H2690" s="22" t="s">
        <v>84</v>
      </c>
      <c r="I2690" s="23" t="s">
        <v>3085</v>
      </c>
      <c r="J2690" s="5"/>
      <c r="K2690" s="5"/>
      <c r="L2690" s="19" t="str">
        <f>D2690&amp;"|"&amp;COUNTIF($D$5:D2690,D2690)</f>
        <v>استلام دهانات الحديد|1</v>
      </c>
    </row>
    <row r="2691" spans="1:12" ht="18" x14ac:dyDescent="0.4">
      <c r="A2691" s="20">
        <v>2687</v>
      </c>
      <c r="B2691" s="20" t="s">
        <v>4065</v>
      </c>
      <c r="C2691" s="21" t="s">
        <v>4066</v>
      </c>
      <c r="D2691" s="21" t="s">
        <v>4156</v>
      </c>
      <c r="E2691" s="21" t="s">
        <v>118</v>
      </c>
      <c r="F2691" s="21" t="s">
        <v>4158</v>
      </c>
      <c r="G2691" s="21" t="s">
        <v>4080</v>
      </c>
      <c r="H2691" s="20" t="s">
        <v>84</v>
      </c>
      <c r="I2691" s="21" t="s">
        <v>3085</v>
      </c>
      <c r="J2691" s="5"/>
      <c r="K2691" s="5"/>
      <c r="L2691" s="19" t="str">
        <f>D2691&amp;"|"&amp;COUNTIF($D$5:D2691,D2691)</f>
        <v>استلام دهانات الحديد|2</v>
      </c>
    </row>
    <row r="2692" spans="1:12" ht="18" x14ac:dyDescent="0.4">
      <c r="A2692" s="22">
        <v>2688</v>
      </c>
      <c r="B2692" s="22" t="s">
        <v>4065</v>
      </c>
      <c r="C2692" s="23" t="s">
        <v>4066</v>
      </c>
      <c r="D2692" s="23" t="s">
        <v>4156</v>
      </c>
      <c r="E2692" s="23" t="s">
        <v>118</v>
      </c>
      <c r="F2692" s="23" t="s">
        <v>4159</v>
      </c>
      <c r="G2692" s="23"/>
      <c r="H2692" s="22" t="s">
        <v>84</v>
      </c>
      <c r="I2692" s="23" t="s">
        <v>3085</v>
      </c>
      <c r="J2692" s="5"/>
      <c r="K2692" s="5"/>
      <c r="L2692" s="19" t="str">
        <f>D2692&amp;"|"&amp;COUNTIF($D$5:D2692,D2692)</f>
        <v>استلام دهانات الحديد|3</v>
      </c>
    </row>
    <row r="2693" spans="1:12" ht="36" x14ac:dyDescent="0.4">
      <c r="A2693" s="20">
        <v>2689</v>
      </c>
      <c r="B2693" s="20" t="s">
        <v>4065</v>
      </c>
      <c r="C2693" s="21" t="s">
        <v>4066</v>
      </c>
      <c r="D2693" s="21" t="s">
        <v>4156</v>
      </c>
      <c r="E2693" s="21" t="s">
        <v>118</v>
      </c>
      <c r="F2693" s="21" t="s">
        <v>4160</v>
      </c>
      <c r="G2693" s="21"/>
      <c r="H2693" s="20" t="s">
        <v>84</v>
      </c>
      <c r="I2693" s="21" t="s">
        <v>3085</v>
      </c>
      <c r="J2693" s="5"/>
      <c r="K2693" s="5"/>
      <c r="L2693" s="19" t="str">
        <f>D2693&amp;"|"&amp;COUNTIF($D$5:D2693,D2693)</f>
        <v>استلام دهانات الحديد|4</v>
      </c>
    </row>
    <row r="2694" spans="1:12" ht="36" x14ac:dyDescent="0.4">
      <c r="A2694" s="22">
        <v>2690</v>
      </c>
      <c r="B2694" s="22" t="s">
        <v>4065</v>
      </c>
      <c r="C2694" s="23" t="s">
        <v>4066</v>
      </c>
      <c r="D2694" s="23" t="s">
        <v>4156</v>
      </c>
      <c r="E2694" s="23" t="s">
        <v>118</v>
      </c>
      <c r="F2694" s="23" t="s">
        <v>4161</v>
      </c>
      <c r="G2694" s="23" t="s">
        <v>4162</v>
      </c>
      <c r="H2694" s="22" t="s">
        <v>84</v>
      </c>
      <c r="I2694" s="23" t="s">
        <v>3085</v>
      </c>
      <c r="J2694" s="5"/>
      <c r="K2694" s="5"/>
      <c r="L2694" s="19" t="str">
        <f>D2694&amp;"|"&amp;COUNTIF($D$5:D2694,D2694)</f>
        <v>استلام دهانات الحديد|5</v>
      </c>
    </row>
    <row r="2695" spans="1:12" ht="36" x14ac:dyDescent="0.4">
      <c r="A2695" s="20">
        <v>2691</v>
      </c>
      <c r="B2695" s="20" t="s">
        <v>4065</v>
      </c>
      <c r="C2695" s="21" t="s">
        <v>4066</v>
      </c>
      <c r="D2695" s="21" t="s">
        <v>4163</v>
      </c>
      <c r="E2695" s="21" t="s">
        <v>118</v>
      </c>
      <c r="F2695" s="21" t="s">
        <v>4164</v>
      </c>
      <c r="G2695" s="21"/>
      <c r="H2695" s="20" t="s">
        <v>84</v>
      </c>
      <c r="I2695" s="21" t="s">
        <v>4165</v>
      </c>
      <c r="J2695" s="5"/>
      <c r="K2695" s="5"/>
      <c r="L2695" s="19" t="str">
        <f>D2695&amp;"|"&amp;COUNTIF($D$5:D2695,D2695)</f>
        <v>مراحل الدهانات|1</v>
      </c>
    </row>
    <row r="2696" spans="1:12" ht="36" x14ac:dyDescent="0.4">
      <c r="A2696" s="22">
        <v>2692</v>
      </c>
      <c r="B2696" s="22" t="s">
        <v>4065</v>
      </c>
      <c r="C2696" s="23" t="s">
        <v>4066</v>
      </c>
      <c r="D2696" s="23" t="s">
        <v>4163</v>
      </c>
      <c r="E2696" s="23" t="s">
        <v>118</v>
      </c>
      <c r="F2696" s="23" t="s">
        <v>4166</v>
      </c>
      <c r="G2696" s="23"/>
      <c r="H2696" s="22" t="s">
        <v>84</v>
      </c>
      <c r="I2696" s="23" t="s">
        <v>4165</v>
      </c>
      <c r="J2696" s="5"/>
      <c r="K2696" s="5"/>
      <c r="L2696" s="19" t="str">
        <f>D2696&amp;"|"&amp;COUNTIF($D$5:D2696,D2696)</f>
        <v>مراحل الدهانات|2</v>
      </c>
    </row>
    <row r="2697" spans="1:12" ht="36" x14ac:dyDescent="0.4">
      <c r="A2697" s="20">
        <v>2693</v>
      </c>
      <c r="B2697" s="20" t="s">
        <v>4065</v>
      </c>
      <c r="C2697" s="21" t="s">
        <v>4066</v>
      </c>
      <c r="D2697" s="21" t="s">
        <v>4163</v>
      </c>
      <c r="E2697" s="21" t="s">
        <v>118</v>
      </c>
      <c r="F2697" s="21" t="s">
        <v>4167</v>
      </c>
      <c r="G2697" s="21"/>
      <c r="H2697" s="20" t="s">
        <v>84</v>
      </c>
      <c r="I2697" s="21" t="s">
        <v>4165</v>
      </c>
      <c r="J2697" s="5"/>
      <c r="K2697" s="5"/>
      <c r="L2697" s="19" t="str">
        <f>D2697&amp;"|"&amp;COUNTIF($D$5:D2697,D2697)</f>
        <v>مراحل الدهانات|3</v>
      </c>
    </row>
    <row r="2698" spans="1:12" ht="36" x14ac:dyDescent="0.4">
      <c r="A2698" s="22">
        <v>2694</v>
      </c>
      <c r="B2698" s="22" t="s">
        <v>4065</v>
      </c>
      <c r="C2698" s="23" t="s">
        <v>4066</v>
      </c>
      <c r="D2698" s="23" t="s">
        <v>4163</v>
      </c>
      <c r="E2698" s="23" t="s">
        <v>118</v>
      </c>
      <c r="F2698" s="23" t="s">
        <v>4168</v>
      </c>
      <c r="G2698" s="23"/>
      <c r="H2698" s="22" t="s">
        <v>84</v>
      </c>
      <c r="I2698" s="23" t="s">
        <v>4165</v>
      </c>
      <c r="J2698" s="5"/>
      <c r="K2698" s="5"/>
      <c r="L2698" s="19" t="str">
        <f>D2698&amp;"|"&amp;COUNTIF($D$5:D2698,D2698)</f>
        <v>مراحل الدهانات|4</v>
      </c>
    </row>
    <row r="2699" spans="1:12" ht="36" x14ac:dyDescent="0.4">
      <c r="A2699" s="20">
        <v>2695</v>
      </c>
      <c r="B2699" s="20" t="s">
        <v>4065</v>
      </c>
      <c r="C2699" s="21" t="s">
        <v>4066</v>
      </c>
      <c r="D2699" s="21" t="s">
        <v>4163</v>
      </c>
      <c r="E2699" s="21" t="s">
        <v>118</v>
      </c>
      <c r="F2699" s="21" t="s">
        <v>4169</v>
      </c>
      <c r="G2699" s="21" t="s">
        <v>4170</v>
      </c>
      <c r="H2699" s="20" t="s">
        <v>84</v>
      </c>
      <c r="I2699" s="21" t="s">
        <v>4165</v>
      </c>
      <c r="J2699" s="5"/>
      <c r="K2699" s="5"/>
      <c r="L2699" s="19" t="str">
        <f>D2699&amp;"|"&amp;COUNTIF($D$5:D2699,D2699)</f>
        <v>مراحل الدهانات|5</v>
      </c>
    </row>
    <row r="2700" spans="1:12" ht="36" x14ac:dyDescent="0.4">
      <c r="A2700" s="22">
        <v>2696</v>
      </c>
      <c r="B2700" s="22" t="s">
        <v>4065</v>
      </c>
      <c r="C2700" s="23" t="s">
        <v>4066</v>
      </c>
      <c r="D2700" s="23" t="s">
        <v>4163</v>
      </c>
      <c r="E2700" s="23" t="s">
        <v>404</v>
      </c>
      <c r="F2700" s="23" t="s">
        <v>4171</v>
      </c>
      <c r="G2700" s="23"/>
      <c r="H2700" s="22" t="s">
        <v>74</v>
      </c>
      <c r="I2700" s="23" t="s">
        <v>4165</v>
      </c>
      <c r="J2700" s="5"/>
      <c r="K2700" s="5"/>
      <c r="L2700" s="19" t="str">
        <f>D2700&amp;"|"&amp;COUNTIF($D$5:D2700,D2700)</f>
        <v>مراحل الدهانات|6</v>
      </c>
    </row>
    <row r="2701" spans="1:12" ht="36" x14ac:dyDescent="0.4">
      <c r="A2701" s="20">
        <v>2697</v>
      </c>
      <c r="B2701" s="20" t="s">
        <v>4065</v>
      </c>
      <c r="C2701" s="21" t="s">
        <v>4066</v>
      </c>
      <c r="D2701" s="21" t="s">
        <v>4172</v>
      </c>
      <c r="E2701" s="21" t="s">
        <v>72</v>
      </c>
      <c r="F2701" s="21" t="s">
        <v>4173</v>
      </c>
      <c r="G2701" s="21"/>
      <c r="H2701" s="20" t="s">
        <v>74</v>
      </c>
      <c r="I2701" s="21" t="s">
        <v>4174</v>
      </c>
      <c r="J2701" s="5"/>
      <c r="K2701" s="5"/>
      <c r="L2701" s="19" t="str">
        <f>D2701&amp;"|"&amp;COUNTIF($D$5:D2701,D2701)</f>
        <v>الأرضيات الإيبوكسية|1</v>
      </c>
    </row>
    <row r="2702" spans="1:12" ht="36" x14ac:dyDescent="0.4">
      <c r="A2702" s="22">
        <v>2698</v>
      </c>
      <c r="B2702" s="22" t="s">
        <v>4065</v>
      </c>
      <c r="C2702" s="23" t="s">
        <v>4066</v>
      </c>
      <c r="D2702" s="23" t="s">
        <v>4172</v>
      </c>
      <c r="E2702" s="23" t="s">
        <v>72</v>
      </c>
      <c r="F2702" s="23" t="s">
        <v>4175</v>
      </c>
      <c r="G2702" s="23"/>
      <c r="H2702" s="22" t="s">
        <v>84</v>
      </c>
      <c r="I2702" s="23" t="s">
        <v>4174</v>
      </c>
      <c r="J2702" s="5"/>
      <c r="K2702" s="5"/>
      <c r="L2702" s="19" t="str">
        <f>D2702&amp;"|"&amp;COUNTIF($D$5:D2702,D2702)</f>
        <v>الأرضيات الإيبوكسية|2</v>
      </c>
    </row>
    <row r="2703" spans="1:12" ht="36" x14ac:dyDescent="0.4">
      <c r="A2703" s="20">
        <v>2699</v>
      </c>
      <c r="B2703" s="20" t="s">
        <v>4065</v>
      </c>
      <c r="C2703" s="21" t="s">
        <v>4066</v>
      </c>
      <c r="D2703" s="21" t="s">
        <v>4172</v>
      </c>
      <c r="E2703" s="21" t="s">
        <v>72</v>
      </c>
      <c r="F2703" s="21" t="s">
        <v>4176</v>
      </c>
      <c r="G2703" s="21"/>
      <c r="H2703" s="20" t="s">
        <v>84</v>
      </c>
      <c r="I2703" s="21" t="s">
        <v>4174</v>
      </c>
      <c r="J2703" s="5"/>
      <c r="K2703" s="5"/>
      <c r="L2703" s="19" t="str">
        <f>D2703&amp;"|"&amp;COUNTIF($D$5:D2703,D2703)</f>
        <v>الأرضيات الإيبوكسية|3</v>
      </c>
    </row>
    <row r="2704" spans="1:12" ht="36" x14ac:dyDescent="0.4">
      <c r="A2704" s="22">
        <v>2700</v>
      </c>
      <c r="B2704" s="22" t="s">
        <v>4065</v>
      </c>
      <c r="C2704" s="23" t="s">
        <v>4066</v>
      </c>
      <c r="D2704" s="23" t="s">
        <v>4172</v>
      </c>
      <c r="E2704" s="23" t="s">
        <v>72</v>
      </c>
      <c r="F2704" s="23" t="s">
        <v>4177</v>
      </c>
      <c r="G2704" s="23"/>
      <c r="H2704" s="22" t="s">
        <v>84</v>
      </c>
      <c r="I2704" s="23" t="s">
        <v>4174</v>
      </c>
      <c r="J2704" s="5"/>
      <c r="K2704" s="5"/>
      <c r="L2704" s="19" t="str">
        <f>D2704&amp;"|"&amp;COUNTIF($D$5:D2704,D2704)</f>
        <v>الأرضيات الإيبوكسية|4</v>
      </c>
    </row>
    <row r="2705" spans="1:12" ht="36" x14ac:dyDescent="0.4">
      <c r="A2705" s="20">
        <v>2701</v>
      </c>
      <c r="B2705" s="20" t="s">
        <v>4065</v>
      </c>
      <c r="C2705" s="21" t="s">
        <v>4066</v>
      </c>
      <c r="D2705" s="21" t="s">
        <v>4172</v>
      </c>
      <c r="E2705" s="21" t="s">
        <v>118</v>
      </c>
      <c r="F2705" s="21" t="s">
        <v>4178</v>
      </c>
      <c r="G2705" s="21"/>
      <c r="H2705" s="20" t="s">
        <v>84</v>
      </c>
      <c r="I2705" s="21" t="s">
        <v>4174</v>
      </c>
      <c r="J2705" s="5"/>
      <c r="K2705" s="5"/>
      <c r="L2705" s="19" t="str">
        <f>D2705&amp;"|"&amp;COUNTIF($D$5:D2705,D2705)</f>
        <v>الأرضيات الإيبوكسية|5</v>
      </c>
    </row>
    <row r="2706" spans="1:12" ht="36" x14ac:dyDescent="0.4">
      <c r="A2706" s="22">
        <v>2702</v>
      </c>
      <c r="B2706" s="22" t="s">
        <v>4065</v>
      </c>
      <c r="C2706" s="23" t="s">
        <v>4066</v>
      </c>
      <c r="D2706" s="23" t="s">
        <v>4172</v>
      </c>
      <c r="E2706" s="23" t="s">
        <v>118</v>
      </c>
      <c r="F2706" s="23" t="s">
        <v>4179</v>
      </c>
      <c r="G2706" s="23" t="s">
        <v>4180</v>
      </c>
      <c r="H2706" s="22" t="s">
        <v>84</v>
      </c>
      <c r="I2706" s="23" t="s">
        <v>4174</v>
      </c>
      <c r="J2706" s="5"/>
      <c r="K2706" s="5"/>
      <c r="L2706" s="19" t="str">
        <f>D2706&amp;"|"&amp;COUNTIF($D$5:D2706,D2706)</f>
        <v>الأرضيات الإيبوكسية|6</v>
      </c>
    </row>
    <row r="2707" spans="1:12" ht="36" x14ac:dyDescent="0.4">
      <c r="A2707" s="20">
        <v>2703</v>
      </c>
      <c r="B2707" s="20" t="s">
        <v>4065</v>
      </c>
      <c r="C2707" s="21" t="s">
        <v>4066</v>
      </c>
      <c r="D2707" s="21" t="s">
        <v>4172</v>
      </c>
      <c r="E2707" s="21" t="s">
        <v>118</v>
      </c>
      <c r="F2707" s="21" t="s">
        <v>4181</v>
      </c>
      <c r="G2707" s="21"/>
      <c r="H2707" s="20" t="s">
        <v>84</v>
      </c>
      <c r="I2707" s="21" t="s">
        <v>4174</v>
      </c>
      <c r="J2707" s="5"/>
      <c r="K2707" s="5"/>
      <c r="L2707" s="19" t="str">
        <f>D2707&amp;"|"&amp;COUNTIF($D$5:D2707,D2707)</f>
        <v>الأرضيات الإيبوكسية|7</v>
      </c>
    </row>
    <row r="2708" spans="1:12" ht="36" x14ac:dyDescent="0.4">
      <c r="A2708" s="22">
        <v>2704</v>
      </c>
      <c r="B2708" s="22" t="s">
        <v>4065</v>
      </c>
      <c r="C2708" s="23" t="s">
        <v>4066</v>
      </c>
      <c r="D2708" s="23" t="s">
        <v>4172</v>
      </c>
      <c r="E2708" s="23" t="s">
        <v>118</v>
      </c>
      <c r="F2708" s="23" t="s">
        <v>4182</v>
      </c>
      <c r="G2708" s="23"/>
      <c r="H2708" s="22" t="s">
        <v>84</v>
      </c>
      <c r="I2708" s="23" t="s">
        <v>4174</v>
      </c>
      <c r="J2708" s="5"/>
      <c r="K2708" s="5"/>
      <c r="L2708" s="19" t="str">
        <f>D2708&amp;"|"&amp;COUNTIF($D$5:D2708,D2708)</f>
        <v>الأرضيات الإيبوكسية|8</v>
      </c>
    </row>
    <row r="2709" spans="1:12" ht="36" x14ac:dyDescent="0.4">
      <c r="A2709" s="20">
        <v>2705</v>
      </c>
      <c r="B2709" s="20" t="s">
        <v>4065</v>
      </c>
      <c r="C2709" s="21" t="s">
        <v>4066</v>
      </c>
      <c r="D2709" s="21" t="s">
        <v>4172</v>
      </c>
      <c r="E2709" s="21" t="s">
        <v>404</v>
      </c>
      <c r="F2709" s="21" t="s">
        <v>4183</v>
      </c>
      <c r="G2709" s="21"/>
      <c r="H2709" s="20" t="s">
        <v>84</v>
      </c>
      <c r="I2709" s="21" t="s">
        <v>4174</v>
      </c>
      <c r="J2709" s="5"/>
      <c r="K2709" s="5"/>
      <c r="L2709" s="19" t="str">
        <f>D2709&amp;"|"&amp;COUNTIF($D$5:D2709,D2709)</f>
        <v>الأرضيات الإيبوكسية|9</v>
      </c>
    </row>
    <row r="2710" spans="1:12" ht="36" x14ac:dyDescent="0.4">
      <c r="A2710" s="22">
        <v>2706</v>
      </c>
      <c r="B2710" s="22" t="s">
        <v>4065</v>
      </c>
      <c r="C2710" s="23" t="s">
        <v>4066</v>
      </c>
      <c r="D2710" s="23" t="s">
        <v>4172</v>
      </c>
      <c r="E2710" s="23" t="s">
        <v>118</v>
      </c>
      <c r="F2710" s="23" t="s">
        <v>4184</v>
      </c>
      <c r="G2710" s="23"/>
      <c r="H2710" s="22" t="s">
        <v>84</v>
      </c>
      <c r="I2710" s="23" t="s">
        <v>4174</v>
      </c>
      <c r="J2710" s="5"/>
      <c r="K2710" s="5"/>
      <c r="L2710" s="19" t="str">
        <f>D2710&amp;"|"&amp;COUNTIF($D$5:D2710,D2710)</f>
        <v>الأرضيات الإيبوكسية|10</v>
      </c>
    </row>
    <row r="2711" spans="1:12" ht="36" x14ac:dyDescent="0.4">
      <c r="A2711" s="20">
        <v>2707</v>
      </c>
      <c r="B2711" s="20" t="s">
        <v>4185</v>
      </c>
      <c r="C2711" s="21" t="s">
        <v>4186</v>
      </c>
      <c r="D2711" s="21" t="s">
        <v>4187</v>
      </c>
      <c r="E2711" s="21" t="s">
        <v>72</v>
      </c>
      <c r="F2711" s="21" t="s">
        <v>4188</v>
      </c>
      <c r="G2711" s="21"/>
      <c r="H2711" s="20" t="s">
        <v>78</v>
      </c>
      <c r="I2711" s="21" t="s">
        <v>108</v>
      </c>
      <c r="J2711" s="5"/>
      <c r="K2711" s="5"/>
      <c r="L2711" s="19" t="str">
        <f>D2711&amp;"|"&amp;COUNTIF($D$5:D2711,D2711)</f>
        <v>تخطيط شبكة الصرف بالموقع|1</v>
      </c>
    </row>
    <row r="2712" spans="1:12" ht="18" x14ac:dyDescent="0.4">
      <c r="A2712" s="22">
        <v>2708</v>
      </c>
      <c r="B2712" s="22" t="s">
        <v>4185</v>
      </c>
      <c r="C2712" s="23" t="s">
        <v>4186</v>
      </c>
      <c r="D2712" s="23" t="s">
        <v>4189</v>
      </c>
      <c r="E2712" s="23" t="s">
        <v>76</v>
      </c>
      <c r="F2712" s="23" t="s">
        <v>4190</v>
      </c>
      <c r="G2712" s="23"/>
      <c r="H2712" s="22" t="s">
        <v>78</v>
      </c>
      <c r="I2712" s="23" t="s">
        <v>4191</v>
      </c>
      <c r="J2712" s="5"/>
      <c r="K2712" s="5"/>
      <c r="L2712" s="19" t="str">
        <f>D2712&amp;"|"&amp;COUNTIF($D$5:D2712,D2712)</f>
        <v>مراجعة المخططات الصحية|1</v>
      </c>
    </row>
    <row r="2713" spans="1:12" ht="18" x14ac:dyDescent="0.4">
      <c r="A2713" s="20">
        <v>2709</v>
      </c>
      <c r="B2713" s="20" t="s">
        <v>4185</v>
      </c>
      <c r="C2713" s="21" t="s">
        <v>4186</v>
      </c>
      <c r="D2713" s="21" t="s">
        <v>4189</v>
      </c>
      <c r="E2713" s="21" t="s">
        <v>76</v>
      </c>
      <c r="F2713" s="21" t="s">
        <v>4192</v>
      </c>
      <c r="G2713" s="21"/>
      <c r="H2713" s="20" t="s">
        <v>78</v>
      </c>
      <c r="I2713" s="21" t="s">
        <v>4191</v>
      </c>
      <c r="J2713" s="5"/>
      <c r="K2713" s="5"/>
      <c r="L2713" s="19" t="str">
        <f>D2713&amp;"|"&amp;COUNTIF($D$5:D2713,D2713)</f>
        <v>مراجعة المخططات الصحية|2</v>
      </c>
    </row>
    <row r="2714" spans="1:12" ht="36" x14ac:dyDescent="0.4">
      <c r="A2714" s="22">
        <v>2710</v>
      </c>
      <c r="B2714" s="22" t="s">
        <v>4185</v>
      </c>
      <c r="C2714" s="23" t="s">
        <v>4186</v>
      </c>
      <c r="D2714" s="23" t="s">
        <v>4189</v>
      </c>
      <c r="E2714" s="23" t="s">
        <v>76</v>
      </c>
      <c r="F2714" s="23" t="s">
        <v>4193</v>
      </c>
      <c r="G2714" s="23"/>
      <c r="H2714" s="22" t="s">
        <v>78</v>
      </c>
      <c r="I2714" s="23" t="s">
        <v>4191</v>
      </c>
      <c r="J2714" s="5"/>
      <c r="K2714" s="5"/>
      <c r="L2714" s="19" t="str">
        <f>D2714&amp;"|"&amp;COUNTIF($D$5:D2714,D2714)</f>
        <v>مراجعة المخططات الصحية|3</v>
      </c>
    </row>
    <row r="2715" spans="1:12" ht="36" x14ac:dyDescent="0.4">
      <c r="A2715" s="20">
        <v>2711</v>
      </c>
      <c r="B2715" s="20" t="s">
        <v>4185</v>
      </c>
      <c r="C2715" s="21" t="s">
        <v>4186</v>
      </c>
      <c r="D2715" s="21" t="s">
        <v>4189</v>
      </c>
      <c r="E2715" s="21" t="s">
        <v>76</v>
      </c>
      <c r="F2715" s="21" t="s">
        <v>4194</v>
      </c>
      <c r="G2715" s="21"/>
      <c r="H2715" s="20" t="s">
        <v>78</v>
      </c>
      <c r="I2715" s="21" t="s">
        <v>4191</v>
      </c>
      <c r="J2715" s="5"/>
      <c r="K2715" s="5"/>
      <c r="L2715" s="19" t="str">
        <f>D2715&amp;"|"&amp;COUNTIF($D$5:D2715,D2715)</f>
        <v>مراجعة المخططات الصحية|4</v>
      </c>
    </row>
    <row r="2716" spans="1:12" ht="36" x14ac:dyDescent="0.4">
      <c r="A2716" s="22">
        <v>2712</v>
      </c>
      <c r="B2716" s="22" t="s">
        <v>4185</v>
      </c>
      <c r="C2716" s="23" t="s">
        <v>4186</v>
      </c>
      <c r="D2716" s="23" t="s">
        <v>4189</v>
      </c>
      <c r="E2716" s="23" t="s">
        <v>76</v>
      </c>
      <c r="F2716" s="23" t="s">
        <v>4195</v>
      </c>
      <c r="G2716" s="23"/>
      <c r="H2716" s="22" t="s">
        <v>78</v>
      </c>
      <c r="I2716" s="23" t="s">
        <v>4191</v>
      </c>
      <c r="J2716" s="5"/>
      <c r="K2716" s="5"/>
      <c r="L2716" s="19" t="str">
        <f>D2716&amp;"|"&amp;COUNTIF($D$5:D2716,D2716)</f>
        <v>مراجعة المخططات الصحية|5</v>
      </c>
    </row>
    <row r="2717" spans="1:12" ht="36" x14ac:dyDescent="0.4">
      <c r="A2717" s="20">
        <v>2713</v>
      </c>
      <c r="B2717" s="20" t="s">
        <v>4185</v>
      </c>
      <c r="C2717" s="21" t="s">
        <v>4186</v>
      </c>
      <c r="D2717" s="21" t="s">
        <v>4189</v>
      </c>
      <c r="E2717" s="21" t="s">
        <v>76</v>
      </c>
      <c r="F2717" s="21" t="s">
        <v>4196</v>
      </c>
      <c r="G2717" s="21"/>
      <c r="H2717" s="20" t="s">
        <v>78</v>
      </c>
      <c r="I2717" s="21" t="s">
        <v>4191</v>
      </c>
      <c r="J2717" s="5"/>
      <c r="K2717" s="5"/>
      <c r="L2717" s="19" t="str">
        <f>D2717&amp;"|"&amp;COUNTIF($D$5:D2717,D2717)</f>
        <v>مراجعة المخططات الصحية|6</v>
      </c>
    </row>
    <row r="2718" spans="1:12" ht="36" x14ac:dyDescent="0.4">
      <c r="A2718" s="22">
        <v>2714</v>
      </c>
      <c r="B2718" s="22" t="s">
        <v>4185</v>
      </c>
      <c r="C2718" s="23" t="s">
        <v>4186</v>
      </c>
      <c r="D2718" s="23" t="s">
        <v>4189</v>
      </c>
      <c r="E2718" s="23" t="s">
        <v>76</v>
      </c>
      <c r="F2718" s="23" t="s">
        <v>4197</v>
      </c>
      <c r="G2718" s="23"/>
      <c r="H2718" s="22" t="s">
        <v>78</v>
      </c>
      <c r="I2718" s="23" t="s">
        <v>4191</v>
      </c>
      <c r="J2718" s="5"/>
      <c r="K2718" s="5"/>
      <c r="L2718" s="19" t="str">
        <f>D2718&amp;"|"&amp;COUNTIF($D$5:D2718,D2718)</f>
        <v>مراجعة المخططات الصحية|7</v>
      </c>
    </row>
    <row r="2719" spans="1:12" ht="36" x14ac:dyDescent="0.4">
      <c r="A2719" s="20">
        <v>2715</v>
      </c>
      <c r="B2719" s="20" t="s">
        <v>4185</v>
      </c>
      <c r="C2719" s="21" t="s">
        <v>4186</v>
      </c>
      <c r="D2719" s="21" t="s">
        <v>4189</v>
      </c>
      <c r="E2719" s="21" t="s">
        <v>76</v>
      </c>
      <c r="F2719" s="21" t="s">
        <v>4198</v>
      </c>
      <c r="G2719" s="21" t="s">
        <v>4199</v>
      </c>
      <c r="H2719" s="20" t="s">
        <v>78</v>
      </c>
      <c r="I2719" s="21" t="s">
        <v>4191</v>
      </c>
      <c r="J2719" s="5"/>
      <c r="K2719" s="5"/>
      <c r="L2719" s="19" t="str">
        <f>D2719&amp;"|"&amp;COUNTIF($D$5:D2719,D2719)</f>
        <v>مراجعة المخططات الصحية|8</v>
      </c>
    </row>
    <row r="2720" spans="1:12" ht="18" x14ac:dyDescent="0.4">
      <c r="A2720" s="22">
        <v>2716</v>
      </c>
      <c r="B2720" s="22" t="s">
        <v>4185</v>
      </c>
      <c r="C2720" s="23" t="s">
        <v>4186</v>
      </c>
      <c r="D2720" s="23" t="s">
        <v>4189</v>
      </c>
      <c r="E2720" s="23" t="s">
        <v>76</v>
      </c>
      <c r="F2720" s="23" t="s">
        <v>4200</v>
      </c>
      <c r="G2720" s="23"/>
      <c r="H2720" s="22" t="s">
        <v>78</v>
      </c>
      <c r="I2720" s="23" t="s">
        <v>4191</v>
      </c>
      <c r="J2720" s="5"/>
      <c r="K2720" s="5"/>
      <c r="L2720" s="19" t="str">
        <f>D2720&amp;"|"&amp;COUNTIF($D$5:D2720,D2720)</f>
        <v>مراجعة المخططات الصحية|9</v>
      </c>
    </row>
    <row r="2721" spans="1:12" ht="36" x14ac:dyDescent="0.4">
      <c r="A2721" s="20">
        <v>2717</v>
      </c>
      <c r="B2721" s="20" t="s">
        <v>4185</v>
      </c>
      <c r="C2721" s="21" t="s">
        <v>4186</v>
      </c>
      <c r="D2721" s="21" t="s">
        <v>4189</v>
      </c>
      <c r="E2721" s="21" t="s">
        <v>76</v>
      </c>
      <c r="F2721" s="21" t="s">
        <v>4201</v>
      </c>
      <c r="G2721" s="21" t="s">
        <v>4202</v>
      </c>
      <c r="H2721" s="20" t="s">
        <v>78</v>
      </c>
      <c r="I2721" s="21" t="s">
        <v>4203</v>
      </c>
      <c r="J2721" s="5"/>
      <c r="K2721" s="5"/>
      <c r="L2721" s="19" t="str">
        <f>D2721&amp;"|"&amp;COUNTIF($D$5:D2721,D2721)</f>
        <v>مراجعة المخططات الصحية|10</v>
      </c>
    </row>
    <row r="2722" spans="1:12" ht="36" x14ac:dyDescent="0.4">
      <c r="A2722" s="22">
        <v>2718</v>
      </c>
      <c r="B2722" s="22" t="s">
        <v>4185</v>
      </c>
      <c r="C2722" s="23" t="s">
        <v>4186</v>
      </c>
      <c r="D2722" s="23" t="s">
        <v>4189</v>
      </c>
      <c r="E2722" s="23" t="s">
        <v>76</v>
      </c>
      <c r="F2722" s="23" t="s">
        <v>4204</v>
      </c>
      <c r="G2722" s="23"/>
      <c r="H2722" s="22" t="s">
        <v>78</v>
      </c>
      <c r="I2722" s="23" t="s">
        <v>4203</v>
      </c>
      <c r="J2722" s="5"/>
      <c r="K2722" s="5"/>
      <c r="L2722" s="19" t="str">
        <f>D2722&amp;"|"&amp;COUNTIF($D$5:D2722,D2722)</f>
        <v>مراجعة المخططات الصحية|11</v>
      </c>
    </row>
    <row r="2723" spans="1:12" ht="36" x14ac:dyDescent="0.4">
      <c r="A2723" s="20">
        <v>2719</v>
      </c>
      <c r="B2723" s="20" t="s">
        <v>4185</v>
      </c>
      <c r="C2723" s="21" t="s">
        <v>4186</v>
      </c>
      <c r="D2723" s="21" t="s">
        <v>4189</v>
      </c>
      <c r="E2723" s="21" t="s">
        <v>76</v>
      </c>
      <c r="F2723" s="21" t="s">
        <v>4205</v>
      </c>
      <c r="G2723" s="21" t="s">
        <v>4206</v>
      </c>
      <c r="H2723" s="20" t="s">
        <v>78</v>
      </c>
      <c r="I2723" s="21" t="s">
        <v>4203</v>
      </c>
      <c r="J2723" s="5"/>
      <c r="K2723" s="5"/>
      <c r="L2723" s="19" t="str">
        <f>D2723&amp;"|"&amp;COUNTIF($D$5:D2723,D2723)</f>
        <v>مراجعة المخططات الصحية|12</v>
      </c>
    </row>
    <row r="2724" spans="1:12" ht="36" x14ac:dyDescent="0.4">
      <c r="A2724" s="22">
        <v>2720</v>
      </c>
      <c r="B2724" s="22" t="s">
        <v>4185</v>
      </c>
      <c r="C2724" s="23" t="s">
        <v>4186</v>
      </c>
      <c r="D2724" s="23" t="s">
        <v>4189</v>
      </c>
      <c r="E2724" s="23" t="s">
        <v>76</v>
      </c>
      <c r="F2724" s="23" t="s">
        <v>4207</v>
      </c>
      <c r="G2724" s="23" t="s">
        <v>4208</v>
      </c>
      <c r="H2724" s="22" t="s">
        <v>78</v>
      </c>
      <c r="I2724" s="23" t="s">
        <v>4203</v>
      </c>
      <c r="J2724" s="5"/>
      <c r="K2724" s="5"/>
      <c r="L2724" s="19" t="str">
        <f>D2724&amp;"|"&amp;COUNTIF($D$5:D2724,D2724)</f>
        <v>مراجعة المخططات الصحية|13</v>
      </c>
    </row>
    <row r="2725" spans="1:12" ht="36" x14ac:dyDescent="0.4">
      <c r="A2725" s="20">
        <v>2721</v>
      </c>
      <c r="B2725" s="20" t="s">
        <v>4185</v>
      </c>
      <c r="C2725" s="21" t="s">
        <v>4186</v>
      </c>
      <c r="D2725" s="21" t="s">
        <v>4189</v>
      </c>
      <c r="E2725" s="21" t="s">
        <v>76</v>
      </c>
      <c r="F2725" s="21" t="s">
        <v>4209</v>
      </c>
      <c r="G2725" s="21"/>
      <c r="H2725" s="20" t="s">
        <v>78</v>
      </c>
      <c r="I2725" s="21" t="s">
        <v>4203</v>
      </c>
      <c r="J2725" s="5"/>
      <c r="K2725" s="5"/>
      <c r="L2725" s="19" t="str">
        <f>D2725&amp;"|"&amp;COUNTIF($D$5:D2725,D2725)</f>
        <v>مراجعة المخططات الصحية|14</v>
      </c>
    </row>
    <row r="2726" spans="1:12" ht="36" x14ac:dyDescent="0.4">
      <c r="A2726" s="22">
        <v>2722</v>
      </c>
      <c r="B2726" s="22" t="s">
        <v>4185</v>
      </c>
      <c r="C2726" s="23" t="s">
        <v>4186</v>
      </c>
      <c r="D2726" s="23" t="s">
        <v>277</v>
      </c>
      <c r="E2726" s="23" t="s">
        <v>118</v>
      </c>
      <c r="F2726" s="23" t="s">
        <v>4210</v>
      </c>
      <c r="G2726" s="23"/>
      <c r="H2726" s="22" t="s">
        <v>74</v>
      </c>
      <c r="I2726" s="23" t="s">
        <v>280</v>
      </c>
      <c r="J2726" s="5"/>
      <c r="K2726" s="5"/>
      <c r="L2726" s="19" t="str">
        <f>D2726&amp;"|"&amp;COUNTIF($D$5:D2726,D2726)</f>
        <v>استلام الشدة الخشبية للسقف من أعلى|40</v>
      </c>
    </row>
    <row r="2727" spans="1:12" ht="36" x14ac:dyDescent="0.4">
      <c r="A2727" s="20">
        <v>2723</v>
      </c>
      <c r="B2727" s="20" t="s">
        <v>4185</v>
      </c>
      <c r="C2727" s="21" t="s">
        <v>4186</v>
      </c>
      <c r="D2727" s="21" t="s">
        <v>277</v>
      </c>
      <c r="E2727" s="21" t="s">
        <v>118</v>
      </c>
      <c r="F2727" s="21" t="s">
        <v>4211</v>
      </c>
      <c r="G2727" s="21"/>
      <c r="H2727" s="20" t="s">
        <v>84</v>
      </c>
      <c r="I2727" s="21" t="s">
        <v>280</v>
      </c>
      <c r="J2727" s="5"/>
      <c r="K2727" s="5"/>
      <c r="L2727" s="19" t="str">
        <f>D2727&amp;"|"&amp;COUNTIF($D$5:D2727,D2727)</f>
        <v>استلام الشدة الخشبية للسقف من أعلى|41</v>
      </c>
    </row>
    <row r="2728" spans="1:12" ht="36" x14ac:dyDescent="0.4">
      <c r="A2728" s="22">
        <v>2724</v>
      </c>
      <c r="B2728" s="22" t="s">
        <v>4185</v>
      </c>
      <c r="C2728" s="23" t="s">
        <v>4186</v>
      </c>
      <c r="D2728" s="23" t="s">
        <v>4212</v>
      </c>
      <c r="E2728" s="23" t="s">
        <v>118</v>
      </c>
      <c r="F2728" s="23" t="s">
        <v>4213</v>
      </c>
      <c r="G2728" s="23" t="s">
        <v>4214</v>
      </c>
      <c r="H2728" s="22" t="s">
        <v>84</v>
      </c>
      <c r="I2728" s="23" t="s">
        <v>2040</v>
      </c>
      <c r="J2728" s="5"/>
      <c r="K2728" s="5"/>
      <c r="L2728" s="19" t="str">
        <f>D2728&amp;"|"&amp;COUNTIF($D$5:D2728,D2728)</f>
        <v>تمديدات الكهرباء والسباكة بالأسقف الخرسانية|1</v>
      </c>
    </row>
    <row r="2729" spans="1:12" ht="36" x14ac:dyDescent="0.4">
      <c r="A2729" s="20">
        <v>2725</v>
      </c>
      <c r="B2729" s="20" t="s">
        <v>4185</v>
      </c>
      <c r="C2729" s="21" t="s">
        <v>4186</v>
      </c>
      <c r="D2729" s="21" t="s">
        <v>4212</v>
      </c>
      <c r="E2729" s="21" t="s">
        <v>118</v>
      </c>
      <c r="F2729" s="21" t="s">
        <v>4215</v>
      </c>
      <c r="G2729" s="21"/>
      <c r="H2729" s="20" t="s">
        <v>84</v>
      </c>
      <c r="I2729" s="21" t="s">
        <v>2040</v>
      </c>
      <c r="J2729" s="5"/>
      <c r="K2729" s="5"/>
      <c r="L2729" s="19" t="str">
        <f>D2729&amp;"|"&amp;COUNTIF($D$5:D2729,D2729)</f>
        <v>تمديدات الكهرباء والسباكة بالأسقف الخرسانية|2</v>
      </c>
    </row>
    <row r="2730" spans="1:12" ht="54" x14ac:dyDescent="0.4">
      <c r="A2730" s="22">
        <v>2726</v>
      </c>
      <c r="B2730" s="22" t="s">
        <v>4185</v>
      </c>
      <c r="C2730" s="23" t="s">
        <v>4186</v>
      </c>
      <c r="D2730" s="23" t="s">
        <v>4212</v>
      </c>
      <c r="E2730" s="23" t="s">
        <v>118</v>
      </c>
      <c r="F2730" s="23" t="s">
        <v>4216</v>
      </c>
      <c r="G2730" s="23" t="s">
        <v>4217</v>
      </c>
      <c r="H2730" s="22" t="s">
        <v>74</v>
      </c>
      <c r="I2730" s="23" t="s">
        <v>1063</v>
      </c>
      <c r="J2730" s="5"/>
      <c r="K2730" s="5"/>
      <c r="L2730" s="19" t="str">
        <f>D2730&amp;"|"&amp;COUNTIF($D$5:D2730,D2730)</f>
        <v>تمديدات الكهرباء والسباكة بالأسقف الخرسانية|3</v>
      </c>
    </row>
    <row r="2731" spans="1:12" ht="18" x14ac:dyDescent="0.4">
      <c r="A2731" s="20">
        <v>2727</v>
      </c>
      <c r="B2731" s="20" t="s">
        <v>4185</v>
      </c>
      <c r="C2731" s="21" t="s">
        <v>4186</v>
      </c>
      <c r="D2731" s="21" t="s">
        <v>1115</v>
      </c>
      <c r="E2731" s="21" t="s">
        <v>118</v>
      </c>
      <c r="F2731" s="21" t="s">
        <v>4218</v>
      </c>
      <c r="G2731" s="21" t="s">
        <v>4219</v>
      </c>
      <c r="H2731" s="20" t="s">
        <v>74</v>
      </c>
      <c r="I2731" s="21" t="s">
        <v>2412</v>
      </c>
      <c r="J2731" s="5"/>
      <c r="K2731" s="5"/>
      <c r="L2731" s="19" t="str">
        <f>D2731&amp;"|"&amp;COUNTIF($D$5:D2731,D2731)</f>
        <v>مراحل تنفيذ الخزان الأرضي|18</v>
      </c>
    </row>
    <row r="2732" spans="1:12" ht="18" x14ac:dyDescent="0.4">
      <c r="A2732" s="22">
        <v>2728</v>
      </c>
      <c r="B2732" s="22" t="s">
        <v>4185</v>
      </c>
      <c r="C2732" s="23" t="s">
        <v>4186</v>
      </c>
      <c r="D2732" s="23" t="s">
        <v>1115</v>
      </c>
      <c r="E2732" s="23" t="s">
        <v>118</v>
      </c>
      <c r="F2732" s="23" t="s">
        <v>4220</v>
      </c>
      <c r="G2732" s="23" t="s">
        <v>4221</v>
      </c>
      <c r="H2732" s="22" t="s">
        <v>84</v>
      </c>
      <c r="I2732" s="23" t="s">
        <v>2412</v>
      </c>
      <c r="J2732" s="5"/>
      <c r="K2732" s="5"/>
      <c r="L2732" s="19" t="str">
        <f>D2732&amp;"|"&amp;COUNTIF($D$5:D2732,D2732)</f>
        <v>مراحل تنفيذ الخزان الأرضي|19</v>
      </c>
    </row>
    <row r="2733" spans="1:12" ht="36" x14ac:dyDescent="0.4">
      <c r="A2733" s="20">
        <v>2729</v>
      </c>
      <c r="B2733" s="20" t="s">
        <v>4185</v>
      </c>
      <c r="C2733" s="21" t="s">
        <v>4186</v>
      </c>
      <c r="D2733" s="21" t="s">
        <v>1115</v>
      </c>
      <c r="E2733" s="21" t="s">
        <v>118</v>
      </c>
      <c r="F2733" s="21" t="s">
        <v>4222</v>
      </c>
      <c r="G2733" s="21" t="s">
        <v>4223</v>
      </c>
      <c r="H2733" s="20" t="s">
        <v>84</v>
      </c>
      <c r="I2733" s="21" t="s">
        <v>2412</v>
      </c>
      <c r="J2733" s="5"/>
      <c r="K2733" s="5"/>
      <c r="L2733" s="19" t="str">
        <f>D2733&amp;"|"&amp;COUNTIF($D$5:D2733,D2733)</f>
        <v>مراحل تنفيذ الخزان الأرضي|20</v>
      </c>
    </row>
    <row r="2734" spans="1:12" ht="18" x14ac:dyDescent="0.4">
      <c r="A2734" s="22">
        <v>2730</v>
      </c>
      <c r="B2734" s="22" t="s">
        <v>4185</v>
      </c>
      <c r="C2734" s="23" t="s">
        <v>4186</v>
      </c>
      <c r="D2734" s="23" t="s">
        <v>601</v>
      </c>
      <c r="E2734" s="23" t="s">
        <v>404</v>
      </c>
      <c r="F2734" s="23" t="s">
        <v>4224</v>
      </c>
      <c r="G2734" s="23"/>
      <c r="H2734" s="22" t="s">
        <v>84</v>
      </c>
      <c r="I2734" s="23" t="s">
        <v>604</v>
      </c>
      <c r="J2734" s="5"/>
      <c r="K2734" s="5"/>
      <c r="L2734" s="19" t="str">
        <f>D2734&amp;"|"&amp;COUNTIF($D$5:D2734,D2734)</f>
        <v>عزل واختبار الخزان الأرضي|13</v>
      </c>
    </row>
    <row r="2735" spans="1:12" ht="36" x14ac:dyDescent="0.4">
      <c r="A2735" s="20">
        <v>2731</v>
      </c>
      <c r="B2735" s="20" t="s">
        <v>4185</v>
      </c>
      <c r="C2735" s="21" t="s">
        <v>4186</v>
      </c>
      <c r="D2735" s="21" t="s">
        <v>4225</v>
      </c>
      <c r="E2735" s="21" t="s">
        <v>72</v>
      </c>
      <c r="F2735" s="21" t="s">
        <v>4226</v>
      </c>
      <c r="G2735" s="21"/>
      <c r="H2735" s="20" t="s">
        <v>78</v>
      </c>
      <c r="I2735" s="21" t="s">
        <v>4227</v>
      </c>
      <c r="J2735" s="5"/>
      <c r="K2735" s="5"/>
      <c r="L2735" s="19" t="str">
        <f>D2735&amp;"|"&amp;COUNTIF($D$5:D2735,D2735)</f>
        <v>استلام الصرف الصحي الداخلي، مراجعة المخططات|1</v>
      </c>
    </row>
    <row r="2736" spans="1:12" ht="36" x14ac:dyDescent="0.4">
      <c r="A2736" s="22">
        <v>2732</v>
      </c>
      <c r="B2736" s="22" t="s">
        <v>4185</v>
      </c>
      <c r="C2736" s="23" t="s">
        <v>4186</v>
      </c>
      <c r="D2736" s="23" t="s">
        <v>4225</v>
      </c>
      <c r="E2736" s="23" t="s">
        <v>72</v>
      </c>
      <c r="F2736" s="23" t="s">
        <v>4228</v>
      </c>
      <c r="G2736" s="23"/>
      <c r="H2736" s="22" t="s">
        <v>78</v>
      </c>
      <c r="I2736" s="23" t="s">
        <v>4227</v>
      </c>
      <c r="J2736" s="5"/>
      <c r="K2736" s="5"/>
      <c r="L2736" s="19" t="str">
        <f>D2736&amp;"|"&amp;COUNTIF($D$5:D2736,D2736)</f>
        <v>استلام الصرف الصحي الداخلي، مراجعة المخططات|2</v>
      </c>
    </row>
    <row r="2737" spans="1:12" ht="36" x14ac:dyDescent="0.4">
      <c r="A2737" s="20">
        <v>2733</v>
      </c>
      <c r="B2737" s="20" t="s">
        <v>4185</v>
      </c>
      <c r="C2737" s="21" t="s">
        <v>4186</v>
      </c>
      <c r="D2737" s="21" t="s">
        <v>4225</v>
      </c>
      <c r="E2737" s="21" t="s">
        <v>72</v>
      </c>
      <c r="F2737" s="21" t="s">
        <v>4229</v>
      </c>
      <c r="G2737" s="21" t="s">
        <v>4230</v>
      </c>
      <c r="H2737" s="20" t="s">
        <v>78</v>
      </c>
      <c r="I2737" s="21" t="s">
        <v>4227</v>
      </c>
      <c r="J2737" s="5"/>
      <c r="K2737" s="5"/>
      <c r="L2737" s="19" t="str">
        <f>D2737&amp;"|"&amp;COUNTIF($D$5:D2737,D2737)</f>
        <v>استلام الصرف الصحي الداخلي، مراجعة المخططات|3</v>
      </c>
    </row>
    <row r="2738" spans="1:12" ht="36" x14ac:dyDescent="0.4">
      <c r="A2738" s="22">
        <v>2734</v>
      </c>
      <c r="B2738" s="22" t="s">
        <v>4185</v>
      </c>
      <c r="C2738" s="23" t="s">
        <v>4186</v>
      </c>
      <c r="D2738" s="23" t="s">
        <v>4225</v>
      </c>
      <c r="E2738" s="23" t="s">
        <v>72</v>
      </c>
      <c r="F2738" s="23" t="s">
        <v>4231</v>
      </c>
      <c r="G2738" s="23"/>
      <c r="H2738" s="22" t="s">
        <v>78</v>
      </c>
      <c r="I2738" s="23" t="s">
        <v>4232</v>
      </c>
      <c r="J2738" s="5"/>
      <c r="K2738" s="5"/>
      <c r="L2738" s="19" t="str">
        <f>D2738&amp;"|"&amp;COUNTIF($D$5:D2738,D2738)</f>
        <v>استلام الصرف الصحي الداخلي، مراجعة المخططات|4</v>
      </c>
    </row>
    <row r="2739" spans="1:12" ht="36" x14ac:dyDescent="0.4">
      <c r="A2739" s="20">
        <v>2735</v>
      </c>
      <c r="B2739" s="20" t="s">
        <v>4185</v>
      </c>
      <c r="C2739" s="21" t="s">
        <v>4186</v>
      </c>
      <c r="D2739" s="21" t="s">
        <v>4233</v>
      </c>
      <c r="E2739" s="21" t="s">
        <v>72</v>
      </c>
      <c r="F2739" s="21" t="s">
        <v>4234</v>
      </c>
      <c r="G2739" s="21"/>
      <c r="H2739" s="20" t="s">
        <v>74</v>
      </c>
      <c r="I2739" s="21" t="s">
        <v>4232</v>
      </c>
      <c r="J2739" s="5"/>
      <c r="K2739" s="5"/>
      <c r="L2739" s="19" t="str">
        <f>D2739&amp;"|"&amp;COUNTIF($D$5:D2739,D2739)</f>
        <v>استلام الصرف الصحي الداخلي، التأسيس والجرابات|1</v>
      </c>
    </row>
    <row r="2740" spans="1:12" ht="36" x14ac:dyDescent="0.4">
      <c r="A2740" s="22">
        <v>2736</v>
      </c>
      <c r="B2740" s="22" t="s">
        <v>4185</v>
      </c>
      <c r="C2740" s="23" t="s">
        <v>4186</v>
      </c>
      <c r="D2740" s="23" t="s">
        <v>4233</v>
      </c>
      <c r="E2740" s="23" t="s">
        <v>72</v>
      </c>
      <c r="F2740" s="23" t="s">
        <v>4235</v>
      </c>
      <c r="G2740" s="23" t="s">
        <v>4236</v>
      </c>
      <c r="H2740" s="22" t="s">
        <v>74</v>
      </c>
      <c r="I2740" s="23" t="s">
        <v>4232</v>
      </c>
      <c r="J2740" s="5"/>
      <c r="K2740" s="5"/>
      <c r="L2740" s="19" t="str">
        <f>D2740&amp;"|"&amp;COUNTIF($D$5:D2740,D2740)</f>
        <v>استلام الصرف الصحي الداخلي، التأسيس والجرابات|2</v>
      </c>
    </row>
    <row r="2741" spans="1:12" ht="36" x14ac:dyDescent="0.4">
      <c r="A2741" s="20">
        <v>2737</v>
      </c>
      <c r="B2741" s="20" t="s">
        <v>4185</v>
      </c>
      <c r="C2741" s="21" t="s">
        <v>4186</v>
      </c>
      <c r="D2741" s="21" t="s">
        <v>4233</v>
      </c>
      <c r="E2741" s="21" t="s">
        <v>72</v>
      </c>
      <c r="F2741" s="21" t="s">
        <v>4237</v>
      </c>
      <c r="G2741" s="21" t="s">
        <v>4238</v>
      </c>
      <c r="H2741" s="20" t="s">
        <v>74</v>
      </c>
      <c r="I2741" s="21" t="s">
        <v>4232</v>
      </c>
      <c r="J2741" s="5"/>
      <c r="K2741" s="5"/>
      <c r="L2741" s="19" t="str">
        <f>D2741&amp;"|"&amp;COUNTIF($D$5:D2741,D2741)</f>
        <v>استلام الصرف الصحي الداخلي، التأسيس والجرابات|3</v>
      </c>
    </row>
    <row r="2742" spans="1:12" ht="36" x14ac:dyDescent="0.4">
      <c r="A2742" s="22">
        <v>2738</v>
      </c>
      <c r="B2742" s="22" t="s">
        <v>4185</v>
      </c>
      <c r="C2742" s="23" t="s">
        <v>4186</v>
      </c>
      <c r="D2742" s="23" t="s">
        <v>4233</v>
      </c>
      <c r="E2742" s="23" t="s">
        <v>72</v>
      </c>
      <c r="F2742" s="23" t="s">
        <v>4239</v>
      </c>
      <c r="G2742" s="23"/>
      <c r="H2742" s="22" t="s">
        <v>84</v>
      </c>
      <c r="I2742" s="23" t="s">
        <v>4232</v>
      </c>
      <c r="J2742" s="5"/>
      <c r="K2742" s="5"/>
      <c r="L2742" s="19" t="str">
        <f>D2742&amp;"|"&amp;COUNTIF($D$5:D2742,D2742)</f>
        <v>استلام الصرف الصحي الداخلي، التأسيس والجرابات|4</v>
      </c>
    </row>
    <row r="2743" spans="1:12" ht="36" x14ac:dyDescent="0.4">
      <c r="A2743" s="20">
        <v>2739</v>
      </c>
      <c r="B2743" s="20" t="s">
        <v>4185</v>
      </c>
      <c r="C2743" s="21" t="s">
        <v>4186</v>
      </c>
      <c r="D2743" s="21" t="s">
        <v>4233</v>
      </c>
      <c r="E2743" s="21" t="s">
        <v>72</v>
      </c>
      <c r="F2743" s="21" t="s">
        <v>4240</v>
      </c>
      <c r="G2743" s="21"/>
      <c r="H2743" s="20" t="s">
        <v>84</v>
      </c>
      <c r="I2743" s="21" t="s">
        <v>4232</v>
      </c>
      <c r="J2743" s="5"/>
      <c r="K2743" s="5"/>
      <c r="L2743" s="19" t="str">
        <f>D2743&amp;"|"&amp;COUNTIF($D$5:D2743,D2743)</f>
        <v>استلام الصرف الصحي الداخلي، التأسيس والجرابات|5</v>
      </c>
    </row>
    <row r="2744" spans="1:12" ht="36" x14ac:dyDescent="0.4">
      <c r="A2744" s="22">
        <v>2740</v>
      </c>
      <c r="B2744" s="22" t="s">
        <v>4185</v>
      </c>
      <c r="C2744" s="23" t="s">
        <v>4186</v>
      </c>
      <c r="D2744" s="23" t="s">
        <v>4233</v>
      </c>
      <c r="E2744" s="23" t="s">
        <v>72</v>
      </c>
      <c r="F2744" s="23" t="s">
        <v>4241</v>
      </c>
      <c r="G2744" s="23" t="s">
        <v>4242</v>
      </c>
      <c r="H2744" s="22" t="s">
        <v>74</v>
      </c>
      <c r="I2744" s="23" t="s">
        <v>4232</v>
      </c>
      <c r="J2744" s="5"/>
      <c r="K2744" s="5"/>
      <c r="L2744" s="19" t="str">
        <f>D2744&amp;"|"&amp;COUNTIF($D$5:D2744,D2744)</f>
        <v>استلام الصرف الصحي الداخلي، التأسيس والجرابات|6</v>
      </c>
    </row>
    <row r="2745" spans="1:12" ht="36" x14ac:dyDescent="0.4">
      <c r="A2745" s="20">
        <v>2741</v>
      </c>
      <c r="B2745" s="20" t="s">
        <v>4185</v>
      </c>
      <c r="C2745" s="21" t="s">
        <v>4186</v>
      </c>
      <c r="D2745" s="21" t="s">
        <v>4233</v>
      </c>
      <c r="E2745" s="21" t="s">
        <v>72</v>
      </c>
      <c r="F2745" s="21" t="s">
        <v>4243</v>
      </c>
      <c r="G2745" s="21"/>
      <c r="H2745" s="20" t="s">
        <v>74</v>
      </c>
      <c r="I2745" s="21" t="s">
        <v>4232</v>
      </c>
      <c r="J2745" s="5"/>
      <c r="K2745" s="5"/>
      <c r="L2745" s="19" t="str">
        <f>D2745&amp;"|"&amp;COUNTIF($D$5:D2745,D2745)</f>
        <v>استلام الصرف الصحي الداخلي، التأسيس والجرابات|7</v>
      </c>
    </row>
    <row r="2746" spans="1:12" ht="54" x14ac:dyDescent="0.4">
      <c r="A2746" s="22">
        <v>2742</v>
      </c>
      <c r="B2746" s="22" t="s">
        <v>4185</v>
      </c>
      <c r="C2746" s="23" t="s">
        <v>4186</v>
      </c>
      <c r="D2746" s="23" t="s">
        <v>4233</v>
      </c>
      <c r="E2746" s="23" t="s">
        <v>72</v>
      </c>
      <c r="F2746" s="23" t="s">
        <v>4244</v>
      </c>
      <c r="G2746" s="23" t="s">
        <v>4245</v>
      </c>
      <c r="H2746" s="22" t="s">
        <v>74</v>
      </c>
      <c r="I2746" s="23" t="s">
        <v>4232</v>
      </c>
      <c r="J2746" s="5"/>
      <c r="K2746" s="5"/>
      <c r="L2746" s="19" t="str">
        <f>D2746&amp;"|"&amp;COUNTIF($D$5:D2746,D2746)</f>
        <v>استلام الصرف الصحي الداخلي، التأسيس والجرابات|8</v>
      </c>
    </row>
    <row r="2747" spans="1:12" ht="36" x14ac:dyDescent="0.4">
      <c r="A2747" s="20">
        <v>2743</v>
      </c>
      <c r="B2747" s="20" t="s">
        <v>4185</v>
      </c>
      <c r="C2747" s="21" t="s">
        <v>4186</v>
      </c>
      <c r="D2747" s="21" t="s">
        <v>4233</v>
      </c>
      <c r="E2747" s="21" t="s">
        <v>72</v>
      </c>
      <c r="F2747" s="21" t="s">
        <v>4246</v>
      </c>
      <c r="G2747" s="21"/>
      <c r="H2747" s="20" t="s">
        <v>84</v>
      </c>
      <c r="I2747" s="21" t="s">
        <v>4232</v>
      </c>
      <c r="J2747" s="5"/>
      <c r="K2747" s="5"/>
      <c r="L2747" s="19" t="str">
        <f>D2747&amp;"|"&amp;COUNTIF($D$5:D2747,D2747)</f>
        <v>استلام الصرف الصحي الداخلي، التأسيس والجرابات|9</v>
      </c>
    </row>
    <row r="2748" spans="1:12" ht="36" x14ac:dyDescent="0.4">
      <c r="A2748" s="22">
        <v>2744</v>
      </c>
      <c r="B2748" s="22" t="s">
        <v>4185</v>
      </c>
      <c r="C2748" s="23" t="s">
        <v>4186</v>
      </c>
      <c r="D2748" s="23" t="s">
        <v>4233</v>
      </c>
      <c r="E2748" s="23" t="s">
        <v>72</v>
      </c>
      <c r="F2748" s="23" t="s">
        <v>4247</v>
      </c>
      <c r="G2748" s="23"/>
      <c r="H2748" s="22" t="s">
        <v>74</v>
      </c>
      <c r="I2748" s="23" t="s">
        <v>4232</v>
      </c>
      <c r="J2748" s="5"/>
      <c r="K2748" s="5"/>
      <c r="L2748" s="19" t="str">
        <f>D2748&amp;"|"&amp;COUNTIF($D$5:D2748,D2748)</f>
        <v>استلام الصرف الصحي الداخلي، التأسيس والجرابات|10</v>
      </c>
    </row>
    <row r="2749" spans="1:12" ht="36" x14ac:dyDescent="0.4">
      <c r="A2749" s="20">
        <v>2745</v>
      </c>
      <c r="B2749" s="20" t="s">
        <v>4185</v>
      </c>
      <c r="C2749" s="21" t="s">
        <v>4186</v>
      </c>
      <c r="D2749" s="21" t="s">
        <v>4233</v>
      </c>
      <c r="E2749" s="21" t="s">
        <v>72</v>
      </c>
      <c r="F2749" s="21" t="s">
        <v>4248</v>
      </c>
      <c r="G2749" s="21"/>
      <c r="H2749" s="20" t="s">
        <v>84</v>
      </c>
      <c r="I2749" s="21" t="s">
        <v>4232</v>
      </c>
      <c r="J2749" s="5"/>
      <c r="K2749" s="5"/>
      <c r="L2749" s="19" t="str">
        <f>D2749&amp;"|"&amp;COUNTIF($D$5:D2749,D2749)</f>
        <v>استلام الصرف الصحي الداخلي، التأسيس والجرابات|11</v>
      </c>
    </row>
    <row r="2750" spans="1:12" ht="36" x14ac:dyDescent="0.4">
      <c r="A2750" s="22">
        <v>2746</v>
      </c>
      <c r="B2750" s="22" t="s">
        <v>4185</v>
      </c>
      <c r="C2750" s="23" t="s">
        <v>4186</v>
      </c>
      <c r="D2750" s="23" t="s">
        <v>4233</v>
      </c>
      <c r="E2750" s="23" t="s">
        <v>72</v>
      </c>
      <c r="F2750" s="23" t="s">
        <v>4249</v>
      </c>
      <c r="G2750" s="23" t="s">
        <v>4250</v>
      </c>
      <c r="H2750" s="22" t="s">
        <v>74</v>
      </c>
      <c r="I2750" s="23" t="s">
        <v>4232</v>
      </c>
      <c r="J2750" s="5"/>
      <c r="K2750" s="5"/>
      <c r="L2750" s="19" t="str">
        <f>D2750&amp;"|"&amp;COUNTIF($D$5:D2750,D2750)</f>
        <v>استلام الصرف الصحي الداخلي، التأسيس والجرابات|12</v>
      </c>
    </row>
    <row r="2751" spans="1:12" ht="36" x14ac:dyDescent="0.4">
      <c r="A2751" s="20">
        <v>2747</v>
      </c>
      <c r="B2751" s="20" t="s">
        <v>4185</v>
      </c>
      <c r="C2751" s="21" t="s">
        <v>4186</v>
      </c>
      <c r="D2751" s="21" t="s">
        <v>4233</v>
      </c>
      <c r="E2751" s="21" t="s">
        <v>72</v>
      </c>
      <c r="F2751" s="21" t="s">
        <v>4251</v>
      </c>
      <c r="G2751" s="21"/>
      <c r="H2751" s="20" t="s">
        <v>74</v>
      </c>
      <c r="I2751" s="21" t="s">
        <v>4232</v>
      </c>
      <c r="J2751" s="5"/>
      <c r="K2751" s="5"/>
      <c r="L2751" s="19" t="str">
        <f>D2751&amp;"|"&amp;COUNTIF($D$5:D2751,D2751)</f>
        <v>استلام الصرف الصحي الداخلي، التأسيس والجرابات|13</v>
      </c>
    </row>
    <row r="2752" spans="1:12" ht="36" x14ac:dyDescent="0.4">
      <c r="A2752" s="22">
        <v>2748</v>
      </c>
      <c r="B2752" s="22" t="s">
        <v>4185</v>
      </c>
      <c r="C2752" s="23" t="s">
        <v>4186</v>
      </c>
      <c r="D2752" s="23" t="s">
        <v>4233</v>
      </c>
      <c r="E2752" s="23" t="s">
        <v>72</v>
      </c>
      <c r="F2752" s="23" t="s">
        <v>4252</v>
      </c>
      <c r="G2752" s="23" t="s">
        <v>4253</v>
      </c>
      <c r="H2752" s="22" t="s">
        <v>84</v>
      </c>
      <c r="I2752" s="23" t="s">
        <v>4232</v>
      </c>
      <c r="J2752" s="5"/>
      <c r="K2752" s="5"/>
      <c r="L2752" s="19" t="str">
        <f>D2752&amp;"|"&amp;COUNTIF($D$5:D2752,D2752)</f>
        <v>استلام الصرف الصحي الداخلي، التأسيس والجرابات|14</v>
      </c>
    </row>
    <row r="2753" spans="1:12" ht="36" x14ac:dyDescent="0.4">
      <c r="A2753" s="20">
        <v>2749</v>
      </c>
      <c r="B2753" s="20" t="s">
        <v>4185</v>
      </c>
      <c r="C2753" s="21" t="s">
        <v>4186</v>
      </c>
      <c r="D2753" s="21" t="s">
        <v>4254</v>
      </c>
      <c r="E2753" s="21" t="s">
        <v>72</v>
      </c>
      <c r="F2753" s="21" t="s">
        <v>4255</v>
      </c>
      <c r="G2753" s="21"/>
      <c r="H2753" s="20" t="s">
        <v>78</v>
      </c>
      <c r="I2753" s="21" t="s">
        <v>4256</v>
      </c>
      <c r="J2753" s="5"/>
      <c r="K2753" s="5"/>
      <c r="L2753" s="19" t="str">
        <f>D2753&amp;"|"&amp;COUNTIF($D$5:D2753,D2753)</f>
        <v>استلام الصرف الصحي الداخلي، التأسيس داخل الحمام|1</v>
      </c>
    </row>
    <row r="2754" spans="1:12" ht="54" x14ac:dyDescent="0.4">
      <c r="A2754" s="22">
        <v>2750</v>
      </c>
      <c r="B2754" s="22" t="s">
        <v>4185</v>
      </c>
      <c r="C2754" s="23" t="s">
        <v>4186</v>
      </c>
      <c r="D2754" s="23" t="s">
        <v>4254</v>
      </c>
      <c r="E2754" s="23" t="s">
        <v>118</v>
      </c>
      <c r="F2754" s="23" t="s">
        <v>4257</v>
      </c>
      <c r="G2754" s="23" t="s">
        <v>4258</v>
      </c>
      <c r="H2754" s="22" t="s">
        <v>74</v>
      </c>
      <c r="I2754" s="23" t="s">
        <v>4256</v>
      </c>
      <c r="J2754" s="5"/>
      <c r="K2754" s="5"/>
      <c r="L2754" s="19" t="str">
        <f>D2754&amp;"|"&amp;COUNTIF($D$5:D2754,D2754)</f>
        <v>استلام الصرف الصحي الداخلي، التأسيس داخل الحمام|2</v>
      </c>
    </row>
    <row r="2755" spans="1:12" ht="36" x14ac:dyDescent="0.4">
      <c r="A2755" s="20">
        <v>2751</v>
      </c>
      <c r="B2755" s="20" t="s">
        <v>4185</v>
      </c>
      <c r="C2755" s="21" t="s">
        <v>4186</v>
      </c>
      <c r="D2755" s="21" t="s">
        <v>4254</v>
      </c>
      <c r="E2755" s="21" t="s">
        <v>118</v>
      </c>
      <c r="F2755" s="21" t="s">
        <v>4259</v>
      </c>
      <c r="G2755" s="21"/>
      <c r="H2755" s="20" t="s">
        <v>84</v>
      </c>
      <c r="I2755" s="21" t="s">
        <v>4256</v>
      </c>
      <c r="J2755" s="5"/>
      <c r="K2755" s="5"/>
      <c r="L2755" s="19" t="str">
        <f>D2755&amp;"|"&amp;COUNTIF($D$5:D2755,D2755)</f>
        <v>استلام الصرف الصحي الداخلي، التأسيس داخل الحمام|3</v>
      </c>
    </row>
    <row r="2756" spans="1:12" ht="36" x14ac:dyDescent="0.4">
      <c r="A2756" s="22">
        <v>2752</v>
      </c>
      <c r="B2756" s="22" t="s">
        <v>4185</v>
      </c>
      <c r="C2756" s="23" t="s">
        <v>4186</v>
      </c>
      <c r="D2756" s="23" t="s">
        <v>4254</v>
      </c>
      <c r="E2756" s="23" t="s">
        <v>118</v>
      </c>
      <c r="F2756" s="23" t="s">
        <v>4260</v>
      </c>
      <c r="G2756" s="23"/>
      <c r="H2756" s="22" t="s">
        <v>84</v>
      </c>
      <c r="I2756" s="23" t="s">
        <v>4256</v>
      </c>
      <c r="J2756" s="5"/>
      <c r="K2756" s="5"/>
      <c r="L2756" s="19" t="str">
        <f>D2756&amp;"|"&amp;COUNTIF($D$5:D2756,D2756)</f>
        <v>استلام الصرف الصحي الداخلي، التأسيس داخل الحمام|4</v>
      </c>
    </row>
    <row r="2757" spans="1:12" ht="36" x14ac:dyDescent="0.4">
      <c r="A2757" s="20">
        <v>2753</v>
      </c>
      <c r="B2757" s="20" t="s">
        <v>4185</v>
      </c>
      <c r="C2757" s="21" t="s">
        <v>4186</v>
      </c>
      <c r="D2757" s="21" t="s">
        <v>4254</v>
      </c>
      <c r="E2757" s="21" t="s">
        <v>118</v>
      </c>
      <c r="F2757" s="21" t="s">
        <v>4261</v>
      </c>
      <c r="G2757" s="21" t="s">
        <v>4262</v>
      </c>
      <c r="H2757" s="20" t="s">
        <v>84</v>
      </c>
      <c r="I2757" s="21" t="s">
        <v>4256</v>
      </c>
      <c r="J2757" s="5"/>
      <c r="K2757" s="5"/>
      <c r="L2757" s="19" t="str">
        <f>D2757&amp;"|"&amp;COUNTIF($D$5:D2757,D2757)</f>
        <v>استلام الصرف الصحي الداخلي، التأسيس داخل الحمام|5</v>
      </c>
    </row>
    <row r="2758" spans="1:12" ht="36" x14ac:dyDescent="0.4">
      <c r="A2758" s="22">
        <v>2754</v>
      </c>
      <c r="B2758" s="22" t="s">
        <v>4185</v>
      </c>
      <c r="C2758" s="23" t="s">
        <v>4186</v>
      </c>
      <c r="D2758" s="23" t="s">
        <v>4254</v>
      </c>
      <c r="E2758" s="23" t="s">
        <v>118</v>
      </c>
      <c r="F2758" s="23" t="s">
        <v>4263</v>
      </c>
      <c r="G2758" s="23" t="s">
        <v>4264</v>
      </c>
      <c r="H2758" s="22" t="s">
        <v>84</v>
      </c>
      <c r="I2758" s="23" t="s">
        <v>4256</v>
      </c>
      <c r="J2758" s="5"/>
      <c r="K2758" s="5"/>
      <c r="L2758" s="19" t="str">
        <f>D2758&amp;"|"&amp;COUNTIF($D$5:D2758,D2758)</f>
        <v>استلام الصرف الصحي الداخلي، التأسيس داخل الحمام|6</v>
      </c>
    </row>
    <row r="2759" spans="1:12" ht="36" x14ac:dyDescent="0.4">
      <c r="A2759" s="20">
        <v>2755</v>
      </c>
      <c r="B2759" s="20" t="s">
        <v>4185</v>
      </c>
      <c r="C2759" s="21" t="s">
        <v>4186</v>
      </c>
      <c r="D2759" s="21" t="s">
        <v>4254</v>
      </c>
      <c r="E2759" s="21" t="s">
        <v>118</v>
      </c>
      <c r="F2759" s="21" t="s">
        <v>4265</v>
      </c>
      <c r="G2759" s="21" t="s">
        <v>4266</v>
      </c>
      <c r="H2759" s="20" t="s">
        <v>84</v>
      </c>
      <c r="I2759" s="21" t="s">
        <v>4256</v>
      </c>
      <c r="J2759" s="5"/>
      <c r="K2759" s="5"/>
      <c r="L2759" s="19" t="str">
        <f>D2759&amp;"|"&amp;COUNTIF($D$5:D2759,D2759)</f>
        <v>استلام الصرف الصحي الداخلي، التأسيس داخل الحمام|7</v>
      </c>
    </row>
    <row r="2760" spans="1:12" ht="36" x14ac:dyDescent="0.4">
      <c r="A2760" s="22">
        <v>2756</v>
      </c>
      <c r="B2760" s="22" t="s">
        <v>4185</v>
      </c>
      <c r="C2760" s="23" t="s">
        <v>4186</v>
      </c>
      <c r="D2760" s="23" t="s">
        <v>4254</v>
      </c>
      <c r="E2760" s="23" t="s">
        <v>118</v>
      </c>
      <c r="F2760" s="23" t="s">
        <v>4267</v>
      </c>
      <c r="G2760" s="23"/>
      <c r="H2760" s="22" t="s">
        <v>84</v>
      </c>
      <c r="I2760" s="23" t="s">
        <v>4256</v>
      </c>
      <c r="J2760" s="5"/>
      <c r="K2760" s="5"/>
      <c r="L2760" s="19" t="str">
        <f>D2760&amp;"|"&amp;COUNTIF($D$5:D2760,D2760)</f>
        <v>استلام الصرف الصحي الداخلي، التأسيس داخل الحمام|8</v>
      </c>
    </row>
    <row r="2761" spans="1:12" ht="36" x14ac:dyDescent="0.4">
      <c r="A2761" s="20">
        <v>2757</v>
      </c>
      <c r="B2761" s="20" t="s">
        <v>4185</v>
      </c>
      <c r="C2761" s="21" t="s">
        <v>4186</v>
      </c>
      <c r="D2761" s="21" t="s">
        <v>4254</v>
      </c>
      <c r="E2761" s="21" t="s">
        <v>118</v>
      </c>
      <c r="F2761" s="21" t="s">
        <v>4268</v>
      </c>
      <c r="G2761" s="21"/>
      <c r="H2761" s="20" t="s">
        <v>84</v>
      </c>
      <c r="I2761" s="21" t="s">
        <v>4256</v>
      </c>
      <c r="J2761" s="5"/>
      <c r="K2761" s="5"/>
      <c r="L2761" s="19" t="str">
        <f>D2761&amp;"|"&amp;COUNTIF($D$5:D2761,D2761)</f>
        <v>استلام الصرف الصحي الداخلي، التأسيس داخل الحمام|9</v>
      </c>
    </row>
    <row r="2762" spans="1:12" ht="36" x14ac:dyDescent="0.4">
      <c r="A2762" s="22">
        <v>2758</v>
      </c>
      <c r="B2762" s="22" t="s">
        <v>4185</v>
      </c>
      <c r="C2762" s="23" t="s">
        <v>4186</v>
      </c>
      <c r="D2762" s="23" t="s">
        <v>4254</v>
      </c>
      <c r="E2762" s="23" t="s">
        <v>118</v>
      </c>
      <c r="F2762" s="23" t="s">
        <v>4269</v>
      </c>
      <c r="G2762" s="23"/>
      <c r="H2762" s="22" t="s">
        <v>84</v>
      </c>
      <c r="I2762" s="23" t="s">
        <v>4256</v>
      </c>
      <c r="J2762" s="5"/>
      <c r="K2762" s="5"/>
      <c r="L2762" s="19" t="str">
        <f>D2762&amp;"|"&amp;COUNTIF($D$5:D2762,D2762)</f>
        <v>استلام الصرف الصحي الداخلي، التأسيس داخل الحمام|10</v>
      </c>
    </row>
    <row r="2763" spans="1:12" ht="36" x14ac:dyDescent="0.4">
      <c r="A2763" s="20">
        <v>2759</v>
      </c>
      <c r="B2763" s="20" t="s">
        <v>4185</v>
      </c>
      <c r="C2763" s="21" t="s">
        <v>4186</v>
      </c>
      <c r="D2763" s="21" t="s">
        <v>4254</v>
      </c>
      <c r="E2763" s="21" t="s">
        <v>118</v>
      </c>
      <c r="F2763" s="21" t="s">
        <v>4270</v>
      </c>
      <c r="G2763" s="21"/>
      <c r="H2763" s="20" t="s">
        <v>84</v>
      </c>
      <c r="I2763" s="21" t="s">
        <v>4256</v>
      </c>
      <c r="J2763" s="5"/>
      <c r="K2763" s="5"/>
      <c r="L2763" s="19" t="str">
        <f>D2763&amp;"|"&amp;COUNTIF($D$5:D2763,D2763)</f>
        <v>استلام الصرف الصحي الداخلي، التأسيس داخل الحمام|11</v>
      </c>
    </row>
    <row r="2764" spans="1:12" ht="36" x14ac:dyDescent="0.4">
      <c r="A2764" s="22">
        <v>2760</v>
      </c>
      <c r="B2764" s="22" t="s">
        <v>4185</v>
      </c>
      <c r="C2764" s="23" t="s">
        <v>4186</v>
      </c>
      <c r="D2764" s="23" t="s">
        <v>4254</v>
      </c>
      <c r="E2764" s="23" t="s">
        <v>118</v>
      </c>
      <c r="F2764" s="23" t="s">
        <v>4271</v>
      </c>
      <c r="G2764" s="23" t="s">
        <v>4272</v>
      </c>
      <c r="H2764" s="22" t="s">
        <v>74</v>
      </c>
      <c r="I2764" s="23" t="s">
        <v>4256</v>
      </c>
      <c r="J2764" s="5"/>
      <c r="K2764" s="5"/>
      <c r="L2764" s="19" t="str">
        <f>D2764&amp;"|"&amp;COUNTIF($D$5:D2764,D2764)</f>
        <v>استلام الصرف الصحي الداخلي، التأسيس داخل الحمام|12</v>
      </c>
    </row>
    <row r="2765" spans="1:12" ht="36" x14ac:dyDescent="0.4">
      <c r="A2765" s="20">
        <v>2761</v>
      </c>
      <c r="B2765" s="20" t="s">
        <v>4185</v>
      </c>
      <c r="C2765" s="21" t="s">
        <v>4186</v>
      </c>
      <c r="D2765" s="21" t="s">
        <v>4254</v>
      </c>
      <c r="E2765" s="21" t="s">
        <v>118</v>
      </c>
      <c r="F2765" s="21" t="s">
        <v>4273</v>
      </c>
      <c r="G2765" s="21"/>
      <c r="H2765" s="20" t="s">
        <v>84</v>
      </c>
      <c r="I2765" s="21" t="s">
        <v>4274</v>
      </c>
      <c r="J2765" s="5"/>
      <c r="K2765" s="5"/>
      <c r="L2765" s="19" t="str">
        <f>D2765&amp;"|"&amp;COUNTIF($D$5:D2765,D2765)</f>
        <v>استلام الصرف الصحي الداخلي، التأسيس داخل الحمام|13</v>
      </c>
    </row>
    <row r="2766" spans="1:12" ht="36" x14ac:dyDescent="0.4">
      <c r="A2766" s="22">
        <v>2762</v>
      </c>
      <c r="B2766" s="22" t="s">
        <v>4185</v>
      </c>
      <c r="C2766" s="23" t="s">
        <v>4186</v>
      </c>
      <c r="D2766" s="23" t="s">
        <v>4254</v>
      </c>
      <c r="E2766" s="23" t="s">
        <v>118</v>
      </c>
      <c r="F2766" s="23" t="s">
        <v>4275</v>
      </c>
      <c r="G2766" s="23"/>
      <c r="H2766" s="22" t="s">
        <v>84</v>
      </c>
      <c r="I2766" s="23" t="s">
        <v>4274</v>
      </c>
      <c r="J2766" s="5"/>
      <c r="K2766" s="5"/>
      <c r="L2766" s="19" t="str">
        <f>D2766&amp;"|"&amp;COUNTIF($D$5:D2766,D2766)</f>
        <v>استلام الصرف الصحي الداخلي، التأسيس داخل الحمام|14</v>
      </c>
    </row>
    <row r="2767" spans="1:12" ht="36" x14ac:dyDescent="0.4">
      <c r="A2767" s="20">
        <v>2763</v>
      </c>
      <c r="B2767" s="20" t="s">
        <v>4185</v>
      </c>
      <c r="C2767" s="21" t="s">
        <v>4186</v>
      </c>
      <c r="D2767" s="21" t="s">
        <v>4254</v>
      </c>
      <c r="E2767" s="21" t="s">
        <v>118</v>
      </c>
      <c r="F2767" s="21" t="s">
        <v>4276</v>
      </c>
      <c r="G2767" s="21" t="s">
        <v>4277</v>
      </c>
      <c r="H2767" s="20" t="s">
        <v>84</v>
      </c>
      <c r="I2767" s="21" t="s">
        <v>4274</v>
      </c>
      <c r="J2767" s="5"/>
      <c r="K2767" s="5"/>
      <c r="L2767" s="19" t="str">
        <f>D2767&amp;"|"&amp;COUNTIF($D$5:D2767,D2767)</f>
        <v>استلام الصرف الصحي الداخلي، التأسيس داخل الحمام|15</v>
      </c>
    </row>
    <row r="2768" spans="1:12" ht="36" x14ac:dyDescent="0.4">
      <c r="A2768" s="22">
        <v>2764</v>
      </c>
      <c r="B2768" s="22" t="s">
        <v>4185</v>
      </c>
      <c r="C2768" s="23" t="s">
        <v>4186</v>
      </c>
      <c r="D2768" s="23" t="s">
        <v>4254</v>
      </c>
      <c r="E2768" s="23" t="s">
        <v>118</v>
      </c>
      <c r="F2768" s="23" t="s">
        <v>4278</v>
      </c>
      <c r="G2768" s="23"/>
      <c r="H2768" s="22" t="s">
        <v>84</v>
      </c>
      <c r="I2768" s="23" t="s">
        <v>4274</v>
      </c>
      <c r="J2768" s="5"/>
      <c r="K2768" s="5"/>
      <c r="L2768" s="19" t="str">
        <f>D2768&amp;"|"&amp;COUNTIF($D$5:D2768,D2768)</f>
        <v>استلام الصرف الصحي الداخلي، التأسيس داخل الحمام|16</v>
      </c>
    </row>
    <row r="2769" spans="1:12" ht="36" x14ac:dyDescent="0.4">
      <c r="A2769" s="20">
        <v>2765</v>
      </c>
      <c r="B2769" s="20" t="s">
        <v>4185</v>
      </c>
      <c r="C2769" s="21" t="s">
        <v>4186</v>
      </c>
      <c r="D2769" s="21" t="s">
        <v>4254</v>
      </c>
      <c r="E2769" s="21" t="s">
        <v>118</v>
      </c>
      <c r="F2769" s="21" t="s">
        <v>4279</v>
      </c>
      <c r="G2769" s="21"/>
      <c r="H2769" s="20" t="s">
        <v>84</v>
      </c>
      <c r="I2769" s="21" t="s">
        <v>4274</v>
      </c>
      <c r="J2769" s="5"/>
      <c r="K2769" s="5"/>
      <c r="L2769" s="19" t="str">
        <f>D2769&amp;"|"&amp;COUNTIF($D$5:D2769,D2769)</f>
        <v>استلام الصرف الصحي الداخلي، التأسيس داخل الحمام|17</v>
      </c>
    </row>
    <row r="2770" spans="1:12" ht="36" x14ac:dyDescent="0.4">
      <c r="A2770" s="22">
        <v>2766</v>
      </c>
      <c r="B2770" s="22" t="s">
        <v>4185</v>
      </c>
      <c r="C2770" s="23" t="s">
        <v>4186</v>
      </c>
      <c r="D2770" s="23" t="s">
        <v>4254</v>
      </c>
      <c r="E2770" s="23" t="s">
        <v>118</v>
      </c>
      <c r="F2770" s="23" t="s">
        <v>4280</v>
      </c>
      <c r="G2770" s="23"/>
      <c r="H2770" s="22" t="s">
        <v>84</v>
      </c>
      <c r="I2770" s="23" t="s">
        <v>4274</v>
      </c>
      <c r="J2770" s="5"/>
      <c r="K2770" s="5"/>
      <c r="L2770" s="19" t="str">
        <f>D2770&amp;"|"&amp;COUNTIF($D$5:D2770,D2770)</f>
        <v>استلام الصرف الصحي الداخلي، التأسيس داخل الحمام|18</v>
      </c>
    </row>
    <row r="2771" spans="1:12" ht="36" x14ac:dyDescent="0.4">
      <c r="A2771" s="20">
        <v>2767</v>
      </c>
      <c r="B2771" s="20" t="s">
        <v>4185</v>
      </c>
      <c r="C2771" s="21" t="s">
        <v>4186</v>
      </c>
      <c r="D2771" s="21" t="s">
        <v>4254</v>
      </c>
      <c r="E2771" s="21" t="s">
        <v>118</v>
      </c>
      <c r="F2771" s="21" t="s">
        <v>4281</v>
      </c>
      <c r="G2771" s="21"/>
      <c r="H2771" s="20" t="s">
        <v>84</v>
      </c>
      <c r="I2771" s="21" t="s">
        <v>4274</v>
      </c>
      <c r="J2771" s="5"/>
      <c r="K2771" s="5"/>
      <c r="L2771" s="19" t="str">
        <f>D2771&amp;"|"&amp;COUNTIF($D$5:D2771,D2771)</f>
        <v>استلام الصرف الصحي الداخلي، التأسيس داخل الحمام|19</v>
      </c>
    </row>
    <row r="2772" spans="1:12" ht="36" x14ac:dyDescent="0.4">
      <c r="A2772" s="22">
        <v>2768</v>
      </c>
      <c r="B2772" s="22" t="s">
        <v>4185</v>
      </c>
      <c r="C2772" s="23" t="s">
        <v>4186</v>
      </c>
      <c r="D2772" s="23" t="s">
        <v>4254</v>
      </c>
      <c r="E2772" s="23" t="s">
        <v>118</v>
      </c>
      <c r="F2772" s="23" t="s">
        <v>4282</v>
      </c>
      <c r="G2772" s="23"/>
      <c r="H2772" s="22" t="s">
        <v>84</v>
      </c>
      <c r="I2772" s="23" t="s">
        <v>4274</v>
      </c>
      <c r="J2772" s="5"/>
      <c r="K2772" s="5"/>
      <c r="L2772" s="19" t="str">
        <f>D2772&amp;"|"&amp;COUNTIF($D$5:D2772,D2772)</f>
        <v>استلام الصرف الصحي الداخلي، التأسيس داخل الحمام|20</v>
      </c>
    </row>
    <row r="2773" spans="1:12" ht="36" x14ac:dyDescent="0.4">
      <c r="A2773" s="20">
        <v>2769</v>
      </c>
      <c r="B2773" s="20" t="s">
        <v>4185</v>
      </c>
      <c r="C2773" s="21" t="s">
        <v>4186</v>
      </c>
      <c r="D2773" s="21" t="s">
        <v>4254</v>
      </c>
      <c r="E2773" s="21" t="s">
        <v>118</v>
      </c>
      <c r="F2773" s="21" t="s">
        <v>4283</v>
      </c>
      <c r="G2773" s="21"/>
      <c r="H2773" s="20" t="s">
        <v>78</v>
      </c>
      <c r="I2773" s="21" t="s">
        <v>4274</v>
      </c>
      <c r="J2773" s="5"/>
      <c r="K2773" s="5"/>
      <c r="L2773" s="19" t="str">
        <f>D2773&amp;"|"&amp;COUNTIF($D$5:D2773,D2773)</f>
        <v>استلام الصرف الصحي الداخلي، التأسيس داخل الحمام|21</v>
      </c>
    </row>
    <row r="2774" spans="1:12" ht="36" x14ac:dyDescent="0.4">
      <c r="A2774" s="22">
        <v>2770</v>
      </c>
      <c r="B2774" s="22" t="s">
        <v>4185</v>
      </c>
      <c r="C2774" s="23" t="s">
        <v>4186</v>
      </c>
      <c r="D2774" s="23" t="s">
        <v>4254</v>
      </c>
      <c r="E2774" s="23" t="s">
        <v>118</v>
      </c>
      <c r="F2774" s="23" t="s">
        <v>4284</v>
      </c>
      <c r="G2774" s="23"/>
      <c r="H2774" s="22" t="s">
        <v>84</v>
      </c>
      <c r="I2774" s="23" t="s">
        <v>4274</v>
      </c>
      <c r="J2774" s="5"/>
      <c r="K2774" s="5"/>
      <c r="L2774" s="19" t="str">
        <f>D2774&amp;"|"&amp;COUNTIF($D$5:D2774,D2774)</f>
        <v>استلام الصرف الصحي الداخلي، التأسيس داخل الحمام|22</v>
      </c>
    </row>
    <row r="2775" spans="1:12" ht="36" x14ac:dyDescent="0.4">
      <c r="A2775" s="20">
        <v>2771</v>
      </c>
      <c r="B2775" s="20" t="s">
        <v>4185</v>
      </c>
      <c r="C2775" s="21" t="s">
        <v>4186</v>
      </c>
      <c r="D2775" s="21" t="s">
        <v>4254</v>
      </c>
      <c r="E2775" s="21" t="s">
        <v>72</v>
      </c>
      <c r="F2775" s="21" t="s">
        <v>4285</v>
      </c>
      <c r="G2775" s="21"/>
      <c r="H2775" s="20" t="s">
        <v>78</v>
      </c>
      <c r="I2775" s="21" t="s">
        <v>4274</v>
      </c>
      <c r="J2775" s="5"/>
      <c r="K2775" s="5"/>
      <c r="L2775" s="19" t="str">
        <f>D2775&amp;"|"&amp;COUNTIF($D$5:D2775,D2775)</f>
        <v>استلام الصرف الصحي الداخلي، التأسيس داخل الحمام|23</v>
      </c>
    </row>
    <row r="2776" spans="1:12" ht="36" x14ac:dyDescent="0.4">
      <c r="A2776" s="22">
        <v>2772</v>
      </c>
      <c r="B2776" s="22" t="s">
        <v>4185</v>
      </c>
      <c r="C2776" s="23" t="s">
        <v>4186</v>
      </c>
      <c r="D2776" s="23" t="s">
        <v>4254</v>
      </c>
      <c r="E2776" s="23" t="s">
        <v>118</v>
      </c>
      <c r="F2776" s="23" t="s">
        <v>4286</v>
      </c>
      <c r="G2776" s="23"/>
      <c r="H2776" s="22" t="s">
        <v>84</v>
      </c>
      <c r="I2776" s="23" t="s">
        <v>4274</v>
      </c>
      <c r="J2776" s="5"/>
      <c r="K2776" s="5"/>
      <c r="L2776" s="19" t="str">
        <f>D2776&amp;"|"&amp;COUNTIF($D$5:D2776,D2776)</f>
        <v>استلام الصرف الصحي الداخلي، التأسيس داخل الحمام|24</v>
      </c>
    </row>
    <row r="2777" spans="1:12" ht="36" x14ac:dyDescent="0.4">
      <c r="A2777" s="20">
        <v>2773</v>
      </c>
      <c r="B2777" s="20" t="s">
        <v>4185</v>
      </c>
      <c r="C2777" s="21" t="s">
        <v>4186</v>
      </c>
      <c r="D2777" s="21" t="s">
        <v>4254</v>
      </c>
      <c r="E2777" s="21" t="s">
        <v>118</v>
      </c>
      <c r="F2777" s="21" t="s">
        <v>4287</v>
      </c>
      <c r="G2777" s="21"/>
      <c r="H2777" s="20" t="s">
        <v>84</v>
      </c>
      <c r="I2777" s="21" t="s">
        <v>4274</v>
      </c>
      <c r="J2777" s="5"/>
      <c r="K2777" s="5"/>
      <c r="L2777" s="19" t="str">
        <f>D2777&amp;"|"&amp;COUNTIF($D$5:D2777,D2777)</f>
        <v>استلام الصرف الصحي الداخلي، التأسيس داخل الحمام|25</v>
      </c>
    </row>
    <row r="2778" spans="1:12" ht="18" x14ac:dyDescent="0.4">
      <c r="A2778" s="22">
        <v>2774</v>
      </c>
      <c r="B2778" s="22" t="s">
        <v>4185</v>
      </c>
      <c r="C2778" s="23" t="s">
        <v>4186</v>
      </c>
      <c r="D2778" s="23" t="s">
        <v>4288</v>
      </c>
      <c r="E2778" s="23" t="s">
        <v>404</v>
      </c>
      <c r="F2778" s="23" t="s">
        <v>4289</v>
      </c>
      <c r="G2778" s="23"/>
      <c r="H2778" s="22" t="s">
        <v>84</v>
      </c>
      <c r="I2778" s="23" t="s">
        <v>4290</v>
      </c>
      <c r="J2778" s="5"/>
      <c r="K2778" s="5"/>
      <c r="L2778" s="19" t="str">
        <f>D2778&amp;"|"&amp;COUNTIF($D$5:D2778,D2778)</f>
        <v>اختبار مواسير الصرف الداخلي|1</v>
      </c>
    </row>
    <row r="2779" spans="1:12" ht="18" x14ac:dyDescent="0.4">
      <c r="A2779" s="20">
        <v>2775</v>
      </c>
      <c r="B2779" s="20" t="s">
        <v>4185</v>
      </c>
      <c r="C2779" s="21" t="s">
        <v>4186</v>
      </c>
      <c r="D2779" s="21" t="s">
        <v>4288</v>
      </c>
      <c r="E2779" s="21" t="s">
        <v>118</v>
      </c>
      <c r="F2779" s="21" t="s">
        <v>4291</v>
      </c>
      <c r="G2779" s="21" t="s">
        <v>4292</v>
      </c>
      <c r="H2779" s="20" t="s">
        <v>74</v>
      </c>
      <c r="I2779" s="21" t="s">
        <v>4290</v>
      </c>
      <c r="J2779" s="5"/>
      <c r="K2779" s="5"/>
      <c r="L2779" s="19" t="str">
        <f>D2779&amp;"|"&amp;COUNTIF($D$5:D2779,D2779)</f>
        <v>اختبار مواسير الصرف الداخلي|2</v>
      </c>
    </row>
    <row r="2780" spans="1:12" ht="36" x14ac:dyDescent="0.4">
      <c r="A2780" s="22">
        <v>2776</v>
      </c>
      <c r="B2780" s="22" t="s">
        <v>4185</v>
      </c>
      <c r="C2780" s="23" t="s">
        <v>4186</v>
      </c>
      <c r="D2780" s="23" t="s">
        <v>4293</v>
      </c>
      <c r="E2780" s="23" t="s">
        <v>118</v>
      </c>
      <c r="F2780" s="23" t="s">
        <v>4294</v>
      </c>
      <c r="G2780" s="23"/>
      <c r="H2780" s="22" t="s">
        <v>84</v>
      </c>
      <c r="I2780" s="23" t="s">
        <v>4290</v>
      </c>
      <c r="J2780" s="5"/>
      <c r="K2780" s="5"/>
      <c r="L2780" s="19" t="str">
        <f>D2780&amp;"|"&amp;COUNTIF($D$5:D2780,D2780)</f>
        <v>استلام مواسير الصرف الرأسية بالمناور|1</v>
      </c>
    </row>
    <row r="2781" spans="1:12" ht="36" x14ac:dyDescent="0.4">
      <c r="A2781" s="20">
        <v>2777</v>
      </c>
      <c r="B2781" s="20" t="s">
        <v>4185</v>
      </c>
      <c r="C2781" s="21" t="s">
        <v>4186</v>
      </c>
      <c r="D2781" s="21" t="s">
        <v>4293</v>
      </c>
      <c r="E2781" s="21" t="s">
        <v>118</v>
      </c>
      <c r="F2781" s="21" t="s">
        <v>4295</v>
      </c>
      <c r="G2781" s="21"/>
      <c r="H2781" s="20" t="s">
        <v>84</v>
      </c>
      <c r="I2781" s="21" t="s">
        <v>4290</v>
      </c>
      <c r="J2781" s="5"/>
      <c r="K2781" s="5"/>
      <c r="L2781" s="19" t="str">
        <f>D2781&amp;"|"&amp;COUNTIF($D$5:D2781,D2781)</f>
        <v>استلام مواسير الصرف الرأسية بالمناور|2</v>
      </c>
    </row>
    <row r="2782" spans="1:12" ht="36" x14ac:dyDescent="0.4">
      <c r="A2782" s="22">
        <v>2778</v>
      </c>
      <c r="B2782" s="22" t="s">
        <v>4185</v>
      </c>
      <c r="C2782" s="23" t="s">
        <v>4186</v>
      </c>
      <c r="D2782" s="23" t="s">
        <v>4293</v>
      </c>
      <c r="E2782" s="23" t="s">
        <v>118</v>
      </c>
      <c r="F2782" s="23" t="s">
        <v>4296</v>
      </c>
      <c r="G2782" s="23"/>
      <c r="H2782" s="22" t="s">
        <v>84</v>
      </c>
      <c r="I2782" s="23" t="s">
        <v>4290</v>
      </c>
      <c r="J2782" s="5"/>
      <c r="K2782" s="5"/>
      <c r="L2782" s="19" t="str">
        <f>D2782&amp;"|"&amp;COUNTIF($D$5:D2782,D2782)</f>
        <v>استلام مواسير الصرف الرأسية بالمناور|3</v>
      </c>
    </row>
    <row r="2783" spans="1:12" ht="36" x14ac:dyDescent="0.4">
      <c r="A2783" s="20">
        <v>2779</v>
      </c>
      <c r="B2783" s="20" t="s">
        <v>4185</v>
      </c>
      <c r="C2783" s="21" t="s">
        <v>4186</v>
      </c>
      <c r="D2783" s="21" t="s">
        <v>4293</v>
      </c>
      <c r="E2783" s="21" t="s">
        <v>118</v>
      </c>
      <c r="F2783" s="21" t="s">
        <v>4297</v>
      </c>
      <c r="G2783" s="21" t="s">
        <v>4298</v>
      </c>
      <c r="H2783" s="20" t="s">
        <v>84</v>
      </c>
      <c r="I2783" s="21" t="s">
        <v>4290</v>
      </c>
      <c r="J2783" s="5"/>
      <c r="K2783" s="5"/>
      <c r="L2783" s="19" t="str">
        <f>D2783&amp;"|"&amp;COUNTIF($D$5:D2783,D2783)</f>
        <v>استلام مواسير الصرف الرأسية بالمناور|4</v>
      </c>
    </row>
    <row r="2784" spans="1:12" ht="36" x14ac:dyDescent="0.4">
      <c r="A2784" s="22">
        <v>2780</v>
      </c>
      <c r="B2784" s="22" t="s">
        <v>4185</v>
      </c>
      <c r="C2784" s="23" t="s">
        <v>4186</v>
      </c>
      <c r="D2784" s="23" t="s">
        <v>4293</v>
      </c>
      <c r="E2784" s="23" t="s">
        <v>118</v>
      </c>
      <c r="F2784" s="23" t="s">
        <v>4299</v>
      </c>
      <c r="G2784" s="23" t="s">
        <v>4300</v>
      </c>
      <c r="H2784" s="22" t="s">
        <v>84</v>
      </c>
      <c r="I2784" s="23" t="s">
        <v>4290</v>
      </c>
      <c r="J2784" s="5"/>
      <c r="K2784" s="5"/>
      <c r="L2784" s="19" t="str">
        <f>D2784&amp;"|"&amp;COUNTIF($D$5:D2784,D2784)</f>
        <v>استلام مواسير الصرف الرأسية بالمناور|5</v>
      </c>
    </row>
    <row r="2785" spans="1:12" ht="36" x14ac:dyDescent="0.4">
      <c r="A2785" s="20">
        <v>2781</v>
      </c>
      <c r="B2785" s="20" t="s">
        <v>4185</v>
      </c>
      <c r="C2785" s="21" t="s">
        <v>4186</v>
      </c>
      <c r="D2785" s="21" t="s">
        <v>4293</v>
      </c>
      <c r="E2785" s="21" t="s">
        <v>118</v>
      </c>
      <c r="F2785" s="21" t="s">
        <v>4301</v>
      </c>
      <c r="G2785" s="21"/>
      <c r="H2785" s="20" t="s">
        <v>84</v>
      </c>
      <c r="I2785" s="21" t="s">
        <v>4290</v>
      </c>
      <c r="J2785" s="5"/>
      <c r="K2785" s="5"/>
      <c r="L2785" s="19" t="str">
        <f>D2785&amp;"|"&amp;COUNTIF($D$5:D2785,D2785)</f>
        <v>استلام مواسير الصرف الرأسية بالمناور|6</v>
      </c>
    </row>
    <row r="2786" spans="1:12" ht="36" x14ac:dyDescent="0.4">
      <c r="A2786" s="22">
        <v>2782</v>
      </c>
      <c r="B2786" s="22" t="s">
        <v>4185</v>
      </c>
      <c r="C2786" s="23" t="s">
        <v>4186</v>
      </c>
      <c r="D2786" s="23" t="s">
        <v>4293</v>
      </c>
      <c r="E2786" s="23" t="s">
        <v>118</v>
      </c>
      <c r="F2786" s="23" t="s">
        <v>4302</v>
      </c>
      <c r="G2786" s="23" t="s">
        <v>4303</v>
      </c>
      <c r="H2786" s="22" t="s">
        <v>84</v>
      </c>
      <c r="I2786" s="23" t="s">
        <v>4290</v>
      </c>
      <c r="J2786" s="5"/>
      <c r="K2786" s="5"/>
      <c r="L2786" s="19" t="str">
        <f>D2786&amp;"|"&amp;COUNTIF($D$5:D2786,D2786)</f>
        <v>استلام مواسير الصرف الرأسية بالمناور|7</v>
      </c>
    </row>
    <row r="2787" spans="1:12" ht="54" x14ac:dyDescent="0.4">
      <c r="A2787" s="20">
        <v>2783</v>
      </c>
      <c r="B2787" s="20" t="s">
        <v>4185</v>
      </c>
      <c r="C2787" s="21" t="s">
        <v>4186</v>
      </c>
      <c r="D2787" s="21" t="s">
        <v>4293</v>
      </c>
      <c r="E2787" s="21" t="s">
        <v>118</v>
      </c>
      <c r="F2787" s="21" t="s">
        <v>4304</v>
      </c>
      <c r="G2787" s="21" t="s">
        <v>4305</v>
      </c>
      <c r="H2787" s="20" t="s">
        <v>84</v>
      </c>
      <c r="I2787" s="21" t="s">
        <v>4290</v>
      </c>
      <c r="J2787" s="5"/>
      <c r="K2787" s="5"/>
      <c r="L2787" s="19" t="str">
        <f>D2787&amp;"|"&amp;COUNTIF($D$5:D2787,D2787)</f>
        <v>استلام مواسير الصرف الرأسية بالمناور|8</v>
      </c>
    </row>
    <row r="2788" spans="1:12" ht="36" x14ac:dyDescent="0.4">
      <c r="A2788" s="22">
        <v>2784</v>
      </c>
      <c r="B2788" s="22" t="s">
        <v>4185</v>
      </c>
      <c r="C2788" s="23" t="s">
        <v>4186</v>
      </c>
      <c r="D2788" s="23" t="s">
        <v>4293</v>
      </c>
      <c r="E2788" s="23" t="s">
        <v>118</v>
      </c>
      <c r="F2788" s="23" t="s">
        <v>4306</v>
      </c>
      <c r="G2788" s="23"/>
      <c r="H2788" s="22" t="s">
        <v>84</v>
      </c>
      <c r="I2788" s="23" t="s">
        <v>4307</v>
      </c>
      <c r="J2788" s="5"/>
      <c r="K2788" s="5"/>
      <c r="L2788" s="19" t="str">
        <f>D2788&amp;"|"&amp;COUNTIF($D$5:D2788,D2788)</f>
        <v>استلام مواسير الصرف الرأسية بالمناور|9</v>
      </c>
    </row>
    <row r="2789" spans="1:12" ht="36" x14ac:dyDescent="0.4">
      <c r="A2789" s="20">
        <v>2785</v>
      </c>
      <c r="B2789" s="20" t="s">
        <v>4185</v>
      </c>
      <c r="C2789" s="21" t="s">
        <v>4186</v>
      </c>
      <c r="D2789" s="21" t="s">
        <v>4293</v>
      </c>
      <c r="E2789" s="21" t="s">
        <v>118</v>
      </c>
      <c r="F2789" s="21" t="s">
        <v>4308</v>
      </c>
      <c r="G2789" s="21"/>
      <c r="H2789" s="20" t="s">
        <v>84</v>
      </c>
      <c r="I2789" s="21" t="s">
        <v>4307</v>
      </c>
      <c r="J2789" s="5"/>
      <c r="K2789" s="5"/>
      <c r="L2789" s="19" t="str">
        <f>D2789&amp;"|"&amp;COUNTIF($D$5:D2789,D2789)</f>
        <v>استلام مواسير الصرف الرأسية بالمناور|10</v>
      </c>
    </row>
    <row r="2790" spans="1:12" ht="36" x14ac:dyDescent="0.4">
      <c r="A2790" s="22">
        <v>2786</v>
      </c>
      <c r="B2790" s="22" t="s">
        <v>4185</v>
      </c>
      <c r="C2790" s="23" t="s">
        <v>4186</v>
      </c>
      <c r="D2790" s="23" t="s">
        <v>4293</v>
      </c>
      <c r="E2790" s="23" t="s">
        <v>118</v>
      </c>
      <c r="F2790" s="23" t="s">
        <v>4309</v>
      </c>
      <c r="G2790" s="23"/>
      <c r="H2790" s="22" t="s">
        <v>84</v>
      </c>
      <c r="I2790" s="23" t="s">
        <v>4307</v>
      </c>
      <c r="J2790" s="5"/>
      <c r="K2790" s="5"/>
      <c r="L2790" s="19" t="str">
        <f>D2790&amp;"|"&amp;COUNTIF($D$5:D2790,D2790)</f>
        <v>استلام مواسير الصرف الرأسية بالمناور|11</v>
      </c>
    </row>
    <row r="2791" spans="1:12" ht="36" x14ac:dyDescent="0.4">
      <c r="A2791" s="20">
        <v>2787</v>
      </c>
      <c r="B2791" s="20" t="s">
        <v>4185</v>
      </c>
      <c r="C2791" s="21" t="s">
        <v>4186</v>
      </c>
      <c r="D2791" s="21" t="s">
        <v>4310</v>
      </c>
      <c r="E2791" s="21" t="s">
        <v>404</v>
      </c>
      <c r="F2791" s="21" t="s">
        <v>4311</v>
      </c>
      <c r="G2791" s="21" t="s">
        <v>4312</v>
      </c>
      <c r="H2791" s="20" t="s">
        <v>84</v>
      </c>
      <c r="I2791" s="21" t="s">
        <v>4307</v>
      </c>
      <c r="J2791" s="5"/>
      <c r="K2791" s="5"/>
      <c r="L2791" s="19" t="str">
        <f>D2791&amp;"|"&amp;COUNTIF($D$5:D2791,D2791)</f>
        <v>استلام الصرف الصحي الداخلي، بنود عامة|1</v>
      </c>
    </row>
    <row r="2792" spans="1:12" ht="36" x14ac:dyDescent="0.4">
      <c r="A2792" s="22">
        <v>2788</v>
      </c>
      <c r="B2792" s="22" t="s">
        <v>4185</v>
      </c>
      <c r="C2792" s="23" t="s">
        <v>4186</v>
      </c>
      <c r="D2792" s="23" t="s">
        <v>4310</v>
      </c>
      <c r="E2792" s="23" t="s">
        <v>118</v>
      </c>
      <c r="F2792" s="23" t="s">
        <v>4313</v>
      </c>
      <c r="G2792" s="23"/>
      <c r="H2792" s="22" t="s">
        <v>84</v>
      </c>
      <c r="I2792" s="23" t="s">
        <v>4307</v>
      </c>
      <c r="J2792" s="5"/>
      <c r="K2792" s="5"/>
      <c r="L2792" s="19" t="str">
        <f>D2792&amp;"|"&amp;COUNTIF($D$5:D2792,D2792)</f>
        <v>استلام الصرف الصحي الداخلي، بنود عامة|2</v>
      </c>
    </row>
    <row r="2793" spans="1:12" ht="36" x14ac:dyDescent="0.4">
      <c r="A2793" s="20">
        <v>2789</v>
      </c>
      <c r="B2793" s="20" t="s">
        <v>4185</v>
      </c>
      <c r="C2793" s="21" t="s">
        <v>4186</v>
      </c>
      <c r="D2793" s="21" t="s">
        <v>4310</v>
      </c>
      <c r="E2793" s="21" t="s">
        <v>404</v>
      </c>
      <c r="F2793" s="21" t="s">
        <v>4314</v>
      </c>
      <c r="G2793" s="21" t="s">
        <v>4315</v>
      </c>
      <c r="H2793" s="20" t="s">
        <v>84</v>
      </c>
      <c r="I2793" s="21" t="s">
        <v>4307</v>
      </c>
      <c r="J2793" s="5"/>
      <c r="K2793" s="5"/>
      <c r="L2793" s="19" t="str">
        <f>D2793&amp;"|"&amp;COUNTIF($D$5:D2793,D2793)</f>
        <v>استلام الصرف الصحي الداخلي، بنود عامة|3</v>
      </c>
    </row>
    <row r="2794" spans="1:12" ht="36" x14ac:dyDescent="0.4">
      <c r="A2794" s="22">
        <v>2790</v>
      </c>
      <c r="B2794" s="22" t="s">
        <v>4185</v>
      </c>
      <c r="C2794" s="23" t="s">
        <v>4186</v>
      </c>
      <c r="D2794" s="23" t="s">
        <v>4310</v>
      </c>
      <c r="E2794" s="23" t="s">
        <v>404</v>
      </c>
      <c r="F2794" s="23" t="s">
        <v>4316</v>
      </c>
      <c r="G2794" s="23"/>
      <c r="H2794" s="22" t="s">
        <v>84</v>
      </c>
      <c r="I2794" s="23" t="s">
        <v>4307</v>
      </c>
      <c r="J2794" s="5"/>
      <c r="K2794" s="5"/>
      <c r="L2794" s="19" t="str">
        <f>D2794&amp;"|"&amp;COUNTIF($D$5:D2794,D2794)</f>
        <v>استلام الصرف الصحي الداخلي، بنود عامة|4</v>
      </c>
    </row>
    <row r="2795" spans="1:12" ht="36" x14ac:dyDescent="0.4">
      <c r="A2795" s="20">
        <v>2791</v>
      </c>
      <c r="B2795" s="20" t="s">
        <v>4185</v>
      </c>
      <c r="C2795" s="21" t="s">
        <v>4186</v>
      </c>
      <c r="D2795" s="21" t="s">
        <v>4310</v>
      </c>
      <c r="E2795" s="21" t="s">
        <v>404</v>
      </c>
      <c r="F2795" s="21" t="s">
        <v>4317</v>
      </c>
      <c r="G2795" s="21" t="s">
        <v>4318</v>
      </c>
      <c r="H2795" s="20" t="s">
        <v>84</v>
      </c>
      <c r="I2795" s="21" t="s">
        <v>4307</v>
      </c>
      <c r="J2795" s="5"/>
      <c r="K2795" s="5"/>
      <c r="L2795" s="19" t="str">
        <f>D2795&amp;"|"&amp;COUNTIF($D$5:D2795,D2795)</f>
        <v>استلام الصرف الصحي الداخلي، بنود عامة|5</v>
      </c>
    </row>
    <row r="2796" spans="1:12" ht="36" x14ac:dyDescent="0.4">
      <c r="A2796" s="22">
        <v>2792</v>
      </c>
      <c r="B2796" s="22" t="s">
        <v>4185</v>
      </c>
      <c r="C2796" s="23" t="s">
        <v>4186</v>
      </c>
      <c r="D2796" s="23" t="s">
        <v>4310</v>
      </c>
      <c r="E2796" s="23" t="s">
        <v>72</v>
      </c>
      <c r="F2796" s="23" t="s">
        <v>4319</v>
      </c>
      <c r="G2796" s="23"/>
      <c r="H2796" s="22" t="s">
        <v>78</v>
      </c>
      <c r="I2796" s="23" t="s">
        <v>4307</v>
      </c>
      <c r="J2796" s="5"/>
      <c r="K2796" s="5"/>
      <c r="L2796" s="19" t="str">
        <f>D2796&amp;"|"&amp;COUNTIF($D$5:D2796,D2796)</f>
        <v>استلام الصرف الصحي الداخلي، بنود عامة|6</v>
      </c>
    </row>
    <row r="2797" spans="1:12" ht="36" x14ac:dyDescent="0.4">
      <c r="A2797" s="20">
        <v>2793</v>
      </c>
      <c r="B2797" s="20" t="s">
        <v>4185</v>
      </c>
      <c r="C2797" s="21" t="s">
        <v>4186</v>
      </c>
      <c r="D2797" s="21" t="s">
        <v>4310</v>
      </c>
      <c r="E2797" s="21" t="s">
        <v>118</v>
      </c>
      <c r="F2797" s="21" t="s">
        <v>4320</v>
      </c>
      <c r="G2797" s="21"/>
      <c r="H2797" s="20" t="s">
        <v>84</v>
      </c>
      <c r="I2797" s="21" t="s">
        <v>4307</v>
      </c>
      <c r="J2797" s="5"/>
      <c r="K2797" s="5"/>
      <c r="L2797" s="19" t="str">
        <f>D2797&amp;"|"&amp;COUNTIF($D$5:D2797,D2797)</f>
        <v>استلام الصرف الصحي الداخلي، بنود عامة|7</v>
      </c>
    </row>
    <row r="2798" spans="1:12" ht="18" x14ac:dyDescent="0.4">
      <c r="A2798" s="22">
        <v>2794</v>
      </c>
      <c r="B2798" s="22" t="s">
        <v>4185</v>
      </c>
      <c r="C2798" s="23" t="s">
        <v>4186</v>
      </c>
      <c r="D2798" s="23" t="s">
        <v>4321</v>
      </c>
      <c r="E2798" s="23" t="s">
        <v>72</v>
      </c>
      <c r="F2798" s="23" t="s">
        <v>4322</v>
      </c>
      <c r="G2798" s="23"/>
      <c r="H2798" s="22" t="s">
        <v>78</v>
      </c>
      <c r="I2798" s="23" t="s">
        <v>4323</v>
      </c>
      <c r="J2798" s="5"/>
      <c r="K2798" s="5"/>
      <c r="L2798" s="19" t="str">
        <f>D2798&amp;"|"&amp;COUNTIF($D$5:D2798,D2798)</f>
        <v>استلام التغذية بالمياه داخل المبنى|1</v>
      </c>
    </row>
    <row r="2799" spans="1:12" ht="18" x14ac:dyDescent="0.4">
      <c r="A2799" s="20">
        <v>2795</v>
      </c>
      <c r="B2799" s="20" t="s">
        <v>4185</v>
      </c>
      <c r="C2799" s="21" t="s">
        <v>4186</v>
      </c>
      <c r="D2799" s="21" t="s">
        <v>4321</v>
      </c>
      <c r="E2799" s="21" t="s">
        <v>118</v>
      </c>
      <c r="F2799" s="21" t="s">
        <v>4324</v>
      </c>
      <c r="G2799" s="21"/>
      <c r="H2799" s="20" t="s">
        <v>84</v>
      </c>
      <c r="I2799" s="21" t="s">
        <v>4323</v>
      </c>
      <c r="J2799" s="5"/>
      <c r="K2799" s="5"/>
      <c r="L2799" s="19" t="str">
        <f>D2799&amp;"|"&amp;COUNTIF($D$5:D2799,D2799)</f>
        <v>استلام التغذية بالمياه داخل المبنى|2</v>
      </c>
    </row>
    <row r="2800" spans="1:12" ht="18" x14ac:dyDescent="0.4">
      <c r="A2800" s="22">
        <v>2796</v>
      </c>
      <c r="B2800" s="22" t="s">
        <v>4185</v>
      </c>
      <c r="C2800" s="23" t="s">
        <v>4186</v>
      </c>
      <c r="D2800" s="23" t="s">
        <v>4321</v>
      </c>
      <c r="E2800" s="23" t="s">
        <v>72</v>
      </c>
      <c r="F2800" s="23" t="s">
        <v>4325</v>
      </c>
      <c r="G2800" s="23"/>
      <c r="H2800" s="22" t="s">
        <v>78</v>
      </c>
      <c r="I2800" s="23" t="s">
        <v>4323</v>
      </c>
      <c r="J2800" s="5"/>
      <c r="K2800" s="5"/>
      <c r="L2800" s="19" t="str">
        <f>D2800&amp;"|"&amp;COUNTIF($D$5:D2800,D2800)</f>
        <v>استلام التغذية بالمياه داخل المبنى|3</v>
      </c>
    </row>
    <row r="2801" spans="1:12" ht="36" x14ac:dyDescent="0.4">
      <c r="A2801" s="20">
        <v>2797</v>
      </c>
      <c r="B2801" s="20" t="s">
        <v>4185</v>
      </c>
      <c r="C2801" s="21" t="s">
        <v>4186</v>
      </c>
      <c r="D2801" s="21" t="s">
        <v>4321</v>
      </c>
      <c r="E2801" s="21" t="s">
        <v>118</v>
      </c>
      <c r="F2801" s="21" t="s">
        <v>4326</v>
      </c>
      <c r="G2801" s="21" t="s">
        <v>4327</v>
      </c>
      <c r="H2801" s="20" t="s">
        <v>84</v>
      </c>
      <c r="I2801" s="21" t="s">
        <v>4323</v>
      </c>
      <c r="J2801" s="5"/>
      <c r="K2801" s="5"/>
      <c r="L2801" s="19" t="str">
        <f>D2801&amp;"|"&amp;COUNTIF($D$5:D2801,D2801)</f>
        <v>استلام التغذية بالمياه داخل المبنى|4</v>
      </c>
    </row>
    <row r="2802" spans="1:12" ht="36" x14ac:dyDescent="0.4">
      <c r="A2802" s="22">
        <v>2798</v>
      </c>
      <c r="B2802" s="22" t="s">
        <v>4185</v>
      </c>
      <c r="C2802" s="23" t="s">
        <v>4186</v>
      </c>
      <c r="D2802" s="23" t="s">
        <v>4321</v>
      </c>
      <c r="E2802" s="23" t="s">
        <v>118</v>
      </c>
      <c r="F2802" s="23" t="s">
        <v>4328</v>
      </c>
      <c r="G2802" s="23" t="s">
        <v>4329</v>
      </c>
      <c r="H2802" s="22" t="s">
        <v>84</v>
      </c>
      <c r="I2802" s="23" t="s">
        <v>4323</v>
      </c>
      <c r="J2802" s="5"/>
      <c r="K2802" s="5"/>
      <c r="L2802" s="19" t="str">
        <f>D2802&amp;"|"&amp;COUNTIF($D$5:D2802,D2802)</f>
        <v>استلام التغذية بالمياه داخل المبنى|5</v>
      </c>
    </row>
    <row r="2803" spans="1:12" ht="18" x14ac:dyDescent="0.4">
      <c r="A2803" s="20">
        <v>2799</v>
      </c>
      <c r="B2803" s="20" t="s">
        <v>4185</v>
      </c>
      <c r="C2803" s="21" t="s">
        <v>4186</v>
      </c>
      <c r="D2803" s="21" t="s">
        <v>4321</v>
      </c>
      <c r="E2803" s="21" t="s">
        <v>118</v>
      </c>
      <c r="F2803" s="21" t="s">
        <v>4330</v>
      </c>
      <c r="G2803" s="21"/>
      <c r="H2803" s="20" t="s">
        <v>84</v>
      </c>
      <c r="I2803" s="21" t="s">
        <v>4323</v>
      </c>
      <c r="J2803" s="5"/>
      <c r="K2803" s="5"/>
      <c r="L2803" s="19" t="str">
        <f>D2803&amp;"|"&amp;COUNTIF($D$5:D2803,D2803)</f>
        <v>استلام التغذية بالمياه داخل المبنى|6</v>
      </c>
    </row>
    <row r="2804" spans="1:12" ht="18" x14ac:dyDescent="0.4">
      <c r="A2804" s="22">
        <v>2800</v>
      </c>
      <c r="B2804" s="22" t="s">
        <v>4185</v>
      </c>
      <c r="C2804" s="23" t="s">
        <v>4186</v>
      </c>
      <c r="D2804" s="23" t="s">
        <v>4321</v>
      </c>
      <c r="E2804" s="23" t="s">
        <v>118</v>
      </c>
      <c r="F2804" s="23" t="s">
        <v>4331</v>
      </c>
      <c r="G2804" s="23" t="s">
        <v>4332</v>
      </c>
      <c r="H2804" s="22" t="s">
        <v>84</v>
      </c>
      <c r="I2804" s="23" t="s">
        <v>4323</v>
      </c>
      <c r="J2804" s="5"/>
      <c r="K2804" s="5"/>
      <c r="L2804" s="19" t="str">
        <f>D2804&amp;"|"&amp;COUNTIF($D$5:D2804,D2804)</f>
        <v>استلام التغذية بالمياه داخل المبنى|7</v>
      </c>
    </row>
    <row r="2805" spans="1:12" ht="18" x14ac:dyDescent="0.4">
      <c r="A2805" s="20">
        <v>2801</v>
      </c>
      <c r="B2805" s="20" t="s">
        <v>4185</v>
      </c>
      <c r="C2805" s="21" t="s">
        <v>4186</v>
      </c>
      <c r="D2805" s="21" t="s">
        <v>4321</v>
      </c>
      <c r="E2805" s="21" t="s">
        <v>118</v>
      </c>
      <c r="F2805" s="21" t="s">
        <v>4333</v>
      </c>
      <c r="G2805" s="21"/>
      <c r="H2805" s="20" t="s">
        <v>84</v>
      </c>
      <c r="I2805" s="21" t="s">
        <v>4323</v>
      </c>
      <c r="J2805" s="5"/>
      <c r="K2805" s="5"/>
      <c r="L2805" s="19" t="str">
        <f>D2805&amp;"|"&amp;COUNTIF($D$5:D2805,D2805)</f>
        <v>استلام التغذية بالمياه داخل المبنى|8</v>
      </c>
    </row>
    <row r="2806" spans="1:12" ht="36" x14ac:dyDescent="0.4">
      <c r="A2806" s="22">
        <v>2802</v>
      </c>
      <c r="B2806" s="22" t="s">
        <v>4185</v>
      </c>
      <c r="C2806" s="23" t="s">
        <v>4186</v>
      </c>
      <c r="D2806" s="23" t="s">
        <v>4321</v>
      </c>
      <c r="E2806" s="23" t="s">
        <v>118</v>
      </c>
      <c r="F2806" s="23" t="s">
        <v>4334</v>
      </c>
      <c r="G2806" s="23" t="s">
        <v>4335</v>
      </c>
      <c r="H2806" s="22" t="s">
        <v>84</v>
      </c>
      <c r="I2806" s="23" t="s">
        <v>4323</v>
      </c>
      <c r="J2806" s="5"/>
      <c r="K2806" s="5"/>
      <c r="L2806" s="19" t="str">
        <f>D2806&amp;"|"&amp;COUNTIF($D$5:D2806,D2806)</f>
        <v>استلام التغذية بالمياه داخل المبنى|9</v>
      </c>
    </row>
    <row r="2807" spans="1:12" ht="18" x14ac:dyDescent="0.4">
      <c r="A2807" s="20">
        <v>2803</v>
      </c>
      <c r="B2807" s="20" t="s">
        <v>4185</v>
      </c>
      <c r="C2807" s="21" t="s">
        <v>4186</v>
      </c>
      <c r="D2807" s="21" t="s">
        <v>4321</v>
      </c>
      <c r="E2807" s="21" t="s">
        <v>72</v>
      </c>
      <c r="F2807" s="21" t="s">
        <v>4336</v>
      </c>
      <c r="G2807" s="21"/>
      <c r="H2807" s="20" t="s">
        <v>78</v>
      </c>
      <c r="I2807" s="21" t="s">
        <v>4337</v>
      </c>
      <c r="J2807" s="5"/>
      <c r="K2807" s="5"/>
      <c r="L2807" s="19" t="str">
        <f>D2807&amp;"|"&amp;COUNTIF($D$5:D2807,D2807)</f>
        <v>استلام التغذية بالمياه داخل المبنى|10</v>
      </c>
    </row>
    <row r="2808" spans="1:12" ht="18" x14ac:dyDescent="0.4">
      <c r="A2808" s="22">
        <v>2804</v>
      </c>
      <c r="B2808" s="22" t="s">
        <v>4185</v>
      </c>
      <c r="C2808" s="23" t="s">
        <v>4186</v>
      </c>
      <c r="D2808" s="23" t="s">
        <v>4321</v>
      </c>
      <c r="E2808" s="23" t="s">
        <v>118</v>
      </c>
      <c r="F2808" s="23" t="s">
        <v>4338</v>
      </c>
      <c r="G2808" s="23"/>
      <c r="H2808" s="22" t="s">
        <v>84</v>
      </c>
      <c r="I2808" s="23" t="s">
        <v>4337</v>
      </c>
      <c r="J2808" s="5"/>
      <c r="K2808" s="5"/>
      <c r="L2808" s="19" t="str">
        <f>D2808&amp;"|"&amp;COUNTIF($D$5:D2808,D2808)</f>
        <v>استلام التغذية بالمياه داخل المبنى|11</v>
      </c>
    </row>
    <row r="2809" spans="1:12" ht="54" x14ac:dyDescent="0.4">
      <c r="A2809" s="20">
        <v>2805</v>
      </c>
      <c r="B2809" s="20" t="s">
        <v>4185</v>
      </c>
      <c r="C2809" s="21" t="s">
        <v>4186</v>
      </c>
      <c r="D2809" s="21" t="s">
        <v>4321</v>
      </c>
      <c r="E2809" s="21" t="s">
        <v>118</v>
      </c>
      <c r="F2809" s="21" t="s">
        <v>4339</v>
      </c>
      <c r="G2809" s="21" t="s">
        <v>4340</v>
      </c>
      <c r="H2809" s="20" t="s">
        <v>84</v>
      </c>
      <c r="I2809" s="21" t="s">
        <v>4337</v>
      </c>
      <c r="J2809" s="5"/>
      <c r="K2809" s="5"/>
      <c r="L2809" s="19" t="str">
        <f>D2809&amp;"|"&amp;COUNTIF($D$5:D2809,D2809)</f>
        <v>استلام التغذية بالمياه داخل المبنى|12</v>
      </c>
    </row>
    <row r="2810" spans="1:12" ht="18" x14ac:dyDescent="0.4">
      <c r="A2810" s="22">
        <v>2806</v>
      </c>
      <c r="B2810" s="22" t="s">
        <v>4185</v>
      </c>
      <c r="C2810" s="23" t="s">
        <v>4186</v>
      </c>
      <c r="D2810" s="23" t="s">
        <v>4321</v>
      </c>
      <c r="E2810" s="23" t="s">
        <v>118</v>
      </c>
      <c r="F2810" s="23" t="s">
        <v>4341</v>
      </c>
      <c r="G2810" s="23"/>
      <c r="H2810" s="22" t="s">
        <v>84</v>
      </c>
      <c r="I2810" s="23" t="s">
        <v>4337</v>
      </c>
      <c r="J2810" s="5"/>
      <c r="K2810" s="5"/>
      <c r="L2810" s="19" t="str">
        <f>D2810&amp;"|"&amp;COUNTIF($D$5:D2810,D2810)</f>
        <v>استلام التغذية بالمياه داخل المبنى|13</v>
      </c>
    </row>
    <row r="2811" spans="1:12" ht="18" x14ac:dyDescent="0.4">
      <c r="A2811" s="20">
        <v>2807</v>
      </c>
      <c r="B2811" s="20" t="s">
        <v>4185</v>
      </c>
      <c r="C2811" s="21" t="s">
        <v>4186</v>
      </c>
      <c r="D2811" s="21" t="s">
        <v>4321</v>
      </c>
      <c r="E2811" s="21" t="s">
        <v>118</v>
      </c>
      <c r="F2811" s="21" t="s">
        <v>4342</v>
      </c>
      <c r="G2811" s="21"/>
      <c r="H2811" s="20" t="s">
        <v>84</v>
      </c>
      <c r="I2811" s="21" t="s">
        <v>4337</v>
      </c>
      <c r="J2811" s="5"/>
      <c r="K2811" s="5"/>
      <c r="L2811" s="19" t="str">
        <f>D2811&amp;"|"&amp;COUNTIF($D$5:D2811,D2811)</f>
        <v>استلام التغذية بالمياه داخل المبنى|14</v>
      </c>
    </row>
    <row r="2812" spans="1:12" ht="36" x14ac:dyDescent="0.4">
      <c r="A2812" s="22">
        <v>2808</v>
      </c>
      <c r="B2812" s="22" t="s">
        <v>4185</v>
      </c>
      <c r="C2812" s="23" t="s">
        <v>4186</v>
      </c>
      <c r="D2812" s="23" t="s">
        <v>4321</v>
      </c>
      <c r="E2812" s="23" t="s">
        <v>118</v>
      </c>
      <c r="F2812" s="23" t="s">
        <v>4343</v>
      </c>
      <c r="G2812" s="23" t="s">
        <v>4344</v>
      </c>
      <c r="H2812" s="22" t="s">
        <v>84</v>
      </c>
      <c r="I2812" s="23" t="s">
        <v>4337</v>
      </c>
      <c r="J2812" s="5"/>
      <c r="K2812" s="5"/>
      <c r="L2812" s="19" t="str">
        <f>D2812&amp;"|"&amp;COUNTIF($D$5:D2812,D2812)</f>
        <v>استلام التغذية بالمياه داخل المبنى|15</v>
      </c>
    </row>
    <row r="2813" spans="1:12" ht="36" x14ac:dyDescent="0.4">
      <c r="A2813" s="20">
        <v>2809</v>
      </c>
      <c r="B2813" s="20" t="s">
        <v>4185</v>
      </c>
      <c r="C2813" s="21" t="s">
        <v>4186</v>
      </c>
      <c r="D2813" s="21" t="s">
        <v>4321</v>
      </c>
      <c r="E2813" s="21" t="s">
        <v>118</v>
      </c>
      <c r="F2813" s="21" t="s">
        <v>4345</v>
      </c>
      <c r="G2813" s="21"/>
      <c r="H2813" s="20" t="s">
        <v>84</v>
      </c>
      <c r="I2813" s="21" t="s">
        <v>4346</v>
      </c>
      <c r="J2813" s="5"/>
      <c r="K2813" s="5"/>
      <c r="L2813" s="19" t="str">
        <f>D2813&amp;"|"&amp;COUNTIF($D$5:D2813,D2813)</f>
        <v>استلام التغذية بالمياه داخل المبنى|16</v>
      </c>
    </row>
    <row r="2814" spans="1:12" ht="18" x14ac:dyDescent="0.4">
      <c r="A2814" s="22">
        <v>2810</v>
      </c>
      <c r="B2814" s="22" t="s">
        <v>4185</v>
      </c>
      <c r="C2814" s="23" t="s">
        <v>4186</v>
      </c>
      <c r="D2814" s="23" t="s">
        <v>4321</v>
      </c>
      <c r="E2814" s="23" t="s">
        <v>118</v>
      </c>
      <c r="F2814" s="23" t="s">
        <v>4347</v>
      </c>
      <c r="G2814" s="23"/>
      <c r="H2814" s="22" t="s">
        <v>84</v>
      </c>
      <c r="I2814" s="23" t="s">
        <v>4348</v>
      </c>
      <c r="J2814" s="5"/>
      <c r="K2814" s="5"/>
      <c r="L2814" s="19" t="str">
        <f>D2814&amp;"|"&amp;COUNTIF($D$5:D2814,D2814)</f>
        <v>استلام التغذية بالمياه داخل المبنى|17</v>
      </c>
    </row>
    <row r="2815" spans="1:12" ht="18" x14ac:dyDescent="0.4">
      <c r="A2815" s="20">
        <v>2811</v>
      </c>
      <c r="B2815" s="20" t="s">
        <v>4185</v>
      </c>
      <c r="C2815" s="21" t="s">
        <v>4186</v>
      </c>
      <c r="D2815" s="21" t="s">
        <v>4321</v>
      </c>
      <c r="E2815" s="21" t="s">
        <v>118</v>
      </c>
      <c r="F2815" s="21" t="s">
        <v>4349</v>
      </c>
      <c r="G2815" s="21" t="s">
        <v>4350</v>
      </c>
      <c r="H2815" s="20" t="s">
        <v>84</v>
      </c>
      <c r="I2815" s="21" t="s">
        <v>4348</v>
      </c>
      <c r="J2815" s="5"/>
      <c r="K2815" s="5"/>
      <c r="L2815" s="19" t="str">
        <f>D2815&amp;"|"&amp;COUNTIF($D$5:D2815,D2815)</f>
        <v>استلام التغذية بالمياه داخل المبنى|18</v>
      </c>
    </row>
    <row r="2816" spans="1:12" ht="18" x14ac:dyDescent="0.4">
      <c r="A2816" s="22">
        <v>2812</v>
      </c>
      <c r="B2816" s="22" t="s">
        <v>4185</v>
      </c>
      <c r="C2816" s="23" t="s">
        <v>4186</v>
      </c>
      <c r="D2816" s="23" t="s">
        <v>4321</v>
      </c>
      <c r="E2816" s="23" t="s">
        <v>118</v>
      </c>
      <c r="F2816" s="23" t="s">
        <v>4351</v>
      </c>
      <c r="G2816" s="23"/>
      <c r="H2816" s="22" t="s">
        <v>84</v>
      </c>
      <c r="I2816" s="23" t="s">
        <v>4348</v>
      </c>
      <c r="J2816" s="5"/>
      <c r="K2816" s="5"/>
      <c r="L2816" s="19" t="str">
        <f>D2816&amp;"|"&amp;COUNTIF($D$5:D2816,D2816)</f>
        <v>استلام التغذية بالمياه داخل المبنى|19</v>
      </c>
    </row>
    <row r="2817" spans="1:12" ht="18" x14ac:dyDescent="0.4">
      <c r="A2817" s="20">
        <v>2813</v>
      </c>
      <c r="B2817" s="20" t="s">
        <v>4185</v>
      </c>
      <c r="C2817" s="21" t="s">
        <v>4186</v>
      </c>
      <c r="D2817" s="21" t="s">
        <v>4352</v>
      </c>
      <c r="E2817" s="21" t="s">
        <v>404</v>
      </c>
      <c r="F2817" s="21" t="s">
        <v>4353</v>
      </c>
      <c r="G2817" s="21"/>
      <c r="H2817" s="20" t="s">
        <v>74</v>
      </c>
      <c r="I2817" s="21" t="s">
        <v>4348</v>
      </c>
      <c r="J2817" s="5"/>
      <c r="K2817" s="5"/>
      <c r="L2817" s="19" t="str">
        <f>D2817&amp;"|"&amp;COUNTIF($D$5:D2817,D2817)</f>
        <v>اختبار مواسير التغذية داخل المبنى|1</v>
      </c>
    </row>
    <row r="2818" spans="1:12" ht="36" x14ac:dyDescent="0.4">
      <c r="A2818" s="22">
        <v>2814</v>
      </c>
      <c r="B2818" s="22" t="s">
        <v>4185</v>
      </c>
      <c r="C2818" s="23" t="s">
        <v>4186</v>
      </c>
      <c r="D2818" s="23" t="s">
        <v>4352</v>
      </c>
      <c r="E2818" s="23" t="s">
        <v>118</v>
      </c>
      <c r="F2818" s="23" t="s">
        <v>4354</v>
      </c>
      <c r="G2818" s="23" t="s">
        <v>4355</v>
      </c>
      <c r="H2818" s="22" t="s">
        <v>74</v>
      </c>
      <c r="I2818" s="23" t="s">
        <v>4348</v>
      </c>
      <c r="J2818" s="5"/>
      <c r="K2818" s="5"/>
      <c r="L2818" s="19" t="str">
        <f>D2818&amp;"|"&amp;COUNTIF($D$5:D2818,D2818)</f>
        <v>اختبار مواسير التغذية داخل المبنى|2</v>
      </c>
    </row>
    <row r="2819" spans="1:12" ht="18" x14ac:dyDescent="0.4">
      <c r="A2819" s="20">
        <v>2815</v>
      </c>
      <c r="B2819" s="20" t="s">
        <v>4185</v>
      </c>
      <c r="C2819" s="21" t="s">
        <v>4186</v>
      </c>
      <c r="D2819" s="21" t="s">
        <v>4321</v>
      </c>
      <c r="E2819" s="21" t="s">
        <v>72</v>
      </c>
      <c r="F2819" s="21" t="s">
        <v>4356</v>
      </c>
      <c r="G2819" s="21" t="s">
        <v>4357</v>
      </c>
      <c r="H2819" s="20" t="s">
        <v>74</v>
      </c>
      <c r="I2819" s="21" t="s">
        <v>4348</v>
      </c>
      <c r="J2819" s="5"/>
      <c r="K2819" s="5"/>
      <c r="L2819" s="19" t="str">
        <f>D2819&amp;"|"&amp;COUNTIF($D$5:D2819,D2819)</f>
        <v>استلام التغذية بالمياه داخل المبنى|20</v>
      </c>
    </row>
    <row r="2820" spans="1:12" ht="36" x14ac:dyDescent="0.4">
      <c r="A2820" s="22">
        <v>2816</v>
      </c>
      <c r="B2820" s="22" t="s">
        <v>4185</v>
      </c>
      <c r="C2820" s="23" t="s">
        <v>4186</v>
      </c>
      <c r="D2820" s="23" t="s">
        <v>4321</v>
      </c>
      <c r="E2820" s="23" t="s">
        <v>118</v>
      </c>
      <c r="F2820" s="23" t="s">
        <v>4358</v>
      </c>
      <c r="G2820" s="23"/>
      <c r="H2820" s="22" t="s">
        <v>84</v>
      </c>
      <c r="I2820" s="23" t="s">
        <v>4348</v>
      </c>
      <c r="J2820" s="5"/>
      <c r="K2820" s="5"/>
      <c r="L2820" s="19" t="str">
        <f>D2820&amp;"|"&amp;COUNTIF($D$5:D2820,D2820)</f>
        <v>استلام التغذية بالمياه داخل المبنى|21</v>
      </c>
    </row>
    <row r="2821" spans="1:12" ht="18" x14ac:dyDescent="0.4">
      <c r="A2821" s="20">
        <v>2817</v>
      </c>
      <c r="B2821" s="20" t="s">
        <v>4185</v>
      </c>
      <c r="C2821" s="21" t="s">
        <v>4186</v>
      </c>
      <c r="D2821" s="21" t="s">
        <v>4321</v>
      </c>
      <c r="E2821" s="21" t="s">
        <v>118</v>
      </c>
      <c r="F2821" s="21" t="s">
        <v>4359</v>
      </c>
      <c r="G2821" s="21"/>
      <c r="H2821" s="20" t="s">
        <v>84</v>
      </c>
      <c r="I2821" s="21" t="s">
        <v>4348</v>
      </c>
      <c r="J2821" s="5"/>
      <c r="K2821" s="5"/>
      <c r="L2821" s="19" t="str">
        <f>D2821&amp;"|"&amp;COUNTIF($D$5:D2821,D2821)</f>
        <v>استلام التغذية بالمياه داخل المبنى|22</v>
      </c>
    </row>
    <row r="2822" spans="1:12" ht="36" x14ac:dyDescent="0.4">
      <c r="A2822" s="22">
        <v>2818</v>
      </c>
      <c r="B2822" s="22" t="s">
        <v>4185</v>
      </c>
      <c r="C2822" s="23" t="s">
        <v>4186</v>
      </c>
      <c r="D2822" s="23" t="s">
        <v>4321</v>
      </c>
      <c r="E2822" s="23" t="s">
        <v>118</v>
      </c>
      <c r="F2822" s="23" t="s">
        <v>4360</v>
      </c>
      <c r="G2822" s="23"/>
      <c r="H2822" s="22" t="s">
        <v>84</v>
      </c>
      <c r="I2822" s="23" t="s">
        <v>4348</v>
      </c>
      <c r="J2822" s="5"/>
      <c r="K2822" s="5"/>
      <c r="L2822" s="19" t="str">
        <f>D2822&amp;"|"&amp;COUNTIF($D$5:D2822,D2822)</f>
        <v>استلام التغذية بالمياه داخل المبنى|23</v>
      </c>
    </row>
    <row r="2823" spans="1:12" ht="18" x14ac:dyDescent="0.4">
      <c r="A2823" s="20">
        <v>2819</v>
      </c>
      <c r="B2823" s="20" t="s">
        <v>4185</v>
      </c>
      <c r="C2823" s="21" t="s">
        <v>4186</v>
      </c>
      <c r="D2823" s="21" t="s">
        <v>4321</v>
      </c>
      <c r="E2823" s="21" t="s">
        <v>118</v>
      </c>
      <c r="F2823" s="21" t="s">
        <v>4361</v>
      </c>
      <c r="G2823" s="21" t="s">
        <v>4362</v>
      </c>
      <c r="H2823" s="20" t="s">
        <v>84</v>
      </c>
      <c r="I2823" s="21" t="s">
        <v>4348</v>
      </c>
      <c r="J2823" s="5"/>
      <c r="K2823" s="5"/>
      <c r="L2823" s="19" t="str">
        <f>D2823&amp;"|"&amp;COUNTIF($D$5:D2823,D2823)</f>
        <v>استلام التغذية بالمياه داخل المبنى|24</v>
      </c>
    </row>
    <row r="2824" spans="1:12" ht="36" x14ac:dyDescent="0.4">
      <c r="A2824" s="22">
        <v>2820</v>
      </c>
      <c r="B2824" s="22" t="s">
        <v>4185</v>
      </c>
      <c r="C2824" s="23" t="s">
        <v>4186</v>
      </c>
      <c r="D2824" s="23" t="s">
        <v>4321</v>
      </c>
      <c r="E2824" s="23" t="s">
        <v>118</v>
      </c>
      <c r="F2824" s="23" t="s">
        <v>4363</v>
      </c>
      <c r="G2824" s="23"/>
      <c r="H2824" s="22" t="s">
        <v>84</v>
      </c>
      <c r="I2824" s="23" t="s">
        <v>4364</v>
      </c>
      <c r="J2824" s="5"/>
      <c r="K2824" s="5"/>
      <c r="L2824" s="19" t="str">
        <f>D2824&amp;"|"&amp;COUNTIF($D$5:D2824,D2824)</f>
        <v>استلام التغذية بالمياه داخل المبنى|25</v>
      </c>
    </row>
    <row r="2825" spans="1:12" ht="18" x14ac:dyDescent="0.4">
      <c r="A2825" s="20">
        <v>2821</v>
      </c>
      <c r="B2825" s="20" t="s">
        <v>4185</v>
      </c>
      <c r="C2825" s="21" t="s">
        <v>4186</v>
      </c>
      <c r="D2825" s="21" t="s">
        <v>4365</v>
      </c>
      <c r="E2825" s="21" t="s">
        <v>118</v>
      </c>
      <c r="F2825" s="21" t="s">
        <v>4366</v>
      </c>
      <c r="G2825" s="21" t="s">
        <v>4367</v>
      </c>
      <c r="H2825" s="20" t="s">
        <v>84</v>
      </c>
      <c r="I2825" s="21" t="s">
        <v>4368</v>
      </c>
      <c r="J2825" s="5"/>
      <c r="K2825" s="5"/>
      <c r="L2825" s="19" t="str">
        <f>D2825&amp;"|"&amp;COUNTIF($D$5:D2825,D2825)</f>
        <v>المياه الساخنة وبنود عامة للتغذية|1</v>
      </c>
    </row>
    <row r="2826" spans="1:12" ht="36" x14ac:dyDescent="0.4">
      <c r="A2826" s="22">
        <v>2822</v>
      </c>
      <c r="B2826" s="22" t="s">
        <v>4185</v>
      </c>
      <c r="C2826" s="23" t="s">
        <v>4186</v>
      </c>
      <c r="D2826" s="23" t="s">
        <v>4365</v>
      </c>
      <c r="E2826" s="23" t="s">
        <v>118</v>
      </c>
      <c r="F2826" s="23" t="s">
        <v>4369</v>
      </c>
      <c r="G2826" s="23" t="s">
        <v>4370</v>
      </c>
      <c r="H2826" s="22" t="s">
        <v>84</v>
      </c>
      <c r="I2826" s="23" t="s">
        <v>4371</v>
      </c>
      <c r="J2826" s="5"/>
      <c r="K2826" s="5"/>
      <c r="L2826" s="19" t="str">
        <f>D2826&amp;"|"&amp;COUNTIF($D$5:D2826,D2826)</f>
        <v>المياه الساخنة وبنود عامة للتغذية|2</v>
      </c>
    </row>
    <row r="2827" spans="1:12" ht="36" x14ac:dyDescent="0.4">
      <c r="A2827" s="20">
        <v>2823</v>
      </c>
      <c r="B2827" s="20" t="s">
        <v>4185</v>
      </c>
      <c r="C2827" s="21" t="s">
        <v>4186</v>
      </c>
      <c r="D2827" s="21" t="s">
        <v>4365</v>
      </c>
      <c r="E2827" s="21" t="s">
        <v>72</v>
      </c>
      <c r="F2827" s="21" t="s">
        <v>4372</v>
      </c>
      <c r="G2827" s="21"/>
      <c r="H2827" s="20" t="s">
        <v>78</v>
      </c>
      <c r="I2827" s="21" t="s">
        <v>4368</v>
      </c>
      <c r="J2827" s="5"/>
      <c r="K2827" s="5"/>
      <c r="L2827" s="19" t="str">
        <f>D2827&amp;"|"&amp;COUNTIF($D$5:D2827,D2827)</f>
        <v>المياه الساخنة وبنود عامة للتغذية|3</v>
      </c>
    </row>
    <row r="2828" spans="1:12" ht="18" x14ac:dyDescent="0.4">
      <c r="A2828" s="22">
        <v>2824</v>
      </c>
      <c r="B2828" s="22" t="s">
        <v>4185</v>
      </c>
      <c r="C2828" s="23" t="s">
        <v>4186</v>
      </c>
      <c r="D2828" s="23" t="s">
        <v>4365</v>
      </c>
      <c r="E2828" s="23" t="s">
        <v>118</v>
      </c>
      <c r="F2828" s="23" t="s">
        <v>4373</v>
      </c>
      <c r="G2828" s="23"/>
      <c r="H2828" s="22" t="s">
        <v>84</v>
      </c>
      <c r="I2828" s="23" t="s">
        <v>4368</v>
      </c>
      <c r="J2828" s="5"/>
      <c r="K2828" s="5"/>
      <c r="L2828" s="19" t="str">
        <f>D2828&amp;"|"&amp;COUNTIF($D$5:D2828,D2828)</f>
        <v>المياه الساخنة وبنود عامة للتغذية|4</v>
      </c>
    </row>
    <row r="2829" spans="1:12" ht="36" x14ac:dyDescent="0.4">
      <c r="A2829" s="20">
        <v>2825</v>
      </c>
      <c r="B2829" s="20" t="s">
        <v>4185</v>
      </c>
      <c r="C2829" s="21" t="s">
        <v>4186</v>
      </c>
      <c r="D2829" s="21" t="s">
        <v>4365</v>
      </c>
      <c r="E2829" s="21" t="s">
        <v>118</v>
      </c>
      <c r="F2829" s="21" t="s">
        <v>4374</v>
      </c>
      <c r="G2829" s="21"/>
      <c r="H2829" s="20" t="s">
        <v>84</v>
      </c>
      <c r="I2829" s="21" t="s">
        <v>4368</v>
      </c>
      <c r="J2829" s="5"/>
      <c r="K2829" s="5"/>
      <c r="L2829" s="19" t="str">
        <f>D2829&amp;"|"&amp;COUNTIF($D$5:D2829,D2829)</f>
        <v>المياه الساخنة وبنود عامة للتغذية|5</v>
      </c>
    </row>
    <row r="2830" spans="1:12" ht="36" x14ac:dyDescent="0.4">
      <c r="A2830" s="22">
        <v>2826</v>
      </c>
      <c r="B2830" s="22" t="s">
        <v>4185</v>
      </c>
      <c r="C2830" s="23" t="s">
        <v>4186</v>
      </c>
      <c r="D2830" s="23" t="s">
        <v>4365</v>
      </c>
      <c r="E2830" s="23" t="s">
        <v>118</v>
      </c>
      <c r="F2830" s="23" t="s">
        <v>4375</v>
      </c>
      <c r="G2830" s="23"/>
      <c r="H2830" s="22" t="s">
        <v>84</v>
      </c>
      <c r="I2830" s="23" t="s">
        <v>4368</v>
      </c>
      <c r="J2830" s="5"/>
      <c r="K2830" s="5"/>
      <c r="L2830" s="19" t="str">
        <f>D2830&amp;"|"&amp;COUNTIF($D$5:D2830,D2830)</f>
        <v>المياه الساخنة وبنود عامة للتغذية|6</v>
      </c>
    </row>
    <row r="2831" spans="1:12" ht="18" x14ac:dyDescent="0.4">
      <c r="A2831" s="20">
        <v>2827</v>
      </c>
      <c r="B2831" s="20" t="s">
        <v>4185</v>
      </c>
      <c r="C2831" s="21" t="s">
        <v>4186</v>
      </c>
      <c r="D2831" s="21" t="s">
        <v>4365</v>
      </c>
      <c r="E2831" s="21" t="s">
        <v>118</v>
      </c>
      <c r="F2831" s="21" t="s">
        <v>4376</v>
      </c>
      <c r="G2831" s="21"/>
      <c r="H2831" s="20" t="s">
        <v>84</v>
      </c>
      <c r="I2831" s="21" t="s">
        <v>4368</v>
      </c>
      <c r="J2831" s="5"/>
      <c r="K2831" s="5"/>
      <c r="L2831" s="19" t="str">
        <f>D2831&amp;"|"&amp;COUNTIF($D$5:D2831,D2831)</f>
        <v>المياه الساخنة وبنود عامة للتغذية|7</v>
      </c>
    </row>
    <row r="2832" spans="1:12" ht="72" x14ac:dyDescent="0.4">
      <c r="A2832" s="22">
        <v>2828</v>
      </c>
      <c r="B2832" s="22" t="s">
        <v>4185</v>
      </c>
      <c r="C2832" s="23" t="s">
        <v>4186</v>
      </c>
      <c r="D2832" s="23" t="s">
        <v>4365</v>
      </c>
      <c r="E2832" s="23" t="s">
        <v>118</v>
      </c>
      <c r="F2832" s="23" t="s">
        <v>4377</v>
      </c>
      <c r="G2832" s="23" t="s">
        <v>4378</v>
      </c>
      <c r="H2832" s="22" t="s">
        <v>84</v>
      </c>
      <c r="I2832" s="23" t="s">
        <v>4368</v>
      </c>
      <c r="J2832" s="5"/>
      <c r="K2832" s="5"/>
      <c r="L2832" s="19" t="str">
        <f>D2832&amp;"|"&amp;COUNTIF($D$5:D2832,D2832)</f>
        <v>المياه الساخنة وبنود عامة للتغذية|8</v>
      </c>
    </row>
    <row r="2833" spans="1:12" ht="18" x14ac:dyDescent="0.4">
      <c r="A2833" s="20">
        <v>2829</v>
      </c>
      <c r="B2833" s="20" t="s">
        <v>4185</v>
      </c>
      <c r="C2833" s="21" t="s">
        <v>4186</v>
      </c>
      <c r="D2833" s="21" t="s">
        <v>4365</v>
      </c>
      <c r="E2833" s="21" t="s">
        <v>404</v>
      </c>
      <c r="F2833" s="21" t="s">
        <v>4379</v>
      </c>
      <c r="G2833" s="21"/>
      <c r="H2833" s="20" t="s">
        <v>84</v>
      </c>
      <c r="I2833" s="21" t="s">
        <v>4368</v>
      </c>
      <c r="J2833" s="5"/>
      <c r="K2833" s="5"/>
      <c r="L2833" s="19" t="str">
        <f>D2833&amp;"|"&amp;COUNTIF($D$5:D2833,D2833)</f>
        <v>المياه الساخنة وبنود عامة للتغذية|9</v>
      </c>
    </row>
    <row r="2834" spans="1:12" ht="18" x14ac:dyDescent="0.4">
      <c r="A2834" s="22">
        <v>2830</v>
      </c>
      <c r="B2834" s="22" t="s">
        <v>4185</v>
      </c>
      <c r="C2834" s="23" t="s">
        <v>4186</v>
      </c>
      <c r="D2834" s="23" t="s">
        <v>4365</v>
      </c>
      <c r="E2834" s="23" t="s">
        <v>404</v>
      </c>
      <c r="F2834" s="23" t="s">
        <v>4380</v>
      </c>
      <c r="G2834" s="23"/>
      <c r="H2834" s="22" t="s">
        <v>84</v>
      </c>
      <c r="I2834" s="23" t="s">
        <v>4368</v>
      </c>
      <c r="J2834" s="5"/>
      <c r="K2834" s="5"/>
      <c r="L2834" s="19" t="str">
        <f>D2834&amp;"|"&amp;COUNTIF($D$5:D2834,D2834)</f>
        <v>المياه الساخنة وبنود عامة للتغذية|10</v>
      </c>
    </row>
    <row r="2835" spans="1:12" ht="18" x14ac:dyDescent="0.4">
      <c r="A2835" s="20">
        <v>2831</v>
      </c>
      <c r="B2835" s="20" t="s">
        <v>4185</v>
      </c>
      <c r="C2835" s="21" t="s">
        <v>4186</v>
      </c>
      <c r="D2835" s="21" t="s">
        <v>4365</v>
      </c>
      <c r="E2835" s="21" t="s">
        <v>404</v>
      </c>
      <c r="F2835" s="21" t="s">
        <v>4381</v>
      </c>
      <c r="G2835" s="21"/>
      <c r="H2835" s="20" t="s">
        <v>84</v>
      </c>
      <c r="I2835" s="21" t="s">
        <v>4368</v>
      </c>
      <c r="J2835" s="5"/>
      <c r="K2835" s="5"/>
      <c r="L2835" s="19" t="str">
        <f>D2835&amp;"|"&amp;COUNTIF($D$5:D2835,D2835)</f>
        <v>المياه الساخنة وبنود عامة للتغذية|11</v>
      </c>
    </row>
    <row r="2836" spans="1:12" ht="36" x14ac:dyDescent="0.4">
      <c r="A2836" s="22">
        <v>2832</v>
      </c>
      <c r="B2836" s="22" t="s">
        <v>4185</v>
      </c>
      <c r="C2836" s="23" t="s">
        <v>4186</v>
      </c>
      <c r="D2836" s="23" t="s">
        <v>4365</v>
      </c>
      <c r="E2836" s="23" t="s">
        <v>404</v>
      </c>
      <c r="F2836" s="23" t="s">
        <v>4382</v>
      </c>
      <c r="G2836" s="23"/>
      <c r="H2836" s="22" t="s">
        <v>84</v>
      </c>
      <c r="I2836" s="23" t="s">
        <v>4368</v>
      </c>
      <c r="J2836" s="5"/>
      <c r="K2836" s="5"/>
      <c r="L2836" s="19" t="str">
        <f>D2836&amp;"|"&amp;COUNTIF($D$5:D2836,D2836)</f>
        <v>المياه الساخنة وبنود عامة للتغذية|12</v>
      </c>
    </row>
    <row r="2837" spans="1:12" ht="18" x14ac:dyDescent="0.4">
      <c r="A2837" s="20">
        <v>2833</v>
      </c>
      <c r="B2837" s="20" t="s">
        <v>4185</v>
      </c>
      <c r="C2837" s="21" t="s">
        <v>4186</v>
      </c>
      <c r="D2837" s="21" t="s">
        <v>4365</v>
      </c>
      <c r="E2837" s="21" t="s">
        <v>118</v>
      </c>
      <c r="F2837" s="21" t="s">
        <v>4383</v>
      </c>
      <c r="G2837" s="21"/>
      <c r="H2837" s="20" t="s">
        <v>84</v>
      </c>
      <c r="I2837" s="21" t="s">
        <v>4371</v>
      </c>
      <c r="J2837" s="5"/>
      <c r="K2837" s="5"/>
      <c r="L2837" s="19" t="str">
        <f>D2837&amp;"|"&amp;COUNTIF($D$5:D2837,D2837)</f>
        <v>المياه الساخنة وبنود عامة للتغذية|13</v>
      </c>
    </row>
    <row r="2838" spans="1:12" ht="36" x14ac:dyDescent="0.4">
      <c r="A2838" s="22">
        <v>2834</v>
      </c>
      <c r="B2838" s="22" t="s">
        <v>4185</v>
      </c>
      <c r="C2838" s="23" t="s">
        <v>4186</v>
      </c>
      <c r="D2838" s="23" t="s">
        <v>4365</v>
      </c>
      <c r="E2838" s="23" t="s">
        <v>118</v>
      </c>
      <c r="F2838" s="23" t="s">
        <v>4384</v>
      </c>
      <c r="G2838" s="23"/>
      <c r="H2838" s="22" t="s">
        <v>84</v>
      </c>
      <c r="I2838" s="23" t="s">
        <v>4371</v>
      </c>
      <c r="J2838" s="5"/>
      <c r="K2838" s="5"/>
      <c r="L2838" s="19" t="str">
        <f>D2838&amp;"|"&amp;COUNTIF($D$5:D2838,D2838)</f>
        <v>المياه الساخنة وبنود عامة للتغذية|14</v>
      </c>
    </row>
    <row r="2839" spans="1:12" ht="18" x14ac:dyDescent="0.4">
      <c r="A2839" s="20">
        <v>2835</v>
      </c>
      <c r="B2839" s="20" t="s">
        <v>4185</v>
      </c>
      <c r="C2839" s="21" t="s">
        <v>4186</v>
      </c>
      <c r="D2839" s="21" t="s">
        <v>4385</v>
      </c>
      <c r="E2839" s="21" t="s">
        <v>72</v>
      </c>
      <c r="F2839" s="21" t="s">
        <v>4386</v>
      </c>
      <c r="G2839" s="21" t="s">
        <v>4387</v>
      </c>
      <c r="H2839" s="20" t="s">
        <v>78</v>
      </c>
      <c r="I2839" s="21" t="s">
        <v>4371</v>
      </c>
      <c r="J2839" s="5"/>
      <c r="K2839" s="5"/>
      <c r="L2839" s="19" t="str">
        <f>D2839&amp;"|"&amp;COUNTIF($D$5:D2839,D2839)</f>
        <v>استلام صرف المطر للأسطح|1</v>
      </c>
    </row>
    <row r="2840" spans="1:12" ht="18" x14ac:dyDescent="0.4">
      <c r="A2840" s="22">
        <v>2836</v>
      </c>
      <c r="B2840" s="22" t="s">
        <v>4185</v>
      </c>
      <c r="C2840" s="23" t="s">
        <v>4186</v>
      </c>
      <c r="D2840" s="23" t="s">
        <v>4385</v>
      </c>
      <c r="E2840" s="23" t="s">
        <v>118</v>
      </c>
      <c r="F2840" s="23" t="s">
        <v>4388</v>
      </c>
      <c r="G2840" s="23" t="s">
        <v>4389</v>
      </c>
      <c r="H2840" s="22" t="s">
        <v>74</v>
      </c>
      <c r="I2840" s="23" t="s">
        <v>4371</v>
      </c>
      <c r="J2840" s="5"/>
      <c r="K2840" s="5"/>
      <c r="L2840" s="19" t="str">
        <f>D2840&amp;"|"&amp;COUNTIF($D$5:D2840,D2840)</f>
        <v>استلام صرف المطر للأسطح|2</v>
      </c>
    </row>
    <row r="2841" spans="1:12" ht="18" x14ac:dyDescent="0.4">
      <c r="A2841" s="20">
        <v>2837</v>
      </c>
      <c r="B2841" s="20" t="s">
        <v>4185</v>
      </c>
      <c r="C2841" s="21" t="s">
        <v>4186</v>
      </c>
      <c r="D2841" s="21" t="s">
        <v>4385</v>
      </c>
      <c r="E2841" s="21" t="s">
        <v>118</v>
      </c>
      <c r="F2841" s="21" t="s">
        <v>4390</v>
      </c>
      <c r="G2841" s="21" t="s">
        <v>4391</v>
      </c>
      <c r="H2841" s="20" t="s">
        <v>74</v>
      </c>
      <c r="I2841" s="21" t="s">
        <v>4371</v>
      </c>
      <c r="J2841" s="5"/>
      <c r="K2841" s="5"/>
      <c r="L2841" s="19" t="str">
        <f>D2841&amp;"|"&amp;COUNTIF($D$5:D2841,D2841)</f>
        <v>استلام صرف المطر للأسطح|3</v>
      </c>
    </row>
    <row r="2842" spans="1:12" ht="36" x14ac:dyDescent="0.4">
      <c r="A2842" s="22">
        <v>2838</v>
      </c>
      <c r="B2842" s="22" t="s">
        <v>4185</v>
      </c>
      <c r="C2842" s="23" t="s">
        <v>4186</v>
      </c>
      <c r="D2842" s="23" t="s">
        <v>4385</v>
      </c>
      <c r="E2842" s="23" t="s">
        <v>118</v>
      </c>
      <c r="F2842" s="23" t="s">
        <v>4392</v>
      </c>
      <c r="G2842" s="23"/>
      <c r="H2842" s="22" t="s">
        <v>84</v>
      </c>
      <c r="I2842" s="23" t="s">
        <v>4371</v>
      </c>
      <c r="J2842" s="5"/>
      <c r="K2842" s="5"/>
      <c r="L2842" s="19" t="str">
        <f>D2842&amp;"|"&amp;COUNTIF($D$5:D2842,D2842)</f>
        <v>استلام صرف المطر للأسطح|4</v>
      </c>
    </row>
    <row r="2843" spans="1:12" ht="18" x14ac:dyDescent="0.4">
      <c r="A2843" s="20">
        <v>2839</v>
      </c>
      <c r="B2843" s="20" t="s">
        <v>4185</v>
      </c>
      <c r="C2843" s="21" t="s">
        <v>4186</v>
      </c>
      <c r="D2843" s="21" t="s">
        <v>4385</v>
      </c>
      <c r="E2843" s="21" t="s">
        <v>72</v>
      </c>
      <c r="F2843" s="21" t="s">
        <v>4393</v>
      </c>
      <c r="G2843" s="21"/>
      <c r="H2843" s="20" t="s">
        <v>78</v>
      </c>
      <c r="I2843" s="21" t="s">
        <v>4371</v>
      </c>
      <c r="J2843" s="5"/>
      <c r="K2843" s="5"/>
      <c r="L2843" s="19" t="str">
        <f>D2843&amp;"|"&amp;COUNTIF($D$5:D2843,D2843)</f>
        <v>استلام صرف المطر للأسطح|5</v>
      </c>
    </row>
    <row r="2844" spans="1:12" ht="18" x14ac:dyDescent="0.4">
      <c r="A2844" s="22">
        <v>2840</v>
      </c>
      <c r="B2844" s="22" t="s">
        <v>4185</v>
      </c>
      <c r="C2844" s="23" t="s">
        <v>4186</v>
      </c>
      <c r="D2844" s="23" t="s">
        <v>4385</v>
      </c>
      <c r="E2844" s="23" t="s">
        <v>118</v>
      </c>
      <c r="F2844" s="23" t="s">
        <v>4394</v>
      </c>
      <c r="G2844" s="23" t="s">
        <v>4327</v>
      </c>
      <c r="H2844" s="22" t="s">
        <v>84</v>
      </c>
      <c r="I2844" s="23" t="s">
        <v>4371</v>
      </c>
      <c r="J2844" s="5"/>
      <c r="K2844" s="5"/>
      <c r="L2844" s="19" t="str">
        <f>D2844&amp;"|"&amp;COUNTIF($D$5:D2844,D2844)</f>
        <v>استلام صرف المطر للأسطح|6</v>
      </c>
    </row>
    <row r="2845" spans="1:12" ht="36" x14ac:dyDescent="0.4">
      <c r="A2845" s="20">
        <v>2841</v>
      </c>
      <c r="B2845" s="20" t="s">
        <v>4185</v>
      </c>
      <c r="C2845" s="21" t="s">
        <v>4186</v>
      </c>
      <c r="D2845" s="21" t="s">
        <v>4385</v>
      </c>
      <c r="E2845" s="21" t="s">
        <v>72</v>
      </c>
      <c r="F2845" s="21" t="s">
        <v>4395</v>
      </c>
      <c r="G2845" s="21"/>
      <c r="H2845" s="20" t="s">
        <v>78</v>
      </c>
      <c r="I2845" s="21" t="s">
        <v>2437</v>
      </c>
      <c r="J2845" s="5"/>
      <c r="K2845" s="5"/>
      <c r="L2845" s="19" t="str">
        <f>D2845&amp;"|"&amp;COUNTIF($D$5:D2845,D2845)</f>
        <v>استلام صرف المطر للأسطح|7</v>
      </c>
    </row>
    <row r="2846" spans="1:12" ht="36" x14ac:dyDescent="0.4">
      <c r="A2846" s="22">
        <v>2842</v>
      </c>
      <c r="B2846" s="22" t="s">
        <v>4185</v>
      </c>
      <c r="C2846" s="23" t="s">
        <v>4186</v>
      </c>
      <c r="D2846" s="23" t="s">
        <v>4385</v>
      </c>
      <c r="E2846" s="23" t="s">
        <v>404</v>
      </c>
      <c r="F2846" s="23" t="s">
        <v>4396</v>
      </c>
      <c r="G2846" s="23"/>
      <c r="H2846" s="22" t="s">
        <v>84</v>
      </c>
      <c r="I2846" s="23" t="s">
        <v>2437</v>
      </c>
      <c r="J2846" s="5"/>
      <c r="K2846" s="5"/>
      <c r="L2846" s="19" t="str">
        <f>D2846&amp;"|"&amp;COUNTIF($D$5:D2846,D2846)</f>
        <v>استلام صرف المطر للأسطح|8</v>
      </c>
    </row>
    <row r="2847" spans="1:12" ht="18" x14ac:dyDescent="0.4">
      <c r="A2847" s="20">
        <v>2843</v>
      </c>
      <c r="B2847" s="20" t="s">
        <v>4185</v>
      </c>
      <c r="C2847" s="21" t="s">
        <v>4186</v>
      </c>
      <c r="D2847" s="21" t="s">
        <v>4385</v>
      </c>
      <c r="E2847" s="21" t="s">
        <v>404</v>
      </c>
      <c r="F2847" s="21" t="s">
        <v>4397</v>
      </c>
      <c r="G2847" s="21"/>
      <c r="H2847" s="20" t="s">
        <v>84</v>
      </c>
      <c r="I2847" s="21" t="s">
        <v>2437</v>
      </c>
      <c r="J2847" s="5"/>
      <c r="K2847" s="5"/>
      <c r="L2847" s="19" t="str">
        <f>D2847&amp;"|"&amp;COUNTIF($D$5:D2847,D2847)</f>
        <v>استلام صرف المطر للأسطح|9</v>
      </c>
    </row>
    <row r="2848" spans="1:12" ht="18" x14ac:dyDescent="0.4">
      <c r="A2848" s="22">
        <v>2844</v>
      </c>
      <c r="B2848" s="22" t="s">
        <v>4185</v>
      </c>
      <c r="C2848" s="23" t="s">
        <v>4186</v>
      </c>
      <c r="D2848" s="23" t="s">
        <v>4385</v>
      </c>
      <c r="E2848" s="23" t="s">
        <v>72</v>
      </c>
      <c r="F2848" s="23" t="s">
        <v>4398</v>
      </c>
      <c r="G2848" s="23"/>
      <c r="H2848" s="22" t="s">
        <v>78</v>
      </c>
      <c r="I2848" s="23" t="s">
        <v>2437</v>
      </c>
      <c r="J2848" s="5"/>
      <c r="K2848" s="5"/>
      <c r="L2848" s="19" t="str">
        <f>D2848&amp;"|"&amp;COUNTIF($D$5:D2848,D2848)</f>
        <v>استلام صرف المطر للأسطح|10</v>
      </c>
    </row>
    <row r="2849" spans="1:12" ht="18" x14ac:dyDescent="0.4">
      <c r="A2849" s="20">
        <v>2845</v>
      </c>
      <c r="B2849" s="20" t="s">
        <v>4185</v>
      </c>
      <c r="C2849" s="21" t="s">
        <v>4186</v>
      </c>
      <c r="D2849" s="21" t="s">
        <v>4385</v>
      </c>
      <c r="E2849" s="21" t="s">
        <v>118</v>
      </c>
      <c r="F2849" s="21" t="s">
        <v>4399</v>
      </c>
      <c r="G2849" s="21" t="s">
        <v>4400</v>
      </c>
      <c r="H2849" s="20" t="s">
        <v>84</v>
      </c>
      <c r="I2849" s="21" t="s">
        <v>2437</v>
      </c>
      <c r="J2849" s="5"/>
      <c r="K2849" s="5"/>
      <c r="L2849" s="19" t="str">
        <f>D2849&amp;"|"&amp;COUNTIF($D$5:D2849,D2849)</f>
        <v>استلام صرف المطر للأسطح|11</v>
      </c>
    </row>
    <row r="2850" spans="1:12" ht="18" x14ac:dyDescent="0.4">
      <c r="A2850" s="22">
        <v>2846</v>
      </c>
      <c r="B2850" s="22" t="s">
        <v>4185</v>
      </c>
      <c r="C2850" s="23" t="s">
        <v>4186</v>
      </c>
      <c r="D2850" s="23" t="s">
        <v>4385</v>
      </c>
      <c r="E2850" s="23" t="s">
        <v>404</v>
      </c>
      <c r="F2850" s="23" t="s">
        <v>4401</v>
      </c>
      <c r="G2850" s="23" t="s">
        <v>4402</v>
      </c>
      <c r="H2850" s="22" t="s">
        <v>84</v>
      </c>
      <c r="I2850" s="23" t="s">
        <v>2437</v>
      </c>
      <c r="J2850" s="5"/>
      <c r="K2850" s="5"/>
      <c r="L2850" s="19" t="str">
        <f>D2850&amp;"|"&amp;COUNTIF($D$5:D2850,D2850)</f>
        <v>استلام صرف المطر للأسطح|12</v>
      </c>
    </row>
    <row r="2851" spans="1:12" ht="36" x14ac:dyDescent="0.4">
      <c r="A2851" s="20">
        <v>2847</v>
      </c>
      <c r="B2851" s="20" t="s">
        <v>4185</v>
      </c>
      <c r="C2851" s="21" t="s">
        <v>4186</v>
      </c>
      <c r="D2851" s="21" t="s">
        <v>4403</v>
      </c>
      <c r="E2851" s="21" t="s">
        <v>72</v>
      </c>
      <c r="F2851" s="21" t="s">
        <v>4404</v>
      </c>
      <c r="G2851" s="21"/>
      <c r="H2851" s="20" t="s">
        <v>78</v>
      </c>
      <c r="I2851" s="21" t="s">
        <v>2451</v>
      </c>
      <c r="J2851" s="5"/>
      <c r="K2851" s="5"/>
      <c r="L2851" s="19" t="str">
        <f>D2851&amp;"|"&amp;COUNTIF($D$5:D2851,D2851)</f>
        <v>شبكة الصرف بالموقع العام، الأعمال التمهيدية|1</v>
      </c>
    </row>
    <row r="2852" spans="1:12" ht="36" x14ac:dyDescent="0.4">
      <c r="A2852" s="22">
        <v>2848</v>
      </c>
      <c r="B2852" s="22" t="s">
        <v>4185</v>
      </c>
      <c r="C2852" s="23" t="s">
        <v>4186</v>
      </c>
      <c r="D2852" s="23" t="s">
        <v>4403</v>
      </c>
      <c r="E2852" s="23" t="s">
        <v>72</v>
      </c>
      <c r="F2852" s="23" t="s">
        <v>4405</v>
      </c>
      <c r="G2852" s="23"/>
      <c r="H2852" s="22" t="s">
        <v>74</v>
      </c>
      <c r="I2852" s="23" t="s">
        <v>2451</v>
      </c>
      <c r="J2852" s="5"/>
      <c r="K2852" s="5"/>
      <c r="L2852" s="19" t="str">
        <f>D2852&amp;"|"&amp;COUNTIF($D$5:D2852,D2852)</f>
        <v>شبكة الصرف بالموقع العام، الأعمال التمهيدية|2</v>
      </c>
    </row>
    <row r="2853" spans="1:12" ht="36" x14ac:dyDescent="0.4">
      <c r="A2853" s="20">
        <v>2849</v>
      </c>
      <c r="B2853" s="20" t="s">
        <v>4185</v>
      </c>
      <c r="C2853" s="21" t="s">
        <v>4186</v>
      </c>
      <c r="D2853" s="21" t="s">
        <v>4403</v>
      </c>
      <c r="E2853" s="21" t="s">
        <v>76</v>
      </c>
      <c r="F2853" s="21" t="s">
        <v>4406</v>
      </c>
      <c r="G2853" s="21"/>
      <c r="H2853" s="20" t="s">
        <v>78</v>
      </c>
      <c r="I2853" s="21" t="s">
        <v>2451</v>
      </c>
      <c r="J2853" s="5"/>
      <c r="K2853" s="5"/>
      <c r="L2853" s="19" t="str">
        <f>D2853&amp;"|"&amp;COUNTIF($D$5:D2853,D2853)</f>
        <v>شبكة الصرف بالموقع العام، الأعمال التمهيدية|3</v>
      </c>
    </row>
    <row r="2854" spans="1:12" ht="36" x14ac:dyDescent="0.4">
      <c r="A2854" s="22">
        <v>2850</v>
      </c>
      <c r="B2854" s="22" t="s">
        <v>4185</v>
      </c>
      <c r="C2854" s="23" t="s">
        <v>4186</v>
      </c>
      <c r="D2854" s="23" t="s">
        <v>4403</v>
      </c>
      <c r="E2854" s="23" t="s">
        <v>72</v>
      </c>
      <c r="F2854" s="23" t="s">
        <v>4407</v>
      </c>
      <c r="G2854" s="23"/>
      <c r="H2854" s="22" t="s">
        <v>84</v>
      </c>
      <c r="I2854" s="23" t="s">
        <v>2451</v>
      </c>
      <c r="J2854" s="5"/>
      <c r="K2854" s="5"/>
      <c r="L2854" s="19" t="str">
        <f>D2854&amp;"|"&amp;COUNTIF($D$5:D2854,D2854)</f>
        <v>شبكة الصرف بالموقع العام، الأعمال التمهيدية|4</v>
      </c>
    </row>
    <row r="2855" spans="1:12" ht="36" x14ac:dyDescent="0.4">
      <c r="A2855" s="20">
        <v>2851</v>
      </c>
      <c r="B2855" s="20" t="s">
        <v>4185</v>
      </c>
      <c r="C2855" s="21" t="s">
        <v>4186</v>
      </c>
      <c r="D2855" s="21" t="s">
        <v>4403</v>
      </c>
      <c r="E2855" s="21" t="s">
        <v>72</v>
      </c>
      <c r="F2855" s="21" t="s">
        <v>4408</v>
      </c>
      <c r="G2855" s="21"/>
      <c r="H2855" s="20" t="s">
        <v>78</v>
      </c>
      <c r="I2855" s="21" t="s">
        <v>4409</v>
      </c>
      <c r="J2855" s="5"/>
      <c r="K2855" s="5"/>
      <c r="L2855" s="19" t="str">
        <f>D2855&amp;"|"&amp;COUNTIF($D$5:D2855,D2855)</f>
        <v>شبكة الصرف بالموقع العام، الأعمال التمهيدية|5</v>
      </c>
    </row>
    <row r="2856" spans="1:12" ht="36" x14ac:dyDescent="0.4">
      <c r="A2856" s="22">
        <v>2852</v>
      </c>
      <c r="B2856" s="22" t="s">
        <v>4185</v>
      </c>
      <c r="C2856" s="23" t="s">
        <v>4186</v>
      </c>
      <c r="D2856" s="23" t="s">
        <v>4403</v>
      </c>
      <c r="E2856" s="23" t="s">
        <v>72</v>
      </c>
      <c r="F2856" s="23" t="s">
        <v>4410</v>
      </c>
      <c r="G2856" s="23"/>
      <c r="H2856" s="22" t="s">
        <v>78</v>
      </c>
      <c r="I2856" s="23" t="s">
        <v>4409</v>
      </c>
      <c r="J2856" s="5"/>
      <c r="K2856" s="5"/>
      <c r="L2856" s="19" t="str">
        <f>D2856&amp;"|"&amp;COUNTIF($D$5:D2856,D2856)</f>
        <v>شبكة الصرف بالموقع العام، الأعمال التمهيدية|6</v>
      </c>
    </row>
    <row r="2857" spans="1:12" ht="36" x14ac:dyDescent="0.4">
      <c r="A2857" s="20">
        <v>2853</v>
      </c>
      <c r="B2857" s="20" t="s">
        <v>4185</v>
      </c>
      <c r="C2857" s="21" t="s">
        <v>4186</v>
      </c>
      <c r="D2857" s="21" t="s">
        <v>4403</v>
      </c>
      <c r="E2857" s="21" t="s">
        <v>72</v>
      </c>
      <c r="F2857" s="21" t="s">
        <v>4411</v>
      </c>
      <c r="G2857" s="21"/>
      <c r="H2857" s="20" t="s">
        <v>78</v>
      </c>
      <c r="I2857" s="21" t="s">
        <v>4409</v>
      </c>
      <c r="J2857" s="5"/>
      <c r="K2857" s="5"/>
      <c r="L2857" s="19" t="str">
        <f>D2857&amp;"|"&amp;COUNTIF($D$5:D2857,D2857)</f>
        <v>شبكة الصرف بالموقع العام، الأعمال التمهيدية|7</v>
      </c>
    </row>
    <row r="2858" spans="1:12" ht="36" x14ac:dyDescent="0.4">
      <c r="A2858" s="22">
        <v>2854</v>
      </c>
      <c r="B2858" s="22" t="s">
        <v>4185</v>
      </c>
      <c r="C2858" s="23" t="s">
        <v>4186</v>
      </c>
      <c r="D2858" s="23" t="s">
        <v>4403</v>
      </c>
      <c r="E2858" s="23" t="s">
        <v>72</v>
      </c>
      <c r="F2858" s="23" t="s">
        <v>4412</v>
      </c>
      <c r="G2858" s="23" t="s">
        <v>4413</v>
      </c>
      <c r="H2858" s="22" t="s">
        <v>74</v>
      </c>
      <c r="I2858" s="23" t="s">
        <v>4409</v>
      </c>
      <c r="J2858" s="5"/>
      <c r="K2858" s="5"/>
      <c r="L2858" s="19" t="str">
        <f>D2858&amp;"|"&amp;COUNTIF($D$5:D2858,D2858)</f>
        <v>شبكة الصرف بالموقع العام، الأعمال التمهيدية|8</v>
      </c>
    </row>
    <row r="2859" spans="1:12" ht="36" x14ac:dyDescent="0.4">
      <c r="A2859" s="20">
        <v>2855</v>
      </c>
      <c r="B2859" s="20" t="s">
        <v>4185</v>
      </c>
      <c r="C2859" s="21" t="s">
        <v>4186</v>
      </c>
      <c r="D2859" s="21" t="s">
        <v>4403</v>
      </c>
      <c r="E2859" s="21" t="s">
        <v>72</v>
      </c>
      <c r="F2859" s="21" t="s">
        <v>4414</v>
      </c>
      <c r="G2859" s="21"/>
      <c r="H2859" s="20" t="s">
        <v>78</v>
      </c>
      <c r="I2859" s="21" t="s">
        <v>4409</v>
      </c>
      <c r="J2859" s="5"/>
      <c r="K2859" s="5"/>
      <c r="L2859" s="19" t="str">
        <f>D2859&amp;"|"&amp;COUNTIF($D$5:D2859,D2859)</f>
        <v>شبكة الصرف بالموقع العام، الأعمال التمهيدية|9</v>
      </c>
    </row>
    <row r="2860" spans="1:12" ht="36" x14ac:dyDescent="0.4">
      <c r="A2860" s="22">
        <v>2856</v>
      </c>
      <c r="B2860" s="22" t="s">
        <v>4185</v>
      </c>
      <c r="C2860" s="23" t="s">
        <v>4186</v>
      </c>
      <c r="D2860" s="23" t="s">
        <v>4403</v>
      </c>
      <c r="E2860" s="23" t="s">
        <v>72</v>
      </c>
      <c r="F2860" s="23" t="s">
        <v>4415</v>
      </c>
      <c r="G2860" s="23" t="s">
        <v>4416</v>
      </c>
      <c r="H2860" s="22" t="s">
        <v>78</v>
      </c>
      <c r="I2860" s="23" t="s">
        <v>4409</v>
      </c>
      <c r="J2860" s="5"/>
      <c r="K2860" s="5"/>
      <c r="L2860" s="19" t="str">
        <f>D2860&amp;"|"&amp;COUNTIF($D$5:D2860,D2860)</f>
        <v>شبكة الصرف بالموقع العام، الأعمال التمهيدية|10</v>
      </c>
    </row>
    <row r="2861" spans="1:12" ht="36" x14ac:dyDescent="0.4">
      <c r="A2861" s="20">
        <v>2857</v>
      </c>
      <c r="B2861" s="20" t="s">
        <v>4185</v>
      </c>
      <c r="C2861" s="21" t="s">
        <v>4186</v>
      </c>
      <c r="D2861" s="21" t="s">
        <v>4403</v>
      </c>
      <c r="E2861" s="21" t="s">
        <v>118</v>
      </c>
      <c r="F2861" s="21" t="s">
        <v>4417</v>
      </c>
      <c r="G2861" s="21"/>
      <c r="H2861" s="20" t="s">
        <v>84</v>
      </c>
      <c r="I2861" s="21" t="s">
        <v>4409</v>
      </c>
      <c r="J2861" s="5"/>
      <c r="K2861" s="5"/>
      <c r="L2861" s="19" t="str">
        <f>D2861&amp;"|"&amp;COUNTIF($D$5:D2861,D2861)</f>
        <v>شبكة الصرف بالموقع العام، الأعمال التمهيدية|11</v>
      </c>
    </row>
    <row r="2862" spans="1:12" ht="36" x14ac:dyDescent="0.4">
      <c r="A2862" s="22">
        <v>2858</v>
      </c>
      <c r="B2862" s="22" t="s">
        <v>4185</v>
      </c>
      <c r="C2862" s="23" t="s">
        <v>4186</v>
      </c>
      <c r="D2862" s="23" t="s">
        <v>4403</v>
      </c>
      <c r="E2862" s="23" t="s">
        <v>72</v>
      </c>
      <c r="F2862" s="23" t="s">
        <v>4418</v>
      </c>
      <c r="G2862" s="23"/>
      <c r="H2862" s="22" t="s">
        <v>78</v>
      </c>
      <c r="I2862" s="23" t="s">
        <v>4409</v>
      </c>
      <c r="J2862" s="5"/>
      <c r="K2862" s="5"/>
      <c r="L2862" s="19" t="str">
        <f>D2862&amp;"|"&amp;COUNTIF($D$5:D2862,D2862)</f>
        <v>شبكة الصرف بالموقع العام، الأعمال التمهيدية|12</v>
      </c>
    </row>
    <row r="2863" spans="1:12" ht="36" x14ac:dyDescent="0.4">
      <c r="A2863" s="20">
        <v>2859</v>
      </c>
      <c r="B2863" s="20" t="s">
        <v>4185</v>
      </c>
      <c r="C2863" s="21" t="s">
        <v>4186</v>
      </c>
      <c r="D2863" s="21" t="s">
        <v>4403</v>
      </c>
      <c r="E2863" s="21" t="s">
        <v>72</v>
      </c>
      <c r="F2863" s="21" t="s">
        <v>4419</v>
      </c>
      <c r="G2863" s="21"/>
      <c r="H2863" s="20" t="s">
        <v>78</v>
      </c>
      <c r="I2863" s="21" t="s">
        <v>4409</v>
      </c>
      <c r="J2863" s="5"/>
      <c r="K2863" s="5"/>
      <c r="L2863" s="19" t="str">
        <f>D2863&amp;"|"&amp;COUNTIF($D$5:D2863,D2863)</f>
        <v>شبكة الصرف بالموقع العام، الأعمال التمهيدية|13</v>
      </c>
    </row>
    <row r="2864" spans="1:12" ht="36" x14ac:dyDescent="0.4">
      <c r="A2864" s="22">
        <v>2860</v>
      </c>
      <c r="B2864" s="22" t="s">
        <v>4185</v>
      </c>
      <c r="C2864" s="23" t="s">
        <v>4186</v>
      </c>
      <c r="D2864" s="23" t="s">
        <v>4403</v>
      </c>
      <c r="E2864" s="23" t="s">
        <v>118</v>
      </c>
      <c r="F2864" s="23" t="s">
        <v>4420</v>
      </c>
      <c r="G2864" s="23" t="s">
        <v>4421</v>
      </c>
      <c r="H2864" s="22" t="s">
        <v>84</v>
      </c>
      <c r="I2864" s="23" t="s">
        <v>4409</v>
      </c>
      <c r="J2864" s="5"/>
      <c r="K2864" s="5"/>
      <c r="L2864" s="19" t="str">
        <f>D2864&amp;"|"&amp;COUNTIF($D$5:D2864,D2864)</f>
        <v>شبكة الصرف بالموقع العام، الأعمال التمهيدية|14</v>
      </c>
    </row>
    <row r="2865" spans="1:12" ht="36" x14ac:dyDescent="0.4">
      <c r="A2865" s="20">
        <v>2861</v>
      </c>
      <c r="B2865" s="20" t="s">
        <v>4185</v>
      </c>
      <c r="C2865" s="21" t="s">
        <v>4186</v>
      </c>
      <c r="D2865" s="21" t="s">
        <v>4422</v>
      </c>
      <c r="E2865" s="21" t="s">
        <v>118</v>
      </c>
      <c r="F2865" s="21" t="s">
        <v>4423</v>
      </c>
      <c r="G2865" s="21" t="s">
        <v>4424</v>
      </c>
      <c r="H2865" s="20" t="s">
        <v>84</v>
      </c>
      <c r="I2865" s="21" t="s">
        <v>4409</v>
      </c>
      <c r="J2865" s="5"/>
      <c r="K2865" s="5"/>
      <c r="L2865" s="19" t="str">
        <f>D2865&amp;"|"&amp;COUNTIF($D$5:D2865,D2865)</f>
        <v>شبكة الصرف بالموقع العام، تنفيذ الشبكة|1</v>
      </c>
    </row>
    <row r="2866" spans="1:12" ht="36" x14ac:dyDescent="0.4">
      <c r="A2866" s="22">
        <v>2862</v>
      </c>
      <c r="B2866" s="22" t="s">
        <v>4185</v>
      </c>
      <c r="C2866" s="23" t="s">
        <v>4186</v>
      </c>
      <c r="D2866" s="23" t="s">
        <v>4422</v>
      </c>
      <c r="E2866" s="23" t="s">
        <v>118</v>
      </c>
      <c r="F2866" s="23" t="s">
        <v>4425</v>
      </c>
      <c r="G2866" s="23" t="s">
        <v>4426</v>
      </c>
      <c r="H2866" s="22" t="s">
        <v>74</v>
      </c>
      <c r="I2866" s="23" t="s">
        <v>4409</v>
      </c>
      <c r="J2866" s="5"/>
      <c r="K2866" s="5"/>
      <c r="L2866" s="19" t="str">
        <f>D2866&amp;"|"&amp;COUNTIF($D$5:D2866,D2866)</f>
        <v>شبكة الصرف بالموقع العام، تنفيذ الشبكة|2</v>
      </c>
    </row>
    <row r="2867" spans="1:12" ht="36" x14ac:dyDescent="0.4">
      <c r="A2867" s="20">
        <v>2863</v>
      </c>
      <c r="B2867" s="20" t="s">
        <v>4185</v>
      </c>
      <c r="C2867" s="21" t="s">
        <v>4186</v>
      </c>
      <c r="D2867" s="21" t="s">
        <v>4422</v>
      </c>
      <c r="E2867" s="21" t="s">
        <v>118</v>
      </c>
      <c r="F2867" s="21" t="s">
        <v>4427</v>
      </c>
      <c r="G2867" s="21" t="s">
        <v>4428</v>
      </c>
      <c r="H2867" s="20" t="s">
        <v>74</v>
      </c>
      <c r="I2867" s="21" t="s">
        <v>4429</v>
      </c>
      <c r="J2867" s="5"/>
      <c r="K2867" s="5"/>
      <c r="L2867" s="19" t="str">
        <f>D2867&amp;"|"&amp;COUNTIF($D$5:D2867,D2867)</f>
        <v>شبكة الصرف بالموقع العام، تنفيذ الشبكة|3</v>
      </c>
    </row>
    <row r="2868" spans="1:12" ht="36" x14ac:dyDescent="0.4">
      <c r="A2868" s="22">
        <v>2864</v>
      </c>
      <c r="B2868" s="22" t="s">
        <v>4185</v>
      </c>
      <c r="C2868" s="23" t="s">
        <v>4186</v>
      </c>
      <c r="D2868" s="23" t="s">
        <v>4422</v>
      </c>
      <c r="E2868" s="23" t="s">
        <v>118</v>
      </c>
      <c r="F2868" s="23" t="s">
        <v>4430</v>
      </c>
      <c r="G2868" s="23" t="s">
        <v>4431</v>
      </c>
      <c r="H2868" s="22" t="s">
        <v>84</v>
      </c>
      <c r="I2868" s="23" t="s">
        <v>4429</v>
      </c>
      <c r="J2868" s="5"/>
      <c r="K2868" s="5"/>
      <c r="L2868" s="19" t="str">
        <f>D2868&amp;"|"&amp;COUNTIF($D$5:D2868,D2868)</f>
        <v>شبكة الصرف بالموقع العام، تنفيذ الشبكة|4</v>
      </c>
    </row>
    <row r="2869" spans="1:12" ht="36" x14ac:dyDescent="0.4">
      <c r="A2869" s="20">
        <v>2865</v>
      </c>
      <c r="B2869" s="20" t="s">
        <v>4185</v>
      </c>
      <c r="C2869" s="21" t="s">
        <v>4186</v>
      </c>
      <c r="D2869" s="21" t="s">
        <v>4422</v>
      </c>
      <c r="E2869" s="21" t="s">
        <v>118</v>
      </c>
      <c r="F2869" s="21" t="s">
        <v>4432</v>
      </c>
      <c r="G2869" s="21" t="s">
        <v>4433</v>
      </c>
      <c r="H2869" s="20" t="s">
        <v>84</v>
      </c>
      <c r="I2869" s="21" t="s">
        <v>4429</v>
      </c>
      <c r="J2869" s="5"/>
      <c r="K2869" s="5"/>
      <c r="L2869" s="19" t="str">
        <f>D2869&amp;"|"&amp;COUNTIF($D$5:D2869,D2869)</f>
        <v>شبكة الصرف بالموقع العام، تنفيذ الشبكة|5</v>
      </c>
    </row>
    <row r="2870" spans="1:12" ht="36" x14ac:dyDescent="0.4">
      <c r="A2870" s="22">
        <v>2866</v>
      </c>
      <c r="B2870" s="22" t="s">
        <v>4185</v>
      </c>
      <c r="C2870" s="23" t="s">
        <v>4186</v>
      </c>
      <c r="D2870" s="23" t="s">
        <v>4422</v>
      </c>
      <c r="E2870" s="23" t="s">
        <v>118</v>
      </c>
      <c r="F2870" s="23" t="s">
        <v>4434</v>
      </c>
      <c r="G2870" s="23" t="s">
        <v>4435</v>
      </c>
      <c r="H2870" s="22" t="s">
        <v>84</v>
      </c>
      <c r="I2870" s="23" t="s">
        <v>4429</v>
      </c>
      <c r="J2870" s="5"/>
      <c r="K2870" s="5"/>
      <c r="L2870" s="19" t="str">
        <f>D2870&amp;"|"&amp;COUNTIF($D$5:D2870,D2870)</f>
        <v>شبكة الصرف بالموقع العام، تنفيذ الشبكة|6</v>
      </c>
    </row>
    <row r="2871" spans="1:12" ht="36" x14ac:dyDescent="0.4">
      <c r="A2871" s="20">
        <v>2867</v>
      </c>
      <c r="B2871" s="20" t="s">
        <v>4185</v>
      </c>
      <c r="C2871" s="21" t="s">
        <v>4186</v>
      </c>
      <c r="D2871" s="21" t="s">
        <v>4422</v>
      </c>
      <c r="E2871" s="21" t="s">
        <v>72</v>
      </c>
      <c r="F2871" s="21" t="s">
        <v>4436</v>
      </c>
      <c r="G2871" s="21" t="s">
        <v>4437</v>
      </c>
      <c r="H2871" s="20" t="s">
        <v>78</v>
      </c>
      <c r="I2871" s="21" t="s">
        <v>4429</v>
      </c>
      <c r="J2871" s="5"/>
      <c r="K2871" s="5"/>
      <c r="L2871" s="19" t="str">
        <f>D2871&amp;"|"&amp;COUNTIF($D$5:D2871,D2871)</f>
        <v>شبكة الصرف بالموقع العام، تنفيذ الشبكة|7</v>
      </c>
    </row>
    <row r="2872" spans="1:12" ht="36" x14ac:dyDescent="0.4">
      <c r="A2872" s="22">
        <v>2868</v>
      </c>
      <c r="B2872" s="22" t="s">
        <v>4185</v>
      </c>
      <c r="C2872" s="23" t="s">
        <v>4186</v>
      </c>
      <c r="D2872" s="23" t="s">
        <v>4422</v>
      </c>
      <c r="E2872" s="23" t="s">
        <v>118</v>
      </c>
      <c r="F2872" s="23" t="s">
        <v>4438</v>
      </c>
      <c r="G2872" s="23" t="s">
        <v>4439</v>
      </c>
      <c r="H2872" s="22" t="s">
        <v>84</v>
      </c>
      <c r="I2872" s="23" t="s">
        <v>4429</v>
      </c>
      <c r="J2872" s="5"/>
      <c r="K2872" s="5"/>
      <c r="L2872" s="19" t="str">
        <f>D2872&amp;"|"&amp;COUNTIF($D$5:D2872,D2872)</f>
        <v>شبكة الصرف بالموقع العام، تنفيذ الشبكة|8</v>
      </c>
    </row>
    <row r="2873" spans="1:12" ht="36" x14ac:dyDescent="0.4">
      <c r="A2873" s="20">
        <v>2869</v>
      </c>
      <c r="B2873" s="20" t="s">
        <v>4185</v>
      </c>
      <c r="C2873" s="21" t="s">
        <v>4186</v>
      </c>
      <c r="D2873" s="21" t="s">
        <v>4422</v>
      </c>
      <c r="E2873" s="21" t="s">
        <v>118</v>
      </c>
      <c r="F2873" s="21" t="s">
        <v>4440</v>
      </c>
      <c r="G2873" s="21"/>
      <c r="H2873" s="20" t="s">
        <v>84</v>
      </c>
      <c r="I2873" s="21" t="s">
        <v>4409</v>
      </c>
      <c r="J2873" s="5"/>
      <c r="K2873" s="5"/>
      <c r="L2873" s="19" t="str">
        <f>D2873&amp;"|"&amp;COUNTIF($D$5:D2873,D2873)</f>
        <v>شبكة الصرف بالموقع العام، تنفيذ الشبكة|9</v>
      </c>
    </row>
    <row r="2874" spans="1:12" ht="36" x14ac:dyDescent="0.4">
      <c r="A2874" s="22">
        <v>2870</v>
      </c>
      <c r="B2874" s="22" t="s">
        <v>4185</v>
      </c>
      <c r="C2874" s="23" t="s">
        <v>4186</v>
      </c>
      <c r="D2874" s="23" t="s">
        <v>4422</v>
      </c>
      <c r="E2874" s="23" t="s">
        <v>118</v>
      </c>
      <c r="F2874" s="23" t="s">
        <v>4441</v>
      </c>
      <c r="G2874" s="23"/>
      <c r="H2874" s="22" t="s">
        <v>84</v>
      </c>
      <c r="I2874" s="23" t="s">
        <v>4409</v>
      </c>
      <c r="J2874" s="5"/>
      <c r="K2874" s="5"/>
      <c r="L2874" s="19" t="str">
        <f>D2874&amp;"|"&amp;COUNTIF($D$5:D2874,D2874)</f>
        <v>شبكة الصرف بالموقع العام، تنفيذ الشبكة|10</v>
      </c>
    </row>
    <row r="2875" spans="1:12" ht="36" x14ac:dyDescent="0.4">
      <c r="A2875" s="20">
        <v>2871</v>
      </c>
      <c r="B2875" s="20" t="s">
        <v>4185</v>
      </c>
      <c r="C2875" s="21" t="s">
        <v>4186</v>
      </c>
      <c r="D2875" s="21" t="s">
        <v>4422</v>
      </c>
      <c r="E2875" s="21" t="s">
        <v>118</v>
      </c>
      <c r="F2875" s="21" t="s">
        <v>4442</v>
      </c>
      <c r="G2875" s="21"/>
      <c r="H2875" s="20" t="s">
        <v>74</v>
      </c>
      <c r="I2875" s="21" t="s">
        <v>4409</v>
      </c>
      <c r="J2875" s="5"/>
      <c r="K2875" s="5"/>
      <c r="L2875" s="19" t="str">
        <f>D2875&amp;"|"&amp;COUNTIF($D$5:D2875,D2875)</f>
        <v>شبكة الصرف بالموقع العام، تنفيذ الشبكة|11</v>
      </c>
    </row>
    <row r="2876" spans="1:12" ht="36" x14ac:dyDescent="0.4">
      <c r="A2876" s="22">
        <v>2872</v>
      </c>
      <c r="B2876" s="22" t="s">
        <v>4185</v>
      </c>
      <c r="C2876" s="23" t="s">
        <v>4186</v>
      </c>
      <c r="D2876" s="23" t="s">
        <v>4422</v>
      </c>
      <c r="E2876" s="23" t="s">
        <v>118</v>
      </c>
      <c r="F2876" s="23" t="s">
        <v>4443</v>
      </c>
      <c r="G2876" s="23"/>
      <c r="H2876" s="22" t="s">
        <v>84</v>
      </c>
      <c r="I2876" s="23" t="s">
        <v>4409</v>
      </c>
      <c r="J2876" s="5"/>
      <c r="K2876" s="5"/>
      <c r="L2876" s="19" t="str">
        <f>D2876&amp;"|"&amp;COUNTIF($D$5:D2876,D2876)</f>
        <v>شبكة الصرف بالموقع العام، تنفيذ الشبكة|12</v>
      </c>
    </row>
    <row r="2877" spans="1:12" ht="36" x14ac:dyDescent="0.4">
      <c r="A2877" s="20">
        <v>2873</v>
      </c>
      <c r="B2877" s="20" t="s">
        <v>4185</v>
      </c>
      <c r="C2877" s="21" t="s">
        <v>4186</v>
      </c>
      <c r="D2877" s="21" t="s">
        <v>4422</v>
      </c>
      <c r="E2877" s="21" t="s">
        <v>118</v>
      </c>
      <c r="F2877" s="21" t="s">
        <v>4444</v>
      </c>
      <c r="G2877" s="21"/>
      <c r="H2877" s="20" t="s">
        <v>74</v>
      </c>
      <c r="I2877" s="21" t="s">
        <v>4445</v>
      </c>
      <c r="J2877" s="5"/>
      <c r="K2877" s="5"/>
      <c r="L2877" s="19" t="str">
        <f>D2877&amp;"|"&amp;COUNTIF($D$5:D2877,D2877)</f>
        <v>شبكة الصرف بالموقع العام، تنفيذ الشبكة|13</v>
      </c>
    </row>
    <row r="2878" spans="1:12" ht="36" x14ac:dyDescent="0.4">
      <c r="A2878" s="22">
        <v>2874</v>
      </c>
      <c r="B2878" s="22" t="s">
        <v>4185</v>
      </c>
      <c r="C2878" s="23" t="s">
        <v>4186</v>
      </c>
      <c r="D2878" s="23" t="s">
        <v>4422</v>
      </c>
      <c r="E2878" s="23" t="s">
        <v>118</v>
      </c>
      <c r="F2878" s="23" t="s">
        <v>4446</v>
      </c>
      <c r="G2878" s="23"/>
      <c r="H2878" s="22" t="s">
        <v>74</v>
      </c>
      <c r="I2878" s="23" t="s">
        <v>4429</v>
      </c>
      <c r="J2878" s="5"/>
      <c r="K2878" s="5"/>
      <c r="L2878" s="19" t="str">
        <f>D2878&amp;"|"&amp;COUNTIF($D$5:D2878,D2878)</f>
        <v>شبكة الصرف بالموقع العام، تنفيذ الشبكة|14</v>
      </c>
    </row>
    <row r="2879" spans="1:12" ht="36" x14ac:dyDescent="0.4">
      <c r="A2879" s="20">
        <v>2875</v>
      </c>
      <c r="B2879" s="20" t="s">
        <v>4185</v>
      </c>
      <c r="C2879" s="21" t="s">
        <v>4186</v>
      </c>
      <c r="D2879" s="21" t="s">
        <v>4422</v>
      </c>
      <c r="E2879" s="21" t="s">
        <v>118</v>
      </c>
      <c r="F2879" s="21" t="s">
        <v>4447</v>
      </c>
      <c r="G2879" s="21"/>
      <c r="H2879" s="20" t="s">
        <v>84</v>
      </c>
      <c r="I2879" s="21" t="s">
        <v>4429</v>
      </c>
      <c r="J2879" s="5"/>
      <c r="K2879" s="5"/>
      <c r="L2879" s="19" t="str">
        <f>D2879&amp;"|"&amp;COUNTIF($D$5:D2879,D2879)</f>
        <v>شبكة الصرف بالموقع العام، تنفيذ الشبكة|15</v>
      </c>
    </row>
    <row r="2880" spans="1:12" ht="36" x14ac:dyDescent="0.4">
      <c r="A2880" s="22">
        <v>2876</v>
      </c>
      <c r="B2880" s="22" t="s">
        <v>4185</v>
      </c>
      <c r="C2880" s="23" t="s">
        <v>4186</v>
      </c>
      <c r="D2880" s="23" t="s">
        <v>4422</v>
      </c>
      <c r="E2880" s="23" t="s">
        <v>118</v>
      </c>
      <c r="F2880" s="23" t="s">
        <v>4448</v>
      </c>
      <c r="G2880" s="23"/>
      <c r="H2880" s="22" t="s">
        <v>74</v>
      </c>
      <c r="I2880" s="23" t="s">
        <v>4429</v>
      </c>
      <c r="J2880" s="5"/>
      <c r="K2880" s="5"/>
      <c r="L2880" s="19" t="str">
        <f>D2880&amp;"|"&amp;COUNTIF($D$5:D2880,D2880)</f>
        <v>شبكة الصرف بالموقع العام، تنفيذ الشبكة|16</v>
      </c>
    </row>
    <row r="2881" spans="1:12" ht="36" x14ac:dyDescent="0.4">
      <c r="A2881" s="20">
        <v>2877</v>
      </c>
      <c r="B2881" s="20" t="s">
        <v>4185</v>
      </c>
      <c r="C2881" s="21" t="s">
        <v>4186</v>
      </c>
      <c r="D2881" s="21" t="s">
        <v>4422</v>
      </c>
      <c r="E2881" s="21" t="s">
        <v>118</v>
      </c>
      <c r="F2881" s="21" t="s">
        <v>4449</v>
      </c>
      <c r="G2881" s="21"/>
      <c r="H2881" s="20" t="s">
        <v>84</v>
      </c>
      <c r="I2881" s="21" t="s">
        <v>4429</v>
      </c>
      <c r="J2881" s="5"/>
      <c r="K2881" s="5"/>
      <c r="L2881" s="19" t="str">
        <f>D2881&amp;"|"&amp;COUNTIF($D$5:D2881,D2881)</f>
        <v>شبكة الصرف بالموقع العام، تنفيذ الشبكة|17</v>
      </c>
    </row>
    <row r="2882" spans="1:12" ht="36" x14ac:dyDescent="0.4">
      <c r="A2882" s="22">
        <v>2878</v>
      </c>
      <c r="B2882" s="22" t="s">
        <v>4185</v>
      </c>
      <c r="C2882" s="23" t="s">
        <v>4186</v>
      </c>
      <c r="D2882" s="23" t="s">
        <v>4422</v>
      </c>
      <c r="E2882" s="23" t="s">
        <v>118</v>
      </c>
      <c r="F2882" s="23" t="s">
        <v>4450</v>
      </c>
      <c r="G2882" s="23"/>
      <c r="H2882" s="22" t="s">
        <v>84</v>
      </c>
      <c r="I2882" s="23" t="s">
        <v>4429</v>
      </c>
      <c r="J2882" s="5"/>
      <c r="K2882" s="5"/>
      <c r="L2882" s="19" t="str">
        <f>D2882&amp;"|"&amp;COUNTIF($D$5:D2882,D2882)</f>
        <v>شبكة الصرف بالموقع العام، تنفيذ الشبكة|18</v>
      </c>
    </row>
    <row r="2883" spans="1:12" ht="36" x14ac:dyDescent="0.4">
      <c r="A2883" s="20">
        <v>2879</v>
      </c>
      <c r="B2883" s="20" t="s">
        <v>4185</v>
      </c>
      <c r="C2883" s="21" t="s">
        <v>4186</v>
      </c>
      <c r="D2883" s="21" t="s">
        <v>4422</v>
      </c>
      <c r="E2883" s="21" t="s">
        <v>118</v>
      </c>
      <c r="F2883" s="21" t="s">
        <v>4451</v>
      </c>
      <c r="G2883" s="21"/>
      <c r="H2883" s="20" t="s">
        <v>84</v>
      </c>
      <c r="I2883" s="21" t="s">
        <v>4429</v>
      </c>
      <c r="J2883" s="5"/>
      <c r="K2883" s="5"/>
      <c r="L2883" s="19" t="str">
        <f>D2883&amp;"|"&amp;COUNTIF($D$5:D2883,D2883)</f>
        <v>شبكة الصرف بالموقع العام، تنفيذ الشبكة|19</v>
      </c>
    </row>
    <row r="2884" spans="1:12" ht="36" x14ac:dyDescent="0.4">
      <c r="A2884" s="22">
        <v>2880</v>
      </c>
      <c r="B2884" s="22" t="s">
        <v>4185</v>
      </c>
      <c r="C2884" s="23" t="s">
        <v>4186</v>
      </c>
      <c r="D2884" s="23" t="s">
        <v>4422</v>
      </c>
      <c r="E2884" s="23" t="s">
        <v>118</v>
      </c>
      <c r="F2884" s="23" t="s">
        <v>4452</v>
      </c>
      <c r="G2884" s="23"/>
      <c r="H2884" s="22" t="s">
        <v>74</v>
      </c>
      <c r="I2884" s="23" t="s">
        <v>4429</v>
      </c>
      <c r="J2884" s="5"/>
      <c r="K2884" s="5"/>
      <c r="L2884" s="19" t="str">
        <f>D2884&amp;"|"&amp;COUNTIF($D$5:D2884,D2884)</f>
        <v>شبكة الصرف بالموقع العام، تنفيذ الشبكة|20</v>
      </c>
    </row>
    <row r="2885" spans="1:12" ht="36" x14ac:dyDescent="0.4">
      <c r="A2885" s="20">
        <v>2881</v>
      </c>
      <c r="B2885" s="20" t="s">
        <v>4185</v>
      </c>
      <c r="C2885" s="21" t="s">
        <v>4186</v>
      </c>
      <c r="D2885" s="21" t="s">
        <v>4422</v>
      </c>
      <c r="E2885" s="21" t="s">
        <v>72</v>
      </c>
      <c r="F2885" s="21" t="s">
        <v>4453</v>
      </c>
      <c r="G2885" s="21"/>
      <c r="H2885" s="20" t="s">
        <v>78</v>
      </c>
      <c r="I2885" s="21" t="s">
        <v>4429</v>
      </c>
      <c r="J2885" s="5"/>
      <c r="K2885" s="5"/>
      <c r="L2885" s="19" t="str">
        <f>D2885&amp;"|"&amp;COUNTIF($D$5:D2885,D2885)</f>
        <v>شبكة الصرف بالموقع العام، تنفيذ الشبكة|21</v>
      </c>
    </row>
    <row r="2886" spans="1:12" ht="54" x14ac:dyDescent="0.4">
      <c r="A2886" s="22">
        <v>2882</v>
      </c>
      <c r="B2886" s="22" t="s">
        <v>4185</v>
      </c>
      <c r="C2886" s="23" t="s">
        <v>4186</v>
      </c>
      <c r="D2886" s="23" t="s">
        <v>4454</v>
      </c>
      <c r="E2886" s="23" t="s">
        <v>118</v>
      </c>
      <c r="F2886" s="23" t="s">
        <v>4455</v>
      </c>
      <c r="G2886" s="23"/>
      <c r="H2886" s="22" t="s">
        <v>74</v>
      </c>
      <c r="I2886" s="23" t="s">
        <v>4456</v>
      </c>
      <c r="J2886" s="5"/>
      <c r="K2886" s="5"/>
      <c r="L2886" s="19" t="str">
        <f>D2886&amp;"|"&amp;COUNTIF($D$5:D2886,D2886)</f>
        <v>استلام جسم المطبق (Sewer Manholes)|1</v>
      </c>
    </row>
    <row r="2887" spans="1:12" ht="36" x14ac:dyDescent="0.4">
      <c r="A2887" s="20">
        <v>2883</v>
      </c>
      <c r="B2887" s="20" t="s">
        <v>4185</v>
      </c>
      <c r="C2887" s="21" t="s">
        <v>4186</v>
      </c>
      <c r="D2887" s="21" t="s">
        <v>4454</v>
      </c>
      <c r="E2887" s="21" t="s">
        <v>72</v>
      </c>
      <c r="F2887" s="21" t="s">
        <v>4457</v>
      </c>
      <c r="G2887" s="21" t="s">
        <v>4458</v>
      </c>
      <c r="H2887" s="20" t="s">
        <v>78</v>
      </c>
      <c r="I2887" s="21" t="s">
        <v>4456</v>
      </c>
      <c r="J2887" s="5"/>
      <c r="K2887" s="5"/>
      <c r="L2887" s="19" t="str">
        <f>D2887&amp;"|"&amp;COUNTIF($D$5:D2887,D2887)</f>
        <v>استلام جسم المطبق (Sewer Manholes)|2</v>
      </c>
    </row>
    <row r="2888" spans="1:12" ht="36" x14ac:dyDescent="0.4">
      <c r="A2888" s="22">
        <v>2884</v>
      </c>
      <c r="B2888" s="22" t="s">
        <v>4185</v>
      </c>
      <c r="C2888" s="23" t="s">
        <v>4186</v>
      </c>
      <c r="D2888" s="23" t="s">
        <v>4454</v>
      </c>
      <c r="E2888" s="23" t="s">
        <v>118</v>
      </c>
      <c r="F2888" s="23" t="s">
        <v>4459</v>
      </c>
      <c r="G2888" s="23"/>
      <c r="H2888" s="22" t="s">
        <v>84</v>
      </c>
      <c r="I2888" s="23" t="s">
        <v>4456</v>
      </c>
      <c r="J2888" s="5"/>
      <c r="K2888" s="5"/>
      <c r="L2888" s="19" t="str">
        <f>D2888&amp;"|"&amp;COUNTIF($D$5:D2888,D2888)</f>
        <v>استلام جسم المطبق (Sewer Manholes)|3</v>
      </c>
    </row>
    <row r="2889" spans="1:12" ht="36" x14ac:dyDescent="0.4">
      <c r="A2889" s="20">
        <v>2885</v>
      </c>
      <c r="B2889" s="20" t="s">
        <v>4185</v>
      </c>
      <c r="C2889" s="21" t="s">
        <v>4186</v>
      </c>
      <c r="D2889" s="21" t="s">
        <v>4454</v>
      </c>
      <c r="E2889" s="21" t="s">
        <v>118</v>
      </c>
      <c r="F2889" s="21" t="s">
        <v>4460</v>
      </c>
      <c r="G2889" s="21"/>
      <c r="H2889" s="20" t="s">
        <v>84</v>
      </c>
      <c r="I2889" s="21" t="s">
        <v>4456</v>
      </c>
      <c r="J2889" s="5"/>
      <c r="K2889" s="5"/>
      <c r="L2889" s="19" t="str">
        <f>D2889&amp;"|"&amp;COUNTIF($D$5:D2889,D2889)</f>
        <v>استلام جسم المطبق (Sewer Manholes)|4</v>
      </c>
    </row>
    <row r="2890" spans="1:12" ht="36" x14ac:dyDescent="0.4">
      <c r="A2890" s="22">
        <v>2886</v>
      </c>
      <c r="B2890" s="22" t="s">
        <v>4185</v>
      </c>
      <c r="C2890" s="23" t="s">
        <v>4186</v>
      </c>
      <c r="D2890" s="23" t="s">
        <v>4454</v>
      </c>
      <c r="E2890" s="23" t="s">
        <v>118</v>
      </c>
      <c r="F2890" s="23" t="s">
        <v>4461</v>
      </c>
      <c r="G2890" s="23" t="s">
        <v>4462</v>
      </c>
      <c r="H2890" s="22" t="s">
        <v>74</v>
      </c>
      <c r="I2890" s="23" t="s">
        <v>4456</v>
      </c>
      <c r="J2890" s="5"/>
      <c r="K2890" s="5"/>
      <c r="L2890" s="19" t="str">
        <f>D2890&amp;"|"&amp;COUNTIF($D$5:D2890,D2890)</f>
        <v>استلام جسم المطبق (Sewer Manholes)|5</v>
      </c>
    </row>
    <row r="2891" spans="1:12" ht="36" x14ac:dyDescent="0.4">
      <c r="A2891" s="20">
        <v>2887</v>
      </c>
      <c r="B2891" s="20" t="s">
        <v>4185</v>
      </c>
      <c r="C2891" s="21" t="s">
        <v>4186</v>
      </c>
      <c r="D2891" s="21" t="s">
        <v>4454</v>
      </c>
      <c r="E2891" s="21" t="s">
        <v>118</v>
      </c>
      <c r="F2891" s="21" t="s">
        <v>4463</v>
      </c>
      <c r="G2891" s="21" t="s">
        <v>4464</v>
      </c>
      <c r="H2891" s="20" t="s">
        <v>74</v>
      </c>
      <c r="I2891" s="21" t="s">
        <v>4456</v>
      </c>
      <c r="J2891" s="5"/>
      <c r="K2891" s="5"/>
      <c r="L2891" s="19" t="str">
        <f>D2891&amp;"|"&amp;COUNTIF($D$5:D2891,D2891)</f>
        <v>استلام جسم المطبق (Sewer Manholes)|6</v>
      </c>
    </row>
    <row r="2892" spans="1:12" ht="36" x14ac:dyDescent="0.4">
      <c r="A2892" s="22">
        <v>2888</v>
      </c>
      <c r="B2892" s="22" t="s">
        <v>4185</v>
      </c>
      <c r="C2892" s="23" t="s">
        <v>4186</v>
      </c>
      <c r="D2892" s="23" t="s">
        <v>4454</v>
      </c>
      <c r="E2892" s="23" t="s">
        <v>118</v>
      </c>
      <c r="F2892" s="23" t="s">
        <v>4465</v>
      </c>
      <c r="G2892" s="23"/>
      <c r="H2892" s="22" t="s">
        <v>84</v>
      </c>
      <c r="I2892" s="23" t="s">
        <v>4456</v>
      </c>
      <c r="J2892" s="5"/>
      <c r="K2892" s="5"/>
      <c r="L2892" s="19" t="str">
        <f>D2892&amp;"|"&amp;COUNTIF($D$5:D2892,D2892)</f>
        <v>استلام جسم المطبق (Sewer Manholes)|7</v>
      </c>
    </row>
    <row r="2893" spans="1:12" ht="36" x14ac:dyDescent="0.4">
      <c r="A2893" s="20">
        <v>2889</v>
      </c>
      <c r="B2893" s="20" t="s">
        <v>4185</v>
      </c>
      <c r="C2893" s="21" t="s">
        <v>4186</v>
      </c>
      <c r="D2893" s="21" t="s">
        <v>4454</v>
      </c>
      <c r="E2893" s="21" t="s">
        <v>118</v>
      </c>
      <c r="F2893" s="21" t="s">
        <v>4466</v>
      </c>
      <c r="G2893" s="21" t="s">
        <v>4467</v>
      </c>
      <c r="H2893" s="20" t="s">
        <v>84</v>
      </c>
      <c r="I2893" s="21" t="s">
        <v>4456</v>
      </c>
      <c r="J2893" s="5"/>
      <c r="K2893" s="5"/>
      <c r="L2893" s="19" t="str">
        <f>D2893&amp;"|"&amp;COUNTIF($D$5:D2893,D2893)</f>
        <v>استلام جسم المطبق (Sewer Manholes)|8</v>
      </c>
    </row>
    <row r="2894" spans="1:12" ht="36" x14ac:dyDescent="0.4">
      <c r="A2894" s="22">
        <v>2890</v>
      </c>
      <c r="B2894" s="22" t="s">
        <v>4185</v>
      </c>
      <c r="C2894" s="23" t="s">
        <v>4186</v>
      </c>
      <c r="D2894" s="23" t="s">
        <v>4454</v>
      </c>
      <c r="E2894" s="23" t="s">
        <v>118</v>
      </c>
      <c r="F2894" s="23" t="s">
        <v>4468</v>
      </c>
      <c r="G2894" s="23" t="s">
        <v>4469</v>
      </c>
      <c r="H2894" s="22" t="s">
        <v>84</v>
      </c>
      <c r="I2894" s="23" t="s">
        <v>4456</v>
      </c>
      <c r="J2894" s="5"/>
      <c r="K2894" s="5"/>
      <c r="L2894" s="19" t="str">
        <f>D2894&amp;"|"&amp;COUNTIF($D$5:D2894,D2894)</f>
        <v>استلام جسم المطبق (Sewer Manholes)|9</v>
      </c>
    </row>
    <row r="2895" spans="1:12" ht="36" x14ac:dyDescent="0.4">
      <c r="A2895" s="20">
        <v>2891</v>
      </c>
      <c r="B2895" s="20" t="s">
        <v>4185</v>
      </c>
      <c r="C2895" s="21" t="s">
        <v>4186</v>
      </c>
      <c r="D2895" s="21" t="s">
        <v>4454</v>
      </c>
      <c r="E2895" s="21" t="s">
        <v>118</v>
      </c>
      <c r="F2895" s="21" t="s">
        <v>4470</v>
      </c>
      <c r="G2895" s="21" t="s">
        <v>4471</v>
      </c>
      <c r="H2895" s="20" t="s">
        <v>84</v>
      </c>
      <c r="I2895" s="21" t="s">
        <v>4456</v>
      </c>
      <c r="J2895" s="5"/>
      <c r="K2895" s="5"/>
      <c r="L2895" s="19" t="str">
        <f>D2895&amp;"|"&amp;COUNTIF($D$5:D2895,D2895)</f>
        <v>استلام جسم المطبق (Sewer Manholes)|10</v>
      </c>
    </row>
    <row r="2896" spans="1:12" ht="36" x14ac:dyDescent="0.4">
      <c r="A2896" s="22">
        <v>2892</v>
      </c>
      <c r="B2896" s="22" t="s">
        <v>4185</v>
      </c>
      <c r="C2896" s="23" t="s">
        <v>4186</v>
      </c>
      <c r="D2896" s="23" t="s">
        <v>4454</v>
      </c>
      <c r="E2896" s="23" t="s">
        <v>404</v>
      </c>
      <c r="F2896" s="23" t="s">
        <v>4472</v>
      </c>
      <c r="G2896" s="23" t="s">
        <v>473</v>
      </c>
      <c r="H2896" s="22" t="s">
        <v>74</v>
      </c>
      <c r="I2896" s="23" t="s">
        <v>4456</v>
      </c>
      <c r="J2896" s="5"/>
      <c r="K2896" s="5"/>
      <c r="L2896" s="19" t="str">
        <f>D2896&amp;"|"&amp;COUNTIF($D$5:D2896,D2896)</f>
        <v>استلام جسم المطبق (Sewer Manholes)|11</v>
      </c>
    </row>
    <row r="2897" spans="1:12" ht="54" x14ac:dyDescent="0.4">
      <c r="A2897" s="20">
        <v>2893</v>
      </c>
      <c r="B2897" s="20" t="s">
        <v>4185</v>
      </c>
      <c r="C2897" s="21" t="s">
        <v>4186</v>
      </c>
      <c r="D2897" s="21" t="s">
        <v>4454</v>
      </c>
      <c r="E2897" s="21" t="s">
        <v>118</v>
      </c>
      <c r="F2897" s="21" t="s">
        <v>4473</v>
      </c>
      <c r="G2897" s="21" t="s">
        <v>4474</v>
      </c>
      <c r="H2897" s="20" t="s">
        <v>84</v>
      </c>
      <c r="I2897" s="21" t="s">
        <v>4456</v>
      </c>
      <c r="J2897" s="5"/>
      <c r="K2897" s="5"/>
      <c r="L2897" s="19" t="str">
        <f>D2897&amp;"|"&amp;COUNTIF($D$5:D2897,D2897)</f>
        <v>استلام جسم المطبق (Sewer Manholes)|12</v>
      </c>
    </row>
    <row r="2898" spans="1:12" ht="36" x14ac:dyDescent="0.4">
      <c r="A2898" s="22">
        <v>2894</v>
      </c>
      <c r="B2898" s="22" t="s">
        <v>4185</v>
      </c>
      <c r="C2898" s="23" t="s">
        <v>4186</v>
      </c>
      <c r="D2898" s="23" t="s">
        <v>4475</v>
      </c>
      <c r="E2898" s="23" t="s">
        <v>118</v>
      </c>
      <c r="F2898" s="23" t="s">
        <v>4476</v>
      </c>
      <c r="G2898" s="23"/>
      <c r="H2898" s="22" t="s">
        <v>84</v>
      </c>
      <c r="I2898" s="23" t="s">
        <v>4477</v>
      </c>
      <c r="J2898" s="5"/>
      <c r="K2898" s="5"/>
      <c r="L2898" s="19" t="str">
        <f>D2898&amp;"|"&amp;COUNTIF($D$5:D2898,D2898)</f>
        <v>اختبار مواسير الصرف الخارجية والمطابق|1</v>
      </c>
    </row>
    <row r="2899" spans="1:12" ht="36" x14ac:dyDescent="0.4">
      <c r="A2899" s="20">
        <v>2895</v>
      </c>
      <c r="B2899" s="20" t="s">
        <v>4185</v>
      </c>
      <c r="C2899" s="21" t="s">
        <v>4186</v>
      </c>
      <c r="D2899" s="21" t="s">
        <v>4475</v>
      </c>
      <c r="E2899" s="21" t="s">
        <v>404</v>
      </c>
      <c r="F2899" s="21" t="s">
        <v>4478</v>
      </c>
      <c r="G2899" s="21"/>
      <c r="H2899" s="20" t="s">
        <v>74</v>
      </c>
      <c r="I2899" s="21" t="s">
        <v>4477</v>
      </c>
      <c r="J2899" s="5"/>
      <c r="K2899" s="5"/>
      <c r="L2899" s="19" t="str">
        <f>D2899&amp;"|"&amp;COUNTIF($D$5:D2899,D2899)</f>
        <v>اختبار مواسير الصرف الخارجية والمطابق|2</v>
      </c>
    </row>
    <row r="2900" spans="1:12" ht="36" x14ac:dyDescent="0.4">
      <c r="A2900" s="22">
        <v>2896</v>
      </c>
      <c r="B2900" s="22" t="s">
        <v>4185</v>
      </c>
      <c r="C2900" s="23" t="s">
        <v>4186</v>
      </c>
      <c r="D2900" s="23" t="s">
        <v>4475</v>
      </c>
      <c r="E2900" s="23" t="s">
        <v>118</v>
      </c>
      <c r="F2900" s="23" t="s">
        <v>4479</v>
      </c>
      <c r="G2900" s="23"/>
      <c r="H2900" s="22" t="s">
        <v>74</v>
      </c>
      <c r="I2900" s="23" t="s">
        <v>4477</v>
      </c>
      <c r="J2900" s="5"/>
      <c r="K2900" s="5"/>
      <c r="L2900" s="19" t="str">
        <f>D2900&amp;"|"&amp;COUNTIF($D$5:D2900,D2900)</f>
        <v>اختبار مواسير الصرف الخارجية والمطابق|3</v>
      </c>
    </row>
    <row r="2901" spans="1:12" ht="36" x14ac:dyDescent="0.4">
      <c r="A2901" s="20">
        <v>2897</v>
      </c>
      <c r="B2901" s="20" t="s">
        <v>4185</v>
      </c>
      <c r="C2901" s="21" t="s">
        <v>4186</v>
      </c>
      <c r="D2901" s="21" t="s">
        <v>4475</v>
      </c>
      <c r="E2901" s="21" t="s">
        <v>118</v>
      </c>
      <c r="F2901" s="21" t="s">
        <v>4480</v>
      </c>
      <c r="G2901" s="21"/>
      <c r="H2901" s="20" t="s">
        <v>84</v>
      </c>
      <c r="I2901" s="21" t="s">
        <v>4477</v>
      </c>
      <c r="J2901" s="5"/>
      <c r="K2901" s="5"/>
      <c r="L2901" s="19" t="str">
        <f>D2901&amp;"|"&amp;COUNTIF($D$5:D2901,D2901)</f>
        <v>اختبار مواسير الصرف الخارجية والمطابق|4</v>
      </c>
    </row>
    <row r="2902" spans="1:12" ht="36" x14ac:dyDescent="0.4">
      <c r="A2902" s="22">
        <v>2898</v>
      </c>
      <c r="B2902" s="22" t="s">
        <v>4185</v>
      </c>
      <c r="C2902" s="23" t="s">
        <v>4186</v>
      </c>
      <c r="D2902" s="23" t="s">
        <v>4481</v>
      </c>
      <c r="E2902" s="23" t="s">
        <v>118</v>
      </c>
      <c r="F2902" s="23" t="s">
        <v>4482</v>
      </c>
      <c r="G2902" s="23"/>
      <c r="H2902" s="22" t="s">
        <v>84</v>
      </c>
      <c r="I2902" s="23" t="s">
        <v>4477</v>
      </c>
      <c r="J2902" s="5"/>
      <c r="K2902" s="5"/>
      <c r="L2902" s="19" t="str">
        <f>D2902&amp;"|"&amp;COUNTIF($D$5:D2902,D2902)</f>
        <v>الردم على مواسير الصرف بالموقع العام|1</v>
      </c>
    </row>
    <row r="2903" spans="1:12" ht="36" x14ac:dyDescent="0.4">
      <c r="A2903" s="20">
        <v>2899</v>
      </c>
      <c r="B2903" s="20" t="s">
        <v>4185</v>
      </c>
      <c r="C2903" s="21" t="s">
        <v>4186</v>
      </c>
      <c r="D2903" s="21" t="s">
        <v>4481</v>
      </c>
      <c r="E2903" s="21" t="s">
        <v>118</v>
      </c>
      <c r="F2903" s="21" t="s">
        <v>4483</v>
      </c>
      <c r="G2903" s="21" t="s">
        <v>4484</v>
      </c>
      <c r="H2903" s="20" t="s">
        <v>84</v>
      </c>
      <c r="I2903" s="21" t="s">
        <v>4477</v>
      </c>
      <c r="J2903" s="5"/>
      <c r="K2903" s="5"/>
      <c r="L2903" s="19" t="str">
        <f>D2903&amp;"|"&amp;COUNTIF($D$5:D2903,D2903)</f>
        <v>الردم على مواسير الصرف بالموقع العام|2</v>
      </c>
    </row>
    <row r="2904" spans="1:12" ht="36" x14ac:dyDescent="0.4">
      <c r="A2904" s="22">
        <v>2900</v>
      </c>
      <c r="B2904" s="22" t="s">
        <v>4185</v>
      </c>
      <c r="C2904" s="23" t="s">
        <v>4186</v>
      </c>
      <c r="D2904" s="23" t="s">
        <v>4481</v>
      </c>
      <c r="E2904" s="23" t="s">
        <v>118</v>
      </c>
      <c r="F2904" s="23" t="s">
        <v>4485</v>
      </c>
      <c r="G2904" s="23"/>
      <c r="H2904" s="22" t="s">
        <v>84</v>
      </c>
      <c r="I2904" s="23" t="s">
        <v>4477</v>
      </c>
      <c r="J2904" s="5"/>
      <c r="K2904" s="5"/>
      <c r="L2904" s="19" t="str">
        <f>D2904&amp;"|"&amp;COUNTIF($D$5:D2904,D2904)</f>
        <v>الردم على مواسير الصرف بالموقع العام|3</v>
      </c>
    </row>
    <row r="2905" spans="1:12" ht="54" x14ac:dyDescent="0.4">
      <c r="A2905" s="20">
        <v>2901</v>
      </c>
      <c r="B2905" s="20" t="s">
        <v>4185</v>
      </c>
      <c r="C2905" s="21" t="s">
        <v>4186</v>
      </c>
      <c r="D2905" s="21" t="s">
        <v>4481</v>
      </c>
      <c r="E2905" s="21" t="s">
        <v>118</v>
      </c>
      <c r="F2905" s="21" t="s">
        <v>4486</v>
      </c>
      <c r="G2905" s="21" t="s">
        <v>4487</v>
      </c>
      <c r="H2905" s="20" t="s">
        <v>84</v>
      </c>
      <c r="I2905" s="21" t="s">
        <v>4477</v>
      </c>
      <c r="J2905" s="5"/>
      <c r="K2905" s="5"/>
      <c r="L2905" s="19" t="str">
        <f>D2905&amp;"|"&amp;COUNTIF($D$5:D2905,D2905)</f>
        <v>الردم على مواسير الصرف بالموقع العام|4</v>
      </c>
    </row>
    <row r="2906" spans="1:12" ht="36" x14ac:dyDescent="0.4">
      <c r="A2906" s="22">
        <v>2902</v>
      </c>
      <c r="B2906" s="22" t="s">
        <v>4185</v>
      </c>
      <c r="C2906" s="23" t="s">
        <v>4186</v>
      </c>
      <c r="D2906" s="23" t="s">
        <v>4481</v>
      </c>
      <c r="E2906" s="23" t="s">
        <v>118</v>
      </c>
      <c r="F2906" s="23" t="s">
        <v>4488</v>
      </c>
      <c r="G2906" s="23" t="s">
        <v>4489</v>
      </c>
      <c r="H2906" s="22" t="s">
        <v>84</v>
      </c>
      <c r="I2906" s="23" t="s">
        <v>4477</v>
      </c>
      <c r="J2906" s="5"/>
      <c r="K2906" s="5"/>
      <c r="L2906" s="19" t="str">
        <f>D2906&amp;"|"&amp;COUNTIF($D$5:D2906,D2906)</f>
        <v>الردم على مواسير الصرف بالموقع العام|5</v>
      </c>
    </row>
    <row r="2907" spans="1:12" ht="36" x14ac:dyDescent="0.4">
      <c r="A2907" s="20">
        <v>2903</v>
      </c>
      <c r="B2907" s="20" t="s">
        <v>4185</v>
      </c>
      <c r="C2907" s="21" t="s">
        <v>4186</v>
      </c>
      <c r="D2907" s="21" t="s">
        <v>4481</v>
      </c>
      <c r="E2907" s="21" t="s">
        <v>118</v>
      </c>
      <c r="F2907" s="21" t="s">
        <v>4490</v>
      </c>
      <c r="G2907" s="21"/>
      <c r="H2907" s="20" t="s">
        <v>74</v>
      </c>
      <c r="I2907" s="21" t="s">
        <v>4477</v>
      </c>
      <c r="J2907" s="5"/>
      <c r="K2907" s="5"/>
      <c r="L2907" s="19" t="str">
        <f>D2907&amp;"|"&amp;COUNTIF($D$5:D2907,D2907)</f>
        <v>الردم على مواسير الصرف بالموقع العام|6</v>
      </c>
    </row>
    <row r="2908" spans="1:12" ht="36" x14ac:dyDescent="0.4">
      <c r="A2908" s="22">
        <v>2904</v>
      </c>
      <c r="B2908" s="22" t="s">
        <v>4185</v>
      </c>
      <c r="C2908" s="23" t="s">
        <v>4186</v>
      </c>
      <c r="D2908" s="23" t="s">
        <v>4481</v>
      </c>
      <c r="E2908" s="23" t="s">
        <v>118</v>
      </c>
      <c r="F2908" s="23" t="s">
        <v>4491</v>
      </c>
      <c r="G2908" s="23"/>
      <c r="H2908" s="22" t="s">
        <v>74</v>
      </c>
      <c r="I2908" s="23" t="s">
        <v>4492</v>
      </c>
      <c r="J2908" s="5"/>
      <c r="K2908" s="5"/>
      <c r="L2908" s="19" t="str">
        <f>D2908&amp;"|"&amp;COUNTIF($D$5:D2908,D2908)</f>
        <v>الردم على مواسير الصرف بالموقع العام|7</v>
      </c>
    </row>
    <row r="2909" spans="1:12" ht="36" x14ac:dyDescent="0.4">
      <c r="A2909" s="20">
        <v>2905</v>
      </c>
      <c r="B2909" s="20" t="s">
        <v>4185</v>
      </c>
      <c r="C2909" s="21" t="s">
        <v>4186</v>
      </c>
      <c r="D2909" s="21" t="s">
        <v>4481</v>
      </c>
      <c r="E2909" s="21" t="s">
        <v>118</v>
      </c>
      <c r="F2909" s="21" t="s">
        <v>4493</v>
      </c>
      <c r="G2909" s="21" t="s">
        <v>4494</v>
      </c>
      <c r="H2909" s="20" t="s">
        <v>74</v>
      </c>
      <c r="I2909" s="21" t="s">
        <v>4492</v>
      </c>
      <c r="J2909" s="5"/>
      <c r="K2909" s="5"/>
      <c r="L2909" s="19" t="str">
        <f>D2909&amp;"|"&amp;COUNTIF($D$5:D2909,D2909)</f>
        <v>الردم على مواسير الصرف بالموقع العام|8</v>
      </c>
    </row>
    <row r="2910" spans="1:12" ht="18" x14ac:dyDescent="0.4">
      <c r="A2910" s="22">
        <v>2906</v>
      </c>
      <c r="B2910" s="22" t="s">
        <v>4185</v>
      </c>
      <c r="C2910" s="23" t="s">
        <v>4186</v>
      </c>
      <c r="D2910" s="23" t="s">
        <v>4495</v>
      </c>
      <c r="E2910" s="23" t="s">
        <v>72</v>
      </c>
      <c r="F2910" s="23" t="s">
        <v>4496</v>
      </c>
      <c r="G2910" s="23"/>
      <c r="H2910" s="22" t="s">
        <v>78</v>
      </c>
      <c r="I2910" s="23" t="s">
        <v>4492</v>
      </c>
      <c r="J2910" s="5"/>
      <c r="K2910" s="5"/>
      <c r="L2910" s="19" t="str">
        <f>D2910&amp;"|"&amp;COUNTIF($D$5:D2910,D2910)</f>
        <v>استلام أغطية غرف التفتيش|1</v>
      </c>
    </row>
    <row r="2911" spans="1:12" ht="36" x14ac:dyDescent="0.4">
      <c r="A2911" s="20">
        <v>2907</v>
      </c>
      <c r="B2911" s="20" t="s">
        <v>4185</v>
      </c>
      <c r="C2911" s="21" t="s">
        <v>4186</v>
      </c>
      <c r="D2911" s="21" t="s">
        <v>4495</v>
      </c>
      <c r="E2911" s="21" t="s">
        <v>72</v>
      </c>
      <c r="F2911" s="21" t="s">
        <v>4497</v>
      </c>
      <c r="G2911" s="21"/>
      <c r="H2911" s="20" t="s">
        <v>78</v>
      </c>
      <c r="I2911" s="21" t="s">
        <v>4492</v>
      </c>
      <c r="J2911" s="5"/>
      <c r="K2911" s="5"/>
      <c r="L2911" s="19" t="str">
        <f>D2911&amp;"|"&amp;COUNTIF($D$5:D2911,D2911)</f>
        <v>استلام أغطية غرف التفتيش|2</v>
      </c>
    </row>
    <row r="2912" spans="1:12" ht="18" x14ac:dyDescent="0.4">
      <c r="A2912" s="22">
        <v>2908</v>
      </c>
      <c r="B2912" s="22" t="s">
        <v>4185</v>
      </c>
      <c r="C2912" s="23" t="s">
        <v>4186</v>
      </c>
      <c r="D2912" s="23" t="s">
        <v>4495</v>
      </c>
      <c r="E2912" s="23" t="s">
        <v>404</v>
      </c>
      <c r="F2912" s="23" t="s">
        <v>4498</v>
      </c>
      <c r="G2912" s="23"/>
      <c r="H2912" s="22" t="s">
        <v>84</v>
      </c>
      <c r="I2912" s="23" t="s">
        <v>4492</v>
      </c>
      <c r="J2912" s="5"/>
      <c r="K2912" s="5"/>
      <c r="L2912" s="19" t="str">
        <f>D2912&amp;"|"&amp;COUNTIF($D$5:D2912,D2912)</f>
        <v>استلام أغطية غرف التفتيش|3</v>
      </c>
    </row>
    <row r="2913" spans="1:12" ht="36" x14ac:dyDescent="0.4">
      <c r="A2913" s="20">
        <v>2909</v>
      </c>
      <c r="B2913" s="20" t="s">
        <v>4185</v>
      </c>
      <c r="C2913" s="21" t="s">
        <v>4186</v>
      </c>
      <c r="D2913" s="21" t="s">
        <v>4495</v>
      </c>
      <c r="E2913" s="21" t="s">
        <v>72</v>
      </c>
      <c r="F2913" s="21" t="s">
        <v>4499</v>
      </c>
      <c r="G2913" s="21"/>
      <c r="H2913" s="20" t="s">
        <v>78</v>
      </c>
      <c r="I2913" s="21" t="s">
        <v>4492</v>
      </c>
      <c r="J2913" s="5"/>
      <c r="K2913" s="5"/>
      <c r="L2913" s="19" t="str">
        <f>D2913&amp;"|"&amp;COUNTIF($D$5:D2913,D2913)</f>
        <v>استلام أغطية غرف التفتيش|4</v>
      </c>
    </row>
    <row r="2914" spans="1:12" ht="36" x14ac:dyDescent="0.4">
      <c r="A2914" s="22">
        <v>2910</v>
      </c>
      <c r="B2914" s="22" t="s">
        <v>4185</v>
      </c>
      <c r="C2914" s="23" t="s">
        <v>4186</v>
      </c>
      <c r="D2914" s="23" t="s">
        <v>4495</v>
      </c>
      <c r="E2914" s="23" t="s">
        <v>72</v>
      </c>
      <c r="F2914" s="23" t="s">
        <v>4500</v>
      </c>
      <c r="G2914" s="23"/>
      <c r="H2914" s="22" t="s">
        <v>78</v>
      </c>
      <c r="I2914" s="23" t="s">
        <v>4492</v>
      </c>
      <c r="J2914" s="5"/>
      <c r="K2914" s="5"/>
      <c r="L2914" s="19" t="str">
        <f>D2914&amp;"|"&amp;COUNTIF($D$5:D2914,D2914)</f>
        <v>استلام أغطية غرف التفتيش|5</v>
      </c>
    </row>
    <row r="2915" spans="1:12" ht="18" x14ac:dyDescent="0.4">
      <c r="A2915" s="20">
        <v>2911</v>
      </c>
      <c r="B2915" s="20" t="s">
        <v>4185</v>
      </c>
      <c r="C2915" s="21" t="s">
        <v>4186</v>
      </c>
      <c r="D2915" s="21" t="s">
        <v>4501</v>
      </c>
      <c r="E2915" s="21" t="s">
        <v>72</v>
      </c>
      <c r="F2915" s="21" t="s">
        <v>4502</v>
      </c>
      <c r="G2915" s="21"/>
      <c r="H2915" s="20" t="s">
        <v>78</v>
      </c>
      <c r="I2915" s="21" t="s">
        <v>4492</v>
      </c>
      <c r="J2915" s="5"/>
      <c r="K2915" s="5"/>
      <c r="L2915" s="19" t="str">
        <f>D2915&amp;"|"&amp;COUNTIF($D$5:D2915,D2915)</f>
        <v>مواسير التغذية بالموقع العام|1</v>
      </c>
    </row>
    <row r="2916" spans="1:12" ht="18" x14ac:dyDescent="0.4">
      <c r="A2916" s="22">
        <v>2912</v>
      </c>
      <c r="B2916" s="22" t="s">
        <v>4185</v>
      </c>
      <c r="C2916" s="23" t="s">
        <v>4186</v>
      </c>
      <c r="D2916" s="23" t="s">
        <v>4501</v>
      </c>
      <c r="E2916" s="23" t="s">
        <v>72</v>
      </c>
      <c r="F2916" s="23" t="s">
        <v>4503</v>
      </c>
      <c r="G2916" s="23" t="s">
        <v>4504</v>
      </c>
      <c r="H2916" s="22" t="s">
        <v>78</v>
      </c>
      <c r="I2916" s="23" t="s">
        <v>4492</v>
      </c>
      <c r="J2916" s="5"/>
      <c r="K2916" s="5"/>
      <c r="L2916" s="19" t="str">
        <f>D2916&amp;"|"&amp;COUNTIF($D$5:D2916,D2916)</f>
        <v>مواسير التغذية بالموقع العام|2</v>
      </c>
    </row>
    <row r="2917" spans="1:12" ht="36" x14ac:dyDescent="0.4">
      <c r="A2917" s="20">
        <v>2913</v>
      </c>
      <c r="B2917" s="20" t="s">
        <v>4185</v>
      </c>
      <c r="C2917" s="21" t="s">
        <v>4186</v>
      </c>
      <c r="D2917" s="21" t="s">
        <v>4501</v>
      </c>
      <c r="E2917" s="21" t="s">
        <v>76</v>
      </c>
      <c r="F2917" s="21" t="s">
        <v>4505</v>
      </c>
      <c r="G2917" s="21"/>
      <c r="H2917" s="20" t="s">
        <v>78</v>
      </c>
      <c r="I2917" s="21" t="s">
        <v>4492</v>
      </c>
      <c r="J2917" s="5"/>
      <c r="K2917" s="5"/>
      <c r="L2917" s="19" t="str">
        <f>D2917&amp;"|"&amp;COUNTIF($D$5:D2917,D2917)</f>
        <v>مواسير التغذية بالموقع العام|3</v>
      </c>
    </row>
    <row r="2918" spans="1:12" ht="36" x14ac:dyDescent="0.4">
      <c r="A2918" s="22">
        <v>2914</v>
      </c>
      <c r="B2918" s="22" t="s">
        <v>4185</v>
      </c>
      <c r="C2918" s="23" t="s">
        <v>4186</v>
      </c>
      <c r="D2918" s="23" t="s">
        <v>4501</v>
      </c>
      <c r="E2918" s="23" t="s">
        <v>118</v>
      </c>
      <c r="F2918" s="23" t="s">
        <v>4506</v>
      </c>
      <c r="G2918" s="23" t="s">
        <v>4507</v>
      </c>
      <c r="H2918" s="22" t="s">
        <v>74</v>
      </c>
      <c r="I2918" s="23" t="s">
        <v>4508</v>
      </c>
      <c r="J2918" s="5"/>
      <c r="K2918" s="5"/>
      <c r="L2918" s="19" t="str">
        <f>D2918&amp;"|"&amp;COUNTIF($D$5:D2918,D2918)</f>
        <v>مواسير التغذية بالموقع العام|4</v>
      </c>
    </row>
    <row r="2919" spans="1:12" ht="36" x14ac:dyDescent="0.4">
      <c r="A2919" s="20">
        <v>2915</v>
      </c>
      <c r="B2919" s="20" t="s">
        <v>4185</v>
      </c>
      <c r="C2919" s="21" t="s">
        <v>4186</v>
      </c>
      <c r="D2919" s="21" t="s">
        <v>4501</v>
      </c>
      <c r="E2919" s="21" t="s">
        <v>118</v>
      </c>
      <c r="F2919" s="21" t="s">
        <v>4509</v>
      </c>
      <c r="G2919" s="21" t="s">
        <v>4510</v>
      </c>
      <c r="H2919" s="20" t="s">
        <v>84</v>
      </c>
      <c r="I2919" s="21" t="s">
        <v>4508</v>
      </c>
      <c r="J2919" s="5"/>
      <c r="K2919" s="5"/>
      <c r="L2919" s="19" t="str">
        <f>D2919&amp;"|"&amp;COUNTIF($D$5:D2919,D2919)</f>
        <v>مواسير التغذية بالموقع العام|5</v>
      </c>
    </row>
    <row r="2920" spans="1:12" ht="18" x14ac:dyDescent="0.4">
      <c r="A2920" s="22">
        <v>2916</v>
      </c>
      <c r="B2920" s="22" t="s">
        <v>4185</v>
      </c>
      <c r="C2920" s="23" t="s">
        <v>4186</v>
      </c>
      <c r="D2920" s="23" t="s">
        <v>4501</v>
      </c>
      <c r="E2920" s="23" t="s">
        <v>118</v>
      </c>
      <c r="F2920" s="23" t="s">
        <v>4511</v>
      </c>
      <c r="G2920" s="23" t="s">
        <v>4512</v>
      </c>
      <c r="H2920" s="22" t="s">
        <v>74</v>
      </c>
      <c r="I2920" s="23" t="s">
        <v>4508</v>
      </c>
      <c r="J2920" s="5"/>
      <c r="K2920" s="5"/>
      <c r="L2920" s="19" t="str">
        <f>D2920&amp;"|"&amp;COUNTIF($D$5:D2920,D2920)</f>
        <v>مواسير التغذية بالموقع العام|6</v>
      </c>
    </row>
    <row r="2921" spans="1:12" ht="18" x14ac:dyDescent="0.4">
      <c r="A2921" s="20">
        <v>2917</v>
      </c>
      <c r="B2921" s="20" t="s">
        <v>4185</v>
      </c>
      <c r="C2921" s="21" t="s">
        <v>4186</v>
      </c>
      <c r="D2921" s="21" t="s">
        <v>4501</v>
      </c>
      <c r="E2921" s="21" t="s">
        <v>118</v>
      </c>
      <c r="F2921" s="21" t="s">
        <v>4513</v>
      </c>
      <c r="G2921" s="21" t="s">
        <v>4514</v>
      </c>
      <c r="H2921" s="20" t="s">
        <v>84</v>
      </c>
      <c r="I2921" s="21" t="s">
        <v>4508</v>
      </c>
      <c r="J2921" s="5"/>
      <c r="K2921" s="5"/>
      <c r="L2921" s="19" t="str">
        <f>D2921&amp;"|"&amp;COUNTIF($D$5:D2921,D2921)</f>
        <v>مواسير التغذية بالموقع العام|7</v>
      </c>
    </row>
    <row r="2922" spans="1:12" ht="54" x14ac:dyDescent="0.4">
      <c r="A2922" s="22">
        <v>2918</v>
      </c>
      <c r="B2922" s="22" t="s">
        <v>4185</v>
      </c>
      <c r="C2922" s="23" t="s">
        <v>4186</v>
      </c>
      <c r="D2922" s="23" t="s">
        <v>4501</v>
      </c>
      <c r="E2922" s="23" t="s">
        <v>118</v>
      </c>
      <c r="F2922" s="23" t="s">
        <v>4515</v>
      </c>
      <c r="G2922" s="23" t="s">
        <v>4516</v>
      </c>
      <c r="H2922" s="22" t="s">
        <v>84</v>
      </c>
      <c r="I2922" s="23" t="s">
        <v>4508</v>
      </c>
      <c r="J2922" s="5"/>
      <c r="K2922" s="5"/>
      <c r="L2922" s="19" t="str">
        <f>D2922&amp;"|"&amp;COUNTIF($D$5:D2922,D2922)</f>
        <v>مواسير التغذية بالموقع العام|8</v>
      </c>
    </row>
    <row r="2923" spans="1:12" ht="36" x14ac:dyDescent="0.4">
      <c r="A2923" s="20">
        <v>2919</v>
      </c>
      <c r="B2923" s="20" t="s">
        <v>4185</v>
      </c>
      <c r="C2923" s="21" t="s">
        <v>4186</v>
      </c>
      <c r="D2923" s="21" t="s">
        <v>4501</v>
      </c>
      <c r="E2923" s="21" t="s">
        <v>118</v>
      </c>
      <c r="F2923" s="21" t="s">
        <v>4517</v>
      </c>
      <c r="G2923" s="21" t="s">
        <v>4518</v>
      </c>
      <c r="H2923" s="20" t="s">
        <v>84</v>
      </c>
      <c r="I2923" s="21" t="s">
        <v>4508</v>
      </c>
      <c r="J2923" s="5"/>
      <c r="K2923" s="5"/>
      <c r="L2923" s="19" t="str">
        <f>D2923&amp;"|"&amp;COUNTIF($D$5:D2923,D2923)</f>
        <v>مواسير التغذية بالموقع العام|9</v>
      </c>
    </row>
    <row r="2924" spans="1:12" ht="36" x14ac:dyDescent="0.4">
      <c r="A2924" s="22">
        <v>2920</v>
      </c>
      <c r="B2924" s="22" t="s">
        <v>4185</v>
      </c>
      <c r="C2924" s="23" t="s">
        <v>4186</v>
      </c>
      <c r="D2924" s="23" t="s">
        <v>4501</v>
      </c>
      <c r="E2924" s="23" t="s">
        <v>118</v>
      </c>
      <c r="F2924" s="23" t="s">
        <v>4519</v>
      </c>
      <c r="G2924" s="23" t="s">
        <v>4520</v>
      </c>
      <c r="H2924" s="22" t="s">
        <v>84</v>
      </c>
      <c r="I2924" s="23" t="s">
        <v>4521</v>
      </c>
      <c r="J2924" s="5"/>
      <c r="K2924" s="5"/>
      <c r="L2924" s="19" t="str">
        <f>D2924&amp;"|"&amp;COUNTIF($D$5:D2924,D2924)</f>
        <v>مواسير التغذية بالموقع العام|10</v>
      </c>
    </row>
    <row r="2925" spans="1:12" ht="36" x14ac:dyDescent="0.4">
      <c r="A2925" s="20">
        <v>2921</v>
      </c>
      <c r="B2925" s="20" t="s">
        <v>4185</v>
      </c>
      <c r="C2925" s="21" t="s">
        <v>4186</v>
      </c>
      <c r="D2925" s="21" t="s">
        <v>4501</v>
      </c>
      <c r="E2925" s="21" t="s">
        <v>118</v>
      </c>
      <c r="F2925" s="21" t="s">
        <v>4522</v>
      </c>
      <c r="G2925" s="21" t="s">
        <v>4523</v>
      </c>
      <c r="H2925" s="20" t="s">
        <v>84</v>
      </c>
      <c r="I2925" s="21" t="s">
        <v>4508</v>
      </c>
      <c r="J2925" s="5"/>
      <c r="K2925" s="5"/>
      <c r="L2925" s="19" t="str">
        <f>D2925&amp;"|"&amp;COUNTIF($D$5:D2925,D2925)</f>
        <v>مواسير التغذية بالموقع العام|11</v>
      </c>
    </row>
    <row r="2926" spans="1:12" ht="36" x14ac:dyDescent="0.4">
      <c r="A2926" s="22">
        <v>2922</v>
      </c>
      <c r="B2926" s="22" t="s">
        <v>4185</v>
      </c>
      <c r="C2926" s="23" t="s">
        <v>4186</v>
      </c>
      <c r="D2926" s="23" t="s">
        <v>4501</v>
      </c>
      <c r="E2926" s="23" t="s">
        <v>118</v>
      </c>
      <c r="F2926" s="23" t="s">
        <v>4524</v>
      </c>
      <c r="G2926" s="23"/>
      <c r="H2926" s="22" t="s">
        <v>84</v>
      </c>
      <c r="I2926" s="23" t="s">
        <v>4508</v>
      </c>
      <c r="J2926" s="5"/>
      <c r="K2926" s="5"/>
      <c r="L2926" s="19" t="str">
        <f>D2926&amp;"|"&amp;COUNTIF($D$5:D2926,D2926)</f>
        <v>مواسير التغذية بالموقع العام|12</v>
      </c>
    </row>
    <row r="2927" spans="1:12" ht="18" x14ac:dyDescent="0.4">
      <c r="A2927" s="20">
        <v>2923</v>
      </c>
      <c r="B2927" s="20" t="s">
        <v>4185</v>
      </c>
      <c r="C2927" s="21" t="s">
        <v>4186</v>
      </c>
      <c r="D2927" s="21" t="s">
        <v>4501</v>
      </c>
      <c r="E2927" s="21" t="s">
        <v>118</v>
      </c>
      <c r="F2927" s="21" t="s">
        <v>4525</v>
      </c>
      <c r="G2927" s="21"/>
      <c r="H2927" s="20" t="s">
        <v>84</v>
      </c>
      <c r="I2927" s="21" t="s">
        <v>4508</v>
      </c>
      <c r="J2927" s="5"/>
      <c r="K2927" s="5"/>
      <c r="L2927" s="19" t="str">
        <f>D2927&amp;"|"&amp;COUNTIF($D$5:D2927,D2927)</f>
        <v>مواسير التغذية بالموقع العام|13</v>
      </c>
    </row>
    <row r="2928" spans="1:12" ht="18" x14ac:dyDescent="0.4">
      <c r="A2928" s="22">
        <v>2924</v>
      </c>
      <c r="B2928" s="22" t="s">
        <v>4185</v>
      </c>
      <c r="C2928" s="23" t="s">
        <v>4186</v>
      </c>
      <c r="D2928" s="23" t="s">
        <v>4501</v>
      </c>
      <c r="E2928" s="23" t="s">
        <v>118</v>
      </c>
      <c r="F2928" s="23" t="s">
        <v>4526</v>
      </c>
      <c r="G2928" s="23"/>
      <c r="H2928" s="22" t="s">
        <v>84</v>
      </c>
      <c r="I2928" s="23" t="s">
        <v>4508</v>
      </c>
      <c r="J2928" s="5"/>
      <c r="K2928" s="5"/>
      <c r="L2928" s="19" t="str">
        <f>D2928&amp;"|"&amp;COUNTIF($D$5:D2928,D2928)</f>
        <v>مواسير التغذية بالموقع العام|14</v>
      </c>
    </row>
    <row r="2929" spans="1:12" ht="18" x14ac:dyDescent="0.4">
      <c r="A2929" s="20">
        <v>2925</v>
      </c>
      <c r="B2929" s="20" t="s">
        <v>4185</v>
      </c>
      <c r="C2929" s="21" t="s">
        <v>4186</v>
      </c>
      <c r="D2929" s="21" t="s">
        <v>4501</v>
      </c>
      <c r="E2929" s="21" t="s">
        <v>118</v>
      </c>
      <c r="F2929" s="21" t="s">
        <v>4527</v>
      </c>
      <c r="G2929" s="21"/>
      <c r="H2929" s="20" t="s">
        <v>84</v>
      </c>
      <c r="I2929" s="21" t="s">
        <v>4508</v>
      </c>
      <c r="J2929" s="5"/>
      <c r="K2929" s="5"/>
      <c r="L2929" s="19" t="str">
        <f>D2929&amp;"|"&amp;COUNTIF($D$5:D2929,D2929)</f>
        <v>مواسير التغذية بالموقع العام|15</v>
      </c>
    </row>
    <row r="2930" spans="1:12" ht="18" x14ac:dyDescent="0.4">
      <c r="A2930" s="22">
        <v>2926</v>
      </c>
      <c r="B2930" s="22" t="s">
        <v>4185</v>
      </c>
      <c r="C2930" s="23" t="s">
        <v>4186</v>
      </c>
      <c r="D2930" s="23" t="s">
        <v>4501</v>
      </c>
      <c r="E2930" s="23" t="s">
        <v>118</v>
      </c>
      <c r="F2930" s="23" t="s">
        <v>4528</v>
      </c>
      <c r="G2930" s="23" t="s">
        <v>4529</v>
      </c>
      <c r="H2930" s="22" t="s">
        <v>84</v>
      </c>
      <c r="I2930" s="23" t="s">
        <v>4530</v>
      </c>
      <c r="J2930" s="5"/>
      <c r="K2930" s="5"/>
      <c r="L2930" s="19" t="str">
        <f>D2930&amp;"|"&amp;COUNTIF($D$5:D2930,D2930)</f>
        <v>مواسير التغذية بالموقع العام|16</v>
      </c>
    </row>
    <row r="2931" spans="1:12" ht="36" x14ac:dyDescent="0.4">
      <c r="A2931" s="20">
        <v>2927</v>
      </c>
      <c r="B2931" s="20" t="s">
        <v>4185</v>
      </c>
      <c r="C2931" s="21" t="s">
        <v>4186</v>
      </c>
      <c r="D2931" s="21" t="s">
        <v>4501</v>
      </c>
      <c r="E2931" s="21" t="s">
        <v>118</v>
      </c>
      <c r="F2931" s="21" t="s">
        <v>4531</v>
      </c>
      <c r="G2931" s="21"/>
      <c r="H2931" s="20" t="s">
        <v>84</v>
      </c>
      <c r="I2931" s="21" t="s">
        <v>4521</v>
      </c>
      <c r="J2931" s="5"/>
      <c r="K2931" s="5"/>
      <c r="L2931" s="19" t="str">
        <f>D2931&amp;"|"&amp;COUNTIF($D$5:D2931,D2931)</f>
        <v>مواسير التغذية بالموقع العام|17</v>
      </c>
    </row>
    <row r="2932" spans="1:12" ht="18" x14ac:dyDescent="0.4">
      <c r="A2932" s="22">
        <v>2928</v>
      </c>
      <c r="B2932" s="22" t="s">
        <v>4185</v>
      </c>
      <c r="C2932" s="23" t="s">
        <v>4186</v>
      </c>
      <c r="D2932" s="23" t="s">
        <v>4501</v>
      </c>
      <c r="E2932" s="23" t="s">
        <v>118</v>
      </c>
      <c r="F2932" s="23" t="s">
        <v>4532</v>
      </c>
      <c r="G2932" s="23"/>
      <c r="H2932" s="22" t="s">
        <v>74</v>
      </c>
      <c r="I2932" s="23" t="s">
        <v>4530</v>
      </c>
      <c r="J2932" s="5"/>
      <c r="K2932" s="5"/>
      <c r="L2932" s="19" t="str">
        <f>D2932&amp;"|"&amp;COUNTIF($D$5:D2932,D2932)</f>
        <v>مواسير التغذية بالموقع العام|18</v>
      </c>
    </row>
    <row r="2933" spans="1:12" ht="18" x14ac:dyDescent="0.4">
      <c r="A2933" s="20">
        <v>2929</v>
      </c>
      <c r="B2933" s="20" t="s">
        <v>4185</v>
      </c>
      <c r="C2933" s="21" t="s">
        <v>4186</v>
      </c>
      <c r="D2933" s="21" t="s">
        <v>4501</v>
      </c>
      <c r="E2933" s="21" t="s">
        <v>118</v>
      </c>
      <c r="F2933" s="21" t="s">
        <v>4533</v>
      </c>
      <c r="G2933" s="21" t="s">
        <v>4534</v>
      </c>
      <c r="H2933" s="20" t="s">
        <v>84</v>
      </c>
      <c r="I2933" s="21" t="s">
        <v>4530</v>
      </c>
      <c r="J2933" s="5"/>
      <c r="K2933" s="5"/>
      <c r="L2933" s="19" t="str">
        <f>D2933&amp;"|"&amp;COUNTIF($D$5:D2933,D2933)</f>
        <v>مواسير التغذية بالموقع العام|19</v>
      </c>
    </row>
    <row r="2934" spans="1:12" ht="18" x14ac:dyDescent="0.4">
      <c r="A2934" s="22">
        <v>2930</v>
      </c>
      <c r="B2934" s="22" t="s">
        <v>4185</v>
      </c>
      <c r="C2934" s="23" t="s">
        <v>4186</v>
      </c>
      <c r="D2934" s="23" t="s">
        <v>4501</v>
      </c>
      <c r="E2934" s="23" t="s">
        <v>118</v>
      </c>
      <c r="F2934" s="23" t="s">
        <v>4535</v>
      </c>
      <c r="G2934" s="23" t="s">
        <v>4536</v>
      </c>
      <c r="H2934" s="22" t="s">
        <v>84</v>
      </c>
      <c r="I2934" s="23" t="s">
        <v>4530</v>
      </c>
      <c r="J2934" s="5"/>
      <c r="K2934" s="5"/>
      <c r="L2934" s="19" t="str">
        <f>D2934&amp;"|"&amp;COUNTIF($D$5:D2934,D2934)</f>
        <v>مواسير التغذية بالموقع العام|20</v>
      </c>
    </row>
    <row r="2935" spans="1:12" ht="36" x14ac:dyDescent="0.4">
      <c r="A2935" s="20">
        <v>2931</v>
      </c>
      <c r="B2935" s="20" t="s">
        <v>4185</v>
      </c>
      <c r="C2935" s="21" t="s">
        <v>4186</v>
      </c>
      <c r="D2935" s="21" t="s">
        <v>4501</v>
      </c>
      <c r="E2935" s="21" t="s">
        <v>72</v>
      </c>
      <c r="F2935" s="21" t="s">
        <v>4537</v>
      </c>
      <c r="G2935" s="21"/>
      <c r="H2935" s="20" t="s">
        <v>74</v>
      </c>
      <c r="I2935" s="21" t="s">
        <v>4530</v>
      </c>
      <c r="J2935" s="5"/>
      <c r="K2935" s="5"/>
      <c r="L2935" s="19" t="str">
        <f>D2935&amp;"|"&amp;COUNTIF($D$5:D2935,D2935)</f>
        <v>مواسير التغذية بالموقع العام|21</v>
      </c>
    </row>
    <row r="2936" spans="1:12" ht="18" x14ac:dyDescent="0.4">
      <c r="A2936" s="22">
        <v>2932</v>
      </c>
      <c r="B2936" s="22" t="s">
        <v>4185</v>
      </c>
      <c r="C2936" s="23" t="s">
        <v>4186</v>
      </c>
      <c r="D2936" s="23" t="s">
        <v>4501</v>
      </c>
      <c r="E2936" s="23" t="s">
        <v>404</v>
      </c>
      <c r="F2936" s="23" t="s">
        <v>4538</v>
      </c>
      <c r="G2936" s="23"/>
      <c r="H2936" s="22" t="s">
        <v>84</v>
      </c>
      <c r="I2936" s="23" t="s">
        <v>4530</v>
      </c>
      <c r="J2936" s="5"/>
      <c r="K2936" s="5"/>
      <c r="L2936" s="19" t="str">
        <f>D2936&amp;"|"&amp;COUNTIF($D$5:D2936,D2936)</f>
        <v>مواسير التغذية بالموقع العام|22</v>
      </c>
    </row>
    <row r="2937" spans="1:12" ht="36" x14ac:dyDescent="0.4">
      <c r="A2937" s="20">
        <v>2933</v>
      </c>
      <c r="B2937" s="20" t="s">
        <v>4185</v>
      </c>
      <c r="C2937" s="21" t="s">
        <v>4186</v>
      </c>
      <c r="D2937" s="21" t="s">
        <v>4539</v>
      </c>
      <c r="E2937" s="21" t="s">
        <v>404</v>
      </c>
      <c r="F2937" s="21" t="s">
        <v>4540</v>
      </c>
      <c r="G2937" s="21" t="s">
        <v>4541</v>
      </c>
      <c r="H2937" s="20" t="s">
        <v>84</v>
      </c>
      <c r="I2937" s="21" t="s">
        <v>4542</v>
      </c>
      <c r="J2937" s="5"/>
      <c r="K2937" s="5"/>
      <c r="L2937" s="19" t="str">
        <f>D2937&amp;"|"&amp;COUNTIF($D$5:D2937,D2937)</f>
        <v>خلوص الأجهزة الصحية Fixture clearance|1</v>
      </c>
    </row>
    <row r="2938" spans="1:12" ht="36" x14ac:dyDescent="0.4">
      <c r="A2938" s="22">
        <v>2934</v>
      </c>
      <c r="B2938" s="22" t="s">
        <v>4185</v>
      </c>
      <c r="C2938" s="23" t="s">
        <v>4186</v>
      </c>
      <c r="D2938" s="23" t="s">
        <v>4539</v>
      </c>
      <c r="E2938" s="23" t="s">
        <v>404</v>
      </c>
      <c r="F2938" s="23" t="s">
        <v>4543</v>
      </c>
      <c r="G2938" s="23" t="s">
        <v>4544</v>
      </c>
      <c r="H2938" s="22" t="s">
        <v>84</v>
      </c>
      <c r="I2938" s="23" t="s">
        <v>4542</v>
      </c>
      <c r="J2938" s="5"/>
      <c r="K2938" s="5"/>
      <c r="L2938" s="19" t="str">
        <f>D2938&amp;"|"&amp;COUNTIF($D$5:D2938,D2938)</f>
        <v>خلوص الأجهزة الصحية Fixture clearance|2</v>
      </c>
    </row>
    <row r="2939" spans="1:12" ht="36" x14ac:dyDescent="0.4">
      <c r="A2939" s="20">
        <v>2935</v>
      </c>
      <c r="B2939" s="20" t="s">
        <v>4185</v>
      </c>
      <c r="C2939" s="21" t="s">
        <v>4186</v>
      </c>
      <c r="D2939" s="21" t="s">
        <v>4545</v>
      </c>
      <c r="E2939" s="21" t="s">
        <v>118</v>
      </c>
      <c r="F2939" s="21" t="s">
        <v>4546</v>
      </c>
      <c r="G2939" s="21"/>
      <c r="H2939" s="20" t="s">
        <v>84</v>
      </c>
      <c r="I2939" s="21" t="s">
        <v>4547</v>
      </c>
      <c r="J2939" s="5"/>
      <c r="K2939" s="5"/>
      <c r="L2939" s="19" t="str">
        <f>D2939&amp;"|"&amp;COUNTIF($D$5:D2939,D2939)</f>
        <v>المرحاض الجداري|1</v>
      </c>
    </row>
    <row r="2940" spans="1:12" ht="36" x14ac:dyDescent="0.4">
      <c r="A2940" s="22">
        <v>2936</v>
      </c>
      <c r="B2940" s="22" t="s">
        <v>4185</v>
      </c>
      <c r="C2940" s="23" t="s">
        <v>4186</v>
      </c>
      <c r="D2940" s="23" t="s">
        <v>4548</v>
      </c>
      <c r="E2940" s="23" t="s">
        <v>118</v>
      </c>
      <c r="F2940" s="23" t="s">
        <v>4549</v>
      </c>
      <c r="G2940" s="23"/>
      <c r="H2940" s="22" t="s">
        <v>84</v>
      </c>
      <c r="I2940" s="23" t="s">
        <v>4550</v>
      </c>
      <c r="J2940" s="5"/>
      <c r="K2940" s="5"/>
      <c r="L2940" s="19" t="str">
        <f>D2940&amp;"|"&amp;COUNTIF($D$5:D2940,D2940)</f>
        <v>طبة تسليك أعلى السقف المستعار|1</v>
      </c>
    </row>
    <row r="2941" spans="1:12" ht="36" x14ac:dyDescent="0.4">
      <c r="A2941" s="20">
        <v>2937</v>
      </c>
      <c r="B2941" s="20" t="s">
        <v>4185</v>
      </c>
      <c r="C2941" s="21" t="s">
        <v>4186</v>
      </c>
      <c r="D2941" s="21" t="s">
        <v>4551</v>
      </c>
      <c r="E2941" s="21" t="s">
        <v>118</v>
      </c>
      <c r="F2941" s="21" t="s">
        <v>4552</v>
      </c>
      <c r="G2941" s="21"/>
      <c r="H2941" s="20" t="s">
        <v>84</v>
      </c>
      <c r="I2941" s="21" t="s">
        <v>4553</v>
      </c>
      <c r="J2941" s="5"/>
      <c r="K2941" s="5"/>
      <c r="L2941" s="19" t="str">
        <f>D2941&amp;"|"&amp;COUNTIF($D$5:D2941,D2941)</f>
        <v>طبات التسليك الأرضية والجدارية|1</v>
      </c>
    </row>
    <row r="2942" spans="1:12" ht="18" x14ac:dyDescent="0.4">
      <c r="A2942" s="22">
        <v>2938</v>
      </c>
      <c r="B2942" s="22" t="s">
        <v>4185</v>
      </c>
      <c r="C2942" s="23" t="s">
        <v>4186</v>
      </c>
      <c r="D2942" s="23" t="s">
        <v>4551</v>
      </c>
      <c r="E2942" s="23" t="s">
        <v>118</v>
      </c>
      <c r="F2942" s="23" t="s">
        <v>4554</v>
      </c>
      <c r="G2942" s="23"/>
      <c r="H2942" s="22" t="s">
        <v>84</v>
      </c>
      <c r="I2942" s="23" t="s">
        <v>4553</v>
      </c>
      <c r="J2942" s="5"/>
      <c r="K2942" s="5"/>
      <c r="L2942" s="19" t="str">
        <f>D2942&amp;"|"&amp;COUNTIF($D$5:D2942,D2942)</f>
        <v>طبات التسليك الأرضية والجدارية|2</v>
      </c>
    </row>
    <row r="2943" spans="1:12" ht="36" x14ac:dyDescent="0.4">
      <c r="A2943" s="20">
        <v>2939</v>
      </c>
      <c r="B2943" s="20" t="s">
        <v>4185</v>
      </c>
      <c r="C2943" s="21" t="s">
        <v>4186</v>
      </c>
      <c r="D2943" s="21" t="s">
        <v>4551</v>
      </c>
      <c r="E2943" s="21" t="s">
        <v>118</v>
      </c>
      <c r="F2943" s="21" t="s">
        <v>4555</v>
      </c>
      <c r="G2943" s="21"/>
      <c r="H2943" s="20" t="s">
        <v>84</v>
      </c>
      <c r="I2943" s="21" t="s">
        <v>4556</v>
      </c>
      <c r="J2943" s="5"/>
      <c r="K2943" s="5"/>
      <c r="L2943" s="19" t="str">
        <f>D2943&amp;"|"&amp;COUNTIF($D$5:D2943,D2943)</f>
        <v>طبات التسليك الأرضية والجدارية|3</v>
      </c>
    </row>
    <row r="2944" spans="1:12" ht="36" x14ac:dyDescent="0.4">
      <c r="A2944" s="22">
        <v>2940</v>
      </c>
      <c r="B2944" s="22" t="s">
        <v>4185</v>
      </c>
      <c r="C2944" s="23" t="s">
        <v>4186</v>
      </c>
      <c r="D2944" s="23" t="s">
        <v>4557</v>
      </c>
      <c r="E2944" s="23" t="s">
        <v>118</v>
      </c>
      <c r="F2944" s="23" t="s">
        <v>4558</v>
      </c>
      <c r="G2944" s="23"/>
      <c r="H2944" s="22" t="s">
        <v>84</v>
      </c>
      <c r="I2944" s="23" t="s">
        <v>4556</v>
      </c>
      <c r="J2944" s="5"/>
      <c r="K2944" s="5"/>
      <c r="L2944" s="19" t="str">
        <f>D2944&amp;"|"&amp;COUNTIF($D$5:D2944,D2944)</f>
        <v>ماسورة تهوية مخترقة للسطح|1</v>
      </c>
    </row>
    <row r="2945" spans="1:12" ht="36" x14ac:dyDescent="0.4">
      <c r="A2945" s="20">
        <v>2941</v>
      </c>
      <c r="B2945" s="20" t="s">
        <v>4185</v>
      </c>
      <c r="C2945" s="21" t="s">
        <v>4186</v>
      </c>
      <c r="D2945" s="21" t="s">
        <v>4559</v>
      </c>
      <c r="E2945" s="21" t="s">
        <v>72</v>
      </c>
      <c r="F2945" s="21" t="s">
        <v>4560</v>
      </c>
      <c r="G2945" s="21"/>
      <c r="H2945" s="20" t="s">
        <v>74</v>
      </c>
      <c r="I2945" s="21" t="s">
        <v>4561</v>
      </c>
      <c r="J2945" s="5"/>
      <c r="K2945" s="5"/>
      <c r="L2945" s="19" t="str">
        <f>D2945&amp;"|"&amp;COUNTIF($D$5:D2945,D2945)</f>
        <v>استلام الأجهزة الصحية|1</v>
      </c>
    </row>
    <row r="2946" spans="1:12" ht="18" x14ac:dyDescent="0.4">
      <c r="A2946" s="22">
        <v>2942</v>
      </c>
      <c r="B2946" s="22" t="s">
        <v>4185</v>
      </c>
      <c r="C2946" s="23" t="s">
        <v>4186</v>
      </c>
      <c r="D2946" s="23" t="s">
        <v>4559</v>
      </c>
      <c r="E2946" s="23" t="s">
        <v>72</v>
      </c>
      <c r="F2946" s="23" t="s">
        <v>4562</v>
      </c>
      <c r="G2946" s="23"/>
      <c r="H2946" s="22" t="s">
        <v>84</v>
      </c>
      <c r="I2946" s="23" t="s">
        <v>4561</v>
      </c>
      <c r="J2946" s="5"/>
      <c r="K2946" s="5"/>
      <c r="L2946" s="19" t="str">
        <f>D2946&amp;"|"&amp;COUNTIF($D$5:D2946,D2946)</f>
        <v>استلام الأجهزة الصحية|2</v>
      </c>
    </row>
    <row r="2947" spans="1:12" ht="18" x14ac:dyDescent="0.4">
      <c r="A2947" s="20">
        <v>2943</v>
      </c>
      <c r="B2947" s="20" t="s">
        <v>4185</v>
      </c>
      <c r="C2947" s="21" t="s">
        <v>4186</v>
      </c>
      <c r="D2947" s="21" t="s">
        <v>4559</v>
      </c>
      <c r="E2947" s="21" t="s">
        <v>118</v>
      </c>
      <c r="F2947" s="21" t="s">
        <v>4563</v>
      </c>
      <c r="G2947" s="21" t="s">
        <v>4564</v>
      </c>
      <c r="H2947" s="20" t="s">
        <v>84</v>
      </c>
      <c r="I2947" s="21" t="s">
        <v>4565</v>
      </c>
      <c r="J2947" s="5"/>
      <c r="K2947" s="5"/>
      <c r="L2947" s="19" t="str">
        <f>D2947&amp;"|"&amp;COUNTIF($D$5:D2947,D2947)</f>
        <v>استلام الأجهزة الصحية|3</v>
      </c>
    </row>
    <row r="2948" spans="1:12" ht="18" x14ac:dyDescent="0.4">
      <c r="A2948" s="22">
        <v>2944</v>
      </c>
      <c r="B2948" s="22" t="s">
        <v>4185</v>
      </c>
      <c r="C2948" s="23" t="s">
        <v>4186</v>
      </c>
      <c r="D2948" s="23" t="s">
        <v>4559</v>
      </c>
      <c r="E2948" s="23" t="s">
        <v>404</v>
      </c>
      <c r="F2948" s="23" t="s">
        <v>4566</v>
      </c>
      <c r="G2948" s="23" t="s">
        <v>4567</v>
      </c>
      <c r="H2948" s="22" t="s">
        <v>84</v>
      </c>
      <c r="I2948" s="23" t="s">
        <v>4565</v>
      </c>
      <c r="J2948" s="5"/>
      <c r="K2948" s="5"/>
      <c r="L2948" s="19" t="str">
        <f>D2948&amp;"|"&amp;COUNTIF($D$5:D2948,D2948)</f>
        <v>استلام الأجهزة الصحية|4</v>
      </c>
    </row>
    <row r="2949" spans="1:12" ht="18" x14ac:dyDescent="0.4">
      <c r="A2949" s="20">
        <v>2945</v>
      </c>
      <c r="B2949" s="20" t="s">
        <v>4185</v>
      </c>
      <c r="C2949" s="21" t="s">
        <v>4186</v>
      </c>
      <c r="D2949" s="21" t="s">
        <v>4559</v>
      </c>
      <c r="E2949" s="21" t="s">
        <v>404</v>
      </c>
      <c r="F2949" s="21" t="s">
        <v>4568</v>
      </c>
      <c r="G2949" s="21"/>
      <c r="H2949" s="20" t="s">
        <v>84</v>
      </c>
      <c r="I2949" s="21" t="s">
        <v>4553</v>
      </c>
      <c r="J2949" s="5"/>
      <c r="K2949" s="5"/>
      <c r="L2949" s="19" t="str">
        <f>D2949&amp;"|"&amp;COUNTIF($D$5:D2949,D2949)</f>
        <v>استلام الأجهزة الصحية|5</v>
      </c>
    </row>
    <row r="2950" spans="1:12" ht="18" x14ac:dyDescent="0.4">
      <c r="A2950" s="22">
        <v>2946</v>
      </c>
      <c r="B2950" s="22" t="s">
        <v>4185</v>
      </c>
      <c r="C2950" s="23" t="s">
        <v>4186</v>
      </c>
      <c r="D2950" s="23" t="s">
        <v>4559</v>
      </c>
      <c r="E2950" s="23" t="s">
        <v>404</v>
      </c>
      <c r="F2950" s="23" t="s">
        <v>4569</v>
      </c>
      <c r="G2950" s="23"/>
      <c r="H2950" s="22" t="s">
        <v>84</v>
      </c>
      <c r="I2950" s="23" t="s">
        <v>4547</v>
      </c>
      <c r="J2950" s="5"/>
      <c r="K2950" s="5"/>
      <c r="L2950" s="19" t="str">
        <f>D2950&amp;"|"&amp;COUNTIF($D$5:D2950,D2950)</f>
        <v>استلام الأجهزة الصحية|6</v>
      </c>
    </row>
    <row r="2951" spans="1:12" ht="36" x14ac:dyDescent="0.4">
      <c r="A2951" s="20">
        <v>2947</v>
      </c>
      <c r="B2951" s="20" t="s">
        <v>4185</v>
      </c>
      <c r="C2951" s="21" t="s">
        <v>4186</v>
      </c>
      <c r="D2951" s="21" t="s">
        <v>4570</v>
      </c>
      <c r="E2951" s="21" t="s">
        <v>118</v>
      </c>
      <c r="F2951" s="21" t="s">
        <v>4571</v>
      </c>
      <c r="G2951" s="21"/>
      <c r="H2951" s="20" t="s">
        <v>84</v>
      </c>
      <c r="I2951" s="21" t="s">
        <v>2466</v>
      </c>
      <c r="J2951" s="5"/>
      <c r="K2951" s="5"/>
      <c r="L2951" s="19" t="str">
        <f>D2951&amp;"|"&amp;COUNTIF($D$5:D2951,D2951)</f>
        <v>نظام صرف الخفيف والثقيل|1</v>
      </c>
    </row>
    <row r="2952" spans="1:12" ht="18" x14ac:dyDescent="0.4">
      <c r="A2952" s="22">
        <v>2948</v>
      </c>
      <c r="B2952" s="22" t="s">
        <v>4185</v>
      </c>
      <c r="C2952" s="23" t="s">
        <v>4186</v>
      </c>
      <c r="D2952" s="23" t="s">
        <v>4570</v>
      </c>
      <c r="E2952" s="23" t="s">
        <v>118</v>
      </c>
      <c r="F2952" s="23" t="s">
        <v>4572</v>
      </c>
      <c r="G2952" s="23"/>
      <c r="H2952" s="22" t="s">
        <v>74</v>
      </c>
      <c r="I2952" s="23" t="s">
        <v>4573</v>
      </c>
      <c r="J2952" s="5"/>
      <c r="K2952" s="5"/>
      <c r="L2952" s="19" t="str">
        <f>D2952&amp;"|"&amp;COUNTIF($D$5:D2952,D2952)</f>
        <v>نظام صرف الخفيف والثقيل|2</v>
      </c>
    </row>
    <row r="2953" spans="1:12" ht="18" x14ac:dyDescent="0.4">
      <c r="A2953" s="20">
        <v>2949</v>
      </c>
      <c r="B2953" s="20" t="s">
        <v>4185</v>
      </c>
      <c r="C2953" s="21" t="s">
        <v>4186</v>
      </c>
      <c r="D2953" s="21" t="s">
        <v>4570</v>
      </c>
      <c r="E2953" s="21" t="s">
        <v>118</v>
      </c>
      <c r="F2953" s="21" t="s">
        <v>4574</v>
      </c>
      <c r="G2953" s="21"/>
      <c r="H2953" s="20" t="s">
        <v>84</v>
      </c>
      <c r="I2953" s="21" t="s">
        <v>2466</v>
      </c>
      <c r="J2953" s="5"/>
      <c r="K2953" s="5"/>
      <c r="L2953" s="19" t="str">
        <f>D2953&amp;"|"&amp;COUNTIF($D$5:D2953,D2953)</f>
        <v>نظام صرف الخفيف والثقيل|3</v>
      </c>
    </row>
    <row r="2954" spans="1:12" ht="36" x14ac:dyDescent="0.4">
      <c r="A2954" s="22">
        <v>2950</v>
      </c>
      <c r="B2954" s="22" t="s">
        <v>4185</v>
      </c>
      <c r="C2954" s="23" t="s">
        <v>4186</v>
      </c>
      <c r="D2954" s="23" t="s">
        <v>4575</v>
      </c>
      <c r="E2954" s="23" t="s">
        <v>118</v>
      </c>
      <c r="F2954" s="23" t="s">
        <v>4576</v>
      </c>
      <c r="G2954" s="23"/>
      <c r="H2954" s="22" t="s">
        <v>84</v>
      </c>
      <c r="I2954" s="23" t="s">
        <v>4573</v>
      </c>
      <c r="J2954" s="5"/>
      <c r="K2954" s="5"/>
      <c r="L2954" s="19" t="str">
        <f>D2954&amp;"|"&amp;COUNTIF($D$5:D2954,D2954)</f>
        <v>وصلة المياه من الشبكة العمومية|1</v>
      </c>
    </row>
    <row r="2955" spans="1:12" ht="36" x14ac:dyDescent="0.4">
      <c r="A2955" s="20">
        <v>2951</v>
      </c>
      <c r="B2955" s="20" t="s">
        <v>4185</v>
      </c>
      <c r="C2955" s="21" t="s">
        <v>4186</v>
      </c>
      <c r="D2955" s="21" t="s">
        <v>4577</v>
      </c>
      <c r="E2955" s="21" t="s">
        <v>118</v>
      </c>
      <c r="F2955" s="21" t="s">
        <v>4578</v>
      </c>
      <c r="G2955" s="21"/>
      <c r="H2955" s="20" t="s">
        <v>84</v>
      </c>
      <c r="I2955" s="21" t="s">
        <v>4579</v>
      </c>
      <c r="J2955" s="5"/>
      <c r="K2955" s="5"/>
      <c r="L2955" s="19" t="str">
        <f>D2955&amp;"|"&amp;COUNTIF($D$5:D2955,D2955)</f>
        <v>المطبق بسقوط|1</v>
      </c>
    </row>
    <row r="2956" spans="1:12" ht="36" x14ac:dyDescent="0.4">
      <c r="A2956" s="22">
        <v>2952</v>
      </c>
      <c r="B2956" s="22" t="s">
        <v>4185</v>
      </c>
      <c r="C2956" s="23" t="s">
        <v>4186</v>
      </c>
      <c r="D2956" s="23" t="s">
        <v>4580</v>
      </c>
      <c r="E2956" s="23" t="s">
        <v>118</v>
      </c>
      <c r="F2956" s="23" t="s">
        <v>4581</v>
      </c>
      <c r="G2956" s="23" t="s">
        <v>4582</v>
      </c>
      <c r="H2956" s="22" t="s">
        <v>84</v>
      </c>
      <c r="I2956" s="23" t="s">
        <v>4579</v>
      </c>
      <c r="J2956" s="5"/>
      <c r="K2956" s="5"/>
      <c r="L2956" s="19" t="str">
        <f>D2956&amp;"|"&amp;COUNTIF($D$5:D2956,D2956)</f>
        <v>جرجوري صرف المطر|1</v>
      </c>
    </row>
    <row r="2957" spans="1:12" ht="18" x14ac:dyDescent="0.4">
      <c r="A2957" s="20">
        <v>2953</v>
      </c>
      <c r="B2957" s="20" t="s">
        <v>4185</v>
      </c>
      <c r="C2957" s="21" t="s">
        <v>4186</v>
      </c>
      <c r="D2957" s="21" t="s">
        <v>621</v>
      </c>
      <c r="E2957" s="21" t="s">
        <v>72</v>
      </c>
      <c r="F2957" s="21" t="s">
        <v>4583</v>
      </c>
      <c r="G2957" s="21"/>
      <c r="H2957" s="20" t="s">
        <v>78</v>
      </c>
      <c r="I2957" s="21" t="s">
        <v>620</v>
      </c>
      <c r="J2957" s="5"/>
      <c r="K2957" s="5"/>
      <c r="L2957" s="19" t="str">
        <f>D2957&amp;"|"&amp;COUNTIF($D$5:D2957,D2957)</f>
        <v>الصرف الخارجي والمطابق|3</v>
      </c>
    </row>
    <row r="2958" spans="1:12" ht="18" x14ac:dyDescent="0.4">
      <c r="A2958" s="22">
        <v>2954</v>
      </c>
      <c r="B2958" s="22" t="s">
        <v>4185</v>
      </c>
      <c r="C2958" s="23" t="s">
        <v>4186</v>
      </c>
      <c r="D2958" s="23" t="s">
        <v>621</v>
      </c>
      <c r="E2958" s="23" t="s">
        <v>404</v>
      </c>
      <c r="F2958" s="23" t="s">
        <v>4584</v>
      </c>
      <c r="G2958" s="23" t="s">
        <v>4585</v>
      </c>
      <c r="H2958" s="22" t="s">
        <v>84</v>
      </c>
      <c r="I2958" s="23" t="s">
        <v>620</v>
      </c>
      <c r="J2958" s="5"/>
      <c r="K2958" s="5"/>
      <c r="L2958" s="19" t="str">
        <f>D2958&amp;"|"&amp;COUNTIF($D$5:D2958,D2958)</f>
        <v>الصرف الخارجي والمطابق|4</v>
      </c>
    </row>
    <row r="2959" spans="1:12" ht="18" x14ac:dyDescent="0.4">
      <c r="A2959" s="20">
        <v>2955</v>
      </c>
      <c r="B2959" s="20" t="s">
        <v>4185</v>
      </c>
      <c r="C2959" s="21" t="s">
        <v>4186</v>
      </c>
      <c r="D2959" s="21" t="s">
        <v>621</v>
      </c>
      <c r="E2959" s="21" t="s">
        <v>404</v>
      </c>
      <c r="F2959" s="21" t="s">
        <v>4586</v>
      </c>
      <c r="G2959" s="21" t="s">
        <v>4587</v>
      </c>
      <c r="H2959" s="20" t="s">
        <v>84</v>
      </c>
      <c r="I2959" s="21" t="s">
        <v>2470</v>
      </c>
      <c r="J2959" s="5"/>
      <c r="K2959" s="5"/>
      <c r="L2959" s="19" t="str">
        <f>D2959&amp;"|"&amp;COUNTIF($D$5:D2959,D2959)</f>
        <v>الصرف الخارجي والمطابق|5</v>
      </c>
    </row>
    <row r="2960" spans="1:12" ht="36" x14ac:dyDescent="0.4">
      <c r="A2960" s="22">
        <v>2956</v>
      </c>
      <c r="B2960" s="22" t="s">
        <v>4185</v>
      </c>
      <c r="C2960" s="23" t="s">
        <v>4186</v>
      </c>
      <c r="D2960" s="23" t="s">
        <v>4588</v>
      </c>
      <c r="E2960" s="23" t="s">
        <v>118</v>
      </c>
      <c r="F2960" s="23" t="s">
        <v>4589</v>
      </c>
      <c r="G2960" s="23" t="s">
        <v>4590</v>
      </c>
      <c r="H2960" s="22" t="s">
        <v>84</v>
      </c>
      <c r="I2960" s="23" t="s">
        <v>4591</v>
      </c>
      <c r="J2960" s="5"/>
      <c r="K2960" s="5"/>
      <c r="L2960" s="19" t="str">
        <f>D2960&amp;"|"&amp;COUNTIF($D$5:D2960,D2960)</f>
        <v>الدش والبانيو|1</v>
      </c>
    </row>
    <row r="2961" spans="1:12" ht="18" x14ac:dyDescent="0.4">
      <c r="A2961" s="20">
        <v>2957</v>
      </c>
      <c r="B2961" s="20" t="s">
        <v>4592</v>
      </c>
      <c r="C2961" s="21" t="s">
        <v>4593</v>
      </c>
      <c r="D2961" s="21" t="s">
        <v>4594</v>
      </c>
      <c r="E2961" s="21" t="s">
        <v>76</v>
      </c>
      <c r="F2961" s="21" t="s">
        <v>4595</v>
      </c>
      <c r="G2961" s="21"/>
      <c r="H2961" s="20" t="s">
        <v>78</v>
      </c>
      <c r="I2961" s="21" t="s">
        <v>4203</v>
      </c>
      <c r="J2961" s="5"/>
      <c r="K2961" s="5"/>
      <c r="L2961" s="19" t="str">
        <f>D2961&amp;"|"&amp;COUNTIF($D$5:D2961,D2961)</f>
        <v>مراجعة المخططات الكهربائية|1</v>
      </c>
    </row>
    <row r="2962" spans="1:12" ht="36" x14ac:dyDescent="0.4">
      <c r="A2962" s="22">
        <v>2958</v>
      </c>
      <c r="B2962" s="22" t="s">
        <v>4592</v>
      </c>
      <c r="C2962" s="23" t="s">
        <v>4593</v>
      </c>
      <c r="D2962" s="23" t="s">
        <v>4594</v>
      </c>
      <c r="E2962" s="23" t="s">
        <v>76</v>
      </c>
      <c r="F2962" s="23" t="s">
        <v>4596</v>
      </c>
      <c r="G2962" s="23"/>
      <c r="H2962" s="22" t="s">
        <v>78</v>
      </c>
      <c r="I2962" s="23" t="s">
        <v>4203</v>
      </c>
      <c r="J2962" s="5"/>
      <c r="K2962" s="5"/>
      <c r="L2962" s="19" t="str">
        <f>D2962&amp;"|"&amp;COUNTIF($D$5:D2962,D2962)</f>
        <v>مراجعة المخططات الكهربائية|2</v>
      </c>
    </row>
    <row r="2963" spans="1:12" ht="18" x14ac:dyDescent="0.4">
      <c r="A2963" s="20">
        <v>2959</v>
      </c>
      <c r="B2963" s="20" t="s">
        <v>4592</v>
      </c>
      <c r="C2963" s="21" t="s">
        <v>4593</v>
      </c>
      <c r="D2963" s="21" t="s">
        <v>4594</v>
      </c>
      <c r="E2963" s="21" t="s">
        <v>76</v>
      </c>
      <c r="F2963" s="21" t="s">
        <v>4597</v>
      </c>
      <c r="G2963" s="21"/>
      <c r="H2963" s="20" t="s">
        <v>78</v>
      </c>
      <c r="I2963" s="21" t="s">
        <v>4203</v>
      </c>
      <c r="J2963" s="5"/>
      <c r="K2963" s="5"/>
      <c r="L2963" s="19" t="str">
        <f>D2963&amp;"|"&amp;COUNTIF($D$5:D2963,D2963)</f>
        <v>مراجعة المخططات الكهربائية|3</v>
      </c>
    </row>
    <row r="2964" spans="1:12" ht="36" x14ac:dyDescent="0.4">
      <c r="A2964" s="22">
        <v>2960</v>
      </c>
      <c r="B2964" s="22" t="s">
        <v>4592</v>
      </c>
      <c r="C2964" s="23" t="s">
        <v>4593</v>
      </c>
      <c r="D2964" s="23" t="s">
        <v>4594</v>
      </c>
      <c r="E2964" s="23" t="s">
        <v>76</v>
      </c>
      <c r="F2964" s="23" t="s">
        <v>4598</v>
      </c>
      <c r="G2964" s="23"/>
      <c r="H2964" s="22" t="s">
        <v>78</v>
      </c>
      <c r="I2964" s="23" t="s">
        <v>4203</v>
      </c>
      <c r="J2964" s="5"/>
      <c r="K2964" s="5"/>
      <c r="L2964" s="19" t="str">
        <f>D2964&amp;"|"&amp;COUNTIF($D$5:D2964,D2964)</f>
        <v>مراجعة المخططات الكهربائية|4</v>
      </c>
    </row>
    <row r="2965" spans="1:12" ht="18" x14ac:dyDescent="0.4">
      <c r="A2965" s="20">
        <v>2961</v>
      </c>
      <c r="B2965" s="20" t="s">
        <v>4592</v>
      </c>
      <c r="C2965" s="21" t="s">
        <v>4593</v>
      </c>
      <c r="D2965" s="21" t="s">
        <v>4594</v>
      </c>
      <c r="E2965" s="21" t="s">
        <v>76</v>
      </c>
      <c r="F2965" s="21" t="s">
        <v>4599</v>
      </c>
      <c r="G2965" s="21"/>
      <c r="H2965" s="20" t="s">
        <v>78</v>
      </c>
      <c r="I2965" s="21" t="s">
        <v>4203</v>
      </c>
      <c r="J2965" s="5"/>
      <c r="K2965" s="5"/>
      <c r="L2965" s="19" t="str">
        <f>D2965&amp;"|"&amp;COUNTIF($D$5:D2965,D2965)</f>
        <v>مراجعة المخططات الكهربائية|5</v>
      </c>
    </row>
    <row r="2966" spans="1:12" ht="36" x14ac:dyDescent="0.4">
      <c r="A2966" s="22">
        <v>2962</v>
      </c>
      <c r="B2966" s="22" t="s">
        <v>4592</v>
      </c>
      <c r="C2966" s="23" t="s">
        <v>4593</v>
      </c>
      <c r="D2966" s="23" t="s">
        <v>4594</v>
      </c>
      <c r="E2966" s="23" t="s">
        <v>76</v>
      </c>
      <c r="F2966" s="23" t="s">
        <v>4600</v>
      </c>
      <c r="G2966" s="23"/>
      <c r="H2966" s="22" t="s">
        <v>78</v>
      </c>
      <c r="I2966" s="23" t="s">
        <v>4203</v>
      </c>
      <c r="J2966" s="5"/>
      <c r="K2966" s="5"/>
      <c r="L2966" s="19" t="str">
        <f>D2966&amp;"|"&amp;COUNTIF($D$5:D2966,D2966)</f>
        <v>مراجعة المخططات الكهربائية|6</v>
      </c>
    </row>
    <row r="2967" spans="1:12" ht="18" x14ac:dyDescent="0.4">
      <c r="A2967" s="20">
        <v>2963</v>
      </c>
      <c r="B2967" s="20" t="s">
        <v>4592</v>
      </c>
      <c r="C2967" s="21" t="s">
        <v>4593</v>
      </c>
      <c r="D2967" s="21" t="s">
        <v>4594</v>
      </c>
      <c r="E2967" s="21" t="s">
        <v>76</v>
      </c>
      <c r="F2967" s="21" t="s">
        <v>4601</v>
      </c>
      <c r="G2967" s="21"/>
      <c r="H2967" s="20" t="s">
        <v>78</v>
      </c>
      <c r="I2967" s="21" t="s">
        <v>4203</v>
      </c>
      <c r="J2967" s="5"/>
      <c r="K2967" s="5"/>
      <c r="L2967" s="19" t="str">
        <f>D2967&amp;"|"&amp;COUNTIF($D$5:D2967,D2967)</f>
        <v>مراجعة المخططات الكهربائية|7</v>
      </c>
    </row>
    <row r="2968" spans="1:12" ht="18" x14ac:dyDescent="0.4">
      <c r="A2968" s="22">
        <v>2964</v>
      </c>
      <c r="B2968" s="22" t="s">
        <v>4592</v>
      </c>
      <c r="C2968" s="23" t="s">
        <v>4593</v>
      </c>
      <c r="D2968" s="23" t="s">
        <v>4594</v>
      </c>
      <c r="E2968" s="23" t="s">
        <v>76</v>
      </c>
      <c r="F2968" s="23" t="s">
        <v>4602</v>
      </c>
      <c r="G2968" s="23"/>
      <c r="H2968" s="22" t="s">
        <v>78</v>
      </c>
      <c r="I2968" s="23" t="s">
        <v>4603</v>
      </c>
      <c r="J2968" s="5"/>
      <c r="K2968" s="5"/>
      <c r="L2968" s="19" t="str">
        <f>D2968&amp;"|"&amp;COUNTIF($D$5:D2968,D2968)</f>
        <v>مراجعة المخططات الكهربائية|8</v>
      </c>
    </row>
    <row r="2969" spans="1:12" ht="36" x14ac:dyDescent="0.4">
      <c r="A2969" s="20">
        <v>2965</v>
      </c>
      <c r="B2969" s="20" t="s">
        <v>4592</v>
      </c>
      <c r="C2969" s="21" t="s">
        <v>4593</v>
      </c>
      <c r="D2969" s="21" t="s">
        <v>4594</v>
      </c>
      <c r="E2969" s="21" t="s">
        <v>76</v>
      </c>
      <c r="F2969" s="21" t="s">
        <v>4604</v>
      </c>
      <c r="G2969" s="21"/>
      <c r="H2969" s="20" t="s">
        <v>78</v>
      </c>
      <c r="I2969" s="21" t="s">
        <v>4603</v>
      </c>
      <c r="J2969" s="5"/>
      <c r="K2969" s="5"/>
      <c r="L2969" s="19" t="str">
        <f>D2969&amp;"|"&amp;COUNTIF($D$5:D2969,D2969)</f>
        <v>مراجعة المخططات الكهربائية|9</v>
      </c>
    </row>
    <row r="2970" spans="1:12" ht="36" x14ac:dyDescent="0.4">
      <c r="A2970" s="22">
        <v>2966</v>
      </c>
      <c r="B2970" s="22" t="s">
        <v>4592</v>
      </c>
      <c r="C2970" s="23" t="s">
        <v>4593</v>
      </c>
      <c r="D2970" s="23" t="s">
        <v>4594</v>
      </c>
      <c r="E2970" s="23" t="s">
        <v>76</v>
      </c>
      <c r="F2970" s="23" t="s">
        <v>4605</v>
      </c>
      <c r="G2970" s="23"/>
      <c r="H2970" s="22" t="s">
        <v>78</v>
      </c>
      <c r="I2970" s="23" t="s">
        <v>4603</v>
      </c>
      <c r="J2970" s="5"/>
      <c r="K2970" s="5"/>
      <c r="L2970" s="19" t="str">
        <f>D2970&amp;"|"&amp;COUNTIF($D$5:D2970,D2970)</f>
        <v>مراجعة المخططات الكهربائية|10</v>
      </c>
    </row>
    <row r="2971" spans="1:12" ht="36" x14ac:dyDescent="0.4">
      <c r="A2971" s="20">
        <v>2967</v>
      </c>
      <c r="B2971" s="20" t="s">
        <v>4592</v>
      </c>
      <c r="C2971" s="21" t="s">
        <v>4593</v>
      </c>
      <c r="D2971" s="21" t="s">
        <v>4594</v>
      </c>
      <c r="E2971" s="21" t="s">
        <v>76</v>
      </c>
      <c r="F2971" s="21" t="s">
        <v>4606</v>
      </c>
      <c r="G2971" s="21"/>
      <c r="H2971" s="20" t="s">
        <v>78</v>
      </c>
      <c r="I2971" s="21" t="s">
        <v>4603</v>
      </c>
      <c r="J2971" s="5"/>
      <c r="K2971" s="5"/>
      <c r="L2971" s="19" t="str">
        <f>D2971&amp;"|"&amp;COUNTIF($D$5:D2971,D2971)</f>
        <v>مراجعة المخططات الكهربائية|11</v>
      </c>
    </row>
    <row r="2972" spans="1:12" ht="36" x14ac:dyDescent="0.4">
      <c r="A2972" s="22">
        <v>2968</v>
      </c>
      <c r="B2972" s="22" t="s">
        <v>4592</v>
      </c>
      <c r="C2972" s="23" t="s">
        <v>4593</v>
      </c>
      <c r="D2972" s="23" t="s">
        <v>4594</v>
      </c>
      <c r="E2972" s="23" t="s">
        <v>76</v>
      </c>
      <c r="F2972" s="23" t="s">
        <v>4607</v>
      </c>
      <c r="G2972" s="23"/>
      <c r="H2972" s="22" t="s">
        <v>78</v>
      </c>
      <c r="I2972" s="23" t="s">
        <v>4603</v>
      </c>
      <c r="J2972" s="5"/>
      <c r="K2972" s="5"/>
      <c r="L2972" s="19" t="str">
        <f>D2972&amp;"|"&amp;COUNTIF($D$5:D2972,D2972)</f>
        <v>مراجعة المخططات الكهربائية|12</v>
      </c>
    </row>
    <row r="2973" spans="1:12" ht="36" x14ac:dyDescent="0.4">
      <c r="A2973" s="20">
        <v>2969</v>
      </c>
      <c r="B2973" s="20" t="s">
        <v>4592</v>
      </c>
      <c r="C2973" s="21" t="s">
        <v>4593</v>
      </c>
      <c r="D2973" s="21" t="s">
        <v>4594</v>
      </c>
      <c r="E2973" s="21" t="s">
        <v>76</v>
      </c>
      <c r="F2973" s="21" t="s">
        <v>4608</v>
      </c>
      <c r="G2973" s="21"/>
      <c r="H2973" s="20" t="s">
        <v>78</v>
      </c>
      <c r="I2973" s="21" t="s">
        <v>4603</v>
      </c>
      <c r="J2973" s="5"/>
      <c r="K2973" s="5"/>
      <c r="L2973" s="19" t="str">
        <f>D2973&amp;"|"&amp;COUNTIF($D$5:D2973,D2973)</f>
        <v>مراجعة المخططات الكهربائية|13</v>
      </c>
    </row>
    <row r="2974" spans="1:12" ht="18" x14ac:dyDescent="0.4">
      <c r="A2974" s="22">
        <v>2970</v>
      </c>
      <c r="B2974" s="22" t="s">
        <v>4592</v>
      </c>
      <c r="C2974" s="23" t="s">
        <v>4593</v>
      </c>
      <c r="D2974" s="23" t="s">
        <v>4594</v>
      </c>
      <c r="E2974" s="23" t="s">
        <v>76</v>
      </c>
      <c r="F2974" s="23" t="s">
        <v>4609</v>
      </c>
      <c r="G2974" s="23"/>
      <c r="H2974" s="22" t="s">
        <v>78</v>
      </c>
      <c r="I2974" s="23" t="s">
        <v>4603</v>
      </c>
      <c r="J2974" s="5"/>
      <c r="K2974" s="5"/>
      <c r="L2974" s="19" t="str">
        <f>D2974&amp;"|"&amp;COUNTIF($D$5:D2974,D2974)</f>
        <v>مراجعة المخططات الكهربائية|14</v>
      </c>
    </row>
    <row r="2975" spans="1:12" ht="36" x14ac:dyDescent="0.4">
      <c r="A2975" s="20">
        <v>2971</v>
      </c>
      <c r="B2975" s="20" t="s">
        <v>4592</v>
      </c>
      <c r="C2975" s="21" t="s">
        <v>4593</v>
      </c>
      <c r="D2975" s="21" t="s">
        <v>4594</v>
      </c>
      <c r="E2975" s="21" t="s">
        <v>76</v>
      </c>
      <c r="F2975" s="21" t="s">
        <v>4610</v>
      </c>
      <c r="G2975" s="21"/>
      <c r="H2975" s="20" t="s">
        <v>78</v>
      </c>
      <c r="I2975" s="21" t="s">
        <v>4603</v>
      </c>
      <c r="J2975" s="5"/>
      <c r="K2975" s="5"/>
      <c r="L2975" s="19" t="str">
        <f>D2975&amp;"|"&amp;COUNTIF($D$5:D2975,D2975)</f>
        <v>مراجعة المخططات الكهربائية|15</v>
      </c>
    </row>
    <row r="2976" spans="1:12" ht="36" x14ac:dyDescent="0.4">
      <c r="A2976" s="22">
        <v>2972</v>
      </c>
      <c r="B2976" s="22" t="s">
        <v>4592</v>
      </c>
      <c r="C2976" s="23" t="s">
        <v>4593</v>
      </c>
      <c r="D2976" s="23" t="s">
        <v>4594</v>
      </c>
      <c r="E2976" s="23" t="s">
        <v>76</v>
      </c>
      <c r="F2976" s="23" t="s">
        <v>4611</v>
      </c>
      <c r="G2976" s="23"/>
      <c r="H2976" s="22" t="s">
        <v>78</v>
      </c>
      <c r="I2976" s="23" t="s">
        <v>4603</v>
      </c>
      <c r="J2976" s="5"/>
      <c r="K2976" s="5"/>
      <c r="L2976" s="19" t="str">
        <f>D2976&amp;"|"&amp;COUNTIF($D$5:D2976,D2976)</f>
        <v>مراجعة المخططات الكهربائية|16</v>
      </c>
    </row>
    <row r="2977" spans="1:12" ht="18" x14ac:dyDescent="0.4">
      <c r="A2977" s="20">
        <v>2973</v>
      </c>
      <c r="B2977" s="20" t="s">
        <v>4592</v>
      </c>
      <c r="C2977" s="21" t="s">
        <v>4593</v>
      </c>
      <c r="D2977" s="21" t="s">
        <v>4594</v>
      </c>
      <c r="E2977" s="21" t="s">
        <v>76</v>
      </c>
      <c r="F2977" s="21" t="s">
        <v>4612</v>
      </c>
      <c r="G2977" s="21"/>
      <c r="H2977" s="20" t="s">
        <v>78</v>
      </c>
      <c r="I2977" s="21" t="s">
        <v>4613</v>
      </c>
      <c r="J2977" s="5"/>
      <c r="K2977" s="5"/>
      <c r="L2977" s="19" t="str">
        <f>D2977&amp;"|"&amp;COUNTIF($D$5:D2977,D2977)</f>
        <v>مراجعة المخططات الكهربائية|17</v>
      </c>
    </row>
    <row r="2978" spans="1:12" ht="36" x14ac:dyDescent="0.4">
      <c r="A2978" s="22">
        <v>2974</v>
      </c>
      <c r="B2978" s="22" t="s">
        <v>4592</v>
      </c>
      <c r="C2978" s="23" t="s">
        <v>4593</v>
      </c>
      <c r="D2978" s="23" t="s">
        <v>4594</v>
      </c>
      <c r="E2978" s="23" t="s">
        <v>76</v>
      </c>
      <c r="F2978" s="23" t="s">
        <v>4614</v>
      </c>
      <c r="G2978" s="23" t="s">
        <v>4615</v>
      </c>
      <c r="H2978" s="22" t="s">
        <v>78</v>
      </c>
      <c r="I2978" s="23" t="s">
        <v>4616</v>
      </c>
      <c r="J2978" s="5"/>
      <c r="K2978" s="5"/>
      <c r="L2978" s="19" t="str">
        <f>D2978&amp;"|"&amp;COUNTIF($D$5:D2978,D2978)</f>
        <v>مراجعة المخططات الكهربائية|18</v>
      </c>
    </row>
    <row r="2979" spans="1:12" ht="18" x14ac:dyDescent="0.4">
      <c r="A2979" s="20">
        <v>2975</v>
      </c>
      <c r="B2979" s="20" t="s">
        <v>4592</v>
      </c>
      <c r="C2979" s="21" t="s">
        <v>4593</v>
      </c>
      <c r="D2979" s="21" t="s">
        <v>4594</v>
      </c>
      <c r="E2979" s="21" t="s">
        <v>76</v>
      </c>
      <c r="F2979" s="21" t="s">
        <v>4617</v>
      </c>
      <c r="G2979" s="21" t="s">
        <v>4618</v>
      </c>
      <c r="H2979" s="20" t="s">
        <v>78</v>
      </c>
      <c r="I2979" s="21" t="s">
        <v>4616</v>
      </c>
      <c r="J2979" s="5"/>
      <c r="K2979" s="5"/>
      <c r="L2979" s="19" t="str">
        <f>D2979&amp;"|"&amp;COUNTIF($D$5:D2979,D2979)</f>
        <v>مراجعة المخططات الكهربائية|19</v>
      </c>
    </row>
    <row r="2980" spans="1:12" ht="18" x14ac:dyDescent="0.4">
      <c r="A2980" s="22">
        <v>2976</v>
      </c>
      <c r="B2980" s="22" t="s">
        <v>4592</v>
      </c>
      <c r="C2980" s="23" t="s">
        <v>4593</v>
      </c>
      <c r="D2980" s="23" t="s">
        <v>4594</v>
      </c>
      <c r="E2980" s="23" t="s">
        <v>76</v>
      </c>
      <c r="F2980" s="23" t="s">
        <v>4619</v>
      </c>
      <c r="G2980" s="23"/>
      <c r="H2980" s="22" t="s">
        <v>78</v>
      </c>
      <c r="I2980" s="23" t="s">
        <v>4616</v>
      </c>
      <c r="J2980" s="5"/>
      <c r="K2980" s="5"/>
      <c r="L2980" s="19" t="str">
        <f>D2980&amp;"|"&amp;COUNTIF($D$5:D2980,D2980)</f>
        <v>مراجعة المخططات الكهربائية|20</v>
      </c>
    </row>
    <row r="2981" spans="1:12" ht="36" x14ac:dyDescent="0.4">
      <c r="A2981" s="20">
        <v>2977</v>
      </c>
      <c r="B2981" s="20" t="s">
        <v>4592</v>
      </c>
      <c r="C2981" s="21" t="s">
        <v>4593</v>
      </c>
      <c r="D2981" s="21" t="s">
        <v>4212</v>
      </c>
      <c r="E2981" s="21" t="s">
        <v>118</v>
      </c>
      <c r="F2981" s="21" t="s">
        <v>4620</v>
      </c>
      <c r="G2981" s="21"/>
      <c r="H2981" s="20" t="s">
        <v>84</v>
      </c>
      <c r="I2981" s="21" t="s">
        <v>2040</v>
      </c>
      <c r="J2981" s="5"/>
      <c r="K2981" s="5"/>
      <c r="L2981" s="19" t="str">
        <f>D2981&amp;"|"&amp;COUNTIF($D$5:D2981,D2981)</f>
        <v>تمديدات الكهرباء والسباكة بالأسقف الخرسانية|4</v>
      </c>
    </row>
    <row r="2982" spans="1:12" ht="36" x14ac:dyDescent="0.4">
      <c r="A2982" s="22">
        <v>2978</v>
      </c>
      <c r="B2982" s="22" t="s">
        <v>4592</v>
      </c>
      <c r="C2982" s="23" t="s">
        <v>4593</v>
      </c>
      <c r="D2982" s="23" t="s">
        <v>4212</v>
      </c>
      <c r="E2982" s="23" t="s">
        <v>118</v>
      </c>
      <c r="F2982" s="23" t="s">
        <v>4621</v>
      </c>
      <c r="G2982" s="23"/>
      <c r="H2982" s="22" t="s">
        <v>74</v>
      </c>
      <c r="I2982" s="23" t="s">
        <v>2040</v>
      </c>
      <c r="J2982" s="5"/>
      <c r="K2982" s="5"/>
      <c r="L2982" s="19" t="str">
        <f>D2982&amp;"|"&amp;COUNTIF($D$5:D2982,D2982)</f>
        <v>تمديدات الكهرباء والسباكة بالأسقف الخرسانية|5</v>
      </c>
    </row>
    <row r="2983" spans="1:12" ht="36" x14ac:dyDescent="0.4">
      <c r="A2983" s="20">
        <v>2979</v>
      </c>
      <c r="B2983" s="20" t="s">
        <v>4592</v>
      </c>
      <c r="C2983" s="21" t="s">
        <v>4593</v>
      </c>
      <c r="D2983" s="21" t="s">
        <v>4212</v>
      </c>
      <c r="E2983" s="21" t="s">
        <v>118</v>
      </c>
      <c r="F2983" s="21" t="s">
        <v>4622</v>
      </c>
      <c r="G2983" s="21" t="s">
        <v>4623</v>
      </c>
      <c r="H2983" s="20" t="s">
        <v>84</v>
      </c>
      <c r="I2983" s="21" t="s">
        <v>2040</v>
      </c>
      <c r="J2983" s="5"/>
      <c r="K2983" s="5"/>
      <c r="L2983" s="19" t="str">
        <f>D2983&amp;"|"&amp;COUNTIF($D$5:D2983,D2983)</f>
        <v>تمديدات الكهرباء والسباكة بالأسقف الخرسانية|6</v>
      </c>
    </row>
    <row r="2984" spans="1:12" ht="36" x14ac:dyDescent="0.4">
      <c r="A2984" s="22">
        <v>2980</v>
      </c>
      <c r="B2984" s="22" t="s">
        <v>4592</v>
      </c>
      <c r="C2984" s="23" t="s">
        <v>4593</v>
      </c>
      <c r="D2984" s="23" t="s">
        <v>4212</v>
      </c>
      <c r="E2984" s="23" t="s">
        <v>118</v>
      </c>
      <c r="F2984" s="23" t="s">
        <v>4624</v>
      </c>
      <c r="G2984" s="23" t="s">
        <v>4625</v>
      </c>
      <c r="H2984" s="22" t="s">
        <v>84</v>
      </c>
      <c r="I2984" s="23" t="s">
        <v>2040</v>
      </c>
      <c r="J2984" s="5"/>
      <c r="K2984" s="5"/>
      <c r="L2984" s="19" t="str">
        <f>D2984&amp;"|"&amp;COUNTIF($D$5:D2984,D2984)</f>
        <v>تمديدات الكهرباء والسباكة بالأسقف الخرسانية|7</v>
      </c>
    </row>
    <row r="2985" spans="1:12" ht="36" x14ac:dyDescent="0.4">
      <c r="A2985" s="20">
        <v>2981</v>
      </c>
      <c r="B2985" s="20" t="s">
        <v>4592</v>
      </c>
      <c r="C2985" s="21" t="s">
        <v>4593</v>
      </c>
      <c r="D2985" s="21" t="s">
        <v>4212</v>
      </c>
      <c r="E2985" s="21" t="s">
        <v>118</v>
      </c>
      <c r="F2985" s="21" t="s">
        <v>4626</v>
      </c>
      <c r="G2985" s="21" t="s">
        <v>4627</v>
      </c>
      <c r="H2985" s="20" t="s">
        <v>74</v>
      </c>
      <c r="I2985" s="21" t="s">
        <v>2040</v>
      </c>
      <c r="J2985" s="5"/>
      <c r="K2985" s="5"/>
      <c r="L2985" s="19" t="str">
        <f>D2985&amp;"|"&amp;COUNTIF($D$5:D2985,D2985)</f>
        <v>تمديدات الكهرباء والسباكة بالأسقف الخرسانية|8</v>
      </c>
    </row>
    <row r="2986" spans="1:12" ht="36" x14ac:dyDescent="0.4">
      <c r="A2986" s="22">
        <v>2982</v>
      </c>
      <c r="B2986" s="22" t="s">
        <v>4592</v>
      </c>
      <c r="C2986" s="23" t="s">
        <v>4593</v>
      </c>
      <c r="D2986" s="23" t="s">
        <v>4212</v>
      </c>
      <c r="E2986" s="23" t="s">
        <v>118</v>
      </c>
      <c r="F2986" s="23" t="s">
        <v>4628</v>
      </c>
      <c r="G2986" s="23"/>
      <c r="H2986" s="22" t="s">
        <v>74</v>
      </c>
      <c r="I2986" s="23" t="s">
        <v>2040</v>
      </c>
      <c r="J2986" s="5"/>
      <c r="K2986" s="5"/>
      <c r="L2986" s="19" t="str">
        <f>D2986&amp;"|"&amp;COUNTIF($D$5:D2986,D2986)</f>
        <v>تمديدات الكهرباء والسباكة بالأسقف الخرسانية|9</v>
      </c>
    </row>
    <row r="2987" spans="1:12" ht="36" x14ac:dyDescent="0.4">
      <c r="A2987" s="20">
        <v>2983</v>
      </c>
      <c r="B2987" s="20" t="s">
        <v>4592</v>
      </c>
      <c r="C2987" s="21" t="s">
        <v>4593</v>
      </c>
      <c r="D2987" s="21" t="s">
        <v>4212</v>
      </c>
      <c r="E2987" s="21" t="s">
        <v>118</v>
      </c>
      <c r="F2987" s="21" t="s">
        <v>4629</v>
      </c>
      <c r="G2987" s="21"/>
      <c r="H2987" s="20" t="s">
        <v>74</v>
      </c>
      <c r="I2987" s="21" t="s">
        <v>2040</v>
      </c>
      <c r="J2987" s="5"/>
      <c r="K2987" s="5"/>
      <c r="L2987" s="19" t="str">
        <f>D2987&amp;"|"&amp;COUNTIF($D$5:D2987,D2987)</f>
        <v>تمديدات الكهرباء والسباكة بالأسقف الخرسانية|10</v>
      </c>
    </row>
    <row r="2988" spans="1:12" ht="36" x14ac:dyDescent="0.4">
      <c r="A2988" s="22">
        <v>2984</v>
      </c>
      <c r="B2988" s="22" t="s">
        <v>4592</v>
      </c>
      <c r="C2988" s="23" t="s">
        <v>4593</v>
      </c>
      <c r="D2988" s="23" t="s">
        <v>4212</v>
      </c>
      <c r="E2988" s="23" t="s">
        <v>118</v>
      </c>
      <c r="F2988" s="23" t="s">
        <v>4630</v>
      </c>
      <c r="G2988" s="23"/>
      <c r="H2988" s="22" t="s">
        <v>84</v>
      </c>
      <c r="I2988" s="23" t="s">
        <v>2040</v>
      </c>
      <c r="J2988" s="5"/>
      <c r="K2988" s="5"/>
      <c r="L2988" s="19" t="str">
        <f>D2988&amp;"|"&amp;COUNTIF($D$5:D2988,D2988)</f>
        <v>تمديدات الكهرباء والسباكة بالأسقف الخرسانية|11</v>
      </c>
    </row>
    <row r="2989" spans="1:12" ht="18" x14ac:dyDescent="0.4">
      <c r="A2989" s="20">
        <v>2985</v>
      </c>
      <c r="B2989" s="20" t="s">
        <v>4592</v>
      </c>
      <c r="C2989" s="21" t="s">
        <v>4593</v>
      </c>
      <c r="D2989" s="21" t="s">
        <v>381</v>
      </c>
      <c r="E2989" s="21" t="s">
        <v>72</v>
      </c>
      <c r="F2989" s="21" t="s">
        <v>4631</v>
      </c>
      <c r="G2989" s="21"/>
      <c r="H2989" s="20" t="s">
        <v>78</v>
      </c>
      <c r="I2989" s="21" t="s">
        <v>287</v>
      </c>
      <c r="J2989" s="5"/>
      <c r="K2989" s="5"/>
      <c r="L2989" s="19" t="str">
        <f>D2989&amp;"|"&amp;COUNTIF($D$5:D2989,D2989)</f>
        <v>استلام أعمال الأسوار|22</v>
      </c>
    </row>
    <row r="2990" spans="1:12" ht="18" x14ac:dyDescent="0.4">
      <c r="A2990" s="22">
        <v>2986</v>
      </c>
      <c r="B2990" s="22" t="s">
        <v>4592</v>
      </c>
      <c r="C2990" s="23" t="s">
        <v>4593</v>
      </c>
      <c r="D2990" s="23" t="s">
        <v>285</v>
      </c>
      <c r="E2990" s="23" t="s">
        <v>118</v>
      </c>
      <c r="F2990" s="23" t="s">
        <v>4632</v>
      </c>
      <c r="G2990" s="23"/>
      <c r="H2990" s="22" t="s">
        <v>84</v>
      </c>
      <c r="I2990" s="23" t="s">
        <v>2495</v>
      </c>
      <c r="J2990" s="5"/>
      <c r="K2990" s="5"/>
      <c r="L2990" s="19" t="str">
        <f>D2990&amp;"|"&amp;COUNTIF($D$5:D2990,D2990)</f>
        <v>استلام المنشآت المعدنية|32</v>
      </c>
    </row>
    <row r="2991" spans="1:12" ht="18" x14ac:dyDescent="0.4">
      <c r="A2991" s="20">
        <v>2987</v>
      </c>
      <c r="B2991" s="20" t="s">
        <v>4592</v>
      </c>
      <c r="C2991" s="21" t="s">
        <v>4593</v>
      </c>
      <c r="D2991" s="21" t="s">
        <v>285</v>
      </c>
      <c r="E2991" s="21" t="s">
        <v>118</v>
      </c>
      <c r="F2991" s="21" t="s">
        <v>4633</v>
      </c>
      <c r="G2991" s="21"/>
      <c r="H2991" s="20" t="s">
        <v>74</v>
      </c>
      <c r="I2991" s="21" t="s">
        <v>2514</v>
      </c>
      <c r="J2991" s="5"/>
      <c r="K2991" s="5"/>
      <c r="L2991" s="19" t="str">
        <f>D2991&amp;"|"&amp;COUNTIF($D$5:D2991,D2991)</f>
        <v>استلام المنشآت المعدنية|33</v>
      </c>
    </row>
    <row r="2992" spans="1:12" ht="36" x14ac:dyDescent="0.4">
      <c r="A2992" s="22">
        <v>2988</v>
      </c>
      <c r="B2992" s="22" t="s">
        <v>4592</v>
      </c>
      <c r="C2992" s="23" t="s">
        <v>4593</v>
      </c>
      <c r="D2992" s="23" t="s">
        <v>4634</v>
      </c>
      <c r="E2992" s="23" t="s">
        <v>72</v>
      </c>
      <c r="F2992" s="23" t="s">
        <v>4635</v>
      </c>
      <c r="G2992" s="23"/>
      <c r="H2992" s="22" t="s">
        <v>74</v>
      </c>
      <c r="I2992" s="23" t="s">
        <v>4636</v>
      </c>
      <c r="J2992" s="5"/>
      <c r="K2992" s="5"/>
      <c r="L2992" s="19" t="str">
        <f>D2992&amp;"|"&amp;COUNTIF($D$5:D2992,D2992)</f>
        <v>مهام مهندس الكهرباء في مشاريع المباني|1</v>
      </c>
    </row>
    <row r="2993" spans="1:12" ht="36" x14ac:dyDescent="0.4">
      <c r="A2993" s="20">
        <v>2989</v>
      </c>
      <c r="B2993" s="20" t="s">
        <v>4592</v>
      </c>
      <c r="C2993" s="21" t="s">
        <v>4593</v>
      </c>
      <c r="D2993" s="21" t="s">
        <v>4634</v>
      </c>
      <c r="E2993" s="21" t="s">
        <v>76</v>
      </c>
      <c r="F2993" s="21" t="s">
        <v>4637</v>
      </c>
      <c r="G2993" s="21"/>
      <c r="H2993" s="20" t="s">
        <v>78</v>
      </c>
      <c r="I2993" s="21" t="s">
        <v>4636</v>
      </c>
      <c r="J2993" s="5"/>
      <c r="K2993" s="5"/>
      <c r="L2993" s="19" t="str">
        <f>D2993&amp;"|"&amp;COUNTIF($D$5:D2993,D2993)</f>
        <v>مهام مهندس الكهرباء في مشاريع المباني|2</v>
      </c>
    </row>
    <row r="2994" spans="1:12" ht="36" x14ac:dyDescent="0.4">
      <c r="A2994" s="22">
        <v>2990</v>
      </c>
      <c r="B2994" s="22" t="s">
        <v>4592</v>
      </c>
      <c r="C2994" s="23" t="s">
        <v>4593</v>
      </c>
      <c r="D2994" s="23" t="s">
        <v>4634</v>
      </c>
      <c r="E2994" s="23" t="s">
        <v>76</v>
      </c>
      <c r="F2994" s="23" t="s">
        <v>4638</v>
      </c>
      <c r="G2994" s="23"/>
      <c r="H2994" s="22" t="s">
        <v>78</v>
      </c>
      <c r="I2994" s="23" t="s">
        <v>4636</v>
      </c>
      <c r="J2994" s="5"/>
      <c r="K2994" s="5"/>
      <c r="L2994" s="19" t="str">
        <f>D2994&amp;"|"&amp;COUNTIF($D$5:D2994,D2994)</f>
        <v>مهام مهندس الكهرباء في مشاريع المباني|3</v>
      </c>
    </row>
    <row r="2995" spans="1:12" ht="36" x14ac:dyDescent="0.4">
      <c r="A2995" s="20">
        <v>2991</v>
      </c>
      <c r="B2995" s="20" t="s">
        <v>4592</v>
      </c>
      <c r="C2995" s="21" t="s">
        <v>4593</v>
      </c>
      <c r="D2995" s="21" t="s">
        <v>4634</v>
      </c>
      <c r="E2995" s="21" t="s">
        <v>76</v>
      </c>
      <c r="F2995" s="21" t="s">
        <v>4639</v>
      </c>
      <c r="G2995" s="21"/>
      <c r="H2995" s="20" t="s">
        <v>78</v>
      </c>
      <c r="I2995" s="21" t="s">
        <v>4636</v>
      </c>
      <c r="J2995" s="5"/>
      <c r="K2995" s="5"/>
      <c r="L2995" s="19" t="str">
        <f>D2995&amp;"|"&amp;COUNTIF($D$5:D2995,D2995)</f>
        <v>مهام مهندس الكهرباء في مشاريع المباني|4</v>
      </c>
    </row>
    <row r="2996" spans="1:12" ht="36" x14ac:dyDescent="0.4">
      <c r="A2996" s="22">
        <v>2992</v>
      </c>
      <c r="B2996" s="22" t="s">
        <v>4592</v>
      </c>
      <c r="C2996" s="23" t="s">
        <v>4593</v>
      </c>
      <c r="D2996" s="23" t="s">
        <v>4640</v>
      </c>
      <c r="E2996" s="23" t="s">
        <v>72</v>
      </c>
      <c r="F2996" s="23" t="s">
        <v>4641</v>
      </c>
      <c r="G2996" s="23"/>
      <c r="H2996" s="22" t="s">
        <v>78</v>
      </c>
      <c r="I2996" s="23" t="s">
        <v>4642</v>
      </c>
      <c r="J2996" s="5"/>
      <c r="K2996" s="5"/>
      <c r="L2996" s="19" t="str">
        <f>D2996&amp;"|"&amp;COUNTIF($D$5:D2996,D2996)</f>
        <v>استلام تمديدات الكهرباء بالسقف الخرساني|1</v>
      </c>
    </row>
    <row r="2997" spans="1:12" ht="36" x14ac:dyDescent="0.4">
      <c r="A2997" s="20">
        <v>2993</v>
      </c>
      <c r="B2997" s="20" t="s">
        <v>4592</v>
      </c>
      <c r="C2997" s="21" t="s">
        <v>4593</v>
      </c>
      <c r="D2997" s="21" t="s">
        <v>4640</v>
      </c>
      <c r="E2997" s="21" t="s">
        <v>72</v>
      </c>
      <c r="F2997" s="21" t="s">
        <v>4643</v>
      </c>
      <c r="G2997" s="21"/>
      <c r="H2997" s="20" t="s">
        <v>78</v>
      </c>
      <c r="I2997" s="21" t="s">
        <v>4642</v>
      </c>
      <c r="J2997" s="5"/>
      <c r="K2997" s="5"/>
      <c r="L2997" s="19" t="str">
        <f>D2997&amp;"|"&amp;COUNTIF($D$5:D2997,D2997)</f>
        <v>استلام تمديدات الكهرباء بالسقف الخرساني|2</v>
      </c>
    </row>
    <row r="2998" spans="1:12" ht="36" x14ac:dyDescent="0.4">
      <c r="A2998" s="22">
        <v>2994</v>
      </c>
      <c r="B2998" s="22" t="s">
        <v>4592</v>
      </c>
      <c r="C2998" s="23" t="s">
        <v>4593</v>
      </c>
      <c r="D2998" s="23" t="s">
        <v>4640</v>
      </c>
      <c r="E2998" s="23" t="s">
        <v>118</v>
      </c>
      <c r="F2998" s="23" t="s">
        <v>4644</v>
      </c>
      <c r="G2998" s="23"/>
      <c r="H2998" s="22" t="s">
        <v>84</v>
      </c>
      <c r="I2998" s="23" t="s">
        <v>4642</v>
      </c>
      <c r="J2998" s="5"/>
      <c r="K2998" s="5"/>
      <c r="L2998" s="19" t="str">
        <f>D2998&amp;"|"&amp;COUNTIF($D$5:D2998,D2998)</f>
        <v>استلام تمديدات الكهرباء بالسقف الخرساني|3</v>
      </c>
    </row>
    <row r="2999" spans="1:12" ht="36" x14ac:dyDescent="0.4">
      <c r="A2999" s="20">
        <v>2995</v>
      </c>
      <c r="B2999" s="20" t="s">
        <v>4592</v>
      </c>
      <c r="C2999" s="21" t="s">
        <v>4593</v>
      </c>
      <c r="D2999" s="21" t="s">
        <v>4640</v>
      </c>
      <c r="E2999" s="21" t="s">
        <v>72</v>
      </c>
      <c r="F2999" s="21" t="s">
        <v>4645</v>
      </c>
      <c r="G2999" s="21" t="s">
        <v>4646</v>
      </c>
      <c r="H2999" s="20" t="s">
        <v>78</v>
      </c>
      <c r="I2999" s="21" t="s">
        <v>4642</v>
      </c>
      <c r="J2999" s="5"/>
      <c r="K2999" s="5"/>
      <c r="L2999" s="19" t="str">
        <f>D2999&amp;"|"&amp;COUNTIF($D$5:D2999,D2999)</f>
        <v>استلام تمديدات الكهرباء بالسقف الخرساني|4</v>
      </c>
    </row>
    <row r="3000" spans="1:12" ht="54" x14ac:dyDescent="0.4">
      <c r="A3000" s="22">
        <v>2996</v>
      </c>
      <c r="B3000" s="22" t="s">
        <v>4592</v>
      </c>
      <c r="C3000" s="23" t="s">
        <v>4593</v>
      </c>
      <c r="D3000" s="23" t="s">
        <v>4640</v>
      </c>
      <c r="E3000" s="23" t="s">
        <v>72</v>
      </c>
      <c r="F3000" s="23" t="s">
        <v>4647</v>
      </c>
      <c r="G3000" s="23"/>
      <c r="H3000" s="22" t="s">
        <v>78</v>
      </c>
      <c r="I3000" s="23" t="s">
        <v>4642</v>
      </c>
      <c r="J3000" s="5"/>
      <c r="K3000" s="5"/>
      <c r="L3000" s="19" t="str">
        <f>D3000&amp;"|"&amp;COUNTIF($D$5:D3000,D3000)</f>
        <v>استلام تمديدات الكهرباء بالسقف الخرساني|5</v>
      </c>
    </row>
    <row r="3001" spans="1:12" ht="36" x14ac:dyDescent="0.4">
      <c r="A3001" s="20">
        <v>2997</v>
      </c>
      <c r="B3001" s="20" t="s">
        <v>4592</v>
      </c>
      <c r="C3001" s="21" t="s">
        <v>4593</v>
      </c>
      <c r="D3001" s="21" t="s">
        <v>4640</v>
      </c>
      <c r="E3001" s="21" t="s">
        <v>118</v>
      </c>
      <c r="F3001" s="21" t="s">
        <v>4648</v>
      </c>
      <c r="G3001" s="21"/>
      <c r="H3001" s="20" t="s">
        <v>78</v>
      </c>
      <c r="I3001" s="21" t="s">
        <v>4642</v>
      </c>
      <c r="J3001" s="5"/>
      <c r="K3001" s="5"/>
      <c r="L3001" s="19" t="str">
        <f>D3001&amp;"|"&amp;COUNTIF($D$5:D3001,D3001)</f>
        <v>استلام تمديدات الكهرباء بالسقف الخرساني|6</v>
      </c>
    </row>
    <row r="3002" spans="1:12" ht="36" x14ac:dyDescent="0.4">
      <c r="A3002" s="22">
        <v>2998</v>
      </c>
      <c r="B3002" s="22" t="s">
        <v>4592</v>
      </c>
      <c r="C3002" s="23" t="s">
        <v>4593</v>
      </c>
      <c r="D3002" s="23" t="s">
        <v>4640</v>
      </c>
      <c r="E3002" s="23" t="s">
        <v>118</v>
      </c>
      <c r="F3002" s="23" t="s">
        <v>4649</v>
      </c>
      <c r="G3002" s="23" t="s">
        <v>4650</v>
      </c>
      <c r="H3002" s="22" t="s">
        <v>84</v>
      </c>
      <c r="I3002" s="23" t="s">
        <v>4642</v>
      </c>
      <c r="J3002" s="5"/>
      <c r="K3002" s="5"/>
      <c r="L3002" s="19" t="str">
        <f>D3002&amp;"|"&amp;COUNTIF($D$5:D3002,D3002)</f>
        <v>استلام تمديدات الكهرباء بالسقف الخرساني|7</v>
      </c>
    </row>
    <row r="3003" spans="1:12" ht="36" x14ac:dyDescent="0.4">
      <c r="A3003" s="20">
        <v>2999</v>
      </c>
      <c r="B3003" s="20" t="s">
        <v>4592</v>
      </c>
      <c r="C3003" s="21" t="s">
        <v>4593</v>
      </c>
      <c r="D3003" s="21" t="s">
        <v>4640</v>
      </c>
      <c r="E3003" s="21" t="s">
        <v>118</v>
      </c>
      <c r="F3003" s="21" t="s">
        <v>4651</v>
      </c>
      <c r="G3003" s="21" t="s">
        <v>4652</v>
      </c>
      <c r="H3003" s="20" t="s">
        <v>74</v>
      </c>
      <c r="I3003" s="21" t="s">
        <v>4642</v>
      </c>
      <c r="J3003" s="5"/>
      <c r="K3003" s="5"/>
      <c r="L3003" s="19" t="str">
        <f>D3003&amp;"|"&amp;COUNTIF($D$5:D3003,D3003)</f>
        <v>استلام تمديدات الكهرباء بالسقف الخرساني|8</v>
      </c>
    </row>
    <row r="3004" spans="1:12" ht="36" x14ac:dyDescent="0.4">
      <c r="A3004" s="22">
        <v>3000</v>
      </c>
      <c r="B3004" s="22" t="s">
        <v>4592</v>
      </c>
      <c r="C3004" s="23" t="s">
        <v>4593</v>
      </c>
      <c r="D3004" s="23" t="s">
        <v>4640</v>
      </c>
      <c r="E3004" s="23" t="s">
        <v>118</v>
      </c>
      <c r="F3004" s="23" t="s">
        <v>4653</v>
      </c>
      <c r="G3004" s="23"/>
      <c r="H3004" s="22" t="s">
        <v>74</v>
      </c>
      <c r="I3004" s="23" t="s">
        <v>4642</v>
      </c>
      <c r="J3004" s="5"/>
      <c r="K3004" s="5"/>
      <c r="L3004" s="19" t="str">
        <f>D3004&amp;"|"&amp;COUNTIF($D$5:D3004,D3004)</f>
        <v>استلام تمديدات الكهرباء بالسقف الخرساني|9</v>
      </c>
    </row>
    <row r="3005" spans="1:12" ht="36" x14ac:dyDescent="0.4">
      <c r="A3005" s="20">
        <v>3001</v>
      </c>
      <c r="B3005" s="20" t="s">
        <v>4592</v>
      </c>
      <c r="C3005" s="21" t="s">
        <v>4593</v>
      </c>
      <c r="D3005" s="21" t="s">
        <v>4640</v>
      </c>
      <c r="E3005" s="21" t="s">
        <v>118</v>
      </c>
      <c r="F3005" s="21" t="s">
        <v>4654</v>
      </c>
      <c r="G3005" s="21" t="s">
        <v>4655</v>
      </c>
      <c r="H3005" s="20" t="s">
        <v>84</v>
      </c>
      <c r="I3005" s="21" t="s">
        <v>4642</v>
      </c>
      <c r="J3005" s="5"/>
      <c r="K3005" s="5"/>
      <c r="L3005" s="19" t="str">
        <f>D3005&amp;"|"&amp;COUNTIF($D$5:D3005,D3005)</f>
        <v>استلام تمديدات الكهرباء بالسقف الخرساني|10</v>
      </c>
    </row>
    <row r="3006" spans="1:12" ht="36" x14ac:dyDescent="0.4">
      <c r="A3006" s="22">
        <v>3002</v>
      </c>
      <c r="B3006" s="22" t="s">
        <v>4592</v>
      </c>
      <c r="C3006" s="23" t="s">
        <v>4593</v>
      </c>
      <c r="D3006" s="23" t="s">
        <v>4640</v>
      </c>
      <c r="E3006" s="23" t="s">
        <v>118</v>
      </c>
      <c r="F3006" s="23" t="s">
        <v>4656</v>
      </c>
      <c r="G3006" s="23" t="s">
        <v>4657</v>
      </c>
      <c r="H3006" s="22" t="s">
        <v>74</v>
      </c>
      <c r="I3006" s="23" t="s">
        <v>4642</v>
      </c>
      <c r="J3006" s="5"/>
      <c r="K3006" s="5"/>
      <c r="L3006" s="19" t="str">
        <f>D3006&amp;"|"&amp;COUNTIF($D$5:D3006,D3006)</f>
        <v>استلام تمديدات الكهرباء بالسقف الخرساني|11</v>
      </c>
    </row>
    <row r="3007" spans="1:12" ht="36" x14ac:dyDescent="0.4">
      <c r="A3007" s="20">
        <v>3003</v>
      </c>
      <c r="B3007" s="20" t="s">
        <v>4592</v>
      </c>
      <c r="C3007" s="21" t="s">
        <v>4593</v>
      </c>
      <c r="D3007" s="21" t="s">
        <v>4640</v>
      </c>
      <c r="E3007" s="21" t="s">
        <v>72</v>
      </c>
      <c r="F3007" s="21" t="s">
        <v>4658</v>
      </c>
      <c r="G3007" s="21" t="s">
        <v>4659</v>
      </c>
      <c r="H3007" s="20" t="s">
        <v>78</v>
      </c>
      <c r="I3007" s="21" t="s">
        <v>4642</v>
      </c>
      <c r="J3007" s="5"/>
      <c r="K3007" s="5"/>
      <c r="L3007" s="19" t="str">
        <f>D3007&amp;"|"&amp;COUNTIF($D$5:D3007,D3007)</f>
        <v>استلام تمديدات الكهرباء بالسقف الخرساني|12</v>
      </c>
    </row>
    <row r="3008" spans="1:12" ht="36" x14ac:dyDescent="0.4">
      <c r="A3008" s="22">
        <v>3004</v>
      </c>
      <c r="B3008" s="22" t="s">
        <v>4592</v>
      </c>
      <c r="C3008" s="23" t="s">
        <v>4593</v>
      </c>
      <c r="D3008" s="23" t="s">
        <v>4640</v>
      </c>
      <c r="E3008" s="23" t="s">
        <v>118</v>
      </c>
      <c r="F3008" s="23" t="s">
        <v>4660</v>
      </c>
      <c r="G3008" s="23" t="s">
        <v>4661</v>
      </c>
      <c r="H3008" s="22" t="s">
        <v>84</v>
      </c>
      <c r="I3008" s="23" t="s">
        <v>4662</v>
      </c>
      <c r="J3008" s="5"/>
      <c r="K3008" s="5"/>
      <c r="L3008" s="19" t="str">
        <f>D3008&amp;"|"&amp;COUNTIF($D$5:D3008,D3008)</f>
        <v>استلام تمديدات الكهرباء بالسقف الخرساني|13</v>
      </c>
    </row>
    <row r="3009" spans="1:12" ht="36" x14ac:dyDescent="0.4">
      <c r="A3009" s="20">
        <v>3005</v>
      </c>
      <c r="B3009" s="20" t="s">
        <v>4592</v>
      </c>
      <c r="C3009" s="21" t="s">
        <v>4593</v>
      </c>
      <c r="D3009" s="21" t="s">
        <v>4640</v>
      </c>
      <c r="E3009" s="21" t="s">
        <v>118</v>
      </c>
      <c r="F3009" s="21" t="s">
        <v>4663</v>
      </c>
      <c r="G3009" s="21" t="s">
        <v>4664</v>
      </c>
      <c r="H3009" s="20" t="s">
        <v>84</v>
      </c>
      <c r="I3009" s="21" t="s">
        <v>4662</v>
      </c>
      <c r="J3009" s="5"/>
      <c r="K3009" s="5"/>
      <c r="L3009" s="19" t="str">
        <f>D3009&amp;"|"&amp;COUNTIF($D$5:D3009,D3009)</f>
        <v>استلام تمديدات الكهرباء بالسقف الخرساني|14</v>
      </c>
    </row>
    <row r="3010" spans="1:12" ht="36" x14ac:dyDescent="0.4">
      <c r="A3010" s="22">
        <v>3006</v>
      </c>
      <c r="B3010" s="22" t="s">
        <v>4592</v>
      </c>
      <c r="C3010" s="23" t="s">
        <v>4593</v>
      </c>
      <c r="D3010" s="23" t="s">
        <v>4640</v>
      </c>
      <c r="E3010" s="23" t="s">
        <v>118</v>
      </c>
      <c r="F3010" s="23" t="s">
        <v>4665</v>
      </c>
      <c r="G3010" s="23" t="s">
        <v>4666</v>
      </c>
      <c r="H3010" s="22" t="s">
        <v>84</v>
      </c>
      <c r="I3010" s="23" t="s">
        <v>4662</v>
      </c>
      <c r="J3010" s="5"/>
      <c r="K3010" s="5"/>
      <c r="L3010" s="19" t="str">
        <f>D3010&amp;"|"&amp;COUNTIF($D$5:D3010,D3010)</f>
        <v>استلام تمديدات الكهرباء بالسقف الخرساني|15</v>
      </c>
    </row>
    <row r="3011" spans="1:12" ht="36" x14ac:dyDescent="0.4">
      <c r="A3011" s="20">
        <v>3007</v>
      </c>
      <c r="B3011" s="20" t="s">
        <v>4592</v>
      </c>
      <c r="C3011" s="21" t="s">
        <v>4593</v>
      </c>
      <c r="D3011" s="21" t="s">
        <v>4640</v>
      </c>
      <c r="E3011" s="21" t="s">
        <v>118</v>
      </c>
      <c r="F3011" s="21" t="s">
        <v>4667</v>
      </c>
      <c r="G3011" s="21" t="s">
        <v>4668</v>
      </c>
      <c r="H3011" s="20" t="s">
        <v>84</v>
      </c>
      <c r="I3011" s="21" t="s">
        <v>4662</v>
      </c>
      <c r="J3011" s="5"/>
      <c r="K3011" s="5"/>
      <c r="L3011" s="19" t="str">
        <f>D3011&amp;"|"&amp;COUNTIF($D$5:D3011,D3011)</f>
        <v>استلام تمديدات الكهرباء بالسقف الخرساني|16</v>
      </c>
    </row>
    <row r="3012" spans="1:12" ht="36" x14ac:dyDescent="0.4">
      <c r="A3012" s="22">
        <v>3008</v>
      </c>
      <c r="B3012" s="22" t="s">
        <v>4592</v>
      </c>
      <c r="C3012" s="23" t="s">
        <v>4593</v>
      </c>
      <c r="D3012" s="23" t="s">
        <v>4640</v>
      </c>
      <c r="E3012" s="23" t="s">
        <v>118</v>
      </c>
      <c r="F3012" s="23" t="s">
        <v>4669</v>
      </c>
      <c r="G3012" s="23"/>
      <c r="H3012" s="22" t="s">
        <v>84</v>
      </c>
      <c r="I3012" s="23" t="s">
        <v>4662</v>
      </c>
      <c r="J3012" s="5"/>
      <c r="K3012" s="5"/>
      <c r="L3012" s="19" t="str">
        <f>D3012&amp;"|"&amp;COUNTIF($D$5:D3012,D3012)</f>
        <v>استلام تمديدات الكهرباء بالسقف الخرساني|17</v>
      </c>
    </row>
    <row r="3013" spans="1:12" ht="36" x14ac:dyDescent="0.4">
      <c r="A3013" s="20">
        <v>3009</v>
      </c>
      <c r="B3013" s="20" t="s">
        <v>4592</v>
      </c>
      <c r="C3013" s="21" t="s">
        <v>4593</v>
      </c>
      <c r="D3013" s="21" t="s">
        <v>4640</v>
      </c>
      <c r="E3013" s="21" t="s">
        <v>118</v>
      </c>
      <c r="F3013" s="21" t="s">
        <v>4670</v>
      </c>
      <c r="G3013" s="21"/>
      <c r="H3013" s="20" t="s">
        <v>84</v>
      </c>
      <c r="I3013" s="21" t="s">
        <v>4662</v>
      </c>
      <c r="J3013" s="5"/>
      <c r="K3013" s="5"/>
      <c r="L3013" s="19" t="str">
        <f>D3013&amp;"|"&amp;COUNTIF($D$5:D3013,D3013)</f>
        <v>استلام تمديدات الكهرباء بالسقف الخرساني|18</v>
      </c>
    </row>
    <row r="3014" spans="1:12" ht="36" x14ac:dyDescent="0.4">
      <c r="A3014" s="22">
        <v>3010</v>
      </c>
      <c r="B3014" s="22" t="s">
        <v>4592</v>
      </c>
      <c r="C3014" s="23" t="s">
        <v>4593</v>
      </c>
      <c r="D3014" s="23" t="s">
        <v>4640</v>
      </c>
      <c r="E3014" s="23" t="s">
        <v>118</v>
      </c>
      <c r="F3014" s="23" t="s">
        <v>4671</v>
      </c>
      <c r="G3014" s="23"/>
      <c r="H3014" s="22" t="s">
        <v>84</v>
      </c>
      <c r="I3014" s="23" t="s">
        <v>4662</v>
      </c>
      <c r="J3014" s="5"/>
      <c r="K3014" s="5"/>
      <c r="L3014" s="19" t="str">
        <f>D3014&amp;"|"&amp;COUNTIF($D$5:D3014,D3014)</f>
        <v>استلام تمديدات الكهرباء بالسقف الخرساني|19</v>
      </c>
    </row>
    <row r="3015" spans="1:12" ht="36" x14ac:dyDescent="0.4">
      <c r="A3015" s="20">
        <v>3011</v>
      </c>
      <c r="B3015" s="20" t="s">
        <v>4592</v>
      </c>
      <c r="C3015" s="21" t="s">
        <v>4593</v>
      </c>
      <c r="D3015" s="21" t="s">
        <v>4640</v>
      </c>
      <c r="E3015" s="21" t="s">
        <v>118</v>
      </c>
      <c r="F3015" s="21" t="s">
        <v>4672</v>
      </c>
      <c r="G3015" s="21"/>
      <c r="H3015" s="20" t="s">
        <v>84</v>
      </c>
      <c r="I3015" s="21" t="s">
        <v>4662</v>
      </c>
      <c r="J3015" s="5"/>
      <c r="K3015" s="5"/>
      <c r="L3015" s="19" t="str">
        <f>D3015&amp;"|"&amp;COUNTIF($D$5:D3015,D3015)</f>
        <v>استلام تمديدات الكهرباء بالسقف الخرساني|20</v>
      </c>
    </row>
    <row r="3016" spans="1:12" ht="36" x14ac:dyDescent="0.4">
      <c r="A3016" s="22">
        <v>3012</v>
      </c>
      <c r="B3016" s="22" t="s">
        <v>4592</v>
      </c>
      <c r="C3016" s="23" t="s">
        <v>4593</v>
      </c>
      <c r="D3016" s="23" t="s">
        <v>4640</v>
      </c>
      <c r="E3016" s="23" t="s">
        <v>118</v>
      </c>
      <c r="F3016" s="23" t="s">
        <v>4673</v>
      </c>
      <c r="G3016" s="23"/>
      <c r="H3016" s="22" t="s">
        <v>84</v>
      </c>
      <c r="I3016" s="23" t="s">
        <v>4662</v>
      </c>
      <c r="J3016" s="5"/>
      <c r="K3016" s="5"/>
      <c r="L3016" s="19" t="str">
        <f>D3016&amp;"|"&amp;COUNTIF($D$5:D3016,D3016)</f>
        <v>استلام تمديدات الكهرباء بالسقف الخرساني|21</v>
      </c>
    </row>
    <row r="3017" spans="1:12" ht="36" x14ac:dyDescent="0.4">
      <c r="A3017" s="20">
        <v>3013</v>
      </c>
      <c r="B3017" s="20" t="s">
        <v>4592</v>
      </c>
      <c r="C3017" s="21" t="s">
        <v>4593</v>
      </c>
      <c r="D3017" s="21" t="s">
        <v>4640</v>
      </c>
      <c r="E3017" s="21" t="s">
        <v>118</v>
      </c>
      <c r="F3017" s="21" t="s">
        <v>4674</v>
      </c>
      <c r="G3017" s="21"/>
      <c r="H3017" s="20" t="s">
        <v>74</v>
      </c>
      <c r="I3017" s="21" t="s">
        <v>4662</v>
      </c>
      <c r="J3017" s="5"/>
      <c r="K3017" s="5"/>
      <c r="L3017" s="19" t="str">
        <f>D3017&amp;"|"&amp;COUNTIF($D$5:D3017,D3017)</f>
        <v>استلام تمديدات الكهرباء بالسقف الخرساني|22</v>
      </c>
    </row>
    <row r="3018" spans="1:12" ht="36" x14ac:dyDescent="0.4">
      <c r="A3018" s="22">
        <v>3014</v>
      </c>
      <c r="B3018" s="22" t="s">
        <v>4592</v>
      </c>
      <c r="C3018" s="23" t="s">
        <v>4593</v>
      </c>
      <c r="D3018" s="23" t="s">
        <v>4640</v>
      </c>
      <c r="E3018" s="23" t="s">
        <v>118</v>
      </c>
      <c r="F3018" s="23" t="s">
        <v>4675</v>
      </c>
      <c r="G3018" s="23"/>
      <c r="H3018" s="22" t="s">
        <v>78</v>
      </c>
      <c r="I3018" s="23" t="s">
        <v>4662</v>
      </c>
      <c r="J3018" s="5"/>
      <c r="K3018" s="5"/>
      <c r="L3018" s="19" t="str">
        <f>D3018&amp;"|"&amp;COUNTIF($D$5:D3018,D3018)</f>
        <v>استلام تمديدات الكهرباء بالسقف الخرساني|23</v>
      </c>
    </row>
    <row r="3019" spans="1:12" ht="36" x14ac:dyDescent="0.4">
      <c r="A3019" s="20">
        <v>3015</v>
      </c>
      <c r="B3019" s="20" t="s">
        <v>4592</v>
      </c>
      <c r="C3019" s="21" t="s">
        <v>4593</v>
      </c>
      <c r="D3019" s="21" t="s">
        <v>4640</v>
      </c>
      <c r="E3019" s="21" t="s">
        <v>118</v>
      </c>
      <c r="F3019" s="21" t="s">
        <v>4676</v>
      </c>
      <c r="G3019" s="21"/>
      <c r="H3019" s="20" t="s">
        <v>84</v>
      </c>
      <c r="I3019" s="21" t="s">
        <v>4662</v>
      </c>
      <c r="J3019" s="5"/>
      <c r="K3019" s="5"/>
      <c r="L3019" s="19" t="str">
        <f>D3019&amp;"|"&amp;COUNTIF($D$5:D3019,D3019)</f>
        <v>استلام تمديدات الكهرباء بالسقف الخرساني|24</v>
      </c>
    </row>
    <row r="3020" spans="1:12" ht="36" x14ac:dyDescent="0.4">
      <c r="A3020" s="22">
        <v>3016</v>
      </c>
      <c r="B3020" s="22" t="s">
        <v>4592</v>
      </c>
      <c r="C3020" s="23" t="s">
        <v>4593</v>
      </c>
      <c r="D3020" s="23" t="s">
        <v>4640</v>
      </c>
      <c r="E3020" s="23" t="s">
        <v>118</v>
      </c>
      <c r="F3020" s="23" t="s">
        <v>4677</v>
      </c>
      <c r="G3020" s="23"/>
      <c r="H3020" s="22" t="s">
        <v>84</v>
      </c>
      <c r="I3020" s="23" t="s">
        <v>4662</v>
      </c>
      <c r="J3020" s="5"/>
      <c r="K3020" s="5"/>
      <c r="L3020" s="19" t="str">
        <f>D3020&amp;"|"&amp;COUNTIF($D$5:D3020,D3020)</f>
        <v>استلام تمديدات الكهرباء بالسقف الخرساني|25</v>
      </c>
    </row>
    <row r="3021" spans="1:12" ht="36" x14ac:dyDescent="0.4">
      <c r="A3021" s="20">
        <v>3017</v>
      </c>
      <c r="B3021" s="20" t="s">
        <v>4592</v>
      </c>
      <c r="C3021" s="21" t="s">
        <v>4593</v>
      </c>
      <c r="D3021" s="21" t="s">
        <v>4640</v>
      </c>
      <c r="E3021" s="21" t="s">
        <v>404</v>
      </c>
      <c r="F3021" s="21" t="s">
        <v>4678</v>
      </c>
      <c r="G3021" s="21"/>
      <c r="H3021" s="20" t="s">
        <v>84</v>
      </c>
      <c r="I3021" s="21" t="s">
        <v>4662</v>
      </c>
      <c r="J3021" s="5"/>
      <c r="K3021" s="5"/>
      <c r="L3021" s="19" t="str">
        <f>D3021&amp;"|"&amp;COUNTIF($D$5:D3021,D3021)</f>
        <v>استلام تمديدات الكهرباء بالسقف الخرساني|26</v>
      </c>
    </row>
    <row r="3022" spans="1:12" ht="36" x14ac:dyDescent="0.4">
      <c r="A3022" s="22">
        <v>3018</v>
      </c>
      <c r="B3022" s="22" t="s">
        <v>4592</v>
      </c>
      <c r="C3022" s="23" t="s">
        <v>4593</v>
      </c>
      <c r="D3022" s="23" t="s">
        <v>4640</v>
      </c>
      <c r="E3022" s="23" t="s">
        <v>118</v>
      </c>
      <c r="F3022" s="23" t="s">
        <v>4679</v>
      </c>
      <c r="G3022" s="23"/>
      <c r="H3022" s="22" t="s">
        <v>84</v>
      </c>
      <c r="I3022" s="23" t="s">
        <v>4680</v>
      </c>
      <c r="J3022" s="5"/>
      <c r="K3022" s="5"/>
      <c r="L3022" s="19" t="str">
        <f>D3022&amp;"|"&amp;COUNTIF($D$5:D3022,D3022)</f>
        <v>استلام تمديدات الكهرباء بالسقف الخرساني|27</v>
      </c>
    </row>
    <row r="3023" spans="1:12" ht="36" x14ac:dyDescent="0.4">
      <c r="A3023" s="20">
        <v>3019</v>
      </c>
      <c r="B3023" s="20" t="s">
        <v>4592</v>
      </c>
      <c r="C3023" s="21" t="s">
        <v>4593</v>
      </c>
      <c r="D3023" s="21" t="s">
        <v>4640</v>
      </c>
      <c r="E3023" s="21" t="s">
        <v>118</v>
      </c>
      <c r="F3023" s="21" t="s">
        <v>4681</v>
      </c>
      <c r="G3023" s="21" t="s">
        <v>4682</v>
      </c>
      <c r="H3023" s="20" t="s">
        <v>84</v>
      </c>
      <c r="I3023" s="21" t="s">
        <v>4680</v>
      </c>
      <c r="J3023" s="5"/>
      <c r="K3023" s="5"/>
      <c r="L3023" s="19" t="str">
        <f>D3023&amp;"|"&amp;COUNTIF($D$5:D3023,D3023)</f>
        <v>استلام تمديدات الكهرباء بالسقف الخرساني|28</v>
      </c>
    </row>
    <row r="3024" spans="1:12" ht="36" x14ac:dyDescent="0.4">
      <c r="A3024" s="22">
        <v>3020</v>
      </c>
      <c r="B3024" s="22" t="s">
        <v>4592</v>
      </c>
      <c r="C3024" s="23" t="s">
        <v>4593</v>
      </c>
      <c r="D3024" s="23" t="s">
        <v>4640</v>
      </c>
      <c r="E3024" s="23" t="s">
        <v>118</v>
      </c>
      <c r="F3024" s="23" t="s">
        <v>4683</v>
      </c>
      <c r="G3024" s="23"/>
      <c r="H3024" s="22" t="s">
        <v>84</v>
      </c>
      <c r="I3024" s="23" t="s">
        <v>4680</v>
      </c>
      <c r="J3024" s="5"/>
      <c r="K3024" s="5"/>
      <c r="L3024" s="19" t="str">
        <f>D3024&amp;"|"&amp;COUNTIF($D$5:D3024,D3024)</f>
        <v>استلام تمديدات الكهرباء بالسقف الخرساني|29</v>
      </c>
    </row>
    <row r="3025" spans="1:12" ht="36" x14ac:dyDescent="0.4">
      <c r="A3025" s="20">
        <v>3021</v>
      </c>
      <c r="B3025" s="20" t="s">
        <v>4592</v>
      </c>
      <c r="C3025" s="21" t="s">
        <v>4593</v>
      </c>
      <c r="D3025" s="21" t="s">
        <v>4640</v>
      </c>
      <c r="E3025" s="21" t="s">
        <v>118</v>
      </c>
      <c r="F3025" s="21" t="s">
        <v>4684</v>
      </c>
      <c r="G3025" s="21"/>
      <c r="H3025" s="20" t="s">
        <v>84</v>
      </c>
      <c r="I3025" s="21" t="s">
        <v>4680</v>
      </c>
      <c r="J3025" s="5"/>
      <c r="K3025" s="5"/>
      <c r="L3025" s="19" t="str">
        <f>D3025&amp;"|"&amp;COUNTIF($D$5:D3025,D3025)</f>
        <v>استلام تمديدات الكهرباء بالسقف الخرساني|30</v>
      </c>
    </row>
    <row r="3026" spans="1:12" ht="36" x14ac:dyDescent="0.4">
      <c r="A3026" s="22">
        <v>3022</v>
      </c>
      <c r="B3026" s="22" t="s">
        <v>4592</v>
      </c>
      <c r="C3026" s="23" t="s">
        <v>4593</v>
      </c>
      <c r="D3026" s="23" t="s">
        <v>4640</v>
      </c>
      <c r="E3026" s="23" t="s">
        <v>118</v>
      </c>
      <c r="F3026" s="23" t="s">
        <v>4685</v>
      </c>
      <c r="G3026" s="23"/>
      <c r="H3026" s="22" t="s">
        <v>74</v>
      </c>
      <c r="I3026" s="23" t="s">
        <v>4686</v>
      </c>
      <c r="J3026" s="5"/>
      <c r="K3026" s="5"/>
      <c r="L3026" s="19" t="str">
        <f>D3026&amp;"|"&amp;COUNTIF($D$5:D3026,D3026)</f>
        <v>استلام تمديدات الكهرباء بالسقف الخرساني|31</v>
      </c>
    </row>
    <row r="3027" spans="1:12" ht="36" x14ac:dyDescent="0.4">
      <c r="A3027" s="20">
        <v>3023</v>
      </c>
      <c r="B3027" s="20" t="s">
        <v>4592</v>
      </c>
      <c r="C3027" s="21" t="s">
        <v>4593</v>
      </c>
      <c r="D3027" s="21" t="s">
        <v>4640</v>
      </c>
      <c r="E3027" s="21" t="s">
        <v>118</v>
      </c>
      <c r="F3027" s="21" t="s">
        <v>4687</v>
      </c>
      <c r="G3027" s="21"/>
      <c r="H3027" s="20" t="s">
        <v>84</v>
      </c>
      <c r="I3027" s="21" t="s">
        <v>4686</v>
      </c>
      <c r="J3027" s="5"/>
      <c r="K3027" s="5"/>
      <c r="L3027" s="19" t="str">
        <f>D3027&amp;"|"&amp;COUNTIF($D$5:D3027,D3027)</f>
        <v>استلام تمديدات الكهرباء بالسقف الخرساني|32</v>
      </c>
    </row>
    <row r="3028" spans="1:12" ht="36" x14ac:dyDescent="0.4">
      <c r="A3028" s="22">
        <v>3024</v>
      </c>
      <c r="B3028" s="22" t="s">
        <v>4592</v>
      </c>
      <c r="C3028" s="23" t="s">
        <v>4593</v>
      </c>
      <c r="D3028" s="23" t="s">
        <v>4688</v>
      </c>
      <c r="E3028" s="23" t="s">
        <v>118</v>
      </c>
      <c r="F3028" s="23" t="s">
        <v>4689</v>
      </c>
      <c r="G3028" s="23"/>
      <c r="H3028" s="22" t="s">
        <v>84</v>
      </c>
      <c r="I3028" s="23" t="s">
        <v>4690</v>
      </c>
      <c r="J3028" s="5"/>
      <c r="K3028" s="5"/>
      <c r="L3028" s="19" t="str">
        <f>D3028&amp;"|"&amp;COUNTIF($D$5:D3028,D3028)</f>
        <v>أخطاء شائعة في تمديدات كهرباء الأسقف|1</v>
      </c>
    </row>
    <row r="3029" spans="1:12" ht="18" x14ac:dyDescent="0.4">
      <c r="A3029" s="20">
        <v>3025</v>
      </c>
      <c r="B3029" s="20" t="s">
        <v>4592</v>
      </c>
      <c r="C3029" s="21" t="s">
        <v>4593</v>
      </c>
      <c r="D3029" s="21" t="s">
        <v>4691</v>
      </c>
      <c r="E3029" s="21" t="s">
        <v>72</v>
      </c>
      <c r="F3029" s="21" t="s">
        <v>4692</v>
      </c>
      <c r="G3029" s="21"/>
      <c r="H3029" s="20" t="s">
        <v>78</v>
      </c>
      <c r="I3029" s="21" t="s">
        <v>4686</v>
      </c>
      <c r="J3029" s="5"/>
      <c r="K3029" s="5"/>
      <c r="L3029" s="19" t="str">
        <f>D3029&amp;"|"&amp;COUNTIF($D$5:D3029,D3029)</f>
        <v>استلام تأسيس الكهرباء بالجدران|1</v>
      </c>
    </row>
    <row r="3030" spans="1:12" ht="36" x14ac:dyDescent="0.4">
      <c r="A3030" s="22">
        <v>3026</v>
      </c>
      <c r="B3030" s="22" t="s">
        <v>4592</v>
      </c>
      <c r="C3030" s="23" t="s">
        <v>4593</v>
      </c>
      <c r="D3030" s="23" t="s">
        <v>4691</v>
      </c>
      <c r="E3030" s="23" t="s">
        <v>72</v>
      </c>
      <c r="F3030" s="23" t="s">
        <v>4693</v>
      </c>
      <c r="G3030" s="23"/>
      <c r="H3030" s="22" t="s">
        <v>74</v>
      </c>
      <c r="I3030" s="23" t="s">
        <v>4686</v>
      </c>
      <c r="J3030" s="5"/>
      <c r="K3030" s="5"/>
      <c r="L3030" s="19" t="str">
        <f>D3030&amp;"|"&amp;COUNTIF($D$5:D3030,D3030)</f>
        <v>استلام تأسيس الكهرباء بالجدران|2</v>
      </c>
    </row>
    <row r="3031" spans="1:12" ht="18" x14ac:dyDescent="0.4">
      <c r="A3031" s="20">
        <v>3027</v>
      </c>
      <c r="B3031" s="20" t="s">
        <v>4592</v>
      </c>
      <c r="C3031" s="21" t="s">
        <v>4593</v>
      </c>
      <c r="D3031" s="21" t="s">
        <v>4691</v>
      </c>
      <c r="E3031" s="21" t="s">
        <v>118</v>
      </c>
      <c r="F3031" s="21" t="s">
        <v>4694</v>
      </c>
      <c r="G3031" s="21"/>
      <c r="H3031" s="20" t="s">
        <v>84</v>
      </c>
      <c r="I3031" s="21" t="s">
        <v>4686</v>
      </c>
      <c r="J3031" s="5"/>
      <c r="K3031" s="5"/>
      <c r="L3031" s="19" t="str">
        <f>D3031&amp;"|"&amp;COUNTIF($D$5:D3031,D3031)</f>
        <v>استلام تأسيس الكهرباء بالجدران|3</v>
      </c>
    </row>
    <row r="3032" spans="1:12" ht="18" x14ac:dyDescent="0.4">
      <c r="A3032" s="22">
        <v>3028</v>
      </c>
      <c r="B3032" s="22" t="s">
        <v>4592</v>
      </c>
      <c r="C3032" s="23" t="s">
        <v>4593</v>
      </c>
      <c r="D3032" s="23" t="s">
        <v>4691</v>
      </c>
      <c r="E3032" s="23" t="s">
        <v>118</v>
      </c>
      <c r="F3032" s="23" t="s">
        <v>4695</v>
      </c>
      <c r="G3032" s="23"/>
      <c r="H3032" s="22" t="s">
        <v>84</v>
      </c>
      <c r="I3032" s="23" t="s">
        <v>4686</v>
      </c>
      <c r="J3032" s="5"/>
      <c r="K3032" s="5"/>
      <c r="L3032" s="19" t="str">
        <f>D3032&amp;"|"&amp;COUNTIF($D$5:D3032,D3032)</f>
        <v>استلام تأسيس الكهرباء بالجدران|4</v>
      </c>
    </row>
    <row r="3033" spans="1:12" ht="54" x14ac:dyDescent="0.4">
      <c r="A3033" s="20">
        <v>3029</v>
      </c>
      <c r="B3033" s="20" t="s">
        <v>4592</v>
      </c>
      <c r="C3033" s="21" t="s">
        <v>4593</v>
      </c>
      <c r="D3033" s="21" t="s">
        <v>4691</v>
      </c>
      <c r="E3033" s="21" t="s">
        <v>118</v>
      </c>
      <c r="F3033" s="21" t="s">
        <v>4696</v>
      </c>
      <c r="G3033" s="21" t="s">
        <v>4697</v>
      </c>
      <c r="H3033" s="20" t="s">
        <v>74</v>
      </c>
      <c r="I3033" s="21" t="s">
        <v>4686</v>
      </c>
      <c r="J3033" s="5"/>
      <c r="K3033" s="5"/>
      <c r="L3033" s="19" t="str">
        <f>D3033&amp;"|"&amp;COUNTIF($D$5:D3033,D3033)</f>
        <v>استلام تأسيس الكهرباء بالجدران|5</v>
      </c>
    </row>
    <row r="3034" spans="1:12" ht="18" x14ac:dyDescent="0.4">
      <c r="A3034" s="22">
        <v>3030</v>
      </c>
      <c r="B3034" s="22" t="s">
        <v>4592</v>
      </c>
      <c r="C3034" s="23" t="s">
        <v>4593</v>
      </c>
      <c r="D3034" s="23" t="s">
        <v>4691</v>
      </c>
      <c r="E3034" s="23" t="s">
        <v>118</v>
      </c>
      <c r="F3034" s="23" t="s">
        <v>4698</v>
      </c>
      <c r="G3034" s="23" t="s">
        <v>4699</v>
      </c>
      <c r="H3034" s="22" t="s">
        <v>84</v>
      </c>
      <c r="I3034" s="23" t="s">
        <v>4686</v>
      </c>
      <c r="J3034" s="5"/>
      <c r="K3034" s="5"/>
      <c r="L3034" s="19" t="str">
        <f>D3034&amp;"|"&amp;COUNTIF($D$5:D3034,D3034)</f>
        <v>استلام تأسيس الكهرباء بالجدران|6</v>
      </c>
    </row>
    <row r="3035" spans="1:12" ht="54" x14ac:dyDescent="0.4">
      <c r="A3035" s="20">
        <v>3031</v>
      </c>
      <c r="B3035" s="20" t="s">
        <v>4592</v>
      </c>
      <c r="C3035" s="21" t="s">
        <v>4593</v>
      </c>
      <c r="D3035" s="21" t="s">
        <v>4691</v>
      </c>
      <c r="E3035" s="21" t="s">
        <v>118</v>
      </c>
      <c r="F3035" s="21" t="s">
        <v>4700</v>
      </c>
      <c r="G3035" s="21" t="s">
        <v>4701</v>
      </c>
      <c r="H3035" s="20" t="s">
        <v>84</v>
      </c>
      <c r="I3035" s="21" t="s">
        <v>4702</v>
      </c>
      <c r="J3035" s="5"/>
      <c r="K3035" s="5"/>
      <c r="L3035" s="19" t="str">
        <f>D3035&amp;"|"&amp;COUNTIF($D$5:D3035,D3035)</f>
        <v>استلام تأسيس الكهرباء بالجدران|7</v>
      </c>
    </row>
    <row r="3036" spans="1:12" ht="36" x14ac:dyDescent="0.4">
      <c r="A3036" s="22">
        <v>3032</v>
      </c>
      <c r="B3036" s="22" t="s">
        <v>4592</v>
      </c>
      <c r="C3036" s="23" t="s">
        <v>4593</v>
      </c>
      <c r="D3036" s="23" t="s">
        <v>4691</v>
      </c>
      <c r="E3036" s="23" t="s">
        <v>118</v>
      </c>
      <c r="F3036" s="23" t="s">
        <v>4703</v>
      </c>
      <c r="G3036" s="23" t="s">
        <v>4704</v>
      </c>
      <c r="H3036" s="22" t="s">
        <v>84</v>
      </c>
      <c r="I3036" s="23" t="s">
        <v>4686</v>
      </c>
      <c r="J3036" s="5"/>
      <c r="K3036" s="5"/>
      <c r="L3036" s="19" t="str">
        <f>D3036&amp;"|"&amp;COUNTIF($D$5:D3036,D3036)</f>
        <v>استلام تأسيس الكهرباء بالجدران|8</v>
      </c>
    </row>
    <row r="3037" spans="1:12" ht="18" x14ac:dyDescent="0.4">
      <c r="A3037" s="20">
        <v>3033</v>
      </c>
      <c r="B3037" s="20" t="s">
        <v>4592</v>
      </c>
      <c r="C3037" s="21" t="s">
        <v>4593</v>
      </c>
      <c r="D3037" s="21" t="s">
        <v>4691</v>
      </c>
      <c r="E3037" s="21" t="s">
        <v>118</v>
      </c>
      <c r="F3037" s="21" t="s">
        <v>4705</v>
      </c>
      <c r="G3037" s="21" t="s">
        <v>4706</v>
      </c>
      <c r="H3037" s="20" t="s">
        <v>84</v>
      </c>
      <c r="I3037" s="21" t="s">
        <v>4707</v>
      </c>
      <c r="J3037" s="5"/>
      <c r="K3037" s="5"/>
      <c r="L3037" s="19" t="str">
        <f>D3037&amp;"|"&amp;COUNTIF($D$5:D3037,D3037)</f>
        <v>استلام تأسيس الكهرباء بالجدران|9</v>
      </c>
    </row>
    <row r="3038" spans="1:12" ht="18" x14ac:dyDescent="0.4">
      <c r="A3038" s="22">
        <v>3034</v>
      </c>
      <c r="B3038" s="22" t="s">
        <v>4592</v>
      </c>
      <c r="C3038" s="23" t="s">
        <v>4593</v>
      </c>
      <c r="D3038" s="23" t="s">
        <v>4691</v>
      </c>
      <c r="E3038" s="23" t="s">
        <v>118</v>
      </c>
      <c r="F3038" s="23" t="s">
        <v>4708</v>
      </c>
      <c r="G3038" s="23" t="s">
        <v>4709</v>
      </c>
      <c r="H3038" s="22" t="s">
        <v>84</v>
      </c>
      <c r="I3038" s="23" t="s">
        <v>4707</v>
      </c>
      <c r="J3038" s="5"/>
      <c r="K3038" s="5"/>
      <c r="L3038" s="19" t="str">
        <f>D3038&amp;"|"&amp;COUNTIF($D$5:D3038,D3038)</f>
        <v>استلام تأسيس الكهرباء بالجدران|10</v>
      </c>
    </row>
    <row r="3039" spans="1:12" ht="18" x14ac:dyDescent="0.4">
      <c r="A3039" s="20">
        <v>3035</v>
      </c>
      <c r="B3039" s="20" t="s">
        <v>4592</v>
      </c>
      <c r="C3039" s="21" t="s">
        <v>4593</v>
      </c>
      <c r="D3039" s="21" t="s">
        <v>4691</v>
      </c>
      <c r="E3039" s="21" t="s">
        <v>118</v>
      </c>
      <c r="F3039" s="21" t="s">
        <v>4710</v>
      </c>
      <c r="G3039" s="21" t="s">
        <v>4711</v>
      </c>
      <c r="H3039" s="20" t="s">
        <v>84</v>
      </c>
      <c r="I3039" s="21" t="s">
        <v>4707</v>
      </c>
      <c r="J3039" s="5"/>
      <c r="K3039" s="5"/>
      <c r="L3039" s="19" t="str">
        <f>D3039&amp;"|"&amp;COUNTIF($D$5:D3039,D3039)</f>
        <v>استلام تأسيس الكهرباء بالجدران|11</v>
      </c>
    </row>
    <row r="3040" spans="1:12" ht="18" x14ac:dyDescent="0.4">
      <c r="A3040" s="22">
        <v>3036</v>
      </c>
      <c r="B3040" s="22" t="s">
        <v>4592</v>
      </c>
      <c r="C3040" s="23" t="s">
        <v>4593</v>
      </c>
      <c r="D3040" s="23" t="s">
        <v>4691</v>
      </c>
      <c r="E3040" s="23" t="s">
        <v>118</v>
      </c>
      <c r="F3040" s="23" t="s">
        <v>4712</v>
      </c>
      <c r="G3040" s="23" t="s">
        <v>4713</v>
      </c>
      <c r="H3040" s="22" t="s">
        <v>84</v>
      </c>
      <c r="I3040" s="23" t="s">
        <v>4707</v>
      </c>
      <c r="J3040" s="5"/>
      <c r="K3040" s="5"/>
      <c r="L3040" s="19" t="str">
        <f>D3040&amp;"|"&amp;COUNTIF($D$5:D3040,D3040)</f>
        <v>استلام تأسيس الكهرباء بالجدران|12</v>
      </c>
    </row>
    <row r="3041" spans="1:12" ht="36" x14ac:dyDescent="0.4">
      <c r="A3041" s="20">
        <v>3037</v>
      </c>
      <c r="B3041" s="20" t="s">
        <v>4592</v>
      </c>
      <c r="C3041" s="21" t="s">
        <v>4593</v>
      </c>
      <c r="D3041" s="21" t="s">
        <v>4691</v>
      </c>
      <c r="E3041" s="21" t="s">
        <v>72</v>
      </c>
      <c r="F3041" s="21" t="s">
        <v>4714</v>
      </c>
      <c r="G3041" s="21" t="s">
        <v>4715</v>
      </c>
      <c r="H3041" s="20" t="s">
        <v>78</v>
      </c>
      <c r="I3041" s="21" t="s">
        <v>4716</v>
      </c>
      <c r="J3041" s="5"/>
      <c r="K3041" s="5"/>
      <c r="L3041" s="19" t="str">
        <f>D3041&amp;"|"&amp;COUNTIF($D$5:D3041,D3041)</f>
        <v>استلام تأسيس الكهرباء بالجدران|13</v>
      </c>
    </row>
    <row r="3042" spans="1:12" ht="18" x14ac:dyDescent="0.4">
      <c r="A3042" s="22">
        <v>3038</v>
      </c>
      <c r="B3042" s="22" t="s">
        <v>4592</v>
      </c>
      <c r="C3042" s="23" t="s">
        <v>4593</v>
      </c>
      <c r="D3042" s="23" t="s">
        <v>4691</v>
      </c>
      <c r="E3042" s="23" t="s">
        <v>118</v>
      </c>
      <c r="F3042" s="23" t="s">
        <v>4717</v>
      </c>
      <c r="G3042" s="23" t="s">
        <v>4718</v>
      </c>
      <c r="H3042" s="22" t="s">
        <v>84</v>
      </c>
      <c r="I3042" s="23" t="s">
        <v>4716</v>
      </c>
      <c r="J3042" s="5"/>
      <c r="K3042" s="5"/>
      <c r="L3042" s="19" t="str">
        <f>D3042&amp;"|"&amp;COUNTIF($D$5:D3042,D3042)</f>
        <v>استلام تأسيس الكهرباء بالجدران|14</v>
      </c>
    </row>
    <row r="3043" spans="1:12" ht="18" x14ac:dyDescent="0.4">
      <c r="A3043" s="20">
        <v>3039</v>
      </c>
      <c r="B3043" s="20" t="s">
        <v>4592</v>
      </c>
      <c r="C3043" s="21" t="s">
        <v>4593</v>
      </c>
      <c r="D3043" s="21" t="s">
        <v>4691</v>
      </c>
      <c r="E3043" s="21" t="s">
        <v>118</v>
      </c>
      <c r="F3043" s="21" t="s">
        <v>4719</v>
      </c>
      <c r="G3043" s="21" t="s">
        <v>2246</v>
      </c>
      <c r="H3043" s="20" t="s">
        <v>84</v>
      </c>
      <c r="I3043" s="21" t="s">
        <v>4716</v>
      </c>
      <c r="J3043" s="5"/>
      <c r="K3043" s="5"/>
      <c r="L3043" s="19" t="str">
        <f>D3043&amp;"|"&amp;COUNTIF($D$5:D3043,D3043)</f>
        <v>استلام تأسيس الكهرباء بالجدران|15</v>
      </c>
    </row>
    <row r="3044" spans="1:12" ht="36" x14ac:dyDescent="0.4">
      <c r="A3044" s="22">
        <v>3040</v>
      </c>
      <c r="B3044" s="22" t="s">
        <v>4592</v>
      </c>
      <c r="C3044" s="23" t="s">
        <v>4593</v>
      </c>
      <c r="D3044" s="23" t="s">
        <v>4691</v>
      </c>
      <c r="E3044" s="23" t="s">
        <v>118</v>
      </c>
      <c r="F3044" s="23" t="s">
        <v>4720</v>
      </c>
      <c r="G3044" s="23" t="s">
        <v>4721</v>
      </c>
      <c r="H3044" s="22" t="s">
        <v>84</v>
      </c>
      <c r="I3044" s="23" t="s">
        <v>4716</v>
      </c>
      <c r="J3044" s="5"/>
      <c r="K3044" s="5"/>
      <c r="L3044" s="19" t="str">
        <f>D3044&amp;"|"&amp;COUNTIF($D$5:D3044,D3044)</f>
        <v>استلام تأسيس الكهرباء بالجدران|16</v>
      </c>
    </row>
    <row r="3045" spans="1:12" ht="36" x14ac:dyDescent="0.4">
      <c r="A3045" s="20">
        <v>3041</v>
      </c>
      <c r="B3045" s="20" t="s">
        <v>4592</v>
      </c>
      <c r="C3045" s="21" t="s">
        <v>4593</v>
      </c>
      <c r="D3045" s="21" t="s">
        <v>4691</v>
      </c>
      <c r="E3045" s="21" t="s">
        <v>118</v>
      </c>
      <c r="F3045" s="21" t="s">
        <v>4722</v>
      </c>
      <c r="G3045" s="21"/>
      <c r="H3045" s="20" t="s">
        <v>84</v>
      </c>
      <c r="I3045" s="21" t="s">
        <v>4702</v>
      </c>
      <c r="J3045" s="5"/>
      <c r="K3045" s="5"/>
      <c r="L3045" s="19" t="str">
        <f>D3045&amp;"|"&amp;COUNTIF($D$5:D3045,D3045)</f>
        <v>استلام تأسيس الكهرباء بالجدران|17</v>
      </c>
    </row>
    <row r="3046" spans="1:12" ht="18" x14ac:dyDescent="0.4">
      <c r="A3046" s="22">
        <v>3042</v>
      </c>
      <c r="B3046" s="22" t="s">
        <v>4592</v>
      </c>
      <c r="C3046" s="23" t="s">
        <v>4593</v>
      </c>
      <c r="D3046" s="23" t="s">
        <v>4691</v>
      </c>
      <c r="E3046" s="23" t="s">
        <v>404</v>
      </c>
      <c r="F3046" s="23" t="s">
        <v>4723</v>
      </c>
      <c r="G3046" s="23"/>
      <c r="H3046" s="22" t="s">
        <v>84</v>
      </c>
      <c r="I3046" s="23" t="s">
        <v>4707</v>
      </c>
      <c r="J3046" s="5"/>
      <c r="K3046" s="5"/>
      <c r="L3046" s="19" t="str">
        <f>D3046&amp;"|"&amp;COUNTIF($D$5:D3046,D3046)</f>
        <v>استلام تأسيس الكهرباء بالجدران|18</v>
      </c>
    </row>
    <row r="3047" spans="1:12" ht="36" x14ac:dyDescent="0.4">
      <c r="A3047" s="20">
        <v>3043</v>
      </c>
      <c r="B3047" s="20" t="s">
        <v>4592</v>
      </c>
      <c r="C3047" s="21" t="s">
        <v>4593</v>
      </c>
      <c r="D3047" s="21" t="s">
        <v>4691</v>
      </c>
      <c r="E3047" s="21" t="s">
        <v>118</v>
      </c>
      <c r="F3047" s="21" t="s">
        <v>4724</v>
      </c>
      <c r="G3047" s="21"/>
      <c r="H3047" s="20" t="s">
        <v>84</v>
      </c>
      <c r="I3047" s="21" t="s">
        <v>4707</v>
      </c>
      <c r="J3047" s="5"/>
      <c r="K3047" s="5"/>
      <c r="L3047" s="19" t="str">
        <f>D3047&amp;"|"&amp;COUNTIF($D$5:D3047,D3047)</f>
        <v>استلام تأسيس الكهرباء بالجدران|19</v>
      </c>
    </row>
    <row r="3048" spans="1:12" ht="36" x14ac:dyDescent="0.4">
      <c r="A3048" s="22">
        <v>3044</v>
      </c>
      <c r="B3048" s="22" t="s">
        <v>4592</v>
      </c>
      <c r="C3048" s="23" t="s">
        <v>4593</v>
      </c>
      <c r="D3048" s="23" t="s">
        <v>4691</v>
      </c>
      <c r="E3048" s="23" t="s">
        <v>118</v>
      </c>
      <c r="F3048" s="23" t="s">
        <v>4725</v>
      </c>
      <c r="G3048" s="23"/>
      <c r="H3048" s="22" t="s">
        <v>84</v>
      </c>
      <c r="I3048" s="23" t="s">
        <v>4707</v>
      </c>
      <c r="J3048" s="5"/>
      <c r="K3048" s="5"/>
      <c r="L3048" s="19" t="str">
        <f>D3048&amp;"|"&amp;COUNTIF($D$5:D3048,D3048)</f>
        <v>استلام تأسيس الكهرباء بالجدران|20</v>
      </c>
    </row>
    <row r="3049" spans="1:12" ht="18" x14ac:dyDescent="0.4">
      <c r="A3049" s="20">
        <v>3045</v>
      </c>
      <c r="B3049" s="20" t="s">
        <v>4592</v>
      </c>
      <c r="C3049" s="21" t="s">
        <v>4593</v>
      </c>
      <c r="D3049" s="21" t="s">
        <v>4691</v>
      </c>
      <c r="E3049" s="21" t="s">
        <v>118</v>
      </c>
      <c r="F3049" s="21" t="s">
        <v>4726</v>
      </c>
      <c r="G3049" s="21"/>
      <c r="H3049" s="20" t="s">
        <v>84</v>
      </c>
      <c r="I3049" s="21" t="s">
        <v>4707</v>
      </c>
      <c r="J3049" s="5"/>
      <c r="K3049" s="5"/>
      <c r="L3049" s="19" t="str">
        <f>D3049&amp;"|"&amp;COUNTIF($D$5:D3049,D3049)</f>
        <v>استلام تأسيس الكهرباء بالجدران|21</v>
      </c>
    </row>
    <row r="3050" spans="1:12" ht="36" x14ac:dyDescent="0.4">
      <c r="A3050" s="22">
        <v>3046</v>
      </c>
      <c r="B3050" s="22" t="s">
        <v>4592</v>
      </c>
      <c r="C3050" s="23" t="s">
        <v>4593</v>
      </c>
      <c r="D3050" s="23" t="s">
        <v>4691</v>
      </c>
      <c r="E3050" s="23" t="s">
        <v>118</v>
      </c>
      <c r="F3050" s="23" t="s">
        <v>4727</v>
      </c>
      <c r="G3050" s="23"/>
      <c r="H3050" s="22" t="s">
        <v>84</v>
      </c>
      <c r="I3050" s="23" t="s">
        <v>4707</v>
      </c>
      <c r="J3050" s="5"/>
      <c r="K3050" s="5"/>
      <c r="L3050" s="19" t="str">
        <f>D3050&amp;"|"&amp;COUNTIF($D$5:D3050,D3050)</f>
        <v>استلام تأسيس الكهرباء بالجدران|22</v>
      </c>
    </row>
    <row r="3051" spans="1:12" ht="36" x14ac:dyDescent="0.4">
      <c r="A3051" s="20">
        <v>3047</v>
      </c>
      <c r="B3051" s="20" t="s">
        <v>4592</v>
      </c>
      <c r="C3051" s="21" t="s">
        <v>4593</v>
      </c>
      <c r="D3051" s="21" t="s">
        <v>4691</v>
      </c>
      <c r="E3051" s="21" t="s">
        <v>118</v>
      </c>
      <c r="F3051" s="21" t="s">
        <v>4728</v>
      </c>
      <c r="G3051" s="21"/>
      <c r="H3051" s="20" t="s">
        <v>84</v>
      </c>
      <c r="I3051" s="21" t="s">
        <v>4707</v>
      </c>
      <c r="J3051" s="5"/>
      <c r="K3051" s="5"/>
      <c r="L3051" s="19" t="str">
        <f>D3051&amp;"|"&amp;COUNTIF($D$5:D3051,D3051)</f>
        <v>استلام تأسيس الكهرباء بالجدران|23</v>
      </c>
    </row>
    <row r="3052" spans="1:12" ht="18" x14ac:dyDescent="0.4">
      <c r="A3052" s="22">
        <v>3048</v>
      </c>
      <c r="B3052" s="22" t="s">
        <v>4592</v>
      </c>
      <c r="C3052" s="23" t="s">
        <v>4593</v>
      </c>
      <c r="D3052" s="23" t="s">
        <v>4691</v>
      </c>
      <c r="E3052" s="23" t="s">
        <v>118</v>
      </c>
      <c r="F3052" s="23" t="s">
        <v>4729</v>
      </c>
      <c r="G3052" s="23"/>
      <c r="H3052" s="22" t="s">
        <v>84</v>
      </c>
      <c r="I3052" s="23" t="s">
        <v>4707</v>
      </c>
      <c r="J3052" s="5"/>
      <c r="K3052" s="5"/>
      <c r="L3052" s="19" t="str">
        <f>D3052&amp;"|"&amp;COUNTIF($D$5:D3052,D3052)</f>
        <v>استلام تأسيس الكهرباء بالجدران|24</v>
      </c>
    </row>
    <row r="3053" spans="1:12" ht="18" x14ac:dyDescent="0.4">
      <c r="A3053" s="20">
        <v>3049</v>
      </c>
      <c r="B3053" s="20" t="s">
        <v>4592</v>
      </c>
      <c r="C3053" s="21" t="s">
        <v>4593</v>
      </c>
      <c r="D3053" s="21" t="s">
        <v>4691</v>
      </c>
      <c r="E3053" s="21" t="s">
        <v>118</v>
      </c>
      <c r="F3053" s="21" t="s">
        <v>4730</v>
      </c>
      <c r="G3053" s="21"/>
      <c r="H3053" s="20" t="s">
        <v>84</v>
      </c>
      <c r="I3053" s="21" t="s">
        <v>4707</v>
      </c>
      <c r="J3053" s="5"/>
      <c r="K3053" s="5"/>
      <c r="L3053" s="19" t="str">
        <f>D3053&amp;"|"&amp;COUNTIF($D$5:D3053,D3053)</f>
        <v>استلام تأسيس الكهرباء بالجدران|25</v>
      </c>
    </row>
    <row r="3054" spans="1:12" ht="36" x14ac:dyDescent="0.4">
      <c r="A3054" s="22">
        <v>3050</v>
      </c>
      <c r="B3054" s="22" t="s">
        <v>4592</v>
      </c>
      <c r="C3054" s="23" t="s">
        <v>4593</v>
      </c>
      <c r="D3054" s="23" t="s">
        <v>4691</v>
      </c>
      <c r="E3054" s="23" t="s">
        <v>118</v>
      </c>
      <c r="F3054" s="23" t="s">
        <v>4731</v>
      </c>
      <c r="G3054" s="23"/>
      <c r="H3054" s="22" t="s">
        <v>84</v>
      </c>
      <c r="I3054" s="23" t="s">
        <v>4707</v>
      </c>
      <c r="J3054" s="5"/>
      <c r="K3054" s="5"/>
      <c r="L3054" s="19" t="str">
        <f>D3054&amp;"|"&amp;COUNTIF($D$5:D3054,D3054)</f>
        <v>استلام تأسيس الكهرباء بالجدران|26</v>
      </c>
    </row>
    <row r="3055" spans="1:12" ht="18" x14ac:dyDescent="0.4">
      <c r="A3055" s="20">
        <v>3051</v>
      </c>
      <c r="B3055" s="20" t="s">
        <v>4592</v>
      </c>
      <c r="C3055" s="21" t="s">
        <v>4593</v>
      </c>
      <c r="D3055" s="21" t="s">
        <v>4691</v>
      </c>
      <c r="E3055" s="21" t="s">
        <v>118</v>
      </c>
      <c r="F3055" s="21" t="s">
        <v>4732</v>
      </c>
      <c r="G3055" s="21"/>
      <c r="H3055" s="20" t="s">
        <v>74</v>
      </c>
      <c r="I3055" s="21" t="s">
        <v>4716</v>
      </c>
      <c r="J3055" s="5"/>
      <c r="K3055" s="5"/>
      <c r="L3055" s="19" t="str">
        <f>D3055&amp;"|"&amp;COUNTIF($D$5:D3055,D3055)</f>
        <v>استلام تأسيس الكهرباء بالجدران|27</v>
      </c>
    </row>
    <row r="3056" spans="1:12" ht="36" x14ac:dyDescent="0.4">
      <c r="A3056" s="22">
        <v>3052</v>
      </c>
      <c r="B3056" s="22" t="s">
        <v>4592</v>
      </c>
      <c r="C3056" s="23" t="s">
        <v>4593</v>
      </c>
      <c r="D3056" s="23" t="s">
        <v>4691</v>
      </c>
      <c r="E3056" s="23" t="s">
        <v>118</v>
      </c>
      <c r="F3056" s="23" t="s">
        <v>4733</v>
      </c>
      <c r="G3056" s="23"/>
      <c r="H3056" s="22" t="s">
        <v>84</v>
      </c>
      <c r="I3056" s="23" t="s">
        <v>4716</v>
      </c>
      <c r="J3056" s="5"/>
      <c r="K3056" s="5"/>
      <c r="L3056" s="19" t="str">
        <f>D3056&amp;"|"&amp;COUNTIF($D$5:D3056,D3056)</f>
        <v>استلام تأسيس الكهرباء بالجدران|28</v>
      </c>
    </row>
    <row r="3057" spans="1:12" ht="18" x14ac:dyDescent="0.4">
      <c r="A3057" s="20">
        <v>3053</v>
      </c>
      <c r="B3057" s="20" t="s">
        <v>4592</v>
      </c>
      <c r="C3057" s="21" t="s">
        <v>4593</v>
      </c>
      <c r="D3057" s="21" t="s">
        <v>4691</v>
      </c>
      <c r="E3057" s="21" t="s">
        <v>72</v>
      </c>
      <c r="F3057" s="21" t="s">
        <v>4734</v>
      </c>
      <c r="G3057" s="21"/>
      <c r="H3057" s="20" t="s">
        <v>78</v>
      </c>
      <c r="I3057" s="21" t="s">
        <v>4716</v>
      </c>
      <c r="J3057" s="5"/>
      <c r="K3057" s="5"/>
      <c r="L3057" s="19" t="str">
        <f>D3057&amp;"|"&amp;COUNTIF($D$5:D3057,D3057)</f>
        <v>استلام تأسيس الكهرباء بالجدران|29</v>
      </c>
    </row>
    <row r="3058" spans="1:12" ht="36" x14ac:dyDescent="0.4">
      <c r="A3058" s="22">
        <v>3054</v>
      </c>
      <c r="B3058" s="22" t="s">
        <v>4592</v>
      </c>
      <c r="C3058" s="23" t="s">
        <v>4593</v>
      </c>
      <c r="D3058" s="23" t="s">
        <v>4691</v>
      </c>
      <c r="E3058" s="23" t="s">
        <v>118</v>
      </c>
      <c r="F3058" s="23" t="s">
        <v>4735</v>
      </c>
      <c r="G3058" s="23"/>
      <c r="H3058" s="22" t="s">
        <v>84</v>
      </c>
      <c r="I3058" s="23" t="s">
        <v>4716</v>
      </c>
      <c r="J3058" s="5"/>
      <c r="K3058" s="5"/>
      <c r="L3058" s="19" t="str">
        <f>D3058&amp;"|"&amp;COUNTIF($D$5:D3058,D3058)</f>
        <v>استلام تأسيس الكهرباء بالجدران|30</v>
      </c>
    </row>
    <row r="3059" spans="1:12" ht="36" x14ac:dyDescent="0.4">
      <c r="A3059" s="20">
        <v>3055</v>
      </c>
      <c r="B3059" s="20" t="s">
        <v>4592</v>
      </c>
      <c r="C3059" s="21" t="s">
        <v>4593</v>
      </c>
      <c r="D3059" s="21" t="s">
        <v>4691</v>
      </c>
      <c r="E3059" s="21" t="s">
        <v>118</v>
      </c>
      <c r="F3059" s="21" t="s">
        <v>4736</v>
      </c>
      <c r="G3059" s="21"/>
      <c r="H3059" s="20" t="s">
        <v>84</v>
      </c>
      <c r="I3059" s="21" t="s">
        <v>4716</v>
      </c>
      <c r="J3059" s="5"/>
      <c r="K3059" s="5"/>
      <c r="L3059" s="19" t="str">
        <f>D3059&amp;"|"&amp;COUNTIF($D$5:D3059,D3059)</f>
        <v>استلام تأسيس الكهرباء بالجدران|31</v>
      </c>
    </row>
    <row r="3060" spans="1:12" ht="18" x14ac:dyDescent="0.4">
      <c r="A3060" s="22">
        <v>3056</v>
      </c>
      <c r="B3060" s="22" t="s">
        <v>4592</v>
      </c>
      <c r="C3060" s="23" t="s">
        <v>4593</v>
      </c>
      <c r="D3060" s="23" t="s">
        <v>4691</v>
      </c>
      <c r="E3060" s="23" t="s">
        <v>118</v>
      </c>
      <c r="F3060" s="23" t="s">
        <v>4737</v>
      </c>
      <c r="G3060" s="23"/>
      <c r="H3060" s="22" t="s">
        <v>84</v>
      </c>
      <c r="I3060" s="23" t="s">
        <v>4716</v>
      </c>
      <c r="J3060" s="5"/>
      <c r="K3060" s="5"/>
      <c r="L3060" s="19" t="str">
        <f>D3060&amp;"|"&amp;COUNTIF($D$5:D3060,D3060)</f>
        <v>استلام تأسيس الكهرباء بالجدران|32</v>
      </c>
    </row>
    <row r="3061" spans="1:12" ht="18" x14ac:dyDescent="0.4">
      <c r="A3061" s="20">
        <v>3057</v>
      </c>
      <c r="B3061" s="20" t="s">
        <v>4592</v>
      </c>
      <c r="C3061" s="21" t="s">
        <v>4593</v>
      </c>
      <c r="D3061" s="21" t="s">
        <v>4691</v>
      </c>
      <c r="E3061" s="21" t="s">
        <v>118</v>
      </c>
      <c r="F3061" s="21" t="s">
        <v>4738</v>
      </c>
      <c r="G3061" s="21"/>
      <c r="H3061" s="20" t="s">
        <v>84</v>
      </c>
      <c r="I3061" s="21" t="s">
        <v>4716</v>
      </c>
      <c r="J3061" s="5"/>
      <c r="K3061" s="5"/>
      <c r="L3061" s="19" t="str">
        <f>D3061&amp;"|"&amp;COUNTIF($D$5:D3061,D3061)</f>
        <v>استلام تأسيس الكهرباء بالجدران|33</v>
      </c>
    </row>
    <row r="3062" spans="1:12" ht="18" x14ac:dyDescent="0.4">
      <c r="A3062" s="22">
        <v>3058</v>
      </c>
      <c r="B3062" s="22" t="s">
        <v>4592</v>
      </c>
      <c r="C3062" s="23" t="s">
        <v>4593</v>
      </c>
      <c r="D3062" s="23" t="s">
        <v>4691</v>
      </c>
      <c r="E3062" s="23" t="s">
        <v>118</v>
      </c>
      <c r="F3062" s="23" t="s">
        <v>4739</v>
      </c>
      <c r="G3062" s="23"/>
      <c r="H3062" s="22" t="s">
        <v>84</v>
      </c>
      <c r="I3062" s="23" t="s">
        <v>4716</v>
      </c>
      <c r="J3062" s="5"/>
      <c r="K3062" s="5"/>
      <c r="L3062" s="19" t="str">
        <f>D3062&amp;"|"&amp;COUNTIF($D$5:D3062,D3062)</f>
        <v>استلام تأسيس الكهرباء بالجدران|34</v>
      </c>
    </row>
    <row r="3063" spans="1:12" ht="18" x14ac:dyDescent="0.4">
      <c r="A3063" s="20">
        <v>3059</v>
      </c>
      <c r="B3063" s="20" t="s">
        <v>4592</v>
      </c>
      <c r="C3063" s="21" t="s">
        <v>4593</v>
      </c>
      <c r="D3063" s="21" t="s">
        <v>4691</v>
      </c>
      <c r="E3063" s="21" t="s">
        <v>118</v>
      </c>
      <c r="F3063" s="21" t="s">
        <v>4740</v>
      </c>
      <c r="G3063" s="21"/>
      <c r="H3063" s="20" t="s">
        <v>84</v>
      </c>
      <c r="I3063" s="21" t="s">
        <v>4716</v>
      </c>
      <c r="J3063" s="5"/>
      <c r="K3063" s="5"/>
      <c r="L3063" s="19" t="str">
        <f>D3063&amp;"|"&amp;COUNTIF($D$5:D3063,D3063)</f>
        <v>استلام تأسيس الكهرباء بالجدران|35</v>
      </c>
    </row>
    <row r="3064" spans="1:12" ht="18" x14ac:dyDescent="0.4">
      <c r="A3064" s="22">
        <v>3060</v>
      </c>
      <c r="B3064" s="22" t="s">
        <v>4592</v>
      </c>
      <c r="C3064" s="23" t="s">
        <v>4593</v>
      </c>
      <c r="D3064" s="23" t="s">
        <v>4691</v>
      </c>
      <c r="E3064" s="23" t="s">
        <v>404</v>
      </c>
      <c r="F3064" s="23" t="s">
        <v>4741</v>
      </c>
      <c r="G3064" s="23"/>
      <c r="H3064" s="22" t="s">
        <v>84</v>
      </c>
      <c r="I3064" s="23" t="s">
        <v>4716</v>
      </c>
      <c r="J3064" s="5"/>
      <c r="K3064" s="5"/>
      <c r="L3064" s="19" t="str">
        <f>D3064&amp;"|"&amp;COUNTIF($D$5:D3064,D3064)</f>
        <v>استلام تأسيس الكهرباء بالجدران|36</v>
      </c>
    </row>
    <row r="3065" spans="1:12" ht="36" x14ac:dyDescent="0.4">
      <c r="A3065" s="20">
        <v>3061</v>
      </c>
      <c r="B3065" s="20" t="s">
        <v>4592</v>
      </c>
      <c r="C3065" s="21" t="s">
        <v>4593</v>
      </c>
      <c r="D3065" s="21" t="s">
        <v>4691</v>
      </c>
      <c r="E3065" s="21" t="s">
        <v>118</v>
      </c>
      <c r="F3065" s="21" t="s">
        <v>4742</v>
      </c>
      <c r="G3065" s="21"/>
      <c r="H3065" s="20" t="s">
        <v>84</v>
      </c>
      <c r="I3065" s="21" t="s">
        <v>4716</v>
      </c>
      <c r="J3065" s="5"/>
      <c r="K3065" s="5"/>
      <c r="L3065" s="19" t="str">
        <f>D3065&amp;"|"&amp;COUNTIF($D$5:D3065,D3065)</f>
        <v>استلام تأسيس الكهرباء بالجدران|37</v>
      </c>
    </row>
    <row r="3066" spans="1:12" ht="18" x14ac:dyDescent="0.4">
      <c r="A3066" s="22">
        <v>3062</v>
      </c>
      <c r="B3066" s="22" t="s">
        <v>4592</v>
      </c>
      <c r="C3066" s="23" t="s">
        <v>4593</v>
      </c>
      <c r="D3066" s="23" t="s">
        <v>4691</v>
      </c>
      <c r="E3066" s="23" t="s">
        <v>118</v>
      </c>
      <c r="F3066" s="23" t="s">
        <v>4743</v>
      </c>
      <c r="G3066" s="23"/>
      <c r="H3066" s="22" t="s">
        <v>74</v>
      </c>
      <c r="I3066" s="23" t="s">
        <v>4716</v>
      </c>
      <c r="J3066" s="5"/>
      <c r="K3066" s="5"/>
      <c r="L3066" s="19" t="str">
        <f>D3066&amp;"|"&amp;COUNTIF($D$5:D3066,D3066)</f>
        <v>استلام تأسيس الكهرباء بالجدران|38</v>
      </c>
    </row>
    <row r="3067" spans="1:12" ht="18" x14ac:dyDescent="0.4">
      <c r="A3067" s="20">
        <v>3063</v>
      </c>
      <c r="B3067" s="20" t="s">
        <v>4592</v>
      </c>
      <c r="C3067" s="21" t="s">
        <v>4593</v>
      </c>
      <c r="D3067" s="21" t="s">
        <v>4691</v>
      </c>
      <c r="E3067" s="21" t="s">
        <v>118</v>
      </c>
      <c r="F3067" s="21" t="s">
        <v>4744</v>
      </c>
      <c r="G3067" s="21"/>
      <c r="H3067" s="20" t="s">
        <v>84</v>
      </c>
      <c r="I3067" s="21" t="s">
        <v>4745</v>
      </c>
      <c r="J3067" s="5"/>
      <c r="K3067" s="5"/>
      <c r="L3067" s="19" t="str">
        <f>D3067&amp;"|"&amp;COUNTIF($D$5:D3067,D3067)</f>
        <v>استلام تأسيس الكهرباء بالجدران|39</v>
      </c>
    </row>
    <row r="3068" spans="1:12" ht="36" x14ac:dyDescent="0.4">
      <c r="A3068" s="22">
        <v>3064</v>
      </c>
      <c r="B3068" s="22" t="s">
        <v>4592</v>
      </c>
      <c r="C3068" s="23" t="s">
        <v>4593</v>
      </c>
      <c r="D3068" s="23" t="s">
        <v>4691</v>
      </c>
      <c r="E3068" s="23" t="s">
        <v>118</v>
      </c>
      <c r="F3068" s="23" t="s">
        <v>4746</v>
      </c>
      <c r="G3068" s="23"/>
      <c r="H3068" s="22" t="s">
        <v>84</v>
      </c>
      <c r="I3068" s="23" t="s">
        <v>4745</v>
      </c>
      <c r="J3068" s="5"/>
      <c r="K3068" s="5"/>
      <c r="L3068" s="19" t="str">
        <f>D3068&amp;"|"&amp;COUNTIF($D$5:D3068,D3068)</f>
        <v>استلام تأسيس الكهرباء بالجدران|40</v>
      </c>
    </row>
    <row r="3069" spans="1:12" ht="36" x14ac:dyDescent="0.4">
      <c r="A3069" s="20">
        <v>3065</v>
      </c>
      <c r="B3069" s="20" t="s">
        <v>4592</v>
      </c>
      <c r="C3069" s="21" t="s">
        <v>4593</v>
      </c>
      <c r="D3069" s="21" t="s">
        <v>4747</v>
      </c>
      <c r="E3069" s="21" t="s">
        <v>72</v>
      </c>
      <c r="F3069" s="21" t="s">
        <v>4748</v>
      </c>
      <c r="G3069" s="21"/>
      <c r="H3069" s="20" t="s">
        <v>78</v>
      </c>
      <c r="I3069" s="21" t="s">
        <v>4745</v>
      </c>
      <c r="J3069" s="5"/>
      <c r="K3069" s="5"/>
      <c r="L3069" s="19" t="str">
        <f>D3069&amp;"|"&amp;COUNTIF($D$5:D3069,D3069)</f>
        <v>استلام سحب أسلاك الكهرباء|1</v>
      </c>
    </row>
    <row r="3070" spans="1:12" ht="18" x14ac:dyDescent="0.4">
      <c r="A3070" s="22">
        <v>3066</v>
      </c>
      <c r="B3070" s="22" t="s">
        <v>4592</v>
      </c>
      <c r="C3070" s="23" t="s">
        <v>4593</v>
      </c>
      <c r="D3070" s="23" t="s">
        <v>4747</v>
      </c>
      <c r="E3070" s="23" t="s">
        <v>118</v>
      </c>
      <c r="F3070" s="23" t="s">
        <v>4749</v>
      </c>
      <c r="G3070" s="23"/>
      <c r="H3070" s="22" t="s">
        <v>84</v>
      </c>
      <c r="I3070" s="23" t="s">
        <v>4745</v>
      </c>
      <c r="J3070" s="5"/>
      <c r="K3070" s="5"/>
      <c r="L3070" s="19" t="str">
        <f>D3070&amp;"|"&amp;COUNTIF($D$5:D3070,D3070)</f>
        <v>استلام سحب أسلاك الكهرباء|2</v>
      </c>
    </row>
    <row r="3071" spans="1:12" ht="18" x14ac:dyDescent="0.4">
      <c r="A3071" s="20">
        <v>3067</v>
      </c>
      <c r="B3071" s="20" t="s">
        <v>4592</v>
      </c>
      <c r="C3071" s="21" t="s">
        <v>4593</v>
      </c>
      <c r="D3071" s="21" t="s">
        <v>4747</v>
      </c>
      <c r="E3071" s="21" t="s">
        <v>118</v>
      </c>
      <c r="F3071" s="21" t="s">
        <v>4750</v>
      </c>
      <c r="G3071" s="21"/>
      <c r="H3071" s="20" t="s">
        <v>74</v>
      </c>
      <c r="I3071" s="21" t="s">
        <v>4745</v>
      </c>
      <c r="J3071" s="5"/>
      <c r="K3071" s="5"/>
      <c r="L3071" s="19" t="str">
        <f>D3071&amp;"|"&amp;COUNTIF($D$5:D3071,D3071)</f>
        <v>استلام سحب أسلاك الكهرباء|3</v>
      </c>
    </row>
    <row r="3072" spans="1:12" ht="18" x14ac:dyDescent="0.4">
      <c r="A3072" s="22">
        <v>3068</v>
      </c>
      <c r="B3072" s="22" t="s">
        <v>4592</v>
      </c>
      <c r="C3072" s="23" t="s">
        <v>4593</v>
      </c>
      <c r="D3072" s="23" t="s">
        <v>4747</v>
      </c>
      <c r="E3072" s="23" t="s">
        <v>118</v>
      </c>
      <c r="F3072" s="23" t="s">
        <v>4751</v>
      </c>
      <c r="G3072" s="23" t="s">
        <v>4752</v>
      </c>
      <c r="H3072" s="22" t="s">
        <v>84</v>
      </c>
      <c r="I3072" s="23" t="s">
        <v>4745</v>
      </c>
      <c r="J3072" s="5"/>
      <c r="K3072" s="5"/>
      <c r="L3072" s="19" t="str">
        <f>D3072&amp;"|"&amp;COUNTIF($D$5:D3072,D3072)</f>
        <v>استلام سحب أسلاك الكهرباء|4</v>
      </c>
    </row>
    <row r="3073" spans="1:12" ht="18" x14ac:dyDescent="0.4">
      <c r="A3073" s="20">
        <v>3069</v>
      </c>
      <c r="B3073" s="20" t="s">
        <v>4592</v>
      </c>
      <c r="C3073" s="21" t="s">
        <v>4593</v>
      </c>
      <c r="D3073" s="21" t="s">
        <v>4747</v>
      </c>
      <c r="E3073" s="21" t="s">
        <v>118</v>
      </c>
      <c r="F3073" s="21" t="s">
        <v>4753</v>
      </c>
      <c r="G3073" s="21"/>
      <c r="H3073" s="20" t="s">
        <v>84</v>
      </c>
      <c r="I3073" s="21" t="s">
        <v>4745</v>
      </c>
      <c r="J3073" s="5"/>
      <c r="K3073" s="5"/>
      <c r="L3073" s="19" t="str">
        <f>D3073&amp;"|"&amp;COUNTIF($D$5:D3073,D3073)</f>
        <v>استلام سحب أسلاك الكهرباء|5</v>
      </c>
    </row>
    <row r="3074" spans="1:12" ht="18" x14ac:dyDescent="0.4">
      <c r="A3074" s="22">
        <v>3070</v>
      </c>
      <c r="B3074" s="22" t="s">
        <v>4592</v>
      </c>
      <c r="C3074" s="23" t="s">
        <v>4593</v>
      </c>
      <c r="D3074" s="23" t="s">
        <v>4747</v>
      </c>
      <c r="E3074" s="23" t="s">
        <v>118</v>
      </c>
      <c r="F3074" s="23" t="s">
        <v>4754</v>
      </c>
      <c r="G3074" s="23"/>
      <c r="H3074" s="22" t="s">
        <v>84</v>
      </c>
      <c r="I3074" s="23" t="s">
        <v>4745</v>
      </c>
      <c r="J3074" s="5"/>
      <c r="K3074" s="5"/>
      <c r="L3074" s="19" t="str">
        <f>D3074&amp;"|"&amp;COUNTIF($D$5:D3074,D3074)</f>
        <v>استلام سحب أسلاك الكهرباء|6</v>
      </c>
    </row>
    <row r="3075" spans="1:12" ht="18" x14ac:dyDescent="0.4">
      <c r="A3075" s="20">
        <v>3071</v>
      </c>
      <c r="B3075" s="20" t="s">
        <v>4592</v>
      </c>
      <c r="C3075" s="21" t="s">
        <v>4593</v>
      </c>
      <c r="D3075" s="21" t="s">
        <v>4747</v>
      </c>
      <c r="E3075" s="21" t="s">
        <v>118</v>
      </c>
      <c r="F3075" s="21" t="s">
        <v>4755</v>
      </c>
      <c r="G3075" s="21"/>
      <c r="H3075" s="20" t="s">
        <v>84</v>
      </c>
      <c r="I3075" s="21" t="s">
        <v>4745</v>
      </c>
      <c r="J3075" s="5"/>
      <c r="K3075" s="5"/>
      <c r="L3075" s="19" t="str">
        <f>D3075&amp;"|"&amp;COUNTIF($D$5:D3075,D3075)</f>
        <v>استلام سحب أسلاك الكهرباء|7</v>
      </c>
    </row>
    <row r="3076" spans="1:12" ht="18" x14ac:dyDescent="0.4">
      <c r="A3076" s="22">
        <v>3072</v>
      </c>
      <c r="B3076" s="22" t="s">
        <v>4592</v>
      </c>
      <c r="C3076" s="23" t="s">
        <v>4593</v>
      </c>
      <c r="D3076" s="23" t="s">
        <v>4747</v>
      </c>
      <c r="E3076" s="23" t="s">
        <v>118</v>
      </c>
      <c r="F3076" s="23" t="s">
        <v>4756</v>
      </c>
      <c r="G3076" s="23"/>
      <c r="H3076" s="22" t="s">
        <v>84</v>
      </c>
      <c r="I3076" s="23" t="s">
        <v>4745</v>
      </c>
      <c r="J3076" s="5"/>
      <c r="K3076" s="5"/>
      <c r="L3076" s="19" t="str">
        <f>D3076&amp;"|"&amp;COUNTIF($D$5:D3076,D3076)</f>
        <v>استلام سحب أسلاك الكهرباء|8</v>
      </c>
    </row>
    <row r="3077" spans="1:12" ht="18" x14ac:dyDescent="0.4">
      <c r="A3077" s="20">
        <v>3073</v>
      </c>
      <c r="B3077" s="20" t="s">
        <v>4592</v>
      </c>
      <c r="C3077" s="21" t="s">
        <v>4593</v>
      </c>
      <c r="D3077" s="21" t="s">
        <v>4747</v>
      </c>
      <c r="E3077" s="21" t="s">
        <v>118</v>
      </c>
      <c r="F3077" s="21" t="s">
        <v>4757</v>
      </c>
      <c r="G3077" s="21"/>
      <c r="H3077" s="20" t="s">
        <v>84</v>
      </c>
      <c r="I3077" s="21" t="s">
        <v>4745</v>
      </c>
      <c r="J3077" s="5"/>
      <c r="K3077" s="5"/>
      <c r="L3077" s="19" t="str">
        <f>D3077&amp;"|"&amp;COUNTIF($D$5:D3077,D3077)</f>
        <v>استلام سحب أسلاك الكهرباء|9</v>
      </c>
    </row>
    <row r="3078" spans="1:12" ht="18" x14ac:dyDescent="0.4">
      <c r="A3078" s="22">
        <v>3074</v>
      </c>
      <c r="B3078" s="22" t="s">
        <v>4592</v>
      </c>
      <c r="C3078" s="23" t="s">
        <v>4593</v>
      </c>
      <c r="D3078" s="23" t="s">
        <v>4747</v>
      </c>
      <c r="E3078" s="23" t="s">
        <v>118</v>
      </c>
      <c r="F3078" s="23" t="s">
        <v>4758</v>
      </c>
      <c r="G3078" s="23"/>
      <c r="H3078" s="22" t="s">
        <v>84</v>
      </c>
      <c r="I3078" s="23" t="s">
        <v>4745</v>
      </c>
      <c r="J3078" s="5"/>
      <c r="K3078" s="5"/>
      <c r="L3078" s="19" t="str">
        <f>D3078&amp;"|"&amp;COUNTIF($D$5:D3078,D3078)</f>
        <v>استلام سحب أسلاك الكهرباء|10</v>
      </c>
    </row>
    <row r="3079" spans="1:12" ht="18" x14ac:dyDescent="0.4">
      <c r="A3079" s="20">
        <v>3075</v>
      </c>
      <c r="B3079" s="20" t="s">
        <v>4592</v>
      </c>
      <c r="C3079" s="21" t="s">
        <v>4593</v>
      </c>
      <c r="D3079" s="21" t="s">
        <v>4747</v>
      </c>
      <c r="E3079" s="21" t="s">
        <v>118</v>
      </c>
      <c r="F3079" s="21" t="s">
        <v>4759</v>
      </c>
      <c r="G3079" s="21"/>
      <c r="H3079" s="20" t="s">
        <v>84</v>
      </c>
      <c r="I3079" s="21" t="s">
        <v>4745</v>
      </c>
      <c r="J3079" s="5"/>
      <c r="K3079" s="5"/>
      <c r="L3079" s="19" t="str">
        <f>D3079&amp;"|"&amp;COUNTIF($D$5:D3079,D3079)</f>
        <v>استلام سحب أسلاك الكهرباء|11</v>
      </c>
    </row>
    <row r="3080" spans="1:12" ht="54" x14ac:dyDescent="0.4">
      <c r="A3080" s="22">
        <v>3076</v>
      </c>
      <c r="B3080" s="22" t="s">
        <v>4592</v>
      </c>
      <c r="C3080" s="23" t="s">
        <v>4593</v>
      </c>
      <c r="D3080" s="23" t="s">
        <v>4747</v>
      </c>
      <c r="E3080" s="23" t="s">
        <v>118</v>
      </c>
      <c r="F3080" s="23" t="s">
        <v>4760</v>
      </c>
      <c r="G3080" s="23" t="s">
        <v>4761</v>
      </c>
      <c r="H3080" s="22" t="s">
        <v>84</v>
      </c>
      <c r="I3080" s="23" t="s">
        <v>4745</v>
      </c>
      <c r="J3080" s="5"/>
      <c r="K3080" s="5"/>
      <c r="L3080" s="19" t="str">
        <f>D3080&amp;"|"&amp;COUNTIF($D$5:D3080,D3080)</f>
        <v>استلام سحب أسلاك الكهرباء|12</v>
      </c>
    </row>
    <row r="3081" spans="1:12" ht="18" x14ac:dyDescent="0.4">
      <c r="A3081" s="20">
        <v>3077</v>
      </c>
      <c r="B3081" s="20" t="s">
        <v>4592</v>
      </c>
      <c r="C3081" s="21" t="s">
        <v>4593</v>
      </c>
      <c r="D3081" s="21" t="s">
        <v>4747</v>
      </c>
      <c r="E3081" s="21" t="s">
        <v>118</v>
      </c>
      <c r="F3081" s="21" t="s">
        <v>4762</v>
      </c>
      <c r="G3081" s="21"/>
      <c r="H3081" s="20" t="s">
        <v>84</v>
      </c>
      <c r="I3081" s="21" t="s">
        <v>4745</v>
      </c>
      <c r="J3081" s="5"/>
      <c r="K3081" s="5"/>
      <c r="L3081" s="19" t="str">
        <f>D3081&amp;"|"&amp;COUNTIF($D$5:D3081,D3081)</f>
        <v>استلام سحب أسلاك الكهرباء|13</v>
      </c>
    </row>
    <row r="3082" spans="1:12" ht="18" x14ac:dyDescent="0.4">
      <c r="A3082" s="22">
        <v>3078</v>
      </c>
      <c r="B3082" s="22" t="s">
        <v>4592</v>
      </c>
      <c r="C3082" s="23" t="s">
        <v>4593</v>
      </c>
      <c r="D3082" s="23" t="s">
        <v>4747</v>
      </c>
      <c r="E3082" s="23" t="s">
        <v>404</v>
      </c>
      <c r="F3082" s="23" t="s">
        <v>4763</v>
      </c>
      <c r="G3082" s="23"/>
      <c r="H3082" s="22" t="s">
        <v>84</v>
      </c>
      <c r="I3082" s="23" t="s">
        <v>4745</v>
      </c>
      <c r="J3082" s="5"/>
      <c r="K3082" s="5"/>
      <c r="L3082" s="19" t="str">
        <f>D3082&amp;"|"&amp;COUNTIF($D$5:D3082,D3082)</f>
        <v>استلام سحب أسلاك الكهرباء|14</v>
      </c>
    </row>
    <row r="3083" spans="1:12" ht="36" x14ac:dyDescent="0.4">
      <c r="A3083" s="20">
        <v>3079</v>
      </c>
      <c r="B3083" s="20" t="s">
        <v>4592</v>
      </c>
      <c r="C3083" s="21" t="s">
        <v>4593</v>
      </c>
      <c r="D3083" s="21" t="s">
        <v>4764</v>
      </c>
      <c r="E3083" s="21" t="s">
        <v>118</v>
      </c>
      <c r="F3083" s="21" t="s">
        <v>4765</v>
      </c>
      <c r="G3083" s="21" t="s">
        <v>4766</v>
      </c>
      <c r="H3083" s="20" t="s">
        <v>74</v>
      </c>
      <c r="I3083" s="21" t="s">
        <v>4767</v>
      </c>
      <c r="J3083" s="5"/>
      <c r="K3083" s="5"/>
      <c r="L3083" s="19" t="str">
        <f>D3083&amp;"|"&amp;COUNTIF($D$5:D3083,D3083)</f>
        <v>ألوان أسلاك الكهرباء SBC 401|1</v>
      </c>
    </row>
    <row r="3084" spans="1:12" ht="36" x14ac:dyDescent="0.4">
      <c r="A3084" s="22">
        <v>3080</v>
      </c>
      <c r="B3084" s="22" t="s">
        <v>4592</v>
      </c>
      <c r="C3084" s="23" t="s">
        <v>4593</v>
      </c>
      <c r="D3084" s="23" t="s">
        <v>4747</v>
      </c>
      <c r="E3084" s="23" t="s">
        <v>118</v>
      </c>
      <c r="F3084" s="23" t="s">
        <v>4768</v>
      </c>
      <c r="G3084" s="23" t="s">
        <v>4769</v>
      </c>
      <c r="H3084" s="22" t="s">
        <v>84</v>
      </c>
      <c r="I3084" s="23" t="s">
        <v>4767</v>
      </c>
      <c r="J3084" s="5"/>
      <c r="K3084" s="5"/>
      <c r="L3084" s="19" t="str">
        <f>D3084&amp;"|"&amp;COUNTIF($D$5:D3084,D3084)</f>
        <v>استلام سحب أسلاك الكهرباء|15</v>
      </c>
    </row>
    <row r="3085" spans="1:12" ht="18" x14ac:dyDescent="0.4">
      <c r="A3085" s="20">
        <v>3081</v>
      </c>
      <c r="B3085" s="20" t="s">
        <v>4592</v>
      </c>
      <c r="C3085" s="21" t="s">
        <v>4593</v>
      </c>
      <c r="D3085" s="21" t="s">
        <v>4747</v>
      </c>
      <c r="E3085" s="21" t="s">
        <v>404</v>
      </c>
      <c r="F3085" s="21" t="s">
        <v>4770</v>
      </c>
      <c r="G3085" s="21" t="s">
        <v>4771</v>
      </c>
      <c r="H3085" s="20" t="s">
        <v>84</v>
      </c>
      <c r="I3085" s="21" t="s">
        <v>4767</v>
      </c>
      <c r="J3085" s="5"/>
      <c r="K3085" s="5"/>
      <c r="L3085" s="19" t="str">
        <f>D3085&amp;"|"&amp;COUNTIF($D$5:D3085,D3085)</f>
        <v>استلام سحب أسلاك الكهرباء|16</v>
      </c>
    </row>
    <row r="3086" spans="1:12" ht="18" x14ac:dyDescent="0.4">
      <c r="A3086" s="22">
        <v>3082</v>
      </c>
      <c r="B3086" s="22" t="s">
        <v>4592</v>
      </c>
      <c r="C3086" s="23" t="s">
        <v>4593</v>
      </c>
      <c r="D3086" s="23" t="s">
        <v>4747</v>
      </c>
      <c r="E3086" s="23" t="s">
        <v>118</v>
      </c>
      <c r="F3086" s="23" t="s">
        <v>4772</v>
      </c>
      <c r="G3086" s="23"/>
      <c r="H3086" s="22" t="s">
        <v>84</v>
      </c>
      <c r="I3086" s="23" t="s">
        <v>4767</v>
      </c>
      <c r="J3086" s="5"/>
      <c r="K3086" s="5"/>
      <c r="L3086" s="19" t="str">
        <f>D3086&amp;"|"&amp;COUNTIF($D$5:D3086,D3086)</f>
        <v>استلام سحب أسلاك الكهرباء|17</v>
      </c>
    </row>
    <row r="3087" spans="1:12" ht="18" x14ac:dyDescent="0.4">
      <c r="A3087" s="20">
        <v>3083</v>
      </c>
      <c r="B3087" s="20" t="s">
        <v>4592</v>
      </c>
      <c r="C3087" s="21" t="s">
        <v>4593</v>
      </c>
      <c r="D3087" s="21" t="s">
        <v>4747</v>
      </c>
      <c r="E3087" s="21" t="s">
        <v>118</v>
      </c>
      <c r="F3087" s="21" t="s">
        <v>4773</v>
      </c>
      <c r="G3087" s="21"/>
      <c r="H3087" s="20" t="s">
        <v>84</v>
      </c>
      <c r="I3087" s="21" t="s">
        <v>4767</v>
      </c>
      <c r="J3087" s="5"/>
      <c r="K3087" s="5"/>
      <c r="L3087" s="19" t="str">
        <f>D3087&amp;"|"&amp;COUNTIF($D$5:D3087,D3087)</f>
        <v>استلام سحب أسلاك الكهرباء|18</v>
      </c>
    </row>
    <row r="3088" spans="1:12" ht="18" x14ac:dyDescent="0.4">
      <c r="A3088" s="22">
        <v>3084</v>
      </c>
      <c r="B3088" s="22" t="s">
        <v>4592</v>
      </c>
      <c r="C3088" s="23" t="s">
        <v>4593</v>
      </c>
      <c r="D3088" s="23" t="s">
        <v>4747</v>
      </c>
      <c r="E3088" s="23" t="s">
        <v>118</v>
      </c>
      <c r="F3088" s="23" t="s">
        <v>4774</v>
      </c>
      <c r="G3088" s="23"/>
      <c r="H3088" s="22" t="s">
        <v>84</v>
      </c>
      <c r="I3088" s="23" t="s">
        <v>4767</v>
      </c>
      <c r="J3088" s="5"/>
      <c r="K3088" s="5"/>
      <c r="L3088" s="19" t="str">
        <f>D3088&amp;"|"&amp;COUNTIF($D$5:D3088,D3088)</f>
        <v>استلام سحب أسلاك الكهرباء|19</v>
      </c>
    </row>
    <row r="3089" spans="1:12" ht="36" x14ac:dyDescent="0.4">
      <c r="A3089" s="20">
        <v>3085</v>
      </c>
      <c r="B3089" s="20" t="s">
        <v>4592</v>
      </c>
      <c r="C3089" s="21" t="s">
        <v>4593</v>
      </c>
      <c r="D3089" s="21" t="s">
        <v>4747</v>
      </c>
      <c r="E3089" s="21" t="s">
        <v>118</v>
      </c>
      <c r="F3089" s="21" t="s">
        <v>4775</v>
      </c>
      <c r="G3089" s="21"/>
      <c r="H3089" s="20" t="s">
        <v>84</v>
      </c>
      <c r="I3089" s="21" t="s">
        <v>4767</v>
      </c>
      <c r="J3089" s="5"/>
      <c r="K3089" s="5"/>
      <c r="L3089" s="19" t="str">
        <f>D3089&amp;"|"&amp;COUNTIF($D$5:D3089,D3089)</f>
        <v>استلام سحب أسلاك الكهرباء|20</v>
      </c>
    </row>
    <row r="3090" spans="1:12" ht="18" x14ac:dyDescent="0.4">
      <c r="A3090" s="22">
        <v>3086</v>
      </c>
      <c r="B3090" s="22" t="s">
        <v>4592</v>
      </c>
      <c r="C3090" s="23" t="s">
        <v>4593</v>
      </c>
      <c r="D3090" s="23" t="s">
        <v>4747</v>
      </c>
      <c r="E3090" s="23" t="s">
        <v>404</v>
      </c>
      <c r="F3090" s="23" t="s">
        <v>4776</v>
      </c>
      <c r="G3090" s="23"/>
      <c r="H3090" s="22" t="s">
        <v>84</v>
      </c>
      <c r="I3090" s="23" t="s">
        <v>4767</v>
      </c>
      <c r="J3090" s="5"/>
      <c r="K3090" s="5"/>
      <c r="L3090" s="19" t="str">
        <f>D3090&amp;"|"&amp;COUNTIF($D$5:D3090,D3090)</f>
        <v>استلام سحب أسلاك الكهرباء|21</v>
      </c>
    </row>
    <row r="3091" spans="1:12" ht="36" x14ac:dyDescent="0.4">
      <c r="A3091" s="20">
        <v>3087</v>
      </c>
      <c r="B3091" s="20" t="s">
        <v>4592</v>
      </c>
      <c r="C3091" s="21" t="s">
        <v>4593</v>
      </c>
      <c r="D3091" s="21" t="s">
        <v>4747</v>
      </c>
      <c r="E3091" s="21" t="s">
        <v>118</v>
      </c>
      <c r="F3091" s="21" t="s">
        <v>4777</v>
      </c>
      <c r="G3091" s="21"/>
      <c r="H3091" s="20" t="s">
        <v>74</v>
      </c>
      <c r="I3091" s="21" t="s">
        <v>4778</v>
      </c>
      <c r="J3091" s="5"/>
      <c r="K3091" s="5"/>
      <c r="L3091" s="19" t="str">
        <f>D3091&amp;"|"&amp;COUNTIF($D$5:D3091,D3091)</f>
        <v>استلام سحب أسلاك الكهرباء|22</v>
      </c>
    </row>
    <row r="3092" spans="1:12" ht="18" x14ac:dyDescent="0.4">
      <c r="A3092" s="22">
        <v>3088</v>
      </c>
      <c r="B3092" s="22" t="s">
        <v>4592</v>
      </c>
      <c r="C3092" s="23" t="s">
        <v>4593</v>
      </c>
      <c r="D3092" s="23" t="s">
        <v>4747</v>
      </c>
      <c r="E3092" s="23" t="s">
        <v>118</v>
      </c>
      <c r="F3092" s="23" t="s">
        <v>4779</v>
      </c>
      <c r="G3092" s="23"/>
      <c r="H3092" s="22" t="s">
        <v>84</v>
      </c>
      <c r="I3092" s="23" t="s">
        <v>4778</v>
      </c>
      <c r="J3092" s="5"/>
      <c r="K3092" s="5"/>
      <c r="L3092" s="19" t="str">
        <f>D3092&amp;"|"&amp;COUNTIF($D$5:D3092,D3092)</f>
        <v>استلام سحب أسلاك الكهرباء|23</v>
      </c>
    </row>
    <row r="3093" spans="1:12" ht="36" x14ac:dyDescent="0.4">
      <c r="A3093" s="20">
        <v>3089</v>
      </c>
      <c r="B3093" s="20" t="s">
        <v>4592</v>
      </c>
      <c r="C3093" s="21" t="s">
        <v>4593</v>
      </c>
      <c r="D3093" s="21" t="s">
        <v>4747</v>
      </c>
      <c r="E3093" s="21" t="s">
        <v>118</v>
      </c>
      <c r="F3093" s="21" t="s">
        <v>4780</v>
      </c>
      <c r="G3093" s="21"/>
      <c r="H3093" s="20" t="s">
        <v>84</v>
      </c>
      <c r="I3093" s="21" t="s">
        <v>4778</v>
      </c>
      <c r="J3093" s="5"/>
      <c r="K3093" s="5"/>
      <c r="L3093" s="19" t="str">
        <f>D3093&amp;"|"&amp;COUNTIF($D$5:D3093,D3093)</f>
        <v>استلام سحب أسلاك الكهرباء|24</v>
      </c>
    </row>
    <row r="3094" spans="1:12" ht="18" x14ac:dyDescent="0.4">
      <c r="A3094" s="22">
        <v>3090</v>
      </c>
      <c r="B3094" s="22" t="s">
        <v>4592</v>
      </c>
      <c r="C3094" s="23" t="s">
        <v>4593</v>
      </c>
      <c r="D3094" s="23" t="s">
        <v>4747</v>
      </c>
      <c r="E3094" s="23" t="s">
        <v>118</v>
      </c>
      <c r="F3094" s="23" t="s">
        <v>4781</v>
      </c>
      <c r="G3094" s="23"/>
      <c r="H3094" s="22" t="s">
        <v>84</v>
      </c>
      <c r="I3094" s="23" t="s">
        <v>4778</v>
      </c>
      <c r="J3094" s="5"/>
      <c r="K3094" s="5"/>
      <c r="L3094" s="19" t="str">
        <f>D3094&amp;"|"&amp;COUNTIF($D$5:D3094,D3094)</f>
        <v>استلام سحب أسلاك الكهرباء|25</v>
      </c>
    </row>
    <row r="3095" spans="1:12" ht="18" x14ac:dyDescent="0.4">
      <c r="A3095" s="20">
        <v>3091</v>
      </c>
      <c r="B3095" s="20" t="s">
        <v>4592</v>
      </c>
      <c r="C3095" s="21" t="s">
        <v>4593</v>
      </c>
      <c r="D3095" s="21" t="s">
        <v>4747</v>
      </c>
      <c r="E3095" s="21" t="s">
        <v>118</v>
      </c>
      <c r="F3095" s="21" t="s">
        <v>4782</v>
      </c>
      <c r="G3095" s="21" t="s">
        <v>4783</v>
      </c>
      <c r="H3095" s="20" t="s">
        <v>84</v>
      </c>
      <c r="I3095" s="21" t="s">
        <v>4778</v>
      </c>
      <c r="J3095" s="5"/>
      <c r="K3095" s="5"/>
      <c r="L3095" s="19" t="str">
        <f>D3095&amp;"|"&amp;COUNTIF($D$5:D3095,D3095)</f>
        <v>استلام سحب أسلاك الكهرباء|26</v>
      </c>
    </row>
    <row r="3096" spans="1:12" ht="18" x14ac:dyDescent="0.4">
      <c r="A3096" s="22">
        <v>3092</v>
      </c>
      <c r="B3096" s="22" t="s">
        <v>4592</v>
      </c>
      <c r="C3096" s="23" t="s">
        <v>4593</v>
      </c>
      <c r="D3096" s="23" t="s">
        <v>4784</v>
      </c>
      <c r="E3096" s="23" t="s">
        <v>72</v>
      </c>
      <c r="F3096" s="23" t="s">
        <v>4785</v>
      </c>
      <c r="G3096" s="23"/>
      <c r="H3096" s="22" t="s">
        <v>78</v>
      </c>
      <c r="I3096" s="23" t="s">
        <v>4778</v>
      </c>
      <c r="J3096" s="5"/>
      <c r="K3096" s="5"/>
      <c r="L3096" s="19" t="str">
        <f>D3096&amp;"|"&amp;COUNTIF($D$5:D3096,D3096)</f>
        <v>استلام المفاتيح والبرايز|1</v>
      </c>
    </row>
    <row r="3097" spans="1:12" ht="18" x14ac:dyDescent="0.4">
      <c r="A3097" s="20">
        <v>3093</v>
      </c>
      <c r="B3097" s="20" t="s">
        <v>4592</v>
      </c>
      <c r="C3097" s="21" t="s">
        <v>4593</v>
      </c>
      <c r="D3097" s="21" t="s">
        <v>4784</v>
      </c>
      <c r="E3097" s="21" t="s">
        <v>118</v>
      </c>
      <c r="F3097" s="21" t="s">
        <v>4786</v>
      </c>
      <c r="G3097" s="21" t="s">
        <v>4787</v>
      </c>
      <c r="H3097" s="20" t="s">
        <v>84</v>
      </c>
      <c r="I3097" s="21" t="s">
        <v>4778</v>
      </c>
      <c r="J3097" s="5"/>
      <c r="K3097" s="5"/>
      <c r="L3097" s="19" t="str">
        <f>D3097&amp;"|"&amp;COUNTIF($D$5:D3097,D3097)</f>
        <v>استلام المفاتيح والبرايز|2</v>
      </c>
    </row>
    <row r="3098" spans="1:12" ht="18" x14ac:dyDescent="0.4">
      <c r="A3098" s="22">
        <v>3094</v>
      </c>
      <c r="B3098" s="22" t="s">
        <v>4592</v>
      </c>
      <c r="C3098" s="23" t="s">
        <v>4593</v>
      </c>
      <c r="D3098" s="23" t="s">
        <v>4784</v>
      </c>
      <c r="E3098" s="23" t="s">
        <v>72</v>
      </c>
      <c r="F3098" s="23" t="s">
        <v>4788</v>
      </c>
      <c r="G3098" s="23"/>
      <c r="H3098" s="22" t="s">
        <v>78</v>
      </c>
      <c r="I3098" s="23" t="s">
        <v>4778</v>
      </c>
      <c r="J3098" s="5"/>
      <c r="K3098" s="5"/>
      <c r="L3098" s="19" t="str">
        <f>D3098&amp;"|"&amp;COUNTIF($D$5:D3098,D3098)</f>
        <v>استلام المفاتيح والبرايز|3</v>
      </c>
    </row>
    <row r="3099" spans="1:12" ht="18" x14ac:dyDescent="0.4">
      <c r="A3099" s="20">
        <v>3095</v>
      </c>
      <c r="B3099" s="20" t="s">
        <v>4592</v>
      </c>
      <c r="C3099" s="21" t="s">
        <v>4593</v>
      </c>
      <c r="D3099" s="21" t="s">
        <v>4784</v>
      </c>
      <c r="E3099" s="21" t="s">
        <v>118</v>
      </c>
      <c r="F3099" s="21" t="s">
        <v>4789</v>
      </c>
      <c r="G3099" s="21"/>
      <c r="H3099" s="20" t="s">
        <v>84</v>
      </c>
      <c r="I3099" s="21" t="s">
        <v>4778</v>
      </c>
      <c r="J3099" s="5"/>
      <c r="K3099" s="5"/>
      <c r="L3099" s="19" t="str">
        <f>D3099&amp;"|"&amp;COUNTIF($D$5:D3099,D3099)</f>
        <v>استلام المفاتيح والبرايز|4</v>
      </c>
    </row>
    <row r="3100" spans="1:12" ht="18" x14ac:dyDescent="0.4">
      <c r="A3100" s="22">
        <v>3096</v>
      </c>
      <c r="B3100" s="22" t="s">
        <v>4592</v>
      </c>
      <c r="C3100" s="23" t="s">
        <v>4593</v>
      </c>
      <c r="D3100" s="23" t="s">
        <v>4784</v>
      </c>
      <c r="E3100" s="23" t="s">
        <v>72</v>
      </c>
      <c r="F3100" s="23" t="s">
        <v>4790</v>
      </c>
      <c r="G3100" s="23"/>
      <c r="H3100" s="22" t="s">
        <v>78</v>
      </c>
      <c r="I3100" s="23" t="s">
        <v>4778</v>
      </c>
      <c r="J3100" s="5"/>
      <c r="K3100" s="5"/>
      <c r="L3100" s="19" t="str">
        <f>D3100&amp;"|"&amp;COUNTIF($D$5:D3100,D3100)</f>
        <v>استلام المفاتيح والبرايز|5</v>
      </c>
    </row>
    <row r="3101" spans="1:12" ht="18" x14ac:dyDescent="0.4">
      <c r="A3101" s="20">
        <v>3097</v>
      </c>
      <c r="B3101" s="20" t="s">
        <v>4592</v>
      </c>
      <c r="C3101" s="21" t="s">
        <v>4593</v>
      </c>
      <c r="D3101" s="21" t="s">
        <v>4784</v>
      </c>
      <c r="E3101" s="21" t="s">
        <v>118</v>
      </c>
      <c r="F3101" s="21" t="s">
        <v>4791</v>
      </c>
      <c r="G3101" s="21" t="s">
        <v>4792</v>
      </c>
      <c r="H3101" s="20" t="s">
        <v>84</v>
      </c>
      <c r="I3101" s="21" t="s">
        <v>4778</v>
      </c>
      <c r="J3101" s="5"/>
      <c r="K3101" s="5"/>
      <c r="L3101" s="19" t="str">
        <f>D3101&amp;"|"&amp;COUNTIF($D$5:D3101,D3101)</f>
        <v>استلام المفاتيح والبرايز|6</v>
      </c>
    </row>
    <row r="3102" spans="1:12" ht="18" x14ac:dyDescent="0.4">
      <c r="A3102" s="22">
        <v>3098</v>
      </c>
      <c r="B3102" s="22" t="s">
        <v>4592</v>
      </c>
      <c r="C3102" s="23" t="s">
        <v>4593</v>
      </c>
      <c r="D3102" s="23" t="s">
        <v>4784</v>
      </c>
      <c r="E3102" s="23" t="s">
        <v>72</v>
      </c>
      <c r="F3102" s="23" t="s">
        <v>4793</v>
      </c>
      <c r="G3102" s="23"/>
      <c r="H3102" s="22" t="s">
        <v>78</v>
      </c>
      <c r="I3102" s="23" t="s">
        <v>4778</v>
      </c>
      <c r="J3102" s="5"/>
      <c r="K3102" s="5"/>
      <c r="L3102" s="19" t="str">
        <f>D3102&amp;"|"&amp;COUNTIF($D$5:D3102,D3102)</f>
        <v>استلام المفاتيح والبرايز|7</v>
      </c>
    </row>
    <row r="3103" spans="1:12" ht="36" x14ac:dyDescent="0.4">
      <c r="A3103" s="20">
        <v>3099</v>
      </c>
      <c r="B3103" s="20" t="s">
        <v>4592</v>
      </c>
      <c r="C3103" s="21" t="s">
        <v>4593</v>
      </c>
      <c r="D3103" s="21" t="s">
        <v>4784</v>
      </c>
      <c r="E3103" s="21" t="s">
        <v>118</v>
      </c>
      <c r="F3103" s="21" t="s">
        <v>4794</v>
      </c>
      <c r="G3103" s="21" t="s">
        <v>4795</v>
      </c>
      <c r="H3103" s="20" t="s">
        <v>74</v>
      </c>
      <c r="I3103" s="21" t="s">
        <v>4796</v>
      </c>
      <c r="J3103" s="5"/>
      <c r="K3103" s="5"/>
      <c r="L3103" s="19" t="str">
        <f>D3103&amp;"|"&amp;COUNTIF($D$5:D3103,D3103)</f>
        <v>استلام المفاتيح والبرايز|8</v>
      </c>
    </row>
    <row r="3104" spans="1:12" ht="36" x14ac:dyDescent="0.4">
      <c r="A3104" s="22">
        <v>3100</v>
      </c>
      <c r="B3104" s="22" t="s">
        <v>4592</v>
      </c>
      <c r="C3104" s="23" t="s">
        <v>4593</v>
      </c>
      <c r="D3104" s="23" t="s">
        <v>4784</v>
      </c>
      <c r="E3104" s="23" t="s">
        <v>118</v>
      </c>
      <c r="F3104" s="23" t="s">
        <v>4797</v>
      </c>
      <c r="G3104" s="23" t="s">
        <v>4795</v>
      </c>
      <c r="H3104" s="22" t="s">
        <v>74</v>
      </c>
      <c r="I3104" s="23" t="s">
        <v>4796</v>
      </c>
      <c r="J3104" s="5"/>
      <c r="K3104" s="5"/>
      <c r="L3104" s="19" t="str">
        <f>D3104&amp;"|"&amp;COUNTIF($D$5:D3104,D3104)</f>
        <v>استلام المفاتيح والبرايز|9</v>
      </c>
    </row>
    <row r="3105" spans="1:12" ht="36" x14ac:dyDescent="0.4">
      <c r="A3105" s="20">
        <v>3101</v>
      </c>
      <c r="B3105" s="20" t="s">
        <v>4592</v>
      </c>
      <c r="C3105" s="21" t="s">
        <v>4593</v>
      </c>
      <c r="D3105" s="21" t="s">
        <v>4784</v>
      </c>
      <c r="E3105" s="21" t="s">
        <v>404</v>
      </c>
      <c r="F3105" s="21" t="s">
        <v>4798</v>
      </c>
      <c r="G3105" s="21" t="s">
        <v>4799</v>
      </c>
      <c r="H3105" s="20" t="s">
        <v>84</v>
      </c>
      <c r="I3105" s="21" t="s">
        <v>4796</v>
      </c>
      <c r="J3105" s="5"/>
      <c r="K3105" s="5"/>
      <c r="L3105" s="19" t="str">
        <f>D3105&amp;"|"&amp;COUNTIF($D$5:D3105,D3105)</f>
        <v>استلام المفاتيح والبرايز|10</v>
      </c>
    </row>
    <row r="3106" spans="1:12" ht="36" x14ac:dyDescent="0.4">
      <c r="A3106" s="22">
        <v>3102</v>
      </c>
      <c r="B3106" s="22" t="s">
        <v>4592</v>
      </c>
      <c r="C3106" s="23" t="s">
        <v>4593</v>
      </c>
      <c r="D3106" s="23" t="s">
        <v>4784</v>
      </c>
      <c r="E3106" s="23" t="s">
        <v>72</v>
      </c>
      <c r="F3106" s="23" t="s">
        <v>4800</v>
      </c>
      <c r="G3106" s="23" t="s">
        <v>4801</v>
      </c>
      <c r="H3106" s="22" t="s">
        <v>78</v>
      </c>
      <c r="I3106" s="23" t="s">
        <v>4802</v>
      </c>
      <c r="J3106" s="5"/>
      <c r="K3106" s="5"/>
      <c r="L3106" s="19" t="str">
        <f>D3106&amp;"|"&amp;COUNTIF($D$5:D3106,D3106)</f>
        <v>استلام المفاتيح والبرايز|11</v>
      </c>
    </row>
    <row r="3107" spans="1:12" ht="18" x14ac:dyDescent="0.4">
      <c r="A3107" s="20">
        <v>3103</v>
      </c>
      <c r="B3107" s="20" t="s">
        <v>4592</v>
      </c>
      <c r="C3107" s="21" t="s">
        <v>4593</v>
      </c>
      <c r="D3107" s="21" t="s">
        <v>4784</v>
      </c>
      <c r="E3107" s="21" t="s">
        <v>118</v>
      </c>
      <c r="F3107" s="21" t="s">
        <v>4803</v>
      </c>
      <c r="G3107" s="21"/>
      <c r="H3107" s="20" t="s">
        <v>84</v>
      </c>
      <c r="I3107" s="21" t="s">
        <v>4796</v>
      </c>
      <c r="J3107" s="5"/>
      <c r="K3107" s="5"/>
      <c r="L3107" s="19" t="str">
        <f>D3107&amp;"|"&amp;COUNTIF($D$5:D3107,D3107)</f>
        <v>استلام المفاتيح والبرايز|12</v>
      </c>
    </row>
    <row r="3108" spans="1:12" ht="36" x14ac:dyDescent="0.4">
      <c r="A3108" s="22">
        <v>3104</v>
      </c>
      <c r="B3108" s="22" t="s">
        <v>4592</v>
      </c>
      <c r="C3108" s="23" t="s">
        <v>4593</v>
      </c>
      <c r="D3108" s="23" t="s">
        <v>4784</v>
      </c>
      <c r="E3108" s="23" t="s">
        <v>72</v>
      </c>
      <c r="F3108" s="23" t="s">
        <v>4804</v>
      </c>
      <c r="G3108" s="23"/>
      <c r="H3108" s="22" t="s">
        <v>78</v>
      </c>
      <c r="I3108" s="23" t="s">
        <v>4796</v>
      </c>
      <c r="J3108" s="5"/>
      <c r="K3108" s="5"/>
      <c r="L3108" s="19" t="str">
        <f>D3108&amp;"|"&amp;COUNTIF($D$5:D3108,D3108)</f>
        <v>استلام المفاتيح والبرايز|13</v>
      </c>
    </row>
    <row r="3109" spans="1:12" ht="18" x14ac:dyDescent="0.4">
      <c r="A3109" s="20">
        <v>3105</v>
      </c>
      <c r="B3109" s="20" t="s">
        <v>4592</v>
      </c>
      <c r="C3109" s="21" t="s">
        <v>4593</v>
      </c>
      <c r="D3109" s="21" t="s">
        <v>4784</v>
      </c>
      <c r="E3109" s="21" t="s">
        <v>72</v>
      </c>
      <c r="F3109" s="21" t="s">
        <v>4805</v>
      </c>
      <c r="G3109" s="21"/>
      <c r="H3109" s="20" t="s">
        <v>78</v>
      </c>
      <c r="I3109" s="21" t="s">
        <v>4796</v>
      </c>
      <c r="J3109" s="5"/>
      <c r="K3109" s="5"/>
      <c r="L3109" s="19" t="str">
        <f>D3109&amp;"|"&amp;COUNTIF($D$5:D3109,D3109)</f>
        <v>استلام المفاتيح والبرايز|14</v>
      </c>
    </row>
    <row r="3110" spans="1:12" ht="18" x14ac:dyDescent="0.4">
      <c r="A3110" s="22">
        <v>3106</v>
      </c>
      <c r="B3110" s="22" t="s">
        <v>4592</v>
      </c>
      <c r="C3110" s="23" t="s">
        <v>4593</v>
      </c>
      <c r="D3110" s="23" t="s">
        <v>4784</v>
      </c>
      <c r="E3110" s="23" t="s">
        <v>118</v>
      </c>
      <c r="F3110" s="23" t="s">
        <v>4806</v>
      </c>
      <c r="G3110" s="23"/>
      <c r="H3110" s="22" t="s">
        <v>84</v>
      </c>
      <c r="I3110" s="23" t="s">
        <v>4796</v>
      </c>
      <c r="J3110" s="5"/>
      <c r="K3110" s="5"/>
      <c r="L3110" s="19" t="str">
        <f>D3110&amp;"|"&amp;COUNTIF($D$5:D3110,D3110)</f>
        <v>استلام المفاتيح والبرايز|15</v>
      </c>
    </row>
    <row r="3111" spans="1:12" ht="18" x14ac:dyDescent="0.4">
      <c r="A3111" s="20">
        <v>3107</v>
      </c>
      <c r="B3111" s="20" t="s">
        <v>4592</v>
      </c>
      <c r="C3111" s="21" t="s">
        <v>4593</v>
      </c>
      <c r="D3111" s="21" t="s">
        <v>4784</v>
      </c>
      <c r="E3111" s="21" t="s">
        <v>118</v>
      </c>
      <c r="F3111" s="21" t="s">
        <v>4807</v>
      </c>
      <c r="G3111" s="21"/>
      <c r="H3111" s="20" t="s">
        <v>84</v>
      </c>
      <c r="I3111" s="21" t="s">
        <v>4796</v>
      </c>
      <c r="J3111" s="5"/>
      <c r="K3111" s="5"/>
      <c r="L3111" s="19" t="str">
        <f>D3111&amp;"|"&amp;COUNTIF($D$5:D3111,D3111)</f>
        <v>استلام المفاتيح والبرايز|16</v>
      </c>
    </row>
    <row r="3112" spans="1:12" ht="18" x14ac:dyDescent="0.4">
      <c r="A3112" s="22">
        <v>3108</v>
      </c>
      <c r="B3112" s="22" t="s">
        <v>4592</v>
      </c>
      <c r="C3112" s="23" t="s">
        <v>4593</v>
      </c>
      <c r="D3112" s="23" t="s">
        <v>4784</v>
      </c>
      <c r="E3112" s="23" t="s">
        <v>118</v>
      </c>
      <c r="F3112" s="23" t="s">
        <v>4808</v>
      </c>
      <c r="G3112" s="23"/>
      <c r="H3112" s="22" t="s">
        <v>84</v>
      </c>
      <c r="I3112" s="23" t="s">
        <v>4796</v>
      </c>
      <c r="J3112" s="5"/>
      <c r="K3112" s="5"/>
      <c r="L3112" s="19" t="str">
        <f>D3112&amp;"|"&amp;COUNTIF($D$5:D3112,D3112)</f>
        <v>استلام المفاتيح والبرايز|17</v>
      </c>
    </row>
    <row r="3113" spans="1:12" ht="18" x14ac:dyDescent="0.4">
      <c r="A3113" s="20">
        <v>3109</v>
      </c>
      <c r="B3113" s="20" t="s">
        <v>4592</v>
      </c>
      <c r="C3113" s="21" t="s">
        <v>4593</v>
      </c>
      <c r="D3113" s="21" t="s">
        <v>4784</v>
      </c>
      <c r="E3113" s="21" t="s">
        <v>404</v>
      </c>
      <c r="F3113" s="21" t="s">
        <v>4809</v>
      </c>
      <c r="G3113" s="21"/>
      <c r="H3113" s="20" t="s">
        <v>84</v>
      </c>
      <c r="I3113" s="21" t="s">
        <v>4796</v>
      </c>
      <c r="J3113" s="5"/>
      <c r="K3113" s="5"/>
      <c r="L3113" s="19" t="str">
        <f>D3113&amp;"|"&amp;COUNTIF($D$5:D3113,D3113)</f>
        <v>استلام المفاتيح والبرايز|18</v>
      </c>
    </row>
    <row r="3114" spans="1:12" ht="36" x14ac:dyDescent="0.4">
      <c r="A3114" s="22">
        <v>3110</v>
      </c>
      <c r="B3114" s="22" t="s">
        <v>4592</v>
      </c>
      <c r="C3114" s="23" t="s">
        <v>4593</v>
      </c>
      <c r="D3114" s="23" t="s">
        <v>4784</v>
      </c>
      <c r="E3114" s="23" t="s">
        <v>72</v>
      </c>
      <c r="F3114" s="23" t="s">
        <v>4810</v>
      </c>
      <c r="G3114" s="23" t="s">
        <v>4811</v>
      </c>
      <c r="H3114" s="22" t="s">
        <v>78</v>
      </c>
      <c r="I3114" s="23" t="s">
        <v>4802</v>
      </c>
      <c r="J3114" s="5"/>
      <c r="K3114" s="5"/>
      <c r="L3114" s="19" t="str">
        <f>D3114&amp;"|"&amp;COUNTIF($D$5:D3114,D3114)</f>
        <v>استلام المفاتيح والبرايز|19</v>
      </c>
    </row>
    <row r="3115" spans="1:12" ht="36" x14ac:dyDescent="0.4">
      <c r="A3115" s="20">
        <v>3111</v>
      </c>
      <c r="B3115" s="20" t="s">
        <v>4592</v>
      </c>
      <c r="C3115" s="21" t="s">
        <v>4593</v>
      </c>
      <c r="D3115" s="21" t="s">
        <v>4784</v>
      </c>
      <c r="E3115" s="21" t="s">
        <v>118</v>
      </c>
      <c r="F3115" s="21" t="s">
        <v>4812</v>
      </c>
      <c r="G3115" s="21"/>
      <c r="H3115" s="20" t="s">
        <v>84</v>
      </c>
      <c r="I3115" s="21" t="s">
        <v>4802</v>
      </c>
      <c r="J3115" s="5"/>
      <c r="K3115" s="5"/>
      <c r="L3115" s="19" t="str">
        <f>D3115&amp;"|"&amp;COUNTIF($D$5:D3115,D3115)</f>
        <v>استلام المفاتيح والبرايز|20</v>
      </c>
    </row>
    <row r="3116" spans="1:12" ht="36" x14ac:dyDescent="0.4">
      <c r="A3116" s="22">
        <v>3112</v>
      </c>
      <c r="B3116" s="22" t="s">
        <v>4592</v>
      </c>
      <c r="C3116" s="23" t="s">
        <v>4593</v>
      </c>
      <c r="D3116" s="23" t="s">
        <v>4784</v>
      </c>
      <c r="E3116" s="23" t="s">
        <v>118</v>
      </c>
      <c r="F3116" s="23" t="s">
        <v>4813</v>
      </c>
      <c r="G3116" s="23"/>
      <c r="H3116" s="22" t="s">
        <v>84</v>
      </c>
      <c r="I3116" s="23" t="s">
        <v>4802</v>
      </c>
      <c r="J3116" s="5"/>
      <c r="K3116" s="5"/>
      <c r="L3116" s="19" t="str">
        <f>D3116&amp;"|"&amp;COUNTIF($D$5:D3116,D3116)</f>
        <v>استلام المفاتيح والبرايز|21</v>
      </c>
    </row>
    <row r="3117" spans="1:12" ht="18" x14ac:dyDescent="0.4">
      <c r="A3117" s="20">
        <v>3113</v>
      </c>
      <c r="B3117" s="20" t="s">
        <v>4592</v>
      </c>
      <c r="C3117" s="21" t="s">
        <v>4593</v>
      </c>
      <c r="D3117" s="21" t="s">
        <v>4784</v>
      </c>
      <c r="E3117" s="21" t="s">
        <v>72</v>
      </c>
      <c r="F3117" s="21" t="s">
        <v>4814</v>
      </c>
      <c r="G3117" s="21"/>
      <c r="H3117" s="20" t="s">
        <v>78</v>
      </c>
      <c r="I3117" s="21" t="s">
        <v>4802</v>
      </c>
      <c r="J3117" s="5"/>
      <c r="K3117" s="5"/>
      <c r="L3117" s="19" t="str">
        <f>D3117&amp;"|"&amp;COUNTIF($D$5:D3117,D3117)</f>
        <v>استلام المفاتيح والبرايز|22</v>
      </c>
    </row>
    <row r="3118" spans="1:12" ht="18" x14ac:dyDescent="0.4">
      <c r="A3118" s="22">
        <v>3114</v>
      </c>
      <c r="B3118" s="22" t="s">
        <v>4592</v>
      </c>
      <c r="C3118" s="23" t="s">
        <v>4593</v>
      </c>
      <c r="D3118" s="23" t="s">
        <v>4784</v>
      </c>
      <c r="E3118" s="23" t="s">
        <v>72</v>
      </c>
      <c r="F3118" s="23" t="s">
        <v>4815</v>
      </c>
      <c r="G3118" s="23"/>
      <c r="H3118" s="22" t="s">
        <v>78</v>
      </c>
      <c r="I3118" s="23" t="s">
        <v>4802</v>
      </c>
      <c r="J3118" s="5"/>
      <c r="K3118" s="5"/>
      <c r="L3118" s="19" t="str">
        <f>D3118&amp;"|"&amp;COUNTIF($D$5:D3118,D3118)</f>
        <v>استلام المفاتيح والبرايز|23</v>
      </c>
    </row>
    <row r="3119" spans="1:12" ht="36" x14ac:dyDescent="0.4">
      <c r="A3119" s="20">
        <v>3115</v>
      </c>
      <c r="B3119" s="20" t="s">
        <v>4592</v>
      </c>
      <c r="C3119" s="21" t="s">
        <v>4593</v>
      </c>
      <c r="D3119" s="21" t="s">
        <v>4816</v>
      </c>
      <c r="E3119" s="21" t="s">
        <v>72</v>
      </c>
      <c r="F3119" s="21" t="s">
        <v>4817</v>
      </c>
      <c r="G3119" s="21"/>
      <c r="H3119" s="20" t="s">
        <v>78</v>
      </c>
      <c r="I3119" s="21" t="s">
        <v>4802</v>
      </c>
      <c r="J3119" s="5"/>
      <c r="K3119" s="5"/>
      <c r="L3119" s="19" t="str">
        <f>D3119&amp;"|"&amp;COUNTIF($D$5:D3119,D3119)</f>
        <v>استلام حوامل الكابلات (Cable Trays)|1</v>
      </c>
    </row>
    <row r="3120" spans="1:12" ht="36" x14ac:dyDescent="0.4">
      <c r="A3120" s="22">
        <v>3116</v>
      </c>
      <c r="B3120" s="22" t="s">
        <v>4592</v>
      </c>
      <c r="C3120" s="23" t="s">
        <v>4593</v>
      </c>
      <c r="D3120" s="23" t="s">
        <v>4816</v>
      </c>
      <c r="E3120" s="23" t="s">
        <v>118</v>
      </c>
      <c r="F3120" s="23" t="s">
        <v>4818</v>
      </c>
      <c r="G3120" s="23"/>
      <c r="H3120" s="22" t="s">
        <v>84</v>
      </c>
      <c r="I3120" s="23" t="s">
        <v>4802</v>
      </c>
      <c r="J3120" s="5"/>
      <c r="K3120" s="5"/>
      <c r="L3120" s="19" t="str">
        <f>D3120&amp;"|"&amp;COUNTIF($D$5:D3120,D3120)</f>
        <v>استلام حوامل الكابلات (Cable Trays)|2</v>
      </c>
    </row>
    <row r="3121" spans="1:12" ht="36" x14ac:dyDescent="0.4">
      <c r="A3121" s="20">
        <v>3117</v>
      </c>
      <c r="B3121" s="20" t="s">
        <v>4592</v>
      </c>
      <c r="C3121" s="21" t="s">
        <v>4593</v>
      </c>
      <c r="D3121" s="21" t="s">
        <v>4816</v>
      </c>
      <c r="E3121" s="21" t="s">
        <v>118</v>
      </c>
      <c r="F3121" s="21" t="s">
        <v>4819</v>
      </c>
      <c r="G3121" s="21"/>
      <c r="H3121" s="20" t="s">
        <v>84</v>
      </c>
      <c r="I3121" s="21" t="s">
        <v>4820</v>
      </c>
      <c r="J3121" s="5"/>
      <c r="K3121" s="5"/>
      <c r="L3121" s="19" t="str">
        <f>D3121&amp;"|"&amp;COUNTIF($D$5:D3121,D3121)</f>
        <v>استلام حوامل الكابلات (Cable Trays)|3</v>
      </c>
    </row>
    <row r="3122" spans="1:12" ht="36" x14ac:dyDescent="0.4">
      <c r="A3122" s="22">
        <v>3118</v>
      </c>
      <c r="B3122" s="22" t="s">
        <v>4592</v>
      </c>
      <c r="C3122" s="23" t="s">
        <v>4593</v>
      </c>
      <c r="D3122" s="23" t="s">
        <v>4816</v>
      </c>
      <c r="E3122" s="23" t="s">
        <v>404</v>
      </c>
      <c r="F3122" s="23" t="s">
        <v>4821</v>
      </c>
      <c r="G3122" s="23"/>
      <c r="H3122" s="22" t="s">
        <v>84</v>
      </c>
      <c r="I3122" s="23" t="s">
        <v>4802</v>
      </c>
      <c r="J3122" s="5"/>
      <c r="K3122" s="5"/>
      <c r="L3122" s="19" t="str">
        <f>D3122&amp;"|"&amp;COUNTIF($D$5:D3122,D3122)</f>
        <v>استلام حوامل الكابلات (Cable Trays)|4</v>
      </c>
    </row>
    <row r="3123" spans="1:12" ht="36" x14ac:dyDescent="0.4">
      <c r="A3123" s="20">
        <v>3119</v>
      </c>
      <c r="B3123" s="20" t="s">
        <v>4592</v>
      </c>
      <c r="C3123" s="21" t="s">
        <v>4593</v>
      </c>
      <c r="D3123" s="21" t="s">
        <v>4816</v>
      </c>
      <c r="E3123" s="21" t="s">
        <v>118</v>
      </c>
      <c r="F3123" s="21" t="s">
        <v>4822</v>
      </c>
      <c r="G3123" s="21"/>
      <c r="H3123" s="20" t="s">
        <v>74</v>
      </c>
      <c r="I3123" s="21" t="s">
        <v>4802</v>
      </c>
      <c r="J3123" s="5"/>
      <c r="K3123" s="5"/>
      <c r="L3123" s="19" t="str">
        <f>D3123&amp;"|"&amp;COUNTIF($D$5:D3123,D3123)</f>
        <v>استلام حوامل الكابلات (Cable Trays)|5</v>
      </c>
    </row>
    <row r="3124" spans="1:12" ht="36" x14ac:dyDescent="0.4">
      <c r="A3124" s="22">
        <v>3120</v>
      </c>
      <c r="B3124" s="22" t="s">
        <v>4592</v>
      </c>
      <c r="C3124" s="23" t="s">
        <v>4593</v>
      </c>
      <c r="D3124" s="23" t="s">
        <v>4816</v>
      </c>
      <c r="E3124" s="23" t="s">
        <v>118</v>
      </c>
      <c r="F3124" s="23" t="s">
        <v>4823</v>
      </c>
      <c r="G3124" s="23"/>
      <c r="H3124" s="22" t="s">
        <v>84</v>
      </c>
      <c r="I3124" s="23" t="s">
        <v>4802</v>
      </c>
      <c r="J3124" s="5"/>
      <c r="K3124" s="5"/>
      <c r="L3124" s="19" t="str">
        <f>D3124&amp;"|"&amp;COUNTIF($D$5:D3124,D3124)</f>
        <v>استلام حوامل الكابلات (Cable Trays)|6</v>
      </c>
    </row>
    <row r="3125" spans="1:12" ht="36" x14ac:dyDescent="0.4">
      <c r="A3125" s="20">
        <v>3121</v>
      </c>
      <c r="B3125" s="20" t="s">
        <v>4592</v>
      </c>
      <c r="C3125" s="21" t="s">
        <v>4593</v>
      </c>
      <c r="D3125" s="21" t="s">
        <v>4816</v>
      </c>
      <c r="E3125" s="21" t="s">
        <v>118</v>
      </c>
      <c r="F3125" s="21" t="s">
        <v>4824</v>
      </c>
      <c r="G3125" s="21" t="s">
        <v>4825</v>
      </c>
      <c r="H3125" s="20" t="s">
        <v>84</v>
      </c>
      <c r="I3125" s="21" t="s">
        <v>4802</v>
      </c>
      <c r="J3125" s="5"/>
      <c r="K3125" s="5"/>
      <c r="L3125" s="19" t="str">
        <f>D3125&amp;"|"&amp;COUNTIF($D$5:D3125,D3125)</f>
        <v>استلام حوامل الكابلات (Cable Trays)|7</v>
      </c>
    </row>
    <row r="3126" spans="1:12" ht="36" x14ac:dyDescent="0.4">
      <c r="A3126" s="22">
        <v>3122</v>
      </c>
      <c r="B3126" s="22" t="s">
        <v>4592</v>
      </c>
      <c r="C3126" s="23" t="s">
        <v>4593</v>
      </c>
      <c r="D3126" s="23" t="s">
        <v>4816</v>
      </c>
      <c r="E3126" s="23" t="s">
        <v>72</v>
      </c>
      <c r="F3126" s="23" t="s">
        <v>4826</v>
      </c>
      <c r="G3126" s="23" t="s">
        <v>4827</v>
      </c>
      <c r="H3126" s="22" t="s">
        <v>78</v>
      </c>
      <c r="I3126" s="23" t="s">
        <v>4802</v>
      </c>
      <c r="J3126" s="5"/>
      <c r="K3126" s="5"/>
      <c r="L3126" s="19" t="str">
        <f>D3126&amp;"|"&amp;COUNTIF($D$5:D3126,D3126)</f>
        <v>استلام حوامل الكابلات (Cable Trays)|8</v>
      </c>
    </row>
    <row r="3127" spans="1:12" ht="36" x14ac:dyDescent="0.4">
      <c r="A3127" s="20">
        <v>3123</v>
      </c>
      <c r="B3127" s="20" t="s">
        <v>4592</v>
      </c>
      <c r="C3127" s="21" t="s">
        <v>4593</v>
      </c>
      <c r="D3127" s="21" t="s">
        <v>4816</v>
      </c>
      <c r="E3127" s="21" t="s">
        <v>118</v>
      </c>
      <c r="F3127" s="21" t="s">
        <v>4828</v>
      </c>
      <c r="G3127" s="21" t="s">
        <v>4829</v>
      </c>
      <c r="H3127" s="20" t="s">
        <v>84</v>
      </c>
      <c r="I3127" s="21" t="s">
        <v>4820</v>
      </c>
      <c r="J3127" s="5"/>
      <c r="K3127" s="5"/>
      <c r="L3127" s="19" t="str">
        <f>D3127&amp;"|"&amp;COUNTIF($D$5:D3127,D3127)</f>
        <v>استلام حوامل الكابلات (Cable Trays)|9</v>
      </c>
    </row>
    <row r="3128" spans="1:12" ht="36" x14ac:dyDescent="0.4">
      <c r="A3128" s="22">
        <v>3124</v>
      </c>
      <c r="B3128" s="22" t="s">
        <v>4592</v>
      </c>
      <c r="C3128" s="23" t="s">
        <v>4593</v>
      </c>
      <c r="D3128" s="23" t="s">
        <v>4816</v>
      </c>
      <c r="E3128" s="23" t="s">
        <v>118</v>
      </c>
      <c r="F3128" s="23" t="s">
        <v>4830</v>
      </c>
      <c r="G3128" s="23" t="s">
        <v>4831</v>
      </c>
      <c r="H3128" s="22" t="s">
        <v>84</v>
      </c>
      <c r="I3128" s="23" t="s">
        <v>4820</v>
      </c>
      <c r="J3128" s="5"/>
      <c r="K3128" s="5"/>
      <c r="L3128" s="19" t="str">
        <f>D3128&amp;"|"&amp;COUNTIF($D$5:D3128,D3128)</f>
        <v>استلام حوامل الكابلات (Cable Trays)|10</v>
      </c>
    </row>
    <row r="3129" spans="1:12" ht="36" x14ac:dyDescent="0.4">
      <c r="A3129" s="20">
        <v>3125</v>
      </c>
      <c r="B3129" s="20" t="s">
        <v>4592</v>
      </c>
      <c r="C3129" s="21" t="s">
        <v>4593</v>
      </c>
      <c r="D3129" s="21" t="s">
        <v>4816</v>
      </c>
      <c r="E3129" s="21" t="s">
        <v>118</v>
      </c>
      <c r="F3129" s="21" t="s">
        <v>4832</v>
      </c>
      <c r="G3129" s="21" t="s">
        <v>4833</v>
      </c>
      <c r="H3129" s="20" t="s">
        <v>84</v>
      </c>
      <c r="I3129" s="21" t="s">
        <v>4820</v>
      </c>
      <c r="J3129" s="5"/>
      <c r="K3129" s="5"/>
      <c r="L3129" s="19" t="str">
        <f>D3129&amp;"|"&amp;COUNTIF($D$5:D3129,D3129)</f>
        <v>استلام حوامل الكابلات (Cable Trays)|11</v>
      </c>
    </row>
    <row r="3130" spans="1:12" ht="36" x14ac:dyDescent="0.4">
      <c r="A3130" s="22">
        <v>3126</v>
      </c>
      <c r="B3130" s="22" t="s">
        <v>4592</v>
      </c>
      <c r="C3130" s="23" t="s">
        <v>4593</v>
      </c>
      <c r="D3130" s="23" t="s">
        <v>4816</v>
      </c>
      <c r="E3130" s="23" t="s">
        <v>72</v>
      </c>
      <c r="F3130" s="23" t="s">
        <v>4834</v>
      </c>
      <c r="G3130" s="23" t="s">
        <v>4835</v>
      </c>
      <c r="H3130" s="22" t="s">
        <v>78</v>
      </c>
      <c r="I3130" s="23" t="s">
        <v>4820</v>
      </c>
      <c r="J3130" s="5"/>
      <c r="K3130" s="5"/>
      <c r="L3130" s="19" t="str">
        <f>D3130&amp;"|"&amp;COUNTIF($D$5:D3130,D3130)</f>
        <v>استلام حوامل الكابلات (Cable Trays)|12</v>
      </c>
    </row>
    <row r="3131" spans="1:12" ht="36" x14ac:dyDescent="0.4">
      <c r="A3131" s="20">
        <v>3127</v>
      </c>
      <c r="B3131" s="20" t="s">
        <v>4592</v>
      </c>
      <c r="C3131" s="21" t="s">
        <v>4593</v>
      </c>
      <c r="D3131" s="21" t="s">
        <v>4816</v>
      </c>
      <c r="E3131" s="21" t="s">
        <v>118</v>
      </c>
      <c r="F3131" s="21" t="s">
        <v>4836</v>
      </c>
      <c r="G3131" s="21"/>
      <c r="H3131" s="20" t="s">
        <v>84</v>
      </c>
      <c r="I3131" s="21" t="s">
        <v>4820</v>
      </c>
      <c r="J3131" s="5"/>
      <c r="K3131" s="5"/>
      <c r="L3131" s="19" t="str">
        <f>D3131&amp;"|"&amp;COUNTIF($D$5:D3131,D3131)</f>
        <v>استلام حوامل الكابلات (Cable Trays)|13</v>
      </c>
    </row>
    <row r="3132" spans="1:12" ht="36" x14ac:dyDescent="0.4">
      <c r="A3132" s="22">
        <v>3128</v>
      </c>
      <c r="B3132" s="22" t="s">
        <v>4592</v>
      </c>
      <c r="C3132" s="23" t="s">
        <v>4593</v>
      </c>
      <c r="D3132" s="23" t="s">
        <v>4816</v>
      </c>
      <c r="E3132" s="23" t="s">
        <v>118</v>
      </c>
      <c r="F3132" s="23" t="s">
        <v>4837</v>
      </c>
      <c r="G3132" s="23"/>
      <c r="H3132" s="22" t="s">
        <v>84</v>
      </c>
      <c r="I3132" s="23" t="s">
        <v>4820</v>
      </c>
      <c r="J3132" s="5"/>
      <c r="K3132" s="5"/>
      <c r="L3132" s="19" t="str">
        <f>D3132&amp;"|"&amp;COUNTIF($D$5:D3132,D3132)</f>
        <v>استلام حوامل الكابلات (Cable Trays)|14</v>
      </c>
    </row>
    <row r="3133" spans="1:12" ht="36" x14ac:dyDescent="0.4">
      <c r="A3133" s="20">
        <v>3129</v>
      </c>
      <c r="B3133" s="20" t="s">
        <v>4592</v>
      </c>
      <c r="C3133" s="21" t="s">
        <v>4593</v>
      </c>
      <c r="D3133" s="21" t="s">
        <v>4816</v>
      </c>
      <c r="E3133" s="21" t="s">
        <v>118</v>
      </c>
      <c r="F3133" s="21" t="s">
        <v>4838</v>
      </c>
      <c r="G3133" s="21"/>
      <c r="H3133" s="20" t="s">
        <v>84</v>
      </c>
      <c r="I3133" s="21" t="s">
        <v>4820</v>
      </c>
      <c r="J3133" s="5"/>
      <c r="K3133" s="5"/>
      <c r="L3133" s="19" t="str">
        <f>D3133&amp;"|"&amp;COUNTIF($D$5:D3133,D3133)</f>
        <v>استلام حوامل الكابلات (Cable Trays)|15</v>
      </c>
    </row>
    <row r="3134" spans="1:12" ht="36" x14ac:dyDescent="0.4">
      <c r="A3134" s="22">
        <v>3130</v>
      </c>
      <c r="B3134" s="22" t="s">
        <v>4592</v>
      </c>
      <c r="C3134" s="23" t="s">
        <v>4593</v>
      </c>
      <c r="D3134" s="23" t="s">
        <v>4816</v>
      </c>
      <c r="E3134" s="23" t="s">
        <v>118</v>
      </c>
      <c r="F3134" s="23" t="s">
        <v>4839</v>
      </c>
      <c r="G3134" s="23"/>
      <c r="H3134" s="22" t="s">
        <v>74</v>
      </c>
      <c r="I3134" s="23" t="s">
        <v>4820</v>
      </c>
      <c r="J3134" s="5"/>
      <c r="K3134" s="5"/>
      <c r="L3134" s="19" t="str">
        <f>D3134&amp;"|"&amp;COUNTIF($D$5:D3134,D3134)</f>
        <v>استلام حوامل الكابلات (Cable Trays)|16</v>
      </c>
    </row>
    <row r="3135" spans="1:12" ht="36" x14ac:dyDescent="0.4">
      <c r="A3135" s="20">
        <v>3131</v>
      </c>
      <c r="B3135" s="20" t="s">
        <v>4592</v>
      </c>
      <c r="C3135" s="21" t="s">
        <v>4593</v>
      </c>
      <c r="D3135" s="21" t="s">
        <v>4816</v>
      </c>
      <c r="E3135" s="21" t="s">
        <v>118</v>
      </c>
      <c r="F3135" s="21" t="s">
        <v>4840</v>
      </c>
      <c r="G3135" s="21"/>
      <c r="H3135" s="20" t="s">
        <v>84</v>
      </c>
      <c r="I3135" s="21" t="s">
        <v>4820</v>
      </c>
      <c r="J3135" s="5"/>
      <c r="K3135" s="5"/>
      <c r="L3135" s="19" t="str">
        <f>D3135&amp;"|"&amp;COUNTIF($D$5:D3135,D3135)</f>
        <v>استلام حوامل الكابلات (Cable Trays)|17</v>
      </c>
    </row>
    <row r="3136" spans="1:12" ht="36" x14ac:dyDescent="0.4">
      <c r="A3136" s="22">
        <v>3132</v>
      </c>
      <c r="B3136" s="22" t="s">
        <v>4592</v>
      </c>
      <c r="C3136" s="23" t="s">
        <v>4593</v>
      </c>
      <c r="D3136" s="23" t="s">
        <v>4816</v>
      </c>
      <c r="E3136" s="23" t="s">
        <v>118</v>
      </c>
      <c r="F3136" s="23" t="s">
        <v>4841</v>
      </c>
      <c r="G3136" s="23"/>
      <c r="H3136" s="22" t="s">
        <v>84</v>
      </c>
      <c r="I3136" s="23" t="s">
        <v>4820</v>
      </c>
      <c r="J3136" s="5"/>
      <c r="K3136" s="5"/>
      <c r="L3136" s="19" t="str">
        <f>D3136&amp;"|"&amp;COUNTIF($D$5:D3136,D3136)</f>
        <v>استلام حوامل الكابلات (Cable Trays)|18</v>
      </c>
    </row>
    <row r="3137" spans="1:12" ht="36" x14ac:dyDescent="0.4">
      <c r="A3137" s="20">
        <v>3133</v>
      </c>
      <c r="B3137" s="20" t="s">
        <v>4592</v>
      </c>
      <c r="C3137" s="21" t="s">
        <v>4593</v>
      </c>
      <c r="D3137" s="21" t="s">
        <v>4816</v>
      </c>
      <c r="E3137" s="21" t="s">
        <v>72</v>
      </c>
      <c r="F3137" s="21" t="s">
        <v>4842</v>
      </c>
      <c r="G3137" s="21"/>
      <c r="H3137" s="20" t="s">
        <v>78</v>
      </c>
      <c r="I3137" s="21" t="s">
        <v>4820</v>
      </c>
      <c r="J3137" s="5"/>
      <c r="K3137" s="5"/>
      <c r="L3137" s="19" t="str">
        <f>D3137&amp;"|"&amp;COUNTIF($D$5:D3137,D3137)</f>
        <v>استلام حوامل الكابلات (Cable Trays)|19</v>
      </c>
    </row>
    <row r="3138" spans="1:12" ht="36" x14ac:dyDescent="0.4">
      <c r="A3138" s="22">
        <v>3134</v>
      </c>
      <c r="B3138" s="22" t="s">
        <v>4592</v>
      </c>
      <c r="C3138" s="23" t="s">
        <v>4593</v>
      </c>
      <c r="D3138" s="23" t="s">
        <v>4816</v>
      </c>
      <c r="E3138" s="23" t="s">
        <v>118</v>
      </c>
      <c r="F3138" s="23" t="s">
        <v>4843</v>
      </c>
      <c r="G3138" s="23"/>
      <c r="H3138" s="22" t="s">
        <v>84</v>
      </c>
      <c r="I3138" s="23" t="s">
        <v>4820</v>
      </c>
      <c r="J3138" s="5"/>
      <c r="K3138" s="5"/>
      <c r="L3138" s="19" t="str">
        <f>D3138&amp;"|"&amp;COUNTIF($D$5:D3138,D3138)</f>
        <v>استلام حوامل الكابلات (Cable Trays)|20</v>
      </c>
    </row>
    <row r="3139" spans="1:12" ht="36" x14ac:dyDescent="0.4">
      <c r="A3139" s="20">
        <v>3135</v>
      </c>
      <c r="B3139" s="20" t="s">
        <v>4592</v>
      </c>
      <c r="C3139" s="21" t="s">
        <v>4593</v>
      </c>
      <c r="D3139" s="21" t="s">
        <v>4816</v>
      </c>
      <c r="E3139" s="21" t="s">
        <v>118</v>
      </c>
      <c r="F3139" s="21" t="s">
        <v>4844</v>
      </c>
      <c r="G3139" s="21"/>
      <c r="H3139" s="20" t="s">
        <v>84</v>
      </c>
      <c r="I3139" s="21" t="s">
        <v>4820</v>
      </c>
      <c r="J3139" s="5"/>
      <c r="K3139" s="5"/>
      <c r="L3139" s="19" t="str">
        <f>D3139&amp;"|"&amp;COUNTIF($D$5:D3139,D3139)</f>
        <v>استلام حوامل الكابلات (Cable Trays)|21</v>
      </c>
    </row>
    <row r="3140" spans="1:12" ht="36" x14ac:dyDescent="0.4">
      <c r="A3140" s="22">
        <v>3136</v>
      </c>
      <c r="B3140" s="22" t="s">
        <v>4592</v>
      </c>
      <c r="C3140" s="23" t="s">
        <v>4593</v>
      </c>
      <c r="D3140" s="23" t="s">
        <v>4816</v>
      </c>
      <c r="E3140" s="23" t="s">
        <v>118</v>
      </c>
      <c r="F3140" s="23" t="s">
        <v>4845</v>
      </c>
      <c r="G3140" s="23" t="s">
        <v>4846</v>
      </c>
      <c r="H3140" s="22" t="s">
        <v>84</v>
      </c>
      <c r="I3140" s="23" t="s">
        <v>4847</v>
      </c>
      <c r="J3140" s="5"/>
      <c r="K3140" s="5"/>
      <c r="L3140" s="19" t="str">
        <f>D3140&amp;"|"&amp;COUNTIF($D$5:D3140,D3140)</f>
        <v>استلام حوامل الكابلات (Cable Trays)|22</v>
      </c>
    </row>
    <row r="3141" spans="1:12" ht="36" x14ac:dyDescent="0.4">
      <c r="A3141" s="20">
        <v>3137</v>
      </c>
      <c r="B3141" s="20" t="s">
        <v>4592</v>
      </c>
      <c r="C3141" s="21" t="s">
        <v>4593</v>
      </c>
      <c r="D3141" s="21" t="s">
        <v>4816</v>
      </c>
      <c r="E3141" s="21" t="s">
        <v>404</v>
      </c>
      <c r="F3141" s="21" t="s">
        <v>4848</v>
      </c>
      <c r="G3141" s="21"/>
      <c r="H3141" s="20" t="s">
        <v>74</v>
      </c>
      <c r="I3141" s="21" t="s">
        <v>4847</v>
      </c>
      <c r="J3141" s="5"/>
      <c r="K3141" s="5"/>
      <c r="L3141" s="19" t="str">
        <f>D3141&amp;"|"&amp;COUNTIF($D$5:D3141,D3141)</f>
        <v>استلام حوامل الكابلات (Cable Trays)|23</v>
      </c>
    </row>
    <row r="3142" spans="1:12" ht="36" x14ac:dyDescent="0.4">
      <c r="A3142" s="22">
        <v>3138</v>
      </c>
      <c r="B3142" s="22" t="s">
        <v>4592</v>
      </c>
      <c r="C3142" s="23" t="s">
        <v>4593</v>
      </c>
      <c r="D3142" s="23" t="s">
        <v>4816</v>
      </c>
      <c r="E3142" s="23" t="s">
        <v>118</v>
      </c>
      <c r="F3142" s="23" t="s">
        <v>4849</v>
      </c>
      <c r="G3142" s="23"/>
      <c r="H3142" s="22" t="s">
        <v>84</v>
      </c>
      <c r="I3142" s="23" t="s">
        <v>4847</v>
      </c>
      <c r="J3142" s="5"/>
      <c r="K3142" s="5"/>
      <c r="L3142" s="19" t="str">
        <f>D3142&amp;"|"&amp;COUNTIF($D$5:D3142,D3142)</f>
        <v>استلام حوامل الكابلات (Cable Trays)|24</v>
      </c>
    </row>
    <row r="3143" spans="1:12" ht="36" x14ac:dyDescent="0.4">
      <c r="A3143" s="20">
        <v>3139</v>
      </c>
      <c r="B3143" s="20" t="s">
        <v>4592</v>
      </c>
      <c r="C3143" s="21" t="s">
        <v>4593</v>
      </c>
      <c r="D3143" s="21" t="s">
        <v>4816</v>
      </c>
      <c r="E3143" s="21" t="s">
        <v>72</v>
      </c>
      <c r="F3143" s="21" t="s">
        <v>4850</v>
      </c>
      <c r="G3143" s="21"/>
      <c r="H3143" s="20" t="s">
        <v>78</v>
      </c>
      <c r="I3143" s="21" t="s">
        <v>4847</v>
      </c>
      <c r="J3143" s="5"/>
      <c r="K3143" s="5"/>
      <c r="L3143" s="19" t="str">
        <f>D3143&amp;"|"&amp;COUNTIF($D$5:D3143,D3143)</f>
        <v>استلام حوامل الكابلات (Cable Trays)|25</v>
      </c>
    </row>
    <row r="3144" spans="1:12" ht="54" x14ac:dyDescent="0.4">
      <c r="A3144" s="22">
        <v>3140</v>
      </c>
      <c r="B3144" s="22" t="s">
        <v>4592</v>
      </c>
      <c r="C3144" s="23" t="s">
        <v>4593</v>
      </c>
      <c r="D3144" s="23" t="s">
        <v>4816</v>
      </c>
      <c r="E3144" s="23" t="s">
        <v>118</v>
      </c>
      <c r="F3144" s="23" t="s">
        <v>4851</v>
      </c>
      <c r="G3144" s="23" t="s">
        <v>4852</v>
      </c>
      <c r="H3144" s="22" t="s">
        <v>84</v>
      </c>
      <c r="I3144" s="23" t="s">
        <v>4847</v>
      </c>
      <c r="J3144" s="5"/>
      <c r="K3144" s="5"/>
      <c r="L3144" s="19" t="str">
        <f>D3144&amp;"|"&amp;COUNTIF($D$5:D3144,D3144)</f>
        <v>استلام حوامل الكابلات (Cable Trays)|26</v>
      </c>
    </row>
    <row r="3145" spans="1:12" ht="18" x14ac:dyDescent="0.4">
      <c r="A3145" s="20">
        <v>3141</v>
      </c>
      <c r="B3145" s="20" t="s">
        <v>4592</v>
      </c>
      <c r="C3145" s="21" t="s">
        <v>4593</v>
      </c>
      <c r="D3145" s="21" t="s">
        <v>4853</v>
      </c>
      <c r="E3145" s="21" t="s">
        <v>118</v>
      </c>
      <c r="F3145" s="21" t="s">
        <v>4854</v>
      </c>
      <c r="G3145" s="21" t="s">
        <v>4855</v>
      </c>
      <c r="H3145" s="20" t="s">
        <v>84</v>
      </c>
      <c r="I3145" s="21" t="s">
        <v>4847</v>
      </c>
      <c r="J3145" s="5"/>
      <c r="K3145" s="5"/>
      <c r="L3145" s="19" t="str">
        <f>D3145&amp;"|"&amp;COUNTIF($D$5:D3145,D3145)</f>
        <v>استلام قنوات الكابلات الأرضية|1</v>
      </c>
    </row>
    <row r="3146" spans="1:12" ht="18" x14ac:dyDescent="0.4">
      <c r="A3146" s="22">
        <v>3142</v>
      </c>
      <c r="B3146" s="22" t="s">
        <v>4592</v>
      </c>
      <c r="C3146" s="23" t="s">
        <v>4593</v>
      </c>
      <c r="D3146" s="23" t="s">
        <v>4853</v>
      </c>
      <c r="E3146" s="23" t="s">
        <v>118</v>
      </c>
      <c r="F3146" s="23" t="s">
        <v>4856</v>
      </c>
      <c r="G3146" s="23" t="s">
        <v>4857</v>
      </c>
      <c r="H3146" s="22" t="s">
        <v>84</v>
      </c>
      <c r="I3146" s="23" t="s">
        <v>4847</v>
      </c>
      <c r="J3146" s="5"/>
      <c r="K3146" s="5"/>
      <c r="L3146" s="19" t="str">
        <f>D3146&amp;"|"&amp;COUNTIF($D$5:D3146,D3146)</f>
        <v>استلام قنوات الكابلات الأرضية|2</v>
      </c>
    </row>
    <row r="3147" spans="1:12" ht="18" x14ac:dyDescent="0.4">
      <c r="A3147" s="20">
        <v>3143</v>
      </c>
      <c r="B3147" s="20" t="s">
        <v>4592</v>
      </c>
      <c r="C3147" s="21" t="s">
        <v>4593</v>
      </c>
      <c r="D3147" s="21" t="s">
        <v>4853</v>
      </c>
      <c r="E3147" s="21" t="s">
        <v>404</v>
      </c>
      <c r="F3147" s="21" t="s">
        <v>4858</v>
      </c>
      <c r="G3147" s="21"/>
      <c r="H3147" s="20" t="s">
        <v>84</v>
      </c>
      <c r="I3147" s="21" t="s">
        <v>4847</v>
      </c>
      <c r="J3147" s="5"/>
      <c r="K3147" s="5"/>
      <c r="L3147" s="19" t="str">
        <f>D3147&amp;"|"&amp;COUNTIF($D$5:D3147,D3147)</f>
        <v>استلام قنوات الكابلات الأرضية|3</v>
      </c>
    </row>
    <row r="3148" spans="1:12" ht="18" x14ac:dyDescent="0.4">
      <c r="A3148" s="22">
        <v>3144</v>
      </c>
      <c r="B3148" s="22" t="s">
        <v>4592</v>
      </c>
      <c r="C3148" s="23" t="s">
        <v>4593</v>
      </c>
      <c r="D3148" s="23" t="s">
        <v>4853</v>
      </c>
      <c r="E3148" s="23" t="s">
        <v>118</v>
      </c>
      <c r="F3148" s="23" t="s">
        <v>4859</v>
      </c>
      <c r="G3148" s="23" t="s">
        <v>4860</v>
      </c>
      <c r="H3148" s="22" t="s">
        <v>84</v>
      </c>
      <c r="I3148" s="23" t="s">
        <v>4847</v>
      </c>
      <c r="J3148" s="5"/>
      <c r="K3148" s="5"/>
      <c r="L3148" s="19" t="str">
        <f>D3148&amp;"|"&amp;COUNTIF($D$5:D3148,D3148)</f>
        <v>استلام قنوات الكابلات الأرضية|4</v>
      </c>
    </row>
    <row r="3149" spans="1:12" ht="36" x14ac:dyDescent="0.4">
      <c r="A3149" s="20">
        <v>3145</v>
      </c>
      <c r="B3149" s="20" t="s">
        <v>4592</v>
      </c>
      <c r="C3149" s="21" t="s">
        <v>4593</v>
      </c>
      <c r="D3149" s="21" t="s">
        <v>4861</v>
      </c>
      <c r="E3149" s="21" t="s">
        <v>76</v>
      </c>
      <c r="F3149" s="21" t="s">
        <v>4862</v>
      </c>
      <c r="G3149" s="21"/>
      <c r="H3149" s="20" t="s">
        <v>78</v>
      </c>
      <c r="I3149" s="21" t="s">
        <v>4863</v>
      </c>
      <c r="J3149" s="5"/>
      <c r="K3149" s="5"/>
      <c r="L3149" s="19" t="str">
        <f>D3149&amp;"|"&amp;COUNTIF($D$5:D3149,D3149)</f>
        <v>استلام الكابلات المدفونة بالموقع العام|1</v>
      </c>
    </row>
    <row r="3150" spans="1:12" ht="36" x14ac:dyDescent="0.4">
      <c r="A3150" s="22">
        <v>3146</v>
      </c>
      <c r="B3150" s="22" t="s">
        <v>4592</v>
      </c>
      <c r="C3150" s="23" t="s">
        <v>4593</v>
      </c>
      <c r="D3150" s="23" t="s">
        <v>4861</v>
      </c>
      <c r="E3150" s="23" t="s">
        <v>72</v>
      </c>
      <c r="F3150" s="23" t="s">
        <v>4864</v>
      </c>
      <c r="G3150" s="23"/>
      <c r="H3150" s="22" t="s">
        <v>78</v>
      </c>
      <c r="I3150" s="23" t="s">
        <v>4863</v>
      </c>
      <c r="J3150" s="5"/>
      <c r="K3150" s="5"/>
      <c r="L3150" s="19" t="str">
        <f>D3150&amp;"|"&amp;COUNTIF($D$5:D3150,D3150)</f>
        <v>استلام الكابلات المدفونة بالموقع العام|2</v>
      </c>
    </row>
    <row r="3151" spans="1:12" ht="36" x14ac:dyDescent="0.4">
      <c r="A3151" s="20">
        <v>3147</v>
      </c>
      <c r="B3151" s="20" t="s">
        <v>4592</v>
      </c>
      <c r="C3151" s="21" t="s">
        <v>4593</v>
      </c>
      <c r="D3151" s="21" t="s">
        <v>4861</v>
      </c>
      <c r="E3151" s="21" t="s">
        <v>72</v>
      </c>
      <c r="F3151" s="21" t="s">
        <v>4865</v>
      </c>
      <c r="G3151" s="21"/>
      <c r="H3151" s="20" t="s">
        <v>84</v>
      </c>
      <c r="I3151" s="21" t="s">
        <v>4863</v>
      </c>
      <c r="J3151" s="5"/>
      <c r="K3151" s="5"/>
      <c r="L3151" s="19" t="str">
        <f>D3151&amp;"|"&amp;COUNTIF($D$5:D3151,D3151)</f>
        <v>استلام الكابلات المدفونة بالموقع العام|3</v>
      </c>
    </row>
    <row r="3152" spans="1:12" ht="36" x14ac:dyDescent="0.4">
      <c r="A3152" s="22">
        <v>3148</v>
      </c>
      <c r="B3152" s="22" t="s">
        <v>4592</v>
      </c>
      <c r="C3152" s="23" t="s">
        <v>4593</v>
      </c>
      <c r="D3152" s="23" t="s">
        <v>4861</v>
      </c>
      <c r="E3152" s="23" t="s">
        <v>72</v>
      </c>
      <c r="F3152" s="23" t="s">
        <v>4866</v>
      </c>
      <c r="G3152" s="23"/>
      <c r="H3152" s="22" t="s">
        <v>74</v>
      </c>
      <c r="I3152" s="23" t="s">
        <v>4863</v>
      </c>
      <c r="J3152" s="5"/>
      <c r="K3152" s="5"/>
      <c r="L3152" s="19" t="str">
        <f>D3152&amp;"|"&amp;COUNTIF($D$5:D3152,D3152)</f>
        <v>استلام الكابلات المدفونة بالموقع العام|4</v>
      </c>
    </row>
    <row r="3153" spans="1:12" ht="36" x14ac:dyDescent="0.4">
      <c r="A3153" s="20">
        <v>3149</v>
      </c>
      <c r="B3153" s="20" t="s">
        <v>4592</v>
      </c>
      <c r="C3153" s="21" t="s">
        <v>4593</v>
      </c>
      <c r="D3153" s="21" t="s">
        <v>4861</v>
      </c>
      <c r="E3153" s="21" t="s">
        <v>72</v>
      </c>
      <c r="F3153" s="21" t="s">
        <v>4867</v>
      </c>
      <c r="G3153" s="21"/>
      <c r="H3153" s="20" t="s">
        <v>78</v>
      </c>
      <c r="I3153" s="21" t="s">
        <v>4863</v>
      </c>
      <c r="J3153" s="5"/>
      <c r="K3153" s="5"/>
      <c r="L3153" s="19" t="str">
        <f>D3153&amp;"|"&amp;COUNTIF($D$5:D3153,D3153)</f>
        <v>استلام الكابلات المدفونة بالموقع العام|5</v>
      </c>
    </row>
    <row r="3154" spans="1:12" ht="36" x14ac:dyDescent="0.4">
      <c r="A3154" s="22">
        <v>3150</v>
      </c>
      <c r="B3154" s="22" t="s">
        <v>4592</v>
      </c>
      <c r="C3154" s="23" t="s">
        <v>4593</v>
      </c>
      <c r="D3154" s="23" t="s">
        <v>4861</v>
      </c>
      <c r="E3154" s="23" t="s">
        <v>72</v>
      </c>
      <c r="F3154" s="23" t="s">
        <v>4868</v>
      </c>
      <c r="G3154" s="23"/>
      <c r="H3154" s="22" t="s">
        <v>78</v>
      </c>
      <c r="I3154" s="23" t="s">
        <v>4863</v>
      </c>
      <c r="J3154" s="5"/>
      <c r="K3154" s="5"/>
      <c r="L3154" s="19" t="str">
        <f>D3154&amp;"|"&amp;COUNTIF($D$5:D3154,D3154)</f>
        <v>استلام الكابلات المدفونة بالموقع العام|6</v>
      </c>
    </row>
    <row r="3155" spans="1:12" ht="36" x14ac:dyDescent="0.4">
      <c r="A3155" s="20">
        <v>3151</v>
      </c>
      <c r="B3155" s="20" t="s">
        <v>4592</v>
      </c>
      <c r="C3155" s="21" t="s">
        <v>4593</v>
      </c>
      <c r="D3155" s="21" t="s">
        <v>4861</v>
      </c>
      <c r="E3155" s="21" t="s">
        <v>118</v>
      </c>
      <c r="F3155" s="21" t="s">
        <v>4869</v>
      </c>
      <c r="G3155" s="21"/>
      <c r="H3155" s="20" t="s">
        <v>84</v>
      </c>
      <c r="I3155" s="21" t="s">
        <v>4863</v>
      </c>
      <c r="J3155" s="5"/>
      <c r="K3155" s="5"/>
      <c r="L3155" s="19" t="str">
        <f>D3155&amp;"|"&amp;COUNTIF($D$5:D3155,D3155)</f>
        <v>استلام الكابلات المدفونة بالموقع العام|7</v>
      </c>
    </row>
    <row r="3156" spans="1:12" ht="36" x14ac:dyDescent="0.4">
      <c r="A3156" s="22">
        <v>3152</v>
      </c>
      <c r="B3156" s="22" t="s">
        <v>4592</v>
      </c>
      <c r="C3156" s="23" t="s">
        <v>4593</v>
      </c>
      <c r="D3156" s="23" t="s">
        <v>4861</v>
      </c>
      <c r="E3156" s="23" t="s">
        <v>118</v>
      </c>
      <c r="F3156" s="23" t="s">
        <v>4870</v>
      </c>
      <c r="G3156" s="23"/>
      <c r="H3156" s="22" t="s">
        <v>74</v>
      </c>
      <c r="I3156" s="23" t="s">
        <v>4863</v>
      </c>
      <c r="J3156" s="5"/>
      <c r="K3156" s="5"/>
      <c r="L3156" s="19" t="str">
        <f>D3156&amp;"|"&amp;COUNTIF($D$5:D3156,D3156)</f>
        <v>استلام الكابلات المدفونة بالموقع العام|8</v>
      </c>
    </row>
    <row r="3157" spans="1:12" ht="36" x14ac:dyDescent="0.4">
      <c r="A3157" s="20">
        <v>3153</v>
      </c>
      <c r="B3157" s="20" t="s">
        <v>4592</v>
      </c>
      <c r="C3157" s="21" t="s">
        <v>4593</v>
      </c>
      <c r="D3157" s="21" t="s">
        <v>4861</v>
      </c>
      <c r="E3157" s="21" t="s">
        <v>118</v>
      </c>
      <c r="F3157" s="21" t="s">
        <v>4871</v>
      </c>
      <c r="G3157" s="21" t="s">
        <v>4872</v>
      </c>
      <c r="H3157" s="20" t="s">
        <v>74</v>
      </c>
      <c r="I3157" s="21" t="s">
        <v>4863</v>
      </c>
      <c r="J3157" s="5"/>
      <c r="K3157" s="5"/>
      <c r="L3157" s="19" t="str">
        <f>D3157&amp;"|"&amp;COUNTIF($D$5:D3157,D3157)</f>
        <v>استلام الكابلات المدفونة بالموقع العام|9</v>
      </c>
    </row>
    <row r="3158" spans="1:12" ht="36" x14ac:dyDescent="0.4">
      <c r="A3158" s="22">
        <v>3154</v>
      </c>
      <c r="B3158" s="22" t="s">
        <v>4592</v>
      </c>
      <c r="C3158" s="23" t="s">
        <v>4593</v>
      </c>
      <c r="D3158" s="23" t="s">
        <v>4861</v>
      </c>
      <c r="E3158" s="23" t="s">
        <v>118</v>
      </c>
      <c r="F3158" s="23" t="s">
        <v>4873</v>
      </c>
      <c r="G3158" s="23" t="s">
        <v>4874</v>
      </c>
      <c r="H3158" s="22" t="s">
        <v>84</v>
      </c>
      <c r="I3158" s="23" t="s">
        <v>4863</v>
      </c>
      <c r="J3158" s="5"/>
      <c r="K3158" s="5"/>
      <c r="L3158" s="19" t="str">
        <f>D3158&amp;"|"&amp;COUNTIF($D$5:D3158,D3158)</f>
        <v>استلام الكابلات المدفونة بالموقع العام|10</v>
      </c>
    </row>
    <row r="3159" spans="1:12" ht="36" x14ac:dyDescent="0.4">
      <c r="A3159" s="20">
        <v>3155</v>
      </c>
      <c r="B3159" s="20" t="s">
        <v>4592</v>
      </c>
      <c r="C3159" s="21" t="s">
        <v>4593</v>
      </c>
      <c r="D3159" s="21" t="s">
        <v>4861</v>
      </c>
      <c r="E3159" s="21" t="s">
        <v>72</v>
      </c>
      <c r="F3159" s="21" t="s">
        <v>4875</v>
      </c>
      <c r="G3159" s="21" t="s">
        <v>4876</v>
      </c>
      <c r="H3159" s="20" t="s">
        <v>78</v>
      </c>
      <c r="I3159" s="21" t="s">
        <v>4863</v>
      </c>
      <c r="J3159" s="5"/>
      <c r="K3159" s="5"/>
      <c r="L3159" s="19" t="str">
        <f>D3159&amp;"|"&amp;COUNTIF($D$5:D3159,D3159)</f>
        <v>استلام الكابلات المدفونة بالموقع العام|11</v>
      </c>
    </row>
    <row r="3160" spans="1:12" ht="36" x14ac:dyDescent="0.4">
      <c r="A3160" s="22">
        <v>3156</v>
      </c>
      <c r="B3160" s="22" t="s">
        <v>4592</v>
      </c>
      <c r="C3160" s="23" t="s">
        <v>4593</v>
      </c>
      <c r="D3160" s="23" t="s">
        <v>4861</v>
      </c>
      <c r="E3160" s="23" t="s">
        <v>118</v>
      </c>
      <c r="F3160" s="23" t="s">
        <v>4877</v>
      </c>
      <c r="G3160" s="23" t="s">
        <v>4878</v>
      </c>
      <c r="H3160" s="22" t="s">
        <v>84</v>
      </c>
      <c r="I3160" s="23" t="s">
        <v>4879</v>
      </c>
      <c r="J3160" s="5"/>
      <c r="K3160" s="5"/>
      <c r="L3160" s="19" t="str">
        <f>D3160&amp;"|"&amp;COUNTIF($D$5:D3160,D3160)</f>
        <v>استلام الكابلات المدفونة بالموقع العام|12</v>
      </c>
    </row>
    <row r="3161" spans="1:12" ht="36" x14ac:dyDescent="0.4">
      <c r="A3161" s="20">
        <v>3157</v>
      </c>
      <c r="B3161" s="20" t="s">
        <v>4592</v>
      </c>
      <c r="C3161" s="21" t="s">
        <v>4593</v>
      </c>
      <c r="D3161" s="21" t="s">
        <v>4861</v>
      </c>
      <c r="E3161" s="21" t="s">
        <v>118</v>
      </c>
      <c r="F3161" s="21" t="s">
        <v>4880</v>
      </c>
      <c r="G3161" s="21" t="s">
        <v>4881</v>
      </c>
      <c r="H3161" s="20" t="s">
        <v>84</v>
      </c>
      <c r="I3161" s="21" t="s">
        <v>4879</v>
      </c>
      <c r="J3161" s="5"/>
      <c r="K3161" s="5"/>
      <c r="L3161" s="19" t="str">
        <f>D3161&amp;"|"&amp;COUNTIF($D$5:D3161,D3161)</f>
        <v>استلام الكابلات المدفونة بالموقع العام|13</v>
      </c>
    </row>
    <row r="3162" spans="1:12" ht="36" x14ac:dyDescent="0.4">
      <c r="A3162" s="22">
        <v>3158</v>
      </c>
      <c r="B3162" s="22" t="s">
        <v>4592</v>
      </c>
      <c r="C3162" s="23" t="s">
        <v>4593</v>
      </c>
      <c r="D3162" s="23" t="s">
        <v>4861</v>
      </c>
      <c r="E3162" s="23" t="s">
        <v>118</v>
      </c>
      <c r="F3162" s="23" t="s">
        <v>4882</v>
      </c>
      <c r="G3162" s="23" t="s">
        <v>4883</v>
      </c>
      <c r="H3162" s="22" t="s">
        <v>84</v>
      </c>
      <c r="I3162" s="23" t="s">
        <v>4879</v>
      </c>
      <c r="J3162" s="5"/>
      <c r="K3162" s="5"/>
      <c r="L3162" s="19" t="str">
        <f>D3162&amp;"|"&amp;COUNTIF($D$5:D3162,D3162)</f>
        <v>استلام الكابلات المدفونة بالموقع العام|14</v>
      </c>
    </row>
    <row r="3163" spans="1:12" ht="36" x14ac:dyDescent="0.4">
      <c r="A3163" s="20">
        <v>3159</v>
      </c>
      <c r="B3163" s="20" t="s">
        <v>4592</v>
      </c>
      <c r="C3163" s="21" t="s">
        <v>4593</v>
      </c>
      <c r="D3163" s="21" t="s">
        <v>4861</v>
      </c>
      <c r="E3163" s="21" t="s">
        <v>118</v>
      </c>
      <c r="F3163" s="21" t="s">
        <v>4884</v>
      </c>
      <c r="G3163" s="21" t="s">
        <v>4885</v>
      </c>
      <c r="H3163" s="20" t="s">
        <v>74</v>
      </c>
      <c r="I3163" s="21" t="s">
        <v>4879</v>
      </c>
      <c r="J3163" s="5"/>
      <c r="K3163" s="5"/>
      <c r="L3163" s="19" t="str">
        <f>D3163&amp;"|"&amp;COUNTIF($D$5:D3163,D3163)</f>
        <v>استلام الكابلات المدفونة بالموقع العام|15</v>
      </c>
    </row>
    <row r="3164" spans="1:12" ht="36" x14ac:dyDescent="0.4">
      <c r="A3164" s="22">
        <v>3160</v>
      </c>
      <c r="B3164" s="22" t="s">
        <v>4592</v>
      </c>
      <c r="C3164" s="23" t="s">
        <v>4593</v>
      </c>
      <c r="D3164" s="23" t="s">
        <v>4861</v>
      </c>
      <c r="E3164" s="23" t="s">
        <v>118</v>
      </c>
      <c r="F3164" s="23" t="s">
        <v>4886</v>
      </c>
      <c r="G3164" s="23" t="s">
        <v>4887</v>
      </c>
      <c r="H3164" s="22" t="s">
        <v>84</v>
      </c>
      <c r="I3164" s="23" t="s">
        <v>4879</v>
      </c>
      <c r="J3164" s="5"/>
      <c r="K3164" s="5"/>
      <c r="L3164" s="19" t="str">
        <f>D3164&amp;"|"&amp;COUNTIF($D$5:D3164,D3164)</f>
        <v>استلام الكابلات المدفونة بالموقع العام|16</v>
      </c>
    </row>
    <row r="3165" spans="1:12" ht="36" x14ac:dyDescent="0.4">
      <c r="A3165" s="20">
        <v>3161</v>
      </c>
      <c r="B3165" s="20" t="s">
        <v>4592</v>
      </c>
      <c r="C3165" s="21" t="s">
        <v>4593</v>
      </c>
      <c r="D3165" s="21" t="s">
        <v>4861</v>
      </c>
      <c r="E3165" s="21" t="s">
        <v>118</v>
      </c>
      <c r="F3165" s="21" t="s">
        <v>4888</v>
      </c>
      <c r="G3165" s="21" t="s">
        <v>4889</v>
      </c>
      <c r="H3165" s="20" t="s">
        <v>84</v>
      </c>
      <c r="I3165" s="21" t="s">
        <v>4879</v>
      </c>
      <c r="J3165" s="5"/>
      <c r="K3165" s="5"/>
      <c r="L3165" s="19" t="str">
        <f>D3165&amp;"|"&amp;COUNTIF($D$5:D3165,D3165)</f>
        <v>استلام الكابلات المدفونة بالموقع العام|17</v>
      </c>
    </row>
    <row r="3166" spans="1:12" ht="36" x14ac:dyDescent="0.4">
      <c r="A3166" s="22">
        <v>3162</v>
      </c>
      <c r="B3166" s="22" t="s">
        <v>4592</v>
      </c>
      <c r="C3166" s="23" t="s">
        <v>4593</v>
      </c>
      <c r="D3166" s="23" t="s">
        <v>4861</v>
      </c>
      <c r="E3166" s="23" t="s">
        <v>72</v>
      </c>
      <c r="F3166" s="23" t="s">
        <v>4890</v>
      </c>
      <c r="G3166" s="23" t="s">
        <v>4891</v>
      </c>
      <c r="H3166" s="22" t="s">
        <v>78</v>
      </c>
      <c r="I3166" s="23" t="s">
        <v>4879</v>
      </c>
      <c r="J3166" s="5"/>
      <c r="K3166" s="5"/>
      <c r="L3166" s="19" t="str">
        <f>D3166&amp;"|"&amp;COUNTIF($D$5:D3166,D3166)</f>
        <v>استلام الكابلات المدفونة بالموقع العام|18</v>
      </c>
    </row>
    <row r="3167" spans="1:12" ht="36" x14ac:dyDescent="0.4">
      <c r="A3167" s="20">
        <v>3163</v>
      </c>
      <c r="B3167" s="20" t="s">
        <v>4592</v>
      </c>
      <c r="C3167" s="21" t="s">
        <v>4593</v>
      </c>
      <c r="D3167" s="21" t="s">
        <v>4861</v>
      </c>
      <c r="E3167" s="21" t="s">
        <v>118</v>
      </c>
      <c r="F3167" s="21" t="s">
        <v>4892</v>
      </c>
      <c r="G3167" s="21" t="s">
        <v>4893</v>
      </c>
      <c r="H3167" s="20" t="s">
        <v>84</v>
      </c>
      <c r="I3167" s="21" t="s">
        <v>4894</v>
      </c>
      <c r="J3167" s="5"/>
      <c r="K3167" s="5"/>
      <c r="L3167" s="19" t="str">
        <f>D3167&amp;"|"&amp;COUNTIF($D$5:D3167,D3167)</f>
        <v>استلام الكابلات المدفونة بالموقع العام|19</v>
      </c>
    </row>
    <row r="3168" spans="1:12" ht="36" x14ac:dyDescent="0.4">
      <c r="A3168" s="22">
        <v>3164</v>
      </c>
      <c r="B3168" s="22" t="s">
        <v>4592</v>
      </c>
      <c r="C3168" s="23" t="s">
        <v>4593</v>
      </c>
      <c r="D3168" s="23" t="s">
        <v>4861</v>
      </c>
      <c r="E3168" s="23" t="s">
        <v>118</v>
      </c>
      <c r="F3168" s="23" t="s">
        <v>4895</v>
      </c>
      <c r="G3168" s="23" t="s">
        <v>4896</v>
      </c>
      <c r="H3168" s="22" t="s">
        <v>84</v>
      </c>
      <c r="I3168" s="23" t="s">
        <v>4894</v>
      </c>
      <c r="J3168" s="5"/>
      <c r="K3168" s="5"/>
      <c r="L3168" s="19" t="str">
        <f>D3168&amp;"|"&amp;COUNTIF($D$5:D3168,D3168)</f>
        <v>استلام الكابلات المدفونة بالموقع العام|20</v>
      </c>
    </row>
    <row r="3169" spans="1:12" ht="36" x14ac:dyDescent="0.4">
      <c r="A3169" s="20">
        <v>3165</v>
      </c>
      <c r="B3169" s="20" t="s">
        <v>4592</v>
      </c>
      <c r="C3169" s="21" t="s">
        <v>4593</v>
      </c>
      <c r="D3169" s="21" t="s">
        <v>4861</v>
      </c>
      <c r="E3169" s="21" t="s">
        <v>404</v>
      </c>
      <c r="F3169" s="21" t="s">
        <v>4897</v>
      </c>
      <c r="G3169" s="21" t="s">
        <v>4898</v>
      </c>
      <c r="H3169" s="20" t="s">
        <v>84</v>
      </c>
      <c r="I3169" s="21" t="s">
        <v>4894</v>
      </c>
      <c r="J3169" s="5"/>
      <c r="K3169" s="5"/>
      <c r="L3169" s="19" t="str">
        <f>D3169&amp;"|"&amp;COUNTIF($D$5:D3169,D3169)</f>
        <v>استلام الكابلات المدفونة بالموقع العام|21</v>
      </c>
    </row>
    <row r="3170" spans="1:12" ht="36" x14ac:dyDescent="0.4">
      <c r="A3170" s="22">
        <v>3166</v>
      </c>
      <c r="B3170" s="22" t="s">
        <v>4592</v>
      </c>
      <c r="C3170" s="23" t="s">
        <v>4593</v>
      </c>
      <c r="D3170" s="23" t="s">
        <v>4861</v>
      </c>
      <c r="E3170" s="23" t="s">
        <v>118</v>
      </c>
      <c r="F3170" s="23" t="s">
        <v>4899</v>
      </c>
      <c r="G3170" s="23" t="s">
        <v>4900</v>
      </c>
      <c r="H3170" s="22" t="s">
        <v>74</v>
      </c>
      <c r="I3170" s="23" t="s">
        <v>4863</v>
      </c>
      <c r="J3170" s="5"/>
      <c r="K3170" s="5"/>
      <c r="L3170" s="19" t="str">
        <f>D3170&amp;"|"&amp;COUNTIF($D$5:D3170,D3170)</f>
        <v>استلام الكابلات المدفونة بالموقع العام|22</v>
      </c>
    </row>
    <row r="3171" spans="1:12" ht="36" x14ac:dyDescent="0.4">
      <c r="A3171" s="20">
        <v>3167</v>
      </c>
      <c r="B3171" s="20" t="s">
        <v>4592</v>
      </c>
      <c r="C3171" s="21" t="s">
        <v>4593</v>
      </c>
      <c r="D3171" s="21" t="s">
        <v>4861</v>
      </c>
      <c r="E3171" s="21" t="s">
        <v>118</v>
      </c>
      <c r="F3171" s="21" t="s">
        <v>4901</v>
      </c>
      <c r="G3171" s="21"/>
      <c r="H3171" s="20" t="s">
        <v>84</v>
      </c>
      <c r="I3171" s="21" t="s">
        <v>4879</v>
      </c>
      <c r="J3171" s="5"/>
      <c r="K3171" s="5"/>
      <c r="L3171" s="19" t="str">
        <f>D3171&amp;"|"&amp;COUNTIF($D$5:D3171,D3171)</f>
        <v>استلام الكابلات المدفونة بالموقع العام|23</v>
      </c>
    </row>
    <row r="3172" spans="1:12" ht="36" x14ac:dyDescent="0.4">
      <c r="A3172" s="22">
        <v>3168</v>
      </c>
      <c r="B3172" s="22" t="s">
        <v>4592</v>
      </c>
      <c r="C3172" s="23" t="s">
        <v>4593</v>
      </c>
      <c r="D3172" s="23" t="s">
        <v>4861</v>
      </c>
      <c r="E3172" s="23" t="s">
        <v>118</v>
      </c>
      <c r="F3172" s="23" t="s">
        <v>4902</v>
      </c>
      <c r="G3172" s="23"/>
      <c r="H3172" s="22" t="s">
        <v>84</v>
      </c>
      <c r="I3172" s="23" t="s">
        <v>4879</v>
      </c>
      <c r="J3172" s="5"/>
      <c r="K3172" s="5"/>
      <c r="L3172" s="19" t="str">
        <f>D3172&amp;"|"&amp;COUNTIF($D$5:D3172,D3172)</f>
        <v>استلام الكابلات المدفونة بالموقع العام|24</v>
      </c>
    </row>
    <row r="3173" spans="1:12" ht="36" x14ac:dyDescent="0.4">
      <c r="A3173" s="20">
        <v>3169</v>
      </c>
      <c r="B3173" s="20" t="s">
        <v>4592</v>
      </c>
      <c r="C3173" s="21" t="s">
        <v>4593</v>
      </c>
      <c r="D3173" s="21" t="s">
        <v>4861</v>
      </c>
      <c r="E3173" s="21" t="s">
        <v>118</v>
      </c>
      <c r="F3173" s="21" t="s">
        <v>4903</v>
      </c>
      <c r="G3173" s="21"/>
      <c r="H3173" s="20" t="s">
        <v>84</v>
      </c>
      <c r="I3173" s="21" t="s">
        <v>4879</v>
      </c>
      <c r="J3173" s="5"/>
      <c r="K3173" s="5"/>
      <c r="L3173" s="19" t="str">
        <f>D3173&amp;"|"&amp;COUNTIF($D$5:D3173,D3173)</f>
        <v>استلام الكابلات المدفونة بالموقع العام|25</v>
      </c>
    </row>
    <row r="3174" spans="1:12" ht="36" x14ac:dyDescent="0.4">
      <c r="A3174" s="22">
        <v>3170</v>
      </c>
      <c r="B3174" s="22" t="s">
        <v>4592</v>
      </c>
      <c r="C3174" s="23" t="s">
        <v>4593</v>
      </c>
      <c r="D3174" s="23" t="s">
        <v>4861</v>
      </c>
      <c r="E3174" s="23" t="s">
        <v>118</v>
      </c>
      <c r="F3174" s="23" t="s">
        <v>4904</v>
      </c>
      <c r="G3174" s="23"/>
      <c r="H3174" s="22" t="s">
        <v>84</v>
      </c>
      <c r="I3174" s="23" t="s">
        <v>4879</v>
      </c>
      <c r="J3174" s="5"/>
      <c r="K3174" s="5"/>
      <c r="L3174" s="19" t="str">
        <f>D3174&amp;"|"&amp;COUNTIF($D$5:D3174,D3174)</f>
        <v>استلام الكابلات المدفونة بالموقع العام|26</v>
      </c>
    </row>
    <row r="3175" spans="1:12" ht="36" x14ac:dyDescent="0.4">
      <c r="A3175" s="20">
        <v>3171</v>
      </c>
      <c r="B3175" s="20" t="s">
        <v>4592</v>
      </c>
      <c r="C3175" s="21" t="s">
        <v>4593</v>
      </c>
      <c r="D3175" s="21" t="s">
        <v>4861</v>
      </c>
      <c r="E3175" s="21" t="s">
        <v>118</v>
      </c>
      <c r="F3175" s="21" t="s">
        <v>4905</v>
      </c>
      <c r="G3175" s="21"/>
      <c r="H3175" s="20" t="s">
        <v>84</v>
      </c>
      <c r="I3175" s="21" t="s">
        <v>4879</v>
      </c>
      <c r="J3175" s="5"/>
      <c r="K3175" s="5"/>
      <c r="L3175" s="19" t="str">
        <f>D3175&amp;"|"&amp;COUNTIF($D$5:D3175,D3175)</f>
        <v>استلام الكابلات المدفونة بالموقع العام|27</v>
      </c>
    </row>
    <row r="3176" spans="1:12" ht="36" x14ac:dyDescent="0.4">
      <c r="A3176" s="22">
        <v>3172</v>
      </c>
      <c r="B3176" s="22" t="s">
        <v>4592</v>
      </c>
      <c r="C3176" s="23" t="s">
        <v>4593</v>
      </c>
      <c r="D3176" s="23" t="s">
        <v>4861</v>
      </c>
      <c r="E3176" s="23" t="s">
        <v>118</v>
      </c>
      <c r="F3176" s="23" t="s">
        <v>4906</v>
      </c>
      <c r="G3176" s="23"/>
      <c r="H3176" s="22" t="s">
        <v>74</v>
      </c>
      <c r="I3176" s="23" t="s">
        <v>4907</v>
      </c>
      <c r="J3176" s="5"/>
      <c r="K3176" s="5"/>
      <c r="L3176" s="19" t="str">
        <f>D3176&amp;"|"&amp;COUNTIF($D$5:D3176,D3176)</f>
        <v>استلام الكابلات المدفونة بالموقع العام|28</v>
      </c>
    </row>
    <row r="3177" spans="1:12" ht="36" x14ac:dyDescent="0.4">
      <c r="A3177" s="20">
        <v>3173</v>
      </c>
      <c r="B3177" s="20" t="s">
        <v>4592</v>
      </c>
      <c r="C3177" s="21" t="s">
        <v>4593</v>
      </c>
      <c r="D3177" s="21" t="s">
        <v>4861</v>
      </c>
      <c r="E3177" s="21" t="s">
        <v>118</v>
      </c>
      <c r="F3177" s="21" t="s">
        <v>4908</v>
      </c>
      <c r="G3177" s="21"/>
      <c r="H3177" s="20" t="s">
        <v>84</v>
      </c>
      <c r="I3177" s="21" t="s">
        <v>4879</v>
      </c>
      <c r="J3177" s="5"/>
      <c r="K3177" s="5"/>
      <c r="L3177" s="19" t="str">
        <f>D3177&amp;"|"&amp;COUNTIF($D$5:D3177,D3177)</f>
        <v>استلام الكابلات المدفونة بالموقع العام|29</v>
      </c>
    </row>
    <row r="3178" spans="1:12" ht="36" x14ac:dyDescent="0.4">
      <c r="A3178" s="22">
        <v>3174</v>
      </c>
      <c r="B3178" s="22" t="s">
        <v>4592</v>
      </c>
      <c r="C3178" s="23" t="s">
        <v>4593</v>
      </c>
      <c r="D3178" s="23" t="s">
        <v>4861</v>
      </c>
      <c r="E3178" s="23" t="s">
        <v>118</v>
      </c>
      <c r="F3178" s="23" t="s">
        <v>4909</v>
      </c>
      <c r="G3178" s="23"/>
      <c r="H3178" s="22" t="s">
        <v>84</v>
      </c>
      <c r="I3178" s="23" t="s">
        <v>4894</v>
      </c>
      <c r="J3178" s="5"/>
      <c r="K3178" s="5"/>
      <c r="L3178" s="19" t="str">
        <f>D3178&amp;"|"&amp;COUNTIF($D$5:D3178,D3178)</f>
        <v>استلام الكابلات المدفونة بالموقع العام|30</v>
      </c>
    </row>
    <row r="3179" spans="1:12" ht="36" x14ac:dyDescent="0.4">
      <c r="A3179" s="20">
        <v>3175</v>
      </c>
      <c r="B3179" s="20" t="s">
        <v>4592</v>
      </c>
      <c r="C3179" s="21" t="s">
        <v>4593</v>
      </c>
      <c r="D3179" s="21" t="s">
        <v>4861</v>
      </c>
      <c r="E3179" s="21" t="s">
        <v>118</v>
      </c>
      <c r="F3179" s="21" t="s">
        <v>4910</v>
      </c>
      <c r="G3179" s="21"/>
      <c r="H3179" s="20" t="s">
        <v>84</v>
      </c>
      <c r="I3179" s="21" t="s">
        <v>4894</v>
      </c>
      <c r="J3179" s="5"/>
      <c r="K3179" s="5"/>
      <c r="L3179" s="19" t="str">
        <f>D3179&amp;"|"&amp;COUNTIF($D$5:D3179,D3179)</f>
        <v>استلام الكابلات المدفونة بالموقع العام|31</v>
      </c>
    </row>
    <row r="3180" spans="1:12" ht="36" x14ac:dyDescent="0.4">
      <c r="A3180" s="22">
        <v>3176</v>
      </c>
      <c r="B3180" s="22" t="s">
        <v>4592</v>
      </c>
      <c r="C3180" s="23" t="s">
        <v>4593</v>
      </c>
      <c r="D3180" s="23" t="s">
        <v>4861</v>
      </c>
      <c r="E3180" s="23" t="s">
        <v>118</v>
      </c>
      <c r="F3180" s="23" t="s">
        <v>4911</v>
      </c>
      <c r="G3180" s="23"/>
      <c r="H3180" s="22" t="s">
        <v>84</v>
      </c>
      <c r="I3180" s="23" t="s">
        <v>4894</v>
      </c>
      <c r="J3180" s="5"/>
      <c r="K3180" s="5"/>
      <c r="L3180" s="19" t="str">
        <f>D3180&amp;"|"&amp;COUNTIF($D$5:D3180,D3180)</f>
        <v>استلام الكابلات المدفونة بالموقع العام|32</v>
      </c>
    </row>
    <row r="3181" spans="1:12" ht="36" x14ac:dyDescent="0.4">
      <c r="A3181" s="20">
        <v>3177</v>
      </c>
      <c r="B3181" s="20" t="s">
        <v>4592</v>
      </c>
      <c r="C3181" s="21" t="s">
        <v>4593</v>
      </c>
      <c r="D3181" s="21" t="s">
        <v>4861</v>
      </c>
      <c r="E3181" s="21" t="s">
        <v>118</v>
      </c>
      <c r="F3181" s="21" t="s">
        <v>4912</v>
      </c>
      <c r="G3181" s="21"/>
      <c r="H3181" s="20" t="s">
        <v>84</v>
      </c>
      <c r="I3181" s="21" t="s">
        <v>4894</v>
      </c>
      <c r="J3181" s="5"/>
      <c r="K3181" s="5"/>
      <c r="L3181" s="19" t="str">
        <f>D3181&amp;"|"&amp;COUNTIF($D$5:D3181,D3181)</f>
        <v>استلام الكابلات المدفونة بالموقع العام|33</v>
      </c>
    </row>
    <row r="3182" spans="1:12" ht="36" x14ac:dyDescent="0.4">
      <c r="A3182" s="22">
        <v>3178</v>
      </c>
      <c r="B3182" s="22" t="s">
        <v>4592</v>
      </c>
      <c r="C3182" s="23" t="s">
        <v>4593</v>
      </c>
      <c r="D3182" s="23" t="s">
        <v>4913</v>
      </c>
      <c r="E3182" s="23" t="s">
        <v>118</v>
      </c>
      <c r="F3182" s="23" t="s">
        <v>4914</v>
      </c>
      <c r="G3182" s="23"/>
      <c r="H3182" s="22" t="s">
        <v>74</v>
      </c>
      <c r="I3182" s="23" t="s">
        <v>4894</v>
      </c>
      <c r="J3182" s="5"/>
      <c r="K3182" s="5"/>
      <c r="L3182" s="19" t="str">
        <f>D3182&amp;"|"&amp;COUNTIF($D$5:D3182,D3182)</f>
        <v>استلام وصلات الكابلات الكهربائية|1</v>
      </c>
    </row>
    <row r="3183" spans="1:12" ht="36" x14ac:dyDescent="0.4">
      <c r="A3183" s="20">
        <v>3179</v>
      </c>
      <c r="B3183" s="20" t="s">
        <v>4592</v>
      </c>
      <c r="C3183" s="21" t="s">
        <v>4593</v>
      </c>
      <c r="D3183" s="21" t="s">
        <v>4913</v>
      </c>
      <c r="E3183" s="21" t="s">
        <v>404</v>
      </c>
      <c r="F3183" s="21" t="s">
        <v>4915</v>
      </c>
      <c r="G3183" s="21"/>
      <c r="H3183" s="20" t="s">
        <v>84</v>
      </c>
      <c r="I3183" s="21" t="s">
        <v>4894</v>
      </c>
      <c r="J3183" s="5"/>
      <c r="K3183" s="5"/>
      <c r="L3183" s="19" t="str">
        <f>D3183&amp;"|"&amp;COUNTIF($D$5:D3183,D3183)</f>
        <v>استلام وصلات الكابلات الكهربائية|2</v>
      </c>
    </row>
    <row r="3184" spans="1:12" ht="18" x14ac:dyDescent="0.4">
      <c r="A3184" s="22">
        <v>3180</v>
      </c>
      <c r="B3184" s="22" t="s">
        <v>4592</v>
      </c>
      <c r="C3184" s="23" t="s">
        <v>4593</v>
      </c>
      <c r="D3184" s="23" t="s">
        <v>4913</v>
      </c>
      <c r="E3184" s="23" t="s">
        <v>118</v>
      </c>
      <c r="F3184" s="23" t="s">
        <v>4916</v>
      </c>
      <c r="G3184" s="23"/>
      <c r="H3184" s="22" t="s">
        <v>84</v>
      </c>
      <c r="I3184" s="23" t="s">
        <v>4894</v>
      </c>
      <c r="J3184" s="5"/>
      <c r="K3184" s="5"/>
      <c r="L3184" s="19" t="str">
        <f>D3184&amp;"|"&amp;COUNTIF($D$5:D3184,D3184)</f>
        <v>استلام وصلات الكابلات الكهربائية|3</v>
      </c>
    </row>
    <row r="3185" spans="1:12" ht="18" x14ac:dyDescent="0.4">
      <c r="A3185" s="20">
        <v>3181</v>
      </c>
      <c r="B3185" s="20" t="s">
        <v>4592</v>
      </c>
      <c r="C3185" s="21" t="s">
        <v>4593</v>
      </c>
      <c r="D3185" s="21" t="s">
        <v>4913</v>
      </c>
      <c r="E3185" s="21" t="s">
        <v>118</v>
      </c>
      <c r="F3185" s="21" t="s">
        <v>4917</v>
      </c>
      <c r="G3185" s="21"/>
      <c r="H3185" s="20" t="s">
        <v>84</v>
      </c>
      <c r="I3185" s="21" t="s">
        <v>4894</v>
      </c>
      <c r="J3185" s="5"/>
      <c r="K3185" s="5"/>
      <c r="L3185" s="19" t="str">
        <f>D3185&amp;"|"&amp;COUNTIF($D$5:D3185,D3185)</f>
        <v>استلام وصلات الكابلات الكهربائية|4</v>
      </c>
    </row>
    <row r="3186" spans="1:12" ht="36" x14ac:dyDescent="0.4">
      <c r="A3186" s="22">
        <v>3182</v>
      </c>
      <c r="B3186" s="22" t="s">
        <v>4592</v>
      </c>
      <c r="C3186" s="23" t="s">
        <v>4593</v>
      </c>
      <c r="D3186" s="23" t="s">
        <v>4913</v>
      </c>
      <c r="E3186" s="23" t="s">
        <v>118</v>
      </c>
      <c r="F3186" s="23" t="s">
        <v>4918</v>
      </c>
      <c r="G3186" s="23" t="s">
        <v>4919</v>
      </c>
      <c r="H3186" s="22" t="s">
        <v>84</v>
      </c>
      <c r="I3186" s="23" t="s">
        <v>4894</v>
      </c>
      <c r="J3186" s="5"/>
      <c r="K3186" s="5"/>
      <c r="L3186" s="19" t="str">
        <f>D3186&amp;"|"&amp;COUNTIF($D$5:D3186,D3186)</f>
        <v>استلام وصلات الكابلات الكهربائية|5</v>
      </c>
    </row>
    <row r="3187" spans="1:12" ht="36" x14ac:dyDescent="0.4">
      <c r="A3187" s="20">
        <v>3183</v>
      </c>
      <c r="B3187" s="20" t="s">
        <v>4592</v>
      </c>
      <c r="C3187" s="21" t="s">
        <v>4593</v>
      </c>
      <c r="D3187" s="21" t="s">
        <v>4913</v>
      </c>
      <c r="E3187" s="21" t="s">
        <v>118</v>
      </c>
      <c r="F3187" s="21" t="s">
        <v>4920</v>
      </c>
      <c r="G3187" s="21"/>
      <c r="H3187" s="20" t="s">
        <v>84</v>
      </c>
      <c r="I3187" s="21" t="s">
        <v>4921</v>
      </c>
      <c r="J3187" s="5"/>
      <c r="K3187" s="5"/>
      <c r="L3187" s="19" t="str">
        <f>D3187&amp;"|"&amp;COUNTIF($D$5:D3187,D3187)</f>
        <v>استلام وصلات الكابلات الكهربائية|6</v>
      </c>
    </row>
    <row r="3188" spans="1:12" ht="36" x14ac:dyDescent="0.4">
      <c r="A3188" s="22">
        <v>3184</v>
      </c>
      <c r="B3188" s="22" t="s">
        <v>4592</v>
      </c>
      <c r="C3188" s="23" t="s">
        <v>4593</v>
      </c>
      <c r="D3188" s="23" t="s">
        <v>4913</v>
      </c>
      <c r="E3188" s="23" t="s">
        <v>118</v>
      </c>
      <c r="F3188" s="23" t="s">
        <v>4922</v>
      </c>
      <c r="G3188" s="23"/>
      <c r="H3188" s="22" t="s">
        <v>84</v>
      </c>
      <c r="I3188" s="23" t="s">
        <v>4923</v>
      </c>
      <c r="J3188" s="5"/>
      <c r="K3188" s="5"/>
      <c r="L3188" s="19" t="str">
        <f>D3188&amp;"|"&amp;COUNTIF($D$5:D3188,D3188)</f>
        <v>استلام وصلات الكابلات الكهربائية|7</v>
      </c>
    </row>
    <row r="3189" spans="1:12" ht="18" x14ac:dyDescent="0.4">
      <c r="A3189" s="20">
        <v>3185</v>
      </c>
      <c r="B3189" s="20" t="s">
        <v>4592</v>
      </c>
      <c r="C3189" s="21" t="s">
        <v>4593</v>
      </c>
      <c r="D3189" s="21" t="s">
        <v>4913</v>
      </c>
      <c r="E3189" s="21" t="s">
        <v>118</v>
      </c>
      <c r="F3189" s="21" t="s">
        <v>4924</v>
      </c>
      <c r="G3189" s="21"/>
      <c r="H3189" s="20" t="s">
        <v>84</v>
      </c>
      <c r="I3189" s="21" t="s">
        <v>4923</v>
      </c>
      <c r="J3189" s="5"/>
      <c r="K3189" s="5"/>
      <c r="L3189" s="19" t="str">
        <f>D3189&amp;"|"&amp;COUNTIF($D$5:D3189,D3189)</f>
        <v>استلام وصلات الكابلات الكهربائية|8</v>
      </c>
    </row>
    <row r="3190" spans="1:12" ht="36" x14ac:dyDescent="0.4">
      <c r="A3190" s="22">
        <v>3186</v>
      </c>
      <c r="B3190" s="22" t="s">
        <v>4592</v>
      </c>
      <c r="C3190" s="23" t="s">
        <v>4593</v>
      </c>
      <c r="D3190" s="23" t="s">
        <v>4913</v>
      </c>
      <c r="E3190" s="23" t="s">
        <v>72</v>
      </c>
      <c r="F3190" s="23" t="s">
        <v>4925</v>
      </c>
      <c r="G3190" s="23"/>
      <c r="H3190" s="22" t="s">
        <v>78</v>
      </c>
      <c r="I3190" s="23" t="s">
        <v>4923</v>
      </c>
      <c r="J3190" s="5"/>
      <c r="K3190" s="5"/>
      <c r="L3190" s="19" t="str">
        <f>D3190&amp;"|"&amp;COUNTIF($D$5:D3190,D3190)</f>
        <v>استلام وصلات الكابلات الكهربائية|9</v>
      </c>
    </row>
    <row r="3191" spans="1:12" ht="36" x14ac:dyDescent="0.4">
      <c r="A3191" s="20">
        <v>3187</v>
      </c>
      <c r="B3191" s="20" t="s">
        <v>4592</v>
      </c>
      <c r="C3191" s="21" t="s">
        <v>4593</v>
      </c>
      <c r="D3191" s="21" t="s">
        <v>4913</v>
      </c>
      <c r="E3191" s="21" t="s">
        <v>118</v>
      </c>
      <c r="F3191" s="21" t="s">
        <v>4926</v>
      </c>
      <c r="G3191" s="21"/>
      <c r="H3191" s="20" t="s">
        <v>84</v>
      </c>
      <c r="I3191" s="21" t="s">
        <v>4923</v>
      </c>
      <c r="J3191" s="5"/>
      <c r="K3191" s="5"/>
      <c r="L3191" s="19" t="str">
        <f>D3191&amp;"|"&amp;COUNTIF($D$5:D3191,D3191)</f>
        <v>استلام وصلات الكابلات الكهربائية|10</v>
      </c>
    </row>
    <row r="3192" spans="1:12" ht="36" x14ac:dyDescent="0.4">
      <c r="A3192" s="22">
        <v>3188</v>
      </c>
      <c r="B3192" s="22" t="s">
        <v>4592</v>
      </c>
      <c r="C3192" s="23" t="s">
        <v>4593</v>
      </c>
      <c r="D3192" s="23" t="s">
        <v>4927</v>
      </c>
      <c r="E3192" s="23" t="s">
        <v>72</v>
      </c>
      <c r="F3192" s="23" t="s">
        <v>4928</v>
      </c>
      <c r="G3192" s="23"/>
      <c r="H3192" s="22" t="s">
        <v>78</v>
      </c>
      <c r="I3192" s="23" t="s">
        <v>4923</v>
      </c>
      <c r="J3192" s="5"/>
      <c r="K3192" s="5"/>
      <c r="L3192" s="19" t="str">
        <f>D3192&amp;"|"&amp;COUNTIF($D$5:D3192,D3192)</f>
        <v>استلام وحدات الإضاءة|1</v>
      </c>
    </row>
    <row r="3193" spans="1:12" ht="36" x14ac:dyDescent="0.4">
      <c r="A3193" s="20">
        <v>3189</v>
      </c>
      <c r="B3193" s="20" t="s">
        <v>4592</v>
      </c>
      <c r="C3193" s="21" t="s">
        <v>4593</v>
      </c>
      <c r="D3193" s="21" t="s">
        <v>4927</v>
      </c>
      <c r="E3193" s="21" t="s">
        <v>72</v>
      </c>
      <c r="F3193" s="21" t="s">
        <v>4929</v>
      </c>
      <c r="G3193" s="21"/>
      <c r="H3193" s="20" t="s">
        <v>84</v>
      </c>
      <c r="I3193" s="21" t="s">
        <v>4923</v>
      </c>
      <c r="J3193" s="5"/>
      <c r="K3193" s="5"/>
      <c r="L3193" s="19" t="str">
        <f>D3193&amp;"|"&amp;COUNTIF($D$5:D3193,D3193)</f>
        <v>استلام وحدات الإضاءة|2</v>
      </c>
    </row>
    <row r="3194" spans="1:12" ht="18" x14ac:dyDescent="0.4">
      <c r="A3194" s="22">
        <v>3190</v>
      </c>
      <c r="B3194" s="22" t="s">
        <v>4592</v>
      </c>
      <c r="C3194" s="23" t="s">
        <v>4593</v>
      </c>
      <c r="D3194" s="23" t="s">
        <v>4927</v>
      </c>
      <c r="E3194" s="23" t="s">
        <v>118</v>
      </c>
      <c r="F3194" s="23" t="s">
        <v>4930</v>
      </c>
      <c r="G3194" s="23"/>
      <c r="H3194" s="22" t="s">
        <v>84</v>
      </c>
      <c r="I3194" s="23" t="s">
        <v>4923</v>
      </c>
      <c r="J3194" s="5"/>
      <c r="K3194" s="5"/>
      <c r="L3194" s="19" t="str">
        <f>D3194&amp;"|"&amp;COUNTIF($D$5:D3194,D3194)</f>
        <v>استلام وحدات الإضاءة|3</v>
      </c>
    </row>
    <row r="3195" spans="1:12" ht="18" x14ac:dyDescent="0.4">
      <c r="A3195" s="20">
        <v>3191</v>
      </c>
      <c r="B3195" s="20" t="s">
        <v>4592</v>
      </c>
      <c r="C3195" s="21" t="s">
        <v>4593</v>
      </c>
      <c r="D3195" s="21" t="s">
        <v>4927</v>
      </c>
      <c r="E3195" s="21" t="s">
        <v>118</v>
      </c>
      <c r="F3195" s="21" t="s">
        <v>4931</v>
      </c>
      <c r="G3195" s="21"/>
      <c r="H3195" s="20" t="s">
        <v>84</v>
      </c>
      <c r="I3195" s="21" t="s">
        <v>4923</v>
      </c>
      <c r="J3195" s="5"/>
      <c r="K3195" s="5"/>
      <c r="L3195" s="19" t="str">
        <f>D3195&amp;"|"&amp;COUNTIF($D$5:D3195,D3195)</f>
        <v>استلام وحدات الإضاءة|4</v>
      </c>
    </row>
    <row r="3196" spans="1:12" ht="18" x14ac:dyDescent="0.4">
      <c r="A3196" s="22">
        <v>3192</v>
      </c>
      <c r="B3196" s="22" t="s">
        <v>4592</v>
      </c>
      <c r="C3196" s="23" t="s">
        <v>4593</v>
      </c>
      <c r="D3196" s="23" t="s">
        <v>4927</v>
      </c>
      <c r="E3196" s="23" t="s">
        <v>404</v>
      </c>
      <c r="F3196" s="23" t="s">
        <v>4932</v>
      </c>
      <c r="G3196" s="23"/>
      <c r="H3196" s="22" t="s">
        <v>84</v>
      </c>
      <c r="I3196" s="23" t="s">
        <v>4923</v>
      </c>
      <c r="J3196" s="5"/>
      <c r="K3196" s="5"/>
      <c r="L3196" s="19" t="str">
        <f>D3196&amp;"|"&amp;COUNTIF($D$5:D3196,D3196)</f>
        <v>استلام وحدات الإضاءة|5</v>
      </c>
    </row>
    <row r="3197" spans="1:12" ht="36" x14ac:dyDescent="0.4">
      <c r="A3197" s="20">
        <v>3193</v>
      </c>
      <c r="B3197" s="20" t="s">
        <v>4592</v>
      </c>
      <c r="C3197" s="21" t="s">
        <v>4593</v>
      </c>
      <c r="D3197" s="21" t="s">
        <v>4927</v>
      </c>
      <c r="E3197" s="21" t="s">
        <v>404</v>
      </c>
      <c r="F3197" s="21" t="s">
        <v>4933</v>
      </c>
      <c r="G3197" s="21"/>
      <c r="H3197" s="20" t="s">
        <v>84</v>
      </c>
      <c r="I3197" s="21" t="s">
        <v>4923</v>
      </c>
      <c r="J3197" s="5"/>
      <c r="K3197" s="5"/>
      <c r="L3197" s="19" t="str">
        <f>D3197&amp;"|"&amp;COUNTIF($D$5:D3197,D3197)</f>
        <v>استلام وحدات الإضاءة|6</v>
      </c>
    </row>
    <row r="3198" spans="1:12" ht="18" x14ac:dyDescent="0.4">
      <c r="A3198" s="22">
        <v>3194</v>
      </c>
      <c r="B3198" s="22" t="s">
        <v>4592</v>
      </c>
      <c r="C3198" s="23" t="s">
        <v>4593</v>
      </c>
      <c r="D3198" s="23" t="s">
        <v>4927</v>
      </c>
      <c r="E3198" s="23" t="s">
        <v>404</v>
      </c>
      <c r="F3198" s="23" t="s">
        <v>4934</v>
      </c>
      <c r="G3198" s="23"/>
      <c r="H3198" s="22" t="s">
        <v>84</v>
      </c>
      <c r="I3198" s="23" t="s">
        <v>4923</v>
      </c>
      <c r="J3198" s="5"/>
      <c r="K3198" s="5"/>
      <c r="L3198" s="19" t="str">
        <f>D3198&amp;"|"&amp;COUNTIF($D$5:D3198,D3198)</f>
        <v>استلام وحدات الإضاءة|7</v>
      </c>
    </row>
    <row r="3199" spans="1:12" ht="36" x14ac:dyDescent="0.4">
      <c r="A3199" s="20">
        <v>3195</v>
      </c>
      <c r="B3199" s="20" t="s">
        <v>4592</v>
      </c>
      <c r="C3199" s="21" t="s">
        <v>4593</v>
      </c>
      <c r="D3199" s="21" t="s">
        <v>4927</v>
      </c>
      <c r="E3199" s="21" t="s">
        <v>118</v>
      </c>
      <c r="F3199" s="21" t="s">
        <v>4935</v>
      </c>
      <c r="G3199" s="21"/>
      <c r="H3199" s="20" t="s">
        <v>84</v>
      </c>
      <c r="I3199" s="21" t="s">
        <v>4923</v>
      </c>
      <c r="J3199" s="5"/>
      <c r="K3199" s="5"/>
      <c r="L3199" s="19" t="str">
        <f>D3199&amp;"|"&amp;COUNTIF($D$5:D3199,D3199)</f>
        <v>استلام وحدات الإضاءة|8</v>
      </c>
    </row>
    <row r="3200" spans="1:12" ht="18" x14ac:dyDescent="0.4">
      <c r="A3200" s="22">
        <v>3196</v>
      </c>
      <c r="B3200" s="22" t="s">
        <v>4592</v>
      </c>
      <c r="C3200" s="23" t="s">
        <v>4593</v>
      </c>
      <c r="D3200" s="23" t="s">
        <v>4936</v>
      </c>
      <c r="E3200" s="23" t="s">
        <v>76</v>
      </c>
      <c r="F3200" s="23" t="s">
        <v>4937</v>
      </c>
      <c r="G3200" s="23"/>
      <c r="H3200" s="22" t="s">
        <v>78</v>
      </c>
      <c r="I3200" s="23" t="s">
        <v>4938</v>
      </c>
      <c r="J3200" s="5"/>
      <c r="K3200" s="5"/>
      <c r="L3200" s="19" t="str">
        <f>D3200&amp;"|"&amp;COUNTIF($D$5:D3200,D3200)</f>
        <v>استلام أعمدة الإنارة بالموقع العام|1</v>
      </c>
    </row>
    <row r="3201" spans="1:12" ht="36" x14ac:dyDescent="0.4">
      <c r="A3201" s="20">
        <v>3197</v>
      </c>
      <c r="B3201" s="20" t="s">
        <v>4592</v>
      </c>
      <c r="C3201" s="21" t="s">
        <v>4593</v>
      </c>
      <c r="D3201" s="21" t="s">
        <v>4936</v>
      </c>
      <c r="E3201" s="21" t="s">
        <v>72</v>
      </c>
      <c r="F3201" s="21" t="s">
        <v>4939</v>
      </c>
      <c r="G3201" s="21"/>
      <c r="H3201" s="20" t="s">
        <v>78</v>
      </c>
      <c r="I3201" s="21" t="s">
        <v>4938</v>
      </c>
      <c r="J3201" s="5"/>
      <c r="K3201" s="5"/>
      <c r="L3201" s="19" t="str">
        <f>D3201&amp;"|"&amp;COUNTIF($D$5:D3201,D3201)</f>
        <v>استلام أعمدة الإنارة بالموقع العام|2</v>
      </c>
    </row>
    <row r="3202" spans="1:12" ht="36" x14ac:dyDescent="0.4">
      <c r="A3202" s="22">
        <v>3198</v>
      </c>
      <c r="B3202" s="22" t="s">
        <v>4592</v>
      </c>
      <c r="C3202" s="23" t="s">
        <v>4593</v>
      </c>
      <c r="D3202" s="23" t="s">
        <v>4936</v>
      </c>
      <c r="E3202" s="23" t="s">
        <v>72</v>
      </c>
      <c r="F3202" s="23" t="s">
        <v>4940</v>
      </c>
      <c r="G3202" s="23"/>
      <c r="H3202" s="22" t="s">
        <v>84</v>
      </c>
      <c r="I3202" s="23" t="s">
        <v>4938</v>
      </c>
      <c r="J3202" s="5"/>
      <c r="K3202" s="5"/>
      <c r="L3202" s="19" t="str">
        <f>D3202&amp;"|"&amp;COUNTIF($D$5:D3202,D3202)</f>
        <v>استلام أعمدة الإنارة بالموقع العام|3</v>
      </c>
    </row>
    <row r="3203" spans="1:12" ht="36" x14ac:dyDescent="0.4">
      <c r="A3203" s="20">
        <v>3199</v>
      </c>
      <c r="B3203" s="20" t="s">
        <v>4592</v>
      </c>
      <c r="C3203" s="21" t="s">
        <v>4593</v>
      </c>
      <c r="D3203" s="21" t="s">
        <v>4936</v>
      </c>
      <c r="E3203" s="21" t="s">
        <v>118</v>
      </c>
      <c r="F3203" s="21" t="s">
        <v>4941</v>
      </c>
      <c r="G3203" s="21"/>
      <c r="H3203" s="20" t="s">
        <v>74</v>
      </c>
      <c r="I3203" s="21" t="s">
        <v>4938</v>
      </c>
      <c r="J3203" s="5"/>
      <c r="K3203" s="5"/>
      <c r="L3203" s="19" t="str">
        <f>D3203&amp;"|"&amp;COUNTIF($D$5:D3203,D3203)</f>
        <v>استلام أعمدة الإنارة بالموقع العام|4</v>
      </c>
    </row>
    <row r="3204" spans="1:12" ht="36" x14ac:dyDescent="0.4">
      <c r="A3204" s="22">
        <v>3200</v>
      </c>
      <c r="B3204" s="22" t="s">
        <v>4592</v>
      </c>
      <c r="C3204" s="23" t="s">
        <v>4593</v>
      </c>
      <c r="D3204" s="23" t="s">
        <v>4936</v>
      </c>
      <c r="E3204" s="23" t="s">
        <v>118</v>
      </c>
      <c r="F3204" s="23" t="s">
        <v>4942</v>
      </c>
      <c r="G3204" s="23"/>
      <c r="H3204" s="22" t="s">
        <v>84</v>
      </c>
      <c r="I3204" s="23" t="s">
        <v>4938</v>
      </c>
      <c r="J3204" s="5"/>
      <c r="K3204" s="5"/>
      <c r="L3204" s="19" t="str">
        <f>D3204&amp;"|"&amp;COUNTIF($D$5:D3204,D3204)</f>
        <v>استلام أعمدة الإنارة بالموقع العام|5</v>
      </c>
    </row>
    <row r="3205" spans="1:12" ht="18" x14ac:dyDescent="0.4">
      <c r="A3205" s="20">
        <v>3201</v>
      </c>
      <c r="B3205" s="20" t="s">
        <v>4592</v>
      </c>
      <c r="C3205" s="21" t="s">
        <v>4593</v>
      </c>
      <c r="D3205" s="21" t="s">
        <v>4936</v>
      </c>
      <c r="E3205" s="21" t="s">
        <v>118</v>
      </c>
      <c r="F3205" s="21" t="s">
        <v>4943</v>
      </c>
      <c r="G3205" s="21" t="s">
        <v>4944</v>
      </c>
      <c r="H3205" s="20" t="s">
        <v>84</v>
      </c>
      <c r="I3205" s="21" t="s">
        <v>4938</v>
      </c>
      <c r="J3205" s="5"/>
      <c r="K3205" s="5"/>
      <c r="L3205" s="19" t="str">
        <f>D3205&amp;"|"&amp;COUNTIF($D$5:D3205,D3205)</f>
        <v>استلام أعمدة الإنارة بالموقع العام|6</v>
      </c>
    </row>
    <row r="3206" spans="1:12" ht="18" x14ac:dyDescent="0.4">
      <c r="A3206" s="22">
        <v>3202</v>
      </c>
      <c r="B3206" s="22" t="s">
        <v>4592</v>
      </c>
      <c r="C3206" s="23" t="s">
        <v>4593</v>
      </c>
      <c r="D3206" s="23" t="s">
        <v>4936</v>
      </c>
      <c r="E3206" s="23" t="s">
        <v>118</v>
      </c>
      <c r="F3206" s="23" t="s">
        <v>4945</v>
      </c>
      <c r="G3206" s="23" t="s">
        <v>4946</v>
      </c>
      <c r="H3206" s="22" t="s">
        <v>84</v>
      </c>
      <c r="I3206" s="23" t="s">
        <v>4938</v>
      </c>
      <c r="J3206" s="5"/>
      <c r="K3206" s="5"/>
      <c r="L3206" s="19" t="str">
        <f>D3206&amp;"|"&amp;COUNTIF($D$5:D3206,D3206)</f>
        <v>استلام أعمدة الإنارة بالموقع العام|7</v>
      </c>
    </row>
    <row r="3207" spans="1:12" ht="36" x14ac:dyDescent="0.4">
      <c r="A3207" s="20">
        <v>3203</v>
      </c>
      <c r="B3207" s="20" t="s">
        <v>4592</v>
      </c>
      <c r="C3207" s="21" t="s">
        <v>4593</v>
      </c>
      <c r="D3207" s="21" t="s">
        <v>4936</v>
      </c>
      <c r="E3207" s="21" t="s">
        <v>118</v>
      </c>
      <c r="F3207" s="21" t="s">
        <v>4947</v>
      </c>
      <c r="G3207" s="21"/>
      <c r="H3207" s="20" t="s">
        <v>84</v>
      </c>
      <c r="I3207" s="21" t="s">
        <v>4938</v>
      </c>
      <c r="J3207" s="5"/>
      <c r="K3207" s="5"/>
      <c r="L3207" s="19" t="str">
        <f>D3207&amp;"|"&amp;COUNTIF($D$5:D3207,D3207)</f>
        <v>استلام أعمدة الإنارة بالموقع العام|8</v>
      </c>
    </row>
    <row r="3208" spans="1:12" ht="18" x14ac:dyDescent="0.4">
      <c r="A3208" s="22">
        <v>3204</v>
      </c>
      <c r="B3208" s="22" t="s">
        <v>4592</v>
      </c>
      <c r="C3208" s="23" t="s">
        <v>4593</v>
      </c>
      <c r="D3208" s="23" t="s">
        <v>4936</v>
      </c>
      <c r="E3208" s="23" t="s">
        <v>118</v>
      </c>
      <c r="F3208" s="23" t="s">
        <v>4948</v>
      </c>
      <c r="G3208" s="23"/>
      <c r="H3208" s="22" t="s">
        <v>84</v>
      </c>
      <c r="I3208" s="23" t="s">
        <v>4938</v>
      </c>
      <c r="J3208" s="5"/>
      <c r="K3208" s="5"/>
      <c r="L3208" s="19" t="str">
        <f>D3208&amp;"|"&amp;COUNTIF($D$5:D3208,D3208)</f>
        <v>استلام أعمدة الإنارة بالموقع العام|9</v>
      </c>
    </row>
    <row r="3209" spans="1:12" ht="36" x14ac:dyDescent="0.4">
      <c r="A3209" s="20">
        <v>3205</v>
      </c>
      <c r="B3209" s="20" t="s">
        <v>4592</v>
      </c>
      <c r="C3209" s="21" t="s">
        <v>4593</v>
      </c>
      <c r="D3209" s="21" t="s">
        <v>4936</v>
      </c>
      <c r="E3209" s="21" t="s">
        <v>118</v>
      </c>
      <c r="F3209" s="21" t="s">
        <v>4949</v>
      </c>
      <c r="G3209" s="21"/>
      <c r="H3209" s="20" t="s">
        <v>84</v>
      </c>
      <c r="I3209" s="21" t="s">
        <v>4938</v>
      </c>
      <c r="J3209" s="5"/>
      <c r="K3209" s="5"/>
      <c r="L3209" s="19" t="str">
        <f>D3209&amp;"|"&amp;COUNTIF($D$5:D3209,D3209)</f>
        <v>استلام أعمدة الإنارة بالموقع العام|10</v>
      </c>
    </row>
    <row r="3210" spans="1:12" ht="36" x14ac:dyDescent="0.4">
      <c r="A3210" s="22">
        <v>3206</v>
      </c>
      <c r="B3210" s="22" t="s">
        <v>4592</v>
      </c>
      <c r="C3210" s="23" t="s">
        <v>4593</v>
      </c>
      <c r="D3210" s="23" t="s">
        <v>4936</v>
      </c>
      <c r="E3210" s="23" t="s">
        <v>404</v>
      </c>
      <c r="F3210" s="23" t="s">
        <v>4950</v>
      </c>
      <c r="G3210" s="23"/>
      <c r="H3210" s="22" t="s">
        <v>74</v>
      </c>
      <c r="I3210" s="23" t="s">
        <v>4938</v>
      </c>
      <c r="J3210" s="5"/>
      <c r="K3210" s="5"/>
      <c r="L3210" s="19" t="str">
        <f>D3210&amp;"|"&amp;COUNTIF($D$5:D3210,D3210)</f>
        <v>استلام أعمدة الإنارة بالموقع العام|11</v>
      </c>
    </row>
    <row r="3211" spans="1:12" ht="18" x14ac:dyDescent="0.4">
      <c r="A3211" s="20">
        <v>3207</v>
      </c>
      <c r="B3211" s="20" t="s">
        <v>4592</v>
      </c>
      <c r="C3211" s="21" t="s">
        <v>4593</v>
      </c>
      <c r="D3211" s="21" t="s">
        <v>4936</v>
      </c>
      <c r="E3211" s="21" t="s">
        <v>72</v>
      </c>
      <c r="F3211" s="21" t="s">
        <v>4951</v>
      </c>
      <c r="G3211" s="21"/>
      <c r="H3211" s="20" t="s">
        <v>78</v>
      </c>
      <c r="I3211" s="21" t="s">
        <v>4938</v>
      </c>
      <c r="J3211" s="5"/>
      <c r="K3211" s="5"/>
      <c r="L3211" s="19" t="str">
        <f>D3211&amp;"|"&amp;COUNTIF($D$5:D3211,D3211)</f>
        <v>استلام أعمدة الإنارة بالموقع العام|12</v>
      </c>
    </row>
    <row r="3212" spans="1:12" ht="18" x14ac:dyDescent="0.4">
      <c r="A3212" s="22">
        <v>3208</v>
      </c>
      <c r="B3212" s="22" t="s">
        <v>4592</v>
      </c>
      <c r="C3212" s="23" t="s">
        <v>4593</v>
      </c>
      <c r="D3212" s="23" t="s">
        <v>4952</v>
      </c>
      <c r="E3212" s="23" t="s">
        <v>72</v>
      </c>
      <c r="F3212" s="23" t="s">
        <v>4953</v>
      </c>
      <c r="G3212" s="23"/>
      <c r="H3212" s="22" t="s">
        <v>78</v>
      </c>
      <c r="I3212" s="23" t="s">
        <v>4954</v>
      </c>
      <c r="J3212" s="5"/>
      <c r="K3212" s="5"/>
      <c r="L3212" s="19" t="str">
        <f>D3212&amp;"|"&amp;COUNTIF($D$5:D3212,D3212)</f>
        <v>استلام لوحات التوزيع|1</v>
      </c>
    </row>
    <row r="3213" spans="1:12" ht="36" x14ac:dyDescent="0.4">
      <c r="A3213" s="20">
        <v>3209</v>
      </c>
      <c r="B3213" s="20" t="s">
        <v>4592</v>
      </c>
      <c r="C3213" s="21" t="s">
        <v>4593</v>
      </c>
      <c r="D3213" s="21" t="s">
        <v>4952</v>
      </c>
      <c r="E3213" s="21" t="s">
        <v>76</v>
      </c>
      <c r="F3213" s="21" t="s">
        <v>4955</v>
      </c>
      <c r="G3213" s="21"/>
      <c r="H3213" s="20" t="s">
        <v>78</v>
      </c>
      <c r="I3213" s="21" t="s">
        <v>4954</v>
      </c>
      <c r="J3213" s="5"/>
      <c r="K3213" s="5"/>
      <c r="L3213" s="19" t="str">
        <f>D3213&amp;"|"&amp;COUNTIF($D$5:D3213,D3213)</f>
        <v>استلام لوحات التوزيع|2</v>
      </c>
    </row>
    <row r="3214" spans="1:12" ht="18" x14ac:dyDescent="0.4">
      <c r="A3214" s="22">
        <v>3210</v>
      </c>
      <c r="B3214" s="22" t="s">
        <v>4592</v>
      </c>
      <c r="C3214" s="23" t="s">
        <v>4593</v>
      </c>
      <c r="D3214" s="23" t="s">
        <v>4952</v>
      </c>
      <c r="E3214" s="23" t="s">
        <v>118</v>
      </c>
      <c r="F3214" s="23" t="s">
        <v>4956</v>
      </c>
      <c r="G3214" s="23"/>
      <c r="H3214" s="22" t="s">
        <v>84</v>
      </c>
      <c r="I3214" s="23" t="s">
        <v>4954</v>
      </c>
      <c r="J3214" s="5"/>
      <c r="K3214" s="5"/>
      <c r="L3214" s="19" t="str">
        <f>D3214&amp;"|"&amp;COUNTIF($D$5:D3214,D3214)</f>
        <v>استلام لوحات التوزيع|3</v>
      </c>
    </row>
    <row r="3215" spans="1:12" ht="18" x14ac:dyDescent="0.4">
      <c r="A3215" s="20">
        <v>3211</v>
      </c>
      <c r="B3215" s="20" t="s">
        <v>4592</v>
      </c>
      <c r="C3215" s="21" t="s">
        <v>4593</v>
      </c>
      <c r="D3215" s="21" t="s">
        <v>4952</v>
      </c>
      <c r="E3215" s="21" t="s">
        <v>72</v>
      </c>
      <c r="F3215" s="21" t="s">
        <v>4957</v>
      </c>
      <c r="G3215" s="21"/>
      <c r="H3215" s="20" t="s">
        <v>78</v>
      </c>
      <c r="I3215" s="21" t="s">
        <v>4954</v>
      </c>
      <c r="J3215" s="5"/>
      <c r="K3215" s="5"/>
      <c r="L3215" s="19" t="str">
        <f>D3215&amp;"|"&amp;COUNTIF($D$5:D3215,D3215)</f>
        <v>استلام لوحات التوزيع|4</v>
      </c>
    </row>
    <row r="3216" spans="1:12" ht="36" x14ac:dyDescent="0.4">
      <c r="A3216" s="22">
        <v>3212</v>
      </c>
      <c r="B3216" s="22" t="s">
        <v>4592</v>
      </c>
      <c r="C3216" s="23" t="s">
        <v>4593</v>
      </c>
      <c r="D3216" s="23" t="s">
        <v>4952</v>
      </c>
      <c r="E3216" s="23" t="s">
        <v>404</v>
      </c>
      <c r="F3216" s="23" t="s">
        <v>4958</v>
      </c>
      <c r="G3216" s="23"/>
      <c r="H3216" s="22" t="s">
        <v>84</v>
      </c>
      <c r="I3216" s="23" t="s">
        <v>4954</v>
      </c>
      <c r="J3216" s="5"/>
      <c r="K3216" s="5"/>
      <c r="L3216" s="19" t="str">
        <f>D3216&amp;"|"&amp;COUNTIF($D$5:D3216,D3216)</f>
        <v>استلام لوحات التوزيع|5</v>
      </c>
    </row>
    <row r="3217" spans="1:12" ht="36" x14ac:dyDescent="0.4">
      <c r="A3217" s="20">
        <v>3213</v>
      </c>
      <c r="B3217" s="20" t="s">
        <v>4592</v>
      </c>
      <c r="C3217" s="21" t="s">
        <v>4593</v>
      </c>
      <c r="D3217" s="21" t="s">
        <v>4952</v>
      </c>
      <c r="E3217" s="21" t="s">
        <v>118</v>
      </c>
      <c r="F3217" s="21" t="s">
        <v>4959</v>
      </c>
      <c r="G3217" s="21"/>
      <c r="H3217" s="20" t="s">
        <v>84</v>
      </c>
      <c r="I3217" s="21" t="s">
        <v>4954</v>
      </c>
      <c r="J3217" s="5"/>
      <c r="K3217" s="5"/>
      <c r="L3217" s="19" t="str">
        <f>D3217&amp;"|"&amp;COUNTIF($D$5:D3217,D3217)</f>
        <v>استلام لوحات التوزيع|6</v>
      </c>
    </row>
    <row r="3218" spans="1:12" ht="18" x14ac:dyDescent="0.4">
      <c r="A3218" s="22">
        <v>3214</v>
      </c>
      <c r="B3218" s="22" t="s">
        <v>4592</v>
      </c>
      <c r="C3218" s="23" t="s">
        <v>4593</v>
      </c>
      <c r="D3218" s="23" t="s">
        <v>4952</v>
      </c>
      <c r="E3218" s="23" t="s">
        <v>404</v>
      </c>
      <c r="F3218" s="23" t="s">
        <v>4960</v>
      </c>
      <c r="G3218" s="23"/>
      <c r="H3218" s="22" t="s">
        <v>84</v>
      </c>
      <c r="I3218" s="23" t="s">
        <v>4954</v>
      </c>
      <c r="J3218" s="5"/>
      <c r="K3218" s="5"/>
      <c r="L3218" s="19" t="str">
        <f>D3218&amp;"|"&amp;COUNTIF($D$5:D3218,D3218)</f>
        <v>استلام لوحات التوزيع|7</v>
      </c>
    </row>
    <row r="3219" spans="1:12" ht="18" x14ac:dyDescent="0.4">
      <c r="A3219" s="20">
        <v>3215</v>
      </c>
      <c r="B3219" s="20" t="s">
        <v>4592</v>
      </c>
      <c r="C3219" s="21" t="s">
        <v>4593</v>
      </c>
      <c r="D3219" s="21" t="s">
        <v>4952</v>
      </c>
      <c r="E3219" s="21" t="s">
        <v>118</v>
      </c>
      <c r="F3219" s="21" t="s">
        <v>4961</v>
      </c>
      <c r="G3219" s="21"/>
      <c r="H3219" s="20" t="s">
        <v>84</v>
      </c>
      <c r="I3219" s="21" t="s">
        <v>4954</v>
      </c>
      <c r="J3219" s="5"/>
      <c r="K3219" s="5"/>
      <c r="L3219" s="19" t="str">
        <f>D3219&amp;"|"&amp;COUNTIF($D$5:D3219,D3219)</f>
        <v>استلام لوحات التوزيع|8</v>
      </c>
    </row>
    <row r="3220" spans="1:12" ht="36" x14ac:dyDescent="0.4">
      <c r="A3220" s="22">
        <v>3216</v>
      </c>
      <c r="B3220" s="22" t="s">
        <v>4592</v>
      </c>
      <c r="C3220" s="23" t="s">
        <v>4593</v>
      </c>
      <c r="D3220" s="23" t="s">
        <v>4952</v>
      </c>
      <c r="E3220" s="23" t="s">
        <v>72</v>
      </c>
      <c r="F3220" s="23" t="s">
        <v>4962</v>
      </c>
      <c r="G3220" s="23"/>
      <c r="H3220" s="22" t="s">
        <v>78</v>
      </c>
      <c r="I3220" s="23" t="s">
        <v>4954</v>
      </c>
      <c r="J3220" s="5"/>
      <c r="K3220" s="5"/>
      <c r="L3220" s="19" t="str">
        <f>D3220&amp;"|"&amp;COUNTIF($D$5:D3220,D3220)</f>
        <v>استلام لوحات التوزيع|9</v>
      </c>
    </row>
    <row r="3221" spans="1:12" ht="18" x14ac:dyDescent="0.4">
      <c r="A3221" s="20">
        <v>3217</v>
      </c>
      <c r="B3221" s="20" t="s">
        <v>4592</v>
      </c>
      <c r="C3221" s="21" t="s">
        <v>4593</v>
      </c>
      <c r="D3221" s="21" t="s">
        <v>4952</v>
      </c>
      <c r="E3221" s="21" t="s">
        <v>118</v>
      </c>
      <c r="F3221" s="21" t="s">
        <v>4963</v>
      </c>
      <c r="G3221" s="21"/>
      <c r="H3221" s="20" t="s">
        <v>74</v>
      </c>
      <c r="I3221" s="21" t="s">
        <v>4954</v>
      </c>
      <c r="J3221" s="5"/>
      <c r="K3221" s="5"/>
      <c r="L3221" s="19" t="str">
        <f>D3221&amp;"|"&amp;COUNTIF($D$5:D3221,D3221)</f>
        <v>استلام لوحات التوزيع|10</v>
      </c>
    </row>
    <row r="3222" spans="1:12" ht="18" x14ac:dyDescent="0.4">
      <c r="A3222" s="22">
        <v>3218</v>
      </c>
      <c r="B3222" s="22" t="s">
        <v>4592</v>
      </c>
      <c r="C3222" s="23" t="s">
        <v>4593</v>
      </c>
      <c r="D3222" s="23" t="s">
        <v>4952</v>
      </c>
      <c r="E3222" s="23" t="s">
        <v>76</v>
      </c>
      <c r="F3222" s="23" t="s">
        <v>4964</v>
      </c>
      <c r="G3222" s="23"/>
      <c r="H3222" s="22" t="s">
        <v>78</v>
      </c>
      <c r="I3222" s="23" t="s">
        <v>4954</v>
      </c>
      <c r="J3222" s="5"/>
      <c r="K3222" s="5"/>
      <c r="L3222" s="19" t="str">
        <f>D3222&amp;"|"&amp;COUNTIF($D$5:D3222,D3222)</f>
        <v>استلام لوحات التوزيع|11</v>
      </c>
    </row>
    <row r="3223" spans="1:12" ht="36" x14ac:dyDescent="0.4">
      <c r="A3223" s="20">
        <v>3219</v>
      </c>
      <c r="B3223" s="20" t="s">
        <v>4592</v>
      </c>
      <c r="C3223" s="21" t="s">
        <v>4593</v>
      </c>
      <c r="D3223" s="21" t="s">
        <v>4952</v>
      </c>
      <c r="E3223" s="21" t="s">
        <v>118</v>
      </c>
      <c r="F3223" s="21" t="s">
        <v>4965</v>
      </c>
      <c r="G3223" s="21"/>
      <c r="H3223" s="20" t="s">
        <v>84</v>
      </c>
      <c r="I3223" s="21" t="s">
        <v>4966</v>
      </c>
      <c r="J3223" s="5"/>
      <c r="K3223" s="5"/>
      <c r="L3223" s="19" t="str">
        <f>D3223&amp;"|"&amp;COUNTIF($D$5:D3223,D3223)</f>
        <v>استلام لوحات التوزيع|12</v>
      </c>
    </row>
    <row r="3224" spans="1:12" ht="18" x14ac:dyDescent="0.4">
      <c r="A3224" s="22">
        <v>3220</v>
      </c>
      <c r="B3224" s="22" t="s">
        <v>4592</v>
      </c>
      <c r="C3224" s="23" t="s">
        <v>4593</v>
      </c>
      <c r="D3224" s="23" t="s">
        <v>4952</v>
      </c>
      <c r="E3224" s="23" t="s">
        <v>72</v>
      </c>
      <c r="F3224" s="23" t="s">
        <v>4967</v>
      </c>
      <c r="G3224" s="23" t="s">
        <v>4968</v>
      </c>
      <c r="H3224" s="22" t="s">
        <v>78</v>
      </c>
      <c r="I3224" s="23" t="s">
        <v>4969</v>
      </c>
      <c r="J3224" s="5"/>
      <c r="K3224" s="5"/>
      <c r="L3224" s="19" t="str">
        <f>D3224&amp;"|"&amp;COUNTIF($D$5:D3224,D3224)</f>
        <v>استلام لوحات التوزيع|13</v>
      </c>
    </row>
    <row r="3225" spans="1:12" ht="18" x14ac:dyDescent="0.4">
      <c r="A3225" s="20">
        <v>3221</v>
      </c>
      <c r="B3225" s="20" t="s">
        <v>4592</v>
      </c>
      <c r="C3225" s="21" t="s">
        <v>4593</v>
      </c>
      <c r="D3225" s="21" t="s">
        <v>4952</v>
      </c>
      <c r="E3225" s="21" t="s">
        <v>404</v>
      </c>
      <c r="F3225" s="21" t="s">
        <v>4970</v>
      </c>
      <c r="G3225" s="21"/>
      <c r="H3225" s="20" t="s">
        <v>84</v>
      </c>
      <c r="I3225" s="21" t="s">
        <v>4969</v>
      </c>
      <c r="J3225" s="5"/>
      <c r="K3225" s="5"/>
      <c r="L3225" s="19" t="str">
        <f>D3225&amp;"|"&amp;COUNTIF($D$5:D3225,D3225)</f>
        <v>استلام لوحات التوزيع|14</v>
      </c>
    </row>
    <row r="3226" spans="1:12" ht="36" x14ac:dyDescent="0.4">
      <c r="A3226" s="22">
        <v>3222</v>
      </c>
      <c r="B3226" s="22" t="s">
        <v>4592</v>
      </c>
      <c r="C3226" s="23" t="s">
        <v>4593</v>
      </c>
      <c r="D3226" s="23" t="s">
        <v>4952</v>
      </c>
      <c r="E3226" s="23" t="s">
        <v>118</v>
      </c>
      <c r="F3226" s="23" t="s">
        <v>4971</v>
      </c>
      <c r="G3226" s="23" t="s">
        <v>4972</v>
      </c>
      <c r="H3226" s="22" t="s">
        <v>84</v>
      </c>
      <c r="I3226" s="23" t="s">
        <v>4969</v>
      </c>
      <c r="J3226" s="5"/>
      <c r="K3226" s="5"/>
      <c r="L3226" s="19" t="str">
        <f>D3226&amp;"|"&amp;COUNTIF($D$5:D3226,D3226)</f>
        <v>استلام لوحات التوزيع|15</v>
      </c>
    </row>
    <row r="3227" spans="1:12" ht="18" x14ac:dyDescent="0.4">
      <c r="A3227" s="20">
        <v>3223</v>
      </c>
      <c r="B3227" s="20" t="s">
        <v>4592</v>
      </c>
      <c r="C3227" s="21" t="s">
        <v>4593</v>
      </c>
      <c r="D3227" s="21" t="s">
        <v>4952</v>
      </c>
      <c r="E3227" s="21" t="s">
        <v>118</v>
      </c>
      <c r="F3227" s="21" t="s">
        <v>4973</v>
      </c>
      <c r="G3227" s="21"/>
      <c r="H3227" s="20" t="s">
        <v>84</v>
      </c>
      <c r="I3227" s="21" t="s">
        <v>4969</v>
      </c>
      <c r="J3227" s="5"/>
      <c r="K3227" s="5"/>
      <c r="L3227" s="19" t="str">
        <f>D3227&amp;"|"&amp;COUNTIF($D$5:D3227,D3227)</f>
        <v>استلام لوحات التوزيع|16</v>
      </c>
    </row>
    <row r="3228" spans="1:12" ht="36" x14ac:dyDescent="0.4">
      <c r="A3228" s="22">
        <v>3224</v>
      </c>
      <c r="B3228" s="22" t="s">
        <v>4592</v>
      </c>
      <c r="C3228" s="23" t="s">
        <v>4593</v>
      </c>
      <c r="D3228" s="23" t="s">
        <v>4952</v>
      </c>
      <c r="E3228" s="23" t="s">
        <v>72</v>
      </c>
      <c r="F3228" s="23" t="s">
        <v>4974</v>
      </c>
      <c r="G3228" s="23"/>
      <c r="H3228" s="22" t="s">
        <v>78</v>
      </c>
      <c r="I3228" s="23" t="s">
        <v>4969</v>
      </c>
      <c r="J3228" s="5"/>
      <c r="K3228" s="5"/>
      <c r="L3228" s="19" t="str">
        <f>D3228&amp;"|"&amp;COUNTIF($D$5:D3228,D3228)</f>
        <v>استلام لوحات التوزيع|17</v>
      </c>
    </row>
    <row r="3229" spans="1:12" ht="36" x14ac:dyDescent="0.4">
      <c r="A3229" s="20">
        <v>3225</v>
      </c>
      <c r="B3229" s="20" t="s">
        <v>4592</v>
      </c>
      <c r="C3229" s="21" t="s">
        <v>4593</v>
      </c>
      <c r="D3229" s="21" t="s">
        <v>4952</v>
      </c>
      <c r="E3229" s="21" t="s">
        <v>404</v>
      </c>
      <c r="F3229" s="21" t="s">
        <v>4975</v>
      </c>
      <c r="G3229" s="21"/>
      <c r="H3229" s="20" t="s">
        <v>84</v>
      </c>
      <c r="I3229" s="21" t="s">
        <v>4969</v>
      </c>
      <c r="J3229" s="5"/>
      <c r="K3229" s="5"/>
      <c r="L3229" s="19" t="str">
        <f>D3229&amp;"|"&amp;COUNTIF($D$5:D3229,D3229)</f>
        <v>استلام لوحات التوزيع|18</v>
      </c>
    </row>
    <row r="3230" spans="1:12" ht="18" x14ac:dyDescent="0.4">
      <c r="A3230" s="22">
        <v>3226</v>
      </c>
      <c r="B3230" s="22" t="s">
        <v>4592</v>
      </c>
      <c r="C3230" s="23" t="s">
        <v>4593</v>
      </c>
      <c r="D3230" s="23" t="s">
        <v>4952</v>
      </c>
      <c r="E3230" s="23" t="s">
        <v>404</v>
      </c>
      <c r="F3230" s="23" t="s">
        <v>4976</v>
      </c>
      <c r="G3230" s="23"/>
      <c r="H3230" s="22" t="s">
        <v>84</v>
      </c>
      <c r="I3230" s="23" t="s">
        <v>4969</v>
      </c>
      <c r="J3230" s="5"/>
      <c r="K3230" s="5"/>
      <c r="L3230" s="19" t="str">
        <f>D3230&amp;"|"&amp;COUNTIF($D$5:D3230,D3230)</f>
        <v>استلام لوحات التوزيع|19</v>
      </c>
    </row>
    <row r="3231" spans="1:12" ht="18" x14ac:dyDescent="0.4">
      <c r="A3231" s="20">
        <v>3227</v>
      </c>
      <c r="B3231" s="20" t="s">
        <v>4592</v>
      </c>
      <c r="C3231" s="21" t="s">
        <v>4593</v>
      </c>
      <c r="D3231" s="21" t="s">
        <v>4952</v>
      </c>
      <c r="E3231" s="21" t="s">
        <v>72</v>
      </c>
      <c r="F3231" s="21" t="s">
        <v>4977</v>
      </c>
      <c r="G3231" s="21"/>
      <c r="H3231" s="20" t="s">
        <v>84</v>
      </c>
      <c r="I3231" s="21" t="s">
        <v>4969</v>
      </c>
      <c r="J3231" s="5"/>
      <c r="K3231" s="5"/>
      <c r="L3231" s="19" t="str">
        <f>D3231&amp;"|"&amp;COUNTIF($D$5:D3231,D3231)</f>
        <v>استلام لوحات التوزيع|20</v>
      </c>
    </row>
    <row r="3232" spans="1:12" ht="36" x14ac:dyDescent="0.4">
      <c r="A3232" s="22">
        <v>3228</v>
      </c>
      <c r="B3232" s="22" t="s">
        <v>4592</v>
      </c>
      <c r="C3232" s="23" t="s">
        <v>4593</v>
      </c>
      <c r="D3232" s="23" t="s">
        <v>4952</v>
      </c>
      <c r="E3232" s="23" t="s">
        <v>118</v>
      </c>
      <c r="F3232" s="23" t="s">
        <v>4978</v>
      </c>
      <c r="G3232" s="23"/>
      <c r="H3232" s="22" t="s">
        <v>84</v>
      </c>
      <c r="I3232" s="23" t="s">
        <v>4969</v>
      </c>
      <c r="J3232" s="5"/>
      <c r="K3232" s="5"/>
      <c r="L3232" s="19" t="str">
        <f>D3232&amp;"|"&amp;COUNTIF($D$5:D3232,D3232)</f>
        <v>استلام لوحات التوزيع|21</v>
      </c>
    </row>
    <row r="3233" spans="1:12" ht="18" x14ac:dyDescent="0.4">
      <c r="A3233" s="20">
        <v>3229</v>
      </c>
      <c r="B3233" s="20" t="s">
        <v>4592</v>
      </c>
      <c r="C3233" s="21" t="s">
        <v>4593</v>
      </c>
      <c r="D3233" s="21" t="s">
        <v>4952</v>
      </c>
      <c r="E3233" s="21" t="s">
        <v>118</v>
      </c>
      <c r="F3233" s="21" t="s">
        <v>4979</v>
      </c>
      <c r="G3233" s="21"/>
      <c r="H3233" s="20" t="s">
        <v>74</v>
      </c>
      <c r="I3233" s="21" t="s">
        <v>4969</v>
      </c>
      <c r="J3233" s="5"/>
      <c r="K3233" s="5"/>
      <c r="L3233" s="19" t="str">
        <f>D3233&amp;"|"&amp;COUNTIF($D$5:D3233,D3233)</f>
        <v>استلام لوحات التوزيع|22</v>
      </c>
    </row>
    <row r="3234" spans="1:12" ht="18" x14ac:dyDescent="0.4">
      <c r="A3234" s="22">
        <v>3230</v>
      </c>
      <c r="B3234" s="22" t="s">
        <v>4592</v>
      </c>
      <c r="C3234" s="23" t="s">
        <v>4593</v>
      </c>
      <c r="D3234" s="23" t="s">
        <v>4952</v>
      </c>
      <c r="E3234" s="23" t="s">
        <v>404</v>
      </c>
      <c r="F3234" s="23" t="s">
        <v>4980</v>
      </c>
      <c r="G3234" s="23"/>
      <c r="H3234" s="22" t="s">
        <v>84</v>
      </c>
      <c r="I3234" s="23" t="s">
        <v>4969</v>
      </c>
      <c r="J3234" s="5"/>
      <c r="K3234" s="5"/>
      <c r="L3234" s="19" t="str">
        <f>D3234&amp;"|"&amp;COUNTIF($D$5:D3234,D3234)</f>
        <v>استلام لوحات التوزيع|23</v>
      </c>
    </row>
    <row r="3235" spans="1:12" ht="36" x14ac:dyDescent="0.4">
      <c r="A3235" s="20">
        <v>3231</v>
      </c>
      <c r="B3235" s="20" t="s">
        <v>4592</v>
      </c>
      <c r="C3235" s="21" t="s">
        <v>4593</v>
      </c>
      <c r="D3235" s="21" t="s">
        <v>4952</v>
      </c>
      <c r="E3235" s="21" t="s">
        <v>118</v>
      </c>
      <c r="F3235" s="21" t="s">
        <v>4981</v>
      </c>
      <c r="G3235" s="21"/>
      <c r="H3235" s="20" t="s">
        <v>84</v>
      </c>
      <c r="I3235" s="21" t="s">
        <v>4982</v>
      </c>
      <c r="J3235" s="5"/>
      <c r="K3235" s="5"/>
      <c r="L3235" s="19" t="str">
        <f>D3235&amp;"|"&amp;COUNTIF($D$5:D3235,D3235)</f>
        <v>استلام لوحات التوزيع|24</v>
      </c>
    </row>
    <row r="3236" spans="1:12" ht="18" x14ac:dyDescent="0.4">
      <c r="A3236" s="22">
        <v>3232</v>
      </c>
      <c r="B3236" s="22" t="s">
        <v>4592</v>
      </c>
      <c r="C3236" s="23" t="s">
        <v>4593</v>
      </c>
      <c r="D3236" s="23" t="s">
        <v>4952</v>
      </c>
      <c r="E3236" s="23" t="s">
        <v>72</v>
      </c>
      <c r="F3236" s="23" t="s">
        <v>4983</v>
      </c>
      <c r="G3236" s="23"/>
      <c r="H3236" s="22" t="s">
        <v>78</v>
      </c>
      <c r="I3236" s="23" t="s">
        <v>4969</v>
      </c>
      <c r="J3236" s="5"/>
      <c r="K3236" s="5"/>
      <c r="L3236" s="19" t="str">
        <f>D3236&amp;"|"&amp;COUNTIF($D$5:D3236,D3236)</f>
        <v>استلام لوحات التوزيع|25</v>
      </c>
    </row>
    <row r="3237" spans="1:12" ht="18" x14ac:dyDescent="0.4">
      <c r="A3237" s="20">
        <v>3233</v>
      </c>
      <c r="B3237" s="20" t="s">
        <v>4592</v>
      </c>
      <c r="C3237" s="21" t="s">
        <v>4593</v>
      </c>
      <c r="D3237" s="21" t="s">
        <v>4952</v>
      </c>
      <c r="E3237" s="21" t="s">
        <v>72</v>
      </c>
      <c r="F3237" s="21" t="s">
        <v>4984</v>
      </c>
      <c r="G3237" s="21"/>
      <c r="H3237" s="20" t="s">
        <v>74</v>
      </c>
      <c r="I3237" s="21" t="s">
        <v>4985</v>
      </c>
      <c r="J3237" s="5"/>
      <c r="K3237" s="5"/>
      <c r="L3237" s="19" t="str">
        <f>D3237&amp;"|"&amp;COUNTIF($D$5:D3237,D3237)</f>
        <v>استلام لوحات التوزيع|26</v>
      </c>
    </row>
    <row r="3238" spans="1:12" ht="36" x14ac:dyDescent="0.4">
      <c r="A3238" s="22">
        <v>3234</v>
      </c>
      <c r="B3238" s="22" t="s">
        <v>4592</v>
      </c>
      <c r="C3238" s="23" t="s">
        <v>4593</v>
      </c>
      <c r="D3238" s="23" t="s">
        <v>4952</v>
      </c>
      <c r="E3238" s="23" t="s">
        <v>404</v>
      </c>
      <c r="F3238" s="23" t="s">
        <v>4986</v>
      </c>
      <c r="G3238" s="23"/>
      <c r="H3238" s="22" t="s">
        <v>84</v>
      </c>
      <c r="I3238" s="23" t="s">
        <v>4985</v>
      </c>
      <c r="J3238" s="5"/>
      <c r="K3238" s="5"/>
      <c r="L3238" s="19" t="str">
        <f>D3238&amp;"|"&amp;COUNTIF($D$5:D3238,D3238)</f>
        <v>استلام لوحات التوزيع|27</v>
      </c>
    </row>
    <row r="3239" spans="1:12" ht="36" x14ac:dyDescent="0.4">
      <c r="A3239" s="20">
        <v>3235</v>
      </c>
      <c r="B3239" s="20" t="s">
        <v>4592</v>
      </c>
      <c r="C3239" s="21" t="s">
        <v>4593</v>
      </c>
      <c r="D3239" s="21" t="s">
        <v>4952</v>
      </c>
      <c r="E3239" s="21" t="s">
        <v>404</v>
      </c>
      <c r="F3239" s="21" t="s">
        <v>4987</v>
      </c>
      <c r="G3239" s="21"/>
      <c r="H3239" s="20" t="s">
        <v>84</v>
      </c>
      <c r="I3239" s="21" t="s">
        <v>4985</v>
      </c>
      <c r="J3239" s="5"/>
      <c r="K3239" s="5"/>
      <c r="L3239" s="19" t="str">
        <f>D3239&amp;"|"&amp;COUNTIF($D$5:D3239,D3239)</f>
        <v>استلام لوحات التوزيع|28</v>
      </c>
    </row>
    <row r="3240" spans="1:12" ht="18" x14ac:dyDescent="0.4">
      <c r="A3240" s="22">
        <v>3236</v>
      </c>
      <c r="B3240" s="22" t="s">
        <v>4592</v>
      </c>
      <c r="C3240" s="23" t="s">
        <v>4593</v>
      </c>
      <c r="D3240" s="23" t="s">
        <v>4952</v>
      </c>
      <c r="E3240" s="23" t="s">
        <v>118</v>
      </c>
      <c r="F3240" s="23" t="s">
        <v>4988</v>
      </c>
      <c r="G3240" s="23"/>
      <c r="H3240" s="22" t="s">
        <v>84</v>
      </c>
      <c r="I3240" s="23" t="s">
        <v>4985</v>
      </c>
      <c r="J3240" s="5"/>
      <c r="K3240" s="5"/>
      <c r="L3240" s="19" t="str">
        <f>D3240&amp;"|"&amp;COUNTIF($D$5:D3240,D3240)</f>
        <v>استلام لوحات التوزيع|29</v>
      </c>
    </row>
    <row r="3241" spans="1:12" ht="36" x14ac:dyDescent="0.4">
      <c r="A3241" s="20">
        <v>3237</v>
      </c>
      <c r="B3241" s="20" t="s">
        <v>4592</v>
      </c>
      <c r="C3241" s="21" t="s">
        <v>4593</v>
      </c>
      <c r="D3241" s="21" t="s">
        <v>4952</v>
      </c>
      <c r="E3241" s="21" t="s">
        <v>76</v>
      </c>
      <c r="F3241" s="21" t="s">
        <v>4989</v>
      </c>
      <c r="G3241" s="21"/>
      <c r="H3241" s="20" t="s">
        <v>78</v>
      </c>
      <c r="I3241" s="21" t="s">
        <v>4985</v>
      </c>
      <c r="J3241" s="5"/>
      <c r="K3241" s="5"/>
      <c r="L3241" s="19" t="str">
        <f>D3241&amp;"|"&amp;COUNTIF($D$5:D3241,D3241)</f>
        <v>استلام لوحات التوزيع|30</v>
      </c>
    </row>
    <row r="3242" spans="1:12" ht="18" x14ac:dyDescent="0.4">
      <c r="A3242" s="22">
        <v>3238</v>
      </c>
      <c r="B3242" s="22" t="s">
        <v>4592</v>
      </c>
      <c r="C3242" s="23" t="s">
        <v>4593</v>
      </c>
      <c r="D3242" s="23" t="s">
        <v>4990</v>
      </c>
      <c r="E3242" s="23" t="s">
        <v>118</v>
      </c>
      <c r="F3242" s="23" t="s">
        <v>4991</v>
      </c>
      <c r="G3242" s="23"/>
      <c r="H3242" s="22" t="s">
        <v>74</v>
      </c>
      <c r="I3242" s="23" t="s">
        <v>4985</v>
      </c>
      <c r="J3242" s="5"/>
      <c r="K3242" s="5"/>
      <c r="L3242" s="19" t="str">
        <f>D3242&amp;"|"&amp;COUNTIF($D$5:D3242,D3242)</f>
        <v>استلام المحولات الكهربائية|1</v>
      </c>
    </row>
    <row r="3243" spans="1:12" ht="18" x14ac:dyDescent="0.4">
      <c r="A3243" s="20">
        <v>3239</v>
      </c>
      <c r="B3243" s="20" t="s">
        <v>4592</v>
      </c>
      <c r="C3243" s="21" t="s">
        <v>4593</v>
      </c>
      <c r="D3243" s="21" t="s">
        <v>4990</v>
      </c>
      <c r="E3243" s="21" t="s">
        <v>118</v>
      </c>
      <c r="F3243" s="21" t="s">
        <v>4992</v>
      </c>
      <c r="G3243" s="21"/>
      <c r="H3243" s="20" t="s">
        <v>74</v>
      </c>
      <c r="I3243" s="21" t="s">
        <v>4985</v>
      </c>
      <c r="J3243" s="5"/>
      <c r="K3243" s="5"/>
      <c r="L3243" s="19" t="str">
        <f>D3243&amp;"|"&amp;COUNTIF($D$5:D3243,D3243)</f>
        <v>استلام المحولات الكهربائية|2</v>
      </c>
    </row>
    <row r="3244" spans="1:12" ht="18" x14ac:dyDescent="0.4">
      <c r="A3244" s="22">
        <v>3240</v>
      </c>
      <c r="B3244" s="22" t="s">
        <v>4592</v>
      </c>
      <c r="C3244" s="23" t="s">
        <v>4593</v>
      </c>
      <c r="D3244" s="23" t="s">
        <v>4990</v>
      </c>
      <c r="E3244" s="23" t="s">
        <v>118</v>
      </c>
      <c r="F3244" s="23" t="s">
        <v>4993</v>
      </c>
      <c r="G3244" s="23"/>
      <c r="H3244" s="22" t="s">
        <v>74</v>
      </c>
      <c r="I3244" s="23" t="s">
        <v>4985</v>
      </c>
      <c r="J3244" s="5"/>
      <c r="K3244" s="5"/>
      <c r="L3244" s="19" t="str">
        <f>D3244&amp;"|"&amp;COUNTIF($D$5:D3244,D3244)</f>
        <v>استلام المحولات الكهربائية|3</v>
      </c>
    </row>
    <row r="3245" spans="1:12" ht="18" x14ac:dyDescent="0.4">
      <c r="A3245" s="20">
        <v>3241</v>
      </c>
      <c r="B3245" s="20" t="s">
        <v>4592</v>
      </c>
      <c r="C3245" s="21" t="s">
        <v>4593</v>
      </c>
      <c r="D3245" s="21" t="s">
        <v>4990</v>
      </c>
      <c r="E3245" s="21" t="s">
        <v>118</v>
      </c>
      <c r="F3245" s="21" t="s">
        <v>4994</v>
      </c>
      <c r="G3245" s="21"/>
      <c r="H3245" s="20" t="s">
        <v>84</v>
      </c>
      <c r="I3245" s="21" t="s">
        <v>4985</v>
      </c>
      <c r="J3245" s="5"/>
      <c r="K3245" s="5"/>
      <c r="L3245" s="19" t="str">
        <f>D3245&amp;"|"&amp;COUNTIF($D$5:D3245,D3245)</f>
        <v>استلام المحولات الكهربائية|4</v>
      </c>
    </row>
    <row r="3246" spans="1:12" ht="18" x14ac:dyDescent="0.4">
      <c r="A3246" s="22">
        <v>3242</v>
      </c>
      <c r="B3246" s="22" t="s">
        <v>4592</v>
      </c>
      <c r="C3246" s="23" t="s">
        <v>4593</v>
      </c>
      <c r="D3246" s="23" t="s">
        <v>4990</v>
      </c>
      <c r="E3246" s="23" t="s">
        <v>118</v>
      </c>
      <c r="F3246" s="23" t="s">
        <v>4995</v>
      </c>
      <c r="G3246" s="23"/>
      <c r="H3246" s="22" t="s">
        <v>74</v>
      </c>
      <c r="I3246" s="23" t="s">
        <v>4985</v>
      </c>
      <c r="J3246" s="5"/>
      <c r="K3246" s="5"/>
      <c r="L3246" s="19" t="str">
        <f>D3246&amp;"|"&amp;COUNTIF($D$5:D3246,D3246)</f>
        <v>استلام المحولات الكهربائية|5</v>
      </c>
    </row>
    <row r="3247" spans="1:12" ht="36" x14ac:dyDescent="0.4">
      <c r="A3247" s="20">
        <v>3243</v>
      </c>
      <c r="B3247" s="20" t="s">
        <v>4592</v>
      </c>
      <c r="C3247" s="21" t="s">
        <v>4593</v>
      </c>
      <c r="D3247" s="21" t="s">
        <v>4990</v>
      </c>
      <c r="E3247" s="21" t="s">
        <v>118</v>
      </c>
      <c r="F3247" s="21" t="s">
        <v>4996</v>
      </c>
      <c r="G3247" s="21"/>
      <c r="H3247" s="20" t="s">
        <v>84</v>
      </c>
      <c r="I3247" s="21" t="s">
        <v>4985</v>
      </c>
      <c r="J3247" s="5"/>
      <c r="K3247" s="5"/>
      <c r="L3247" s="19" t="str">
        <f>D3247&amp;"|"&amp;COUNTIF($D$5:D3247,D3247)</f>
        <v>استلام المحولات الكهربائية|6</v>
      </c>
    </row>
    <row r="3248" spans="1:12" ht="18" x14ac:dyDescent="0.4">
      <c r="A3248" s="22">
        <v>3244</v>
      </c>
      <c r="B3248" s="22" t="s">
        <v>4592</v>
      </c>
      <c r="C3248" s="23" t="s">
        <v>4593</v>
      </c>
      <c r="D3248" s="23" t="s">
        <v>4990</v>
      </c>
      <c r="E3248" s="23" t="s">
        <v>118</v>
      </c>
      <c r="F3248" s="23" t="s">
        <v>4997</v>
      </c>
      <c r="G3248" s="23"/>
      <c r="H3248" s="22" t="s">
        <v>84</v>
      </c>
      <c r="I3248" s="23" t="s">
        <v>4985</v>
      </c>
      <c r="J3248" s="5"/>
      <c r="K3248" s="5"/>
      <c r="L3248" s="19" t="str">
        <f>D3248&amp;"|"&amp;COUNTIF($D$5:D3248,D3248)</f>
        <v>استلام المحولات الكهربائية|7</v>
      </c>
    </row>
    <row r="3249" spans="1:12" ht="36" x14ac:dyDescent="0.4">
      <c r="A3249" s="20">
        <v>3245</v>
      </c>
      <c r="B3249" s="20" t="s">
        <v>4592</v>
      </c>
      <c r="C3249" s="21" t="s">
        <v>4593</v>
      </c>
      <c r="D3249" s="21" t="s">
        <v>4990</v>
      </c>
      <c r="E3249" s="21" t="s">
        <v>118</v>
      </c>
      <c r="F3249" s="21" t="s">
        <v>4998</v>
      </c>
      <c r="G3249" s="21"/>
      <c r="H3249" s="20" t="s">
        <v>84</v>
      </c>
      <c r="I3249" s="21" t="s">
        <v>4985</v>
      </c>
      <c r="J3249" s="5"/>
      <c r="K3249" s="5"/>
      <c r="L3249" s="19" t="str">
        <f>D3249&amp;"|"&amp;COUNTIF($D$5:D3249,D3249)</f>
        <v>استلام المحولات الكهربائية|8</v>
      </c>
    </row>
    <row r="3250" spans="1:12" ht="36" x14ac:dyDescent="0.4">
      <c r="A3250" s="22">
        <v>3246</v>
      </c>
      <c r="B3250" s="22" t="s">
        <v>4592</v>
      </c>
      <c r="C3250" s="23" t="s">
        <v>4593</v>
      </c>
      <c r="D3250" s="23" t="s">
        <v>4999</v>
      </c>
      <c r="E3250" s="23" t="s">
        <v>72</v>
      </c>
      <c r="F3250" s="23" t="s">
        <v>5000</v>
      </c>
      <c r="G3250" s="23" t="s">
        <v>5001</v>
      </c>
      <c r="H3250" s="22" t="s">
        <v>78</v>
      </c>
      <c r="I3250" s="23" t="s">
        <v>5002</v>
      </c>
      <c r="J3250" s="5"/>
      <c r="K3250" s="5"/>
      <c r="L3250" s="19" t="str">
        <f>D3250&amp;"|"&amp;COUNTIF($D$5:D3250,D3250)</f>
        <v>استلام مولدات الطوارئ|1</v>
      </c>
    </row>
    <row r="3251" spans="1:12" ht="36" x14ac:dyDescent="0.4">
      <c r="A3251" s="20">
        <v>3247</v>
      </c>
      <c r="B3251" s="20" t="s">
        <v>4592</v>
      </c>
      <c r="C3251" s="21" t="s">
        <v>4593</v>
      </c>
      <c r="D3251" s="21" t="s">
        <v>4999</v>
      </c>
      <c r="E3251" s="21" t="s">
        <v>72</v>
      </c>
      <c r="F3251" s="21" t="s">
        <v>5003</v>
      </c>
      <c r="G3251" s="21"/>
      <c r="H3251" s="20" t="s">
        <v>84</v>
      </c>
      <c r="I3251" s="21" t="s">
        <v>5002</v>
      </c>
      <c r="J3251" s="5"/>
      <c r="K3251" s="5"/>
      <c r="L3251" s="19" t="str">
        <f>D3251&amp;"|"&amp;COUNTIF($D$5:D3251,D3251)</f>
        <v>استلام مولدات الطوارئ|2</v>
      </c>
    </row>
    <row r="3252" spans="1:12" ht="36" x14ac:dyDescent="0.4">
      <c r="A3252" s="22">
        <v>3248</v>
      </c>
      <c r="B3252" s="22" t="s">
        <v>4592</v>
      </c>
      <c r="C3252" s="23" t="s">
        <v>4593</v>
      </c>
      <c r="D3252" s="23" t="s">
        <v>4999</v>
      </c>
      <c r="E3252" s="23" t="s">
        <v>118</v>
      </c>
      <c r="F3252" s="23" t="s">
        <v>5004</v>
      </c>
      <c r="G3252" s="23"/>
      <c r="H3252" s="22" t="s">
        <v>84</v>
      </c>
      <c r="I3252" s="23" t="s">
        <v>5002</v>
      </c>
      <c r="J3252" s="5"/>
      <c r="K3252" s="5"/>
      <c r="L3252" s="19" t="str">
        <f>D3252&amp;"|"&amp;COUNTIF($D$5:D3252,D3252)</f>
        <v>استلام مولدات الطوارئ|3</v>
      </c>
    </row>
    <row r="3253" spans="1:12" ht="18" x14ac:dyDescent="0.4">
      <c r="A3253" s="20">
        <v>3249</v>
      </c>
      <c r="B3253" s="20" t="s">
        <v>4592</v>
      </c>
      <c r="C3253" s="21" t="s">
        <v>4593</v>
      </c>
      <c r="D3253" s="21" t="s">
        <v>4999</v>
      </c>
      <c r="E3253" s="21" t="s">
        <v>118</v>
      </c>
      <c r="F3253" s="21" t="s">
        <v>5005</v>
      </c>
      <c r="G3253" s="21"/>
      <c r="H3253" s="20" t="s">
        <v>84</v>
      </c>
      <c r="I3253" s="21" t="s">
        <v>5006</v>
      </c>
      <c r="J3253" s="5"/>
      <c r="K3253" s="5"/>
      <c r="L3253" s="19" t="str">
        <f>D3253&amp;"|"&amp;COUNTIF($D$5:D3253,D3253)</f>
        <v>استلام مولدات الطوارئ|4</v>
      </c>
    </row>
    <row r="3254" spans="1:12" ht="36" x14ac:dyDescent="0.4">
      <c r="A3254" s="22">
        <v>3250</v>
      </c>
      <c r="B3254" s="22" t="s">
        <v>4592</v>
      </c>
      <c r="C3254" s="23" t="s">
        <v>4593</v>
      </c>
      <c r="D3254" s="23" t="s">
        <v>4999</v>
      </c>
      <c r="E3254" s="23" t="s">
        <v>404</v>
      </c>
      <c r="F3254" s="23" t="s">
        <v>5007</v>
      </c>
      <c r="G3254" s="23"/>
      <c r="H3254" s="22" t="s">
        <v>84</v>
      </c>
      <c r="I3254" s="23" t="s">
        <v>5006</v>
      </c>
      <c r="J3254" s="5"/>
      <c r="K3254" s="5"/>
      <c r="L3254" s="19" t="str">
        <f>D3254&amp;"|"&amp;COUNTIF($D$5:D3254,D3254)</f>
        <v>استلام مولدات الطوارئ|5</v>
      </c>
    </row>
    <row r="3255" spans="1:12" ht="36" x14ac:dyDescent="0.4">
      <c r="A3255" s="20">
        <v>3251</v>
      </c>
      <c r="B3255" s="20" t="s">
        <v>4592</v>
      </c>
      <c r="C3255" s="21" t="s">
        <v>4593</v>
      </c>
      <c r="D3255" s="21" t="s">
        <v>5008</v>
      </c>
      <c r="E3255" s="21" t="s">
        <v>118</v>
      </c>
      <c r="F3255" s="21" t="s">
        <v>5009</v>
      </c>
      <c r="G3255" s="21"/>
      <c r="H3255" s="20" t="s">
        <v>84</v>
      </c>
      <c r="I3255" s="21" t="s">
        <v>5010</v>
      </c>
      <c r="J3255" s="5"/>
      <c r="K3255" s="5"/>
      <c r="L3255" s="19" t="str">
        <f>D3255&amp;"|"&amp;COUNTIF($D$5:D3255,D3255)</f>
        <v>لوحة التوزيع|1</v>
      </c>
    </row>
    <row r="3256" spans="1:12" ht="36" x14ac:dyDescent="0.4">
      <c r="A3256" s="22">
        <v>3252</v>
      </c>
      <c r="B3256" s="22" t="s">
        <v>4592</v>
      </c>
      <c r="C3256" s="23" t="s">
        <v>4593</v>
      </c>
      <c r="D3256" s="23" t="s">
        <v>5011</v>
      </c>
      <c r="E3256" s="23" t="s">
        <v>118</v>
      </c>
      <c r="F3256" s="23" t="s">
        <v>5012</v>
      </c>
      <c r="G3256" s="23"/>
      <c r="H3256" s="22" t="s">
        <v>74</v>
      </c>
      <c r="I3256" s="23" t="s">
        <v>5010</v>
      </c>
      <c r="J3256" s="5"/>
      <c r="K3256" s="5"/>
      <c r="L3256" s="19" t="str">
        <f>D3256&amp;"|"&amp;COUNTIF($D$5:D3256,D3256)</f>
        <v>حوامل الكابلات عند فواصل التمدد|1</v>
      </c>
    </row>
    <row r="3257" spans="1:12" ht="18" x14ac:dyDescent="0.4">
      <c r="A3257" s="20">
        <v>3253</v>
      </c>
      <c r="B3257" s="20" t="s">
        <v>4592</v>
      </c>
      <c r="C3257" s="21" t="s">
        <v>4593</v>
      </c>
      <c r="D3257" s="21" t="s">
        <v>5013</v>
      </c>
      <c r="E3257" s="21" t="s">
        <v>118</v>
      </c>
      <c r="F3257" s="21" t="s">
        <v>5014</v>
      </c>
      <c r="G3257" s="21"/>
      <c r="H3257" s="20" t="s">
        <v>84</v>
      </c>
      <c r="I3257" s="21" t="s">
        <v>5015</v>
      </c>
      <c r="J3257" s="5"/>
      <c r="K3257" s="5"/>
      <c r="L3257" s="19" t="str">
        <f>D3257&amp;"|"&amp;COUNTIF($D$5:D3257,D3257)</f>
        <v>التأريض|1</v>
      </c>
    </row>
    <row r="3258" spans="1:12" ht="36" x14ac:dyDescent="0.4">
      <c r="A3258" s="22">
        <v>3254</v>
      </c>
      <c r="B3258" s="22" t="s">
        <v>4592</v>
      </c>
      <c r="C3258" s="23" t="s">
        <v>4593</v>
      </c>
      <c r="D3258" s="23" t="s">
        <v>5013</v>
      </c>
      <c r="E3258" s="23" t="s">
        <v>118</v>
      </c>
      <c r="F3258" s="23" t="s">
        <v>5016</v>
      </c>
      <c r="G3258" s="23"/>
      <c r="H3258" s="22" t="s">
        <v>74</v>
      </c>
      <c r="I3258" s="23" t="s">
        <v>5015</v>
      </c>
      <c r="J3258" s="5"/>
      <c r="K3258" s="5"/>
      <c r="L3258" s="19" t="str">
        <f>D3258&amp;"|"&amp;COUNTIF($D$5:D3258,D3258)</f>
        <v>التأريض|2</v>
      </c>
    </row>
    <row r="3259" spans="1:12" ht="36" x14ac:dyDescent="0.4">
      <c r="A3259" s="20">
        <v>3255</v>
      </c>
      <c r="B3259" s="20" t="s">
        <v>4592</v>
      </c>
      <c r="C3259" s="21" t="s">
        <v>4593</v>
      </c>
      <c r="D3259" s="21" t="s">
        <v>5017</v>
      </c>
      <c r="E3259" s="21" t="s">
        <v>118</v>
      </c>
      <c r="F3259" s="21" t="s">
        <v>5018</v>
      </c>
      <c r="G3259" s="21"/>
      <c r="H3259" s="20" t="s">
        <v>84</v>
      </c>
      <c r="I3259" s="21" t="s">
        <v>5019</v>
      </c>
      <c r="J3259" s="5"/>
      <c r="K3259" s="5"/>
      <c r="L3259" s="19" t="str">
        <f>D3259&amp;"|"&amp;COUNTIF($D$5:D3259,D3259)</f>
        <v>تغذية المعدات على السطح|1</v>
      </c>
    </row>
    <row r="3260" spans="1:12" ht="18" x14ac:dyDescent="0.4">
      <c r="A3260" s="22">
        <v>3256</v>
      </c>
      <c r="B3260" s="22" t="s">
        <v>4592</v>
      </c>
      <c r="C3260" s="23" t="s">
        <v>4593</v>
      </c>
      <c r="D3260" s="23" t="s">
        <v>5020</v>
      </c>
      <c r="E3260" s="23" t="s">
        <v>118</v>
      </c>
      <c r="F3260" s="23" t="s">
        <v>5021</v>
      </c>
      <c r="G3260" s="23" t="s">
        <v>5022</v>
      </c>
      <c r="H3260" s="22" t="s">
        <v>84</v>
      </c>
      <c r="I3260" s="23" t="s">
        <v>5010</v>
      </c>
      <c r="J3260" s="5"/>
      <c r="K3260" s="5"/>
      <c r="L3260" s="19" t="str">
        <f>D3260&amp;"|"&amp;COUNTIF($D$5:D3260,D3260)</f>
        <v>استلام الأعمال الكهربائية|1</v>
      </c>
    </row>
    <row r="3261" spans="1:12" ht="18" x14ac:dyDescent="0.4">
      <c r="A3261" s="20">
        <v>3257</v>
      </c>
      <c r="B3261" s="20" t="s">
        <v>4592</v>
      </c>
      <c r="C3261" s="21" t="s">
        <v>4593</v>
      </c>
      <c r="D3261" s="21" t="s">
        <v>5020</v>
      </c>
      <c r="E3261" s="21" t="s">
        <v>118</v>
      </c>
      <c r="F3261" s="21" t="s">
        <v>5023</v>
      </c>
      <c r="G3261" s="21" t="s">
        <v>4389</v>
      </c>
      <c r="H3261" s="20" t="s">
        <v>84</v>
      </c>
      <c r="I3261" s="21" t="s">
        <v>5010</v>
      </c>
      <c r="J3261" s="5"/>
      <c r="K3261" s="5"/>
      <c r="L3261" s="19" t="str">
        <f>D3261&amp;"|"&amp;COUNTIF($D$5:D3261,D3261)</f>
        <v>استلام الأعمال الكهربائية|2</v>
      </c>
    </row>
    <row r="3262" spans="1:12" ht="18" x14ac:dyDescent="0.4">
      <c r="A3262" s="22">
        <v>3258</v>
      </c>
      <c r="B3262" s="22" t="s">
        <v>4592</v>
      </c>
      <c r="C3262" s="23" t="s">
        <v>4593</v>
      </c>
      <c r="D3262" s="23" t="s">
        <v>5020</v>
      </c>
      <c r="E3262" s="23" t="s">
        <v>118</v>
      </c>
      <c r="F3262" s="23" t="s">
        <v>5024</v>
      </c>
      <c r="G3262" s="23" t="s">
        <v>5025</v>
      </c>
      <c r="H3262" s="22" t="s">
        <v>74</v>
      </c>
      <c r="I3262" s="23" t="s">
        <v>5026</v>
      </c>
      <c r="J3262" s="5"/>
      <c r="K3262" s="5"/>
      <c r="L3262" s="19" t="str">
        <f>D3262&amp;"|"&amp;COUNTIF($D$5:D3262,D3262)</f>
        <v>استلام الأعمال الكهربائية|3</v>
      </c>
    </row>
    <row r="3263" spans="1:12" ht="18" x14ac:dyDescent="0.4">
      <c r="A3263" s="20">
        <v>3259</v>
      </c>
      <c r="B3263" s="20" t="s">
        <v>4592</v>
      </c>
      <c r="C3263" s="21" t="s">
        <v>4593</v>
      </c>
      <c r="D3263" s="21" t="s">
        <v>5020</v>
      </c>
      <c r="E3263" s="21" t="s">
        <v>404</v>
      </c>
      <c r="F3263" s="21" t="s">
        <v>5027</v>
      </c>
      <c r="G3263" s="21"/>
      <c r="H3263" s="20" t="s">
        <v>84</v>
      </c>
      <c r="I3263" s="21" t="s">
        <v>5026</v>
      </c>
      <c r="J3263" s="5"/>
      <c r="K3263" s="5"/>
      <c r="L3263" s="19" t="str">
        <f>D3263&amp;"|"&amp;COUNTIF($D$5:D3263,D3263)</f>
        <v>استلام الأعمال الكهربائية|4</v>
      </c>
    </row>
    <row r="3264" spans="1:12" ht="18" x14ac:dyDescent="0.4">
      <c r="A3264" s="22">
        <v>3260</v>
      </c>
      <c r="B3264" s="22" t="s">
        <v>4592</v>
      </c>
      <c r="C3264" s="23" t="s">
        <v>4593</v>
      </c>
      <c r="D3264" s="23" t="s">
        <v>5020</v>
      </c>
      <c r="E3264" s="23" t="s">
        <v>404</v>
      </c>
      <c r="F3264" s="23" t="s">
        <v>5028</v>
      </c>
      <c r="G3264" s="23"/>
      <c r="H3264" s="22" t="s">
        <v>84</v>
      </c>
      <c r="I3264" s="23" t="s">
        <v>5015</v>
      </c>
      <c r="J3264" s="5"/>
      <c r="K3264" s="5"/>
      <c r="L3264" s="19" t="str">
        <f>D3264&amp;"|"&amp;COUNTIF($D$5:D3264,D3264)</f>
        <v>استلام الأعمال الكهربائية|5</v>
      </c>
    </row>
    <row r="3265" spans="1:12" ht="18" x14ac:dyDescent="0.4">
      <c r="A3265" s="20">
        <v>3261</v>
      </c>
      <c r="B3265" s="20" t="s">
        <v>4592</v>
      </c>
      <c r="C3265" s="21" t="s">
        <v>4593</v>
      </c>
      <c r="D3265" s="21" t="s">
        <v>5020</v>
      </c>
      <c r="E3265" s="21" t="s">
        <v>404</v>
      </c>
      <c r="F3265" s="21" t="s">
        <v>5029</v>
      </c>
      <c r="G3265" s="21"/>
      <c r="H3265" s="20" t="s">
        <v>84</v>
      </c>
      <c r="I3265" s="21" t="s">
        <v>5030</v>
      </c>
      <c r="J3265" s="5"/>
      <c r="K3265" s="5"/>
      <c r="L3265" s="19" t="str">
        <f>D3265&amp;"|"&amp;COUNTIF($D$5:D3265,D3265)</f>
        <v>استلام الأعمال الكهربائية|6</v>
      </c>
    </row>
    <row r="3266" spans="1:12" ht="36" x14ac:dyDescent="0.4">
      <c r="A3266" s="22">
        <v>3262</v>
      </c>
      <c r="B3266" s="22" t="s">
        <v>4592</v>
      </c>
      <c r="C3266" s="23" t="s">
        <v>4593</v>
      </c>
      <c r="D3266" s="23" t="s">
        <v>4212</v>
      </c>
      <c r="E3266" s="23" t="s">
        <v>118</v>
      </c>
      <c r="F3266" s="23" t="s">
        <v>5031</v>
      </c>
      <c r="G3266" s="23" t="s">
        <v>5032</v>
      </c>
      <c r="H3266" s="22" t="s">
        <v>84</v>
      </c>
      <c r="I3266" s="23" t="s">
        <v>2040</v>
      </c>
      <c r="J3266" s="5"/>
      <c r="K3266" s="5"/>
      <c r="L3266" s="19" t="str">
        <f>D3266&amp;"|"&amp;COUNTIF($D$5:D3266,D3266)</f>
        <v>تمديدات الكهرباء والسباكة بالأسقف الخرسانية|12</v>
      </c>
    </row>
    <row r="3267" spans="1:12" ht="36" x14ac:dyDescent="0.4">
      <c r="A3267" s="20">
        <v>3263</v>
      </c>
      <c r="B3267" s="20" t="s">
        <v>4592</v>
      </c>
      <c r="C3267" s="21" t="s">
        <v>4593</v>
      </c>
      <c r="D3267" s="21" t="s">
        <v>5033</v>
      </c>
      <c r="E3267" s="21" t="s">
        <v>118</v>
      </c>
      <c r="F3267" s="21" t="s">
        <v>5034</v>
      </c>
      <c r="G3267" s="21"/>
      <c r="H3267" s="20" t="s">
        <v>84</v>
      </c>
      <c r="I3267" s="21" t="s">
        <v>5010</v>
      </c>
      <c r="J3267" s="5"/>
      <c r="K3267" s="5"/>
      <c r="L3267" s="19" t="str">
        <f>D3267&amp;"|"&amp;COUNTIF($D$5:D3267,D3267)</f>
        <v>تثبيت البرايز|1</v>
      </c>
    </row>
    <row r="3268" spans="1:12" ht="36" x14ac:dyDescent="0.4">
      <c r="A3268" s="22">
        <v>3264</v>
      </c>
      <c r="B3268" s="22" t="s">
        <v>5035</v>
      </c>
      <c r="C3268" s="23" t="s">
        <v>5036</v>
      </c>
      <c r="D3268" s="23" t="s">
        <v>5037</v>
      </c>
      <c r="E3268" s="23" t="s">
        <v>76</v>
      </c>
      <c r="F3268" s="23" t="s">
        <v>5038</v>
      </c>
      <c r="G3268" s="23"/>
      <c r="H3268" s="22" t="s">
        <v>78</v>
      </c>
      <c r="I3268" s="23" t="s">
        <v>146</v>
      </c>
      <c r="J3268" s="5"/>
      <c r="K3268" s="5"/>
      <c r="L3268" s="19" t="str">
        <f>D3268&amp;"|"&amp;COUNTIF($D$5:D3268,D3268)</f>
        <v>متطلبات الوقاية من الحريق بالمخططات المعمارية|1</v>
      </c>
    </row>
    <row r="3269" spans="1:12" ht="36" x14ac:dyDescent="0.4">
      <c r="A3269" s="20">
        <v>3265</v>
      </c>
      <c r="B3269" s="20" t="s">
        <v>5035</v>
      </c>
      <c r="C3269" s="21" t="s">
        <v>5036</v>
      </c>
      <c r="D3269" s="21" t="s">
        <v>5037</v>
      </c>
      <c r="E3269" s="21" t="s">
        <v>76</v>
      </c>
      <c r="F3269" s="21" t="s">
        <v>5039</v>
      </c>
      <c r="G3269" s="21"/>
      <c r="H3269" s="20" t="s">
        <v>78</v>
      </c>
      <c r="I3269" s="21" t="s">
        <v>146</v>
      </c>
      <c r="J3269" s="5"/>
      <c r="K3269" s="5"/>
      <c r="L3269" s="19" t="str">
        <f>D3269&amp;"|"&amp;COUNTIF($D$5:D3269,D3269)</f>
        <v>متطلبات الوقاية من الحريق بالمخططات المعمارية|2</v>
      </c>
    </row>
    <row r="3270" spans="1:12" ht="36" x14ac:dyDescent="0.4">
      <c r="A3270" s="22">
        <v>3266</v>
      </c>
      <c r="B3270" s="22" t="s">
        <v>5035</v>
      </c>
      <c r="C3270" s="23" t="s">
        <v>5036</v>
      </c>
      <c r="D3270" s="23" t="s">
        <v>5037</v>
      </c>
      <c r="E3270" s="23" t="s">
        <v>76</v>
      </c>
      <c r="F3270" s="23" t="s">
        <v>5040</v>
      </c>
      <c r="G3270" s="23"/>
      <c r="H3270" s="22" t="s">
        <v>78</v>
      </c>
      <c r="I3270" s="23" t="s">
        <v>146</v>
      </c>
      <c r="J3270" s="5"/>
      <c r="K3270" s="5"/>
      <c r="L3270" s="19" t="str">
        <f>D3270&amp;"|"&amp;COUNTIF($D$5:D3270,D3270)</f>
        <v>متطلبات الوقاية من الحريق بالمخططات المعمارية|3</v>
      </c>
    </row>
    <row r="3271" spans="1:12" ht="36" x14ac:dyDescent="0.4">
      <c r="A3271" s="20">
        <v>3267</v>
      </c>
      <c r="B3271" s="20" t="s">
        <v>5035</v>
      </c>
      <c r="C3271" s="21" t="s">
        <v>5036</v>
      </c>
      <c r="D3271" s="21" t="s">
        <v>5037</v>
      </c>
      <c r="E3271" s="21" t="s">
        <v>76</v>
      </c>
      <c r="F3271" s="21" t="s">
        <v>5041</v>
      </c>
      <c r="G3271" s="21"/>
      <c r="H3271" s="20" t="s">
        <v>78</v>
      </c>
      <c r="I3271" s="21" t="s">
        <v>146</v>
      </c>
      <c r="J3271" s="5"/>
      <c r="K3271" s="5"/>
      <c r="L3271" s="19" t="str">
        <f>D3271&amp;"|"&amp;COUNTIF($D$5:D3271,D3271)</f>
        <v>متطلبات الوقاية من الحريق بالمخططات المعمارية|4</v>
      </c>
    </row>
    <row r="3272" spans="1:12" ht="36" x14ac:dyDescent="0.4">
      <c r="A3272" s="22">
        <v>3268</v>
      </c>
      <c r="B3272" s="22" t="s">
        <v>5035</v>
      </c>
      <c r="C3272" s="23" t="s">
        <v>5036</v>
      </c>
      <c r="D3272" s="23" t="s">
        <v>5037</v>
      </c>
      <c r="E3272" s="23" t="s">
        <v>76</v>
      </c>
      <c r="F3272" s="23" t="s">
        <v>5042</v>
      </c>
      <c r="G3272" s="23" t="s">
        <v>5043</v>
      </c>
      <c r="H3272" s="22" t="s">
        <v>78</v>
      </c>
      <c r="I3272" s="23" t="s">
        <v>146</v>
      </c>
      <c r="J3272" s="5"/>
      <c r="K3272" s="5"/>
      <c r="L3272" s="19" t="str">
        <f>D3272&amp;"|"&amp;COUNTIF($D$5:D3272,D3272)</f>
        <v>متطلبات الوقاية من الحريق بالمخططات المعمارية|5</v>
      </c>
    </row>
    <row r="3273" spans="1:12" ht="36" x14ac:dyDescent="0.4">
      <c r="A3273" s="20">
        <v>3269</v>
      </c>
      <c r="B3273" s="20" t="s">
        <v>5035</v>
      </c>
      <c r="C3273" s="21" t="s">
        <v>5036</v>
      </c>
      <c r="D3273" s="21" t="s">
        <v>5037</v>
      </c>
      <c r="E3273" s="21" t="s">
        <v>76</v>
      </c>
      <c r="F3273" s="21" t="s">
        <v>5044</v>
      </c>
      <c r="G3273" s="21" t="s">
        <v>5045</v>
      </c>
      <c r="H3273" s="20" t="s">
        <v>78</v>
      </c>
      <c r="I3273" s="21" t="s">
        <v>146</v>
      </c>
      <c r="J3273" s="5"/>
      <c r="K3273" s="5"/>
      <c r="L3273" s="19" t="str">
        <f>D3273&amp;"|"&amp;COUNTIF($D$5:D3273,D3273)</f>
        <v>متطلبات الوقاية من الحريق بالمخططات المعمارية|6</v>
      </c>
    </row>
    <row r="3274" spans="1:12" ht="36" x14ac:dyDescent="0.4">
      <c r="A3274" s="22">
        <v>3270</v>
      </c>
      <c r="B3274" s="22" t="s">
        <v>5035</v>
      </c>
      <c r="C3274" s="23" t="s">
        <v>5036</v>
      </c>
      <c r="D3274" s="23" t="s">
        <v>5037</v>
      </c>
      <c r="E3274" s="23" t="s">
        <v>76</v>
      </c>
      <c r="F3274" s="23" t="s">
        <v>5046</v>
      </c>
      <c r="G3274" s="23"/>
      <c r="H3274" s="22" t="s">
        <v>78</v>
      </c>
      <c r="I3274" s="23" t="s">
        <v>146</v>
      </c>
      <c r="J3274" s="5"/>
      <c r="K3274" s="5"/>
      <c r="L3274" s="19" t="str">
        <f>D3274&amp;"|"&amp;COUNTIF($D$5:D3274,D3274)</f>
        <v>متطلبات الوقاية من الحريق بالمخططات المعمارية|7</v>
      </c>
    </row>
    <row r="3275" spans="1:12" ht="36" x14ac:dyDescent="0.4">
      <c r="A3275" s="20">
        <v>3271</v>
      </c>
      <c r="B3275" s="20" t="s">
        <v>5035</v>
      </c>
      <c r="C3275" s="21" t="s">
        <v>5036</v>
      </c>
      <c r="D3275" s="21" t="s">
        <v>5037</v>
      </c>
      <c r="E3275" s="21" t="s">
        <v>76</v>
      </c>
      <c r="F3275" s="21" t="s">
        <v>5047</v>
      </c>
      <c r="G3275" s="21" t="s">
        <v>5048</v>
      </c>
      <c r="H3275" s="20" t="s">
        <v>78</v>
      </c>
      <c r="I3275" s="21" t="s">
        <v>146</v>
      </c>
      <c r="J3275" s="5"/>
      <c r="K3275" s="5"/>
      <c r="L3275" s="19" t="str">
        <f>D3275&amp;"|"&amp;COUNTIF($D$5:D3275,D3275)</f>
        <v>متطلبات الوقاية من الحريق بالمخططات المعمارية|8</v>
      </c>
    </row>
    <row r="3276" spans="1:12" ht="36" x14ac:dyDescent="0.4">
      <c r="A3276" s="22">
        <v>3272</v>
      </c>
      <c r="B3276" s="22" t="s">
        <v>5035</v>
      </c>
      <c r="C3276" s="23" t="s">
        <v>5036</v>
      </c>
      <c r="D3276" s="23" t="s">
        <v>5037</v>
      </c>
      <c r="E3276" s="23" t="s">
        <v>76</v>
      </c>
      <c r="F3276" s="23" t="s">
        <v>5049</v>
      </c>
      <c r="G3276" s="23"/>
      <c r="H3276" s="22" t="s">
        <v>78</v>
      </c>
      <c r="I3276" s="23" t="s">
        <v>146</v>
      </c>
      <c r="J3276" s="5"/>
      <c r="K3276" s="5"/>
      <c r="L3276" s="19" t="str">
        <f>D3276&amp;"|"&amp;COUNTIF($D$5:D3276,D3276)</f>
        <v>متطلبات الوقاية من الحريق بالمخططات المعمارية|9</v>
      </c>
    </row>
    <row r="3277" spans="1:12" ht="36" x14ac:dyDescent="0.4">
      <c r="A3277" s="20">
        <v>3273</v>
      </c>
      <c r="B3277" s="20" t="s">
        <v>5035</v>
      </c>
      <c r="C3277" s="21" t="s">
        <v>5036</v>
      </c>
      <c r="D3277" s="21" t="s">
        <v>5037</v>
      </c>
      <c r="E3277" s="21" t="s">
        <v>76</v>
      </c>
      <c r="F3277" s="21" t="s">
        <v>5050</v>
      </c>
      <c r="G3277" s="21" t="s">
        <v>5051</v>
      </c>
      <c r="H3277" s="20" t="s">
        <v>78</v>
      </c>
      <c r="I3277" s="21" t="s">
        <v>146</v>
      </c>
      <c r="J3277" s="5"/>
      <c r="K3277" s="5"/>
      <c r="L3277" s="19" t="str">
        <f>D3277&amp;"|"&amp;COUNTIF($D$5:D3277,D3277)</f>
        <v>متطلبات الوقاية من الحريق بالمخططات المعمارية|10</v>
      </c>
    </row>
    <row r="3278" spans="1:12" ht="36" x14ac:dyDescent="0.4">
      <c r="A3278" s="22">
        <v>3274</v>
      </c>
      <c r="B3278" s="22" t="s">
        <v>5035</v>
      </c>
      <c r="C3278" s="23" t="s">
        <v>5036</v>
      </c>
      <c r="D3278" s="23" t="s">
        <v>5037</v>
      </c>
      <c r="E3278" s="23" t="s">
        <v>76</v>
      </c>
      <c r="F3278" s="23" t="s">
        <v>5052</v>
      </c>
      <c r="G3278" s="23" t="s">
        <v>5053</v>
      </c>
      <c r="H3278" s="22" t="s">
        <v>78</v>
      </c>
      <c r="I3278" s="23" t="s">
        <v>146</v>
      </c>
      <c r="J3278" s="5"/>
      <c r="K3278" s="5"/>
      <c r="L3278" s="19" t="str">
        <f>D3278&amp;"|"&amp;COUNTIF($D$5:D3278,D3278)</f>
        <v>متطلبات الوقاية من الحريق بالمخططات المعمارية|11</v>
      </c>
    </row>
    <row r="3279" spans="1:12" ht="36" x14ac:dyDescent="0.4">
      <c r="A3279" s="20">
        <v>3275</v>
      </c>
      <c r="B3279" s="20" t="s">
        <v>5035</v>
      </c>
      <c r="C3279" s="21" t="s">
        <v>5036</v>
      </c>
      <c r="D3279" s="21" t="s">
        <v>5037</v>
      </c>
      <c r="E3279" s="21" t="s">
        <v>76</v>
      </c>
      <c r="F3279" s="21" t="s">
        <v>5054</v>
      </c>
      <c r="G3279" s="21" t="s">
        <v>5055</v>
      </c>
      <c r="H3279" s="20" t="s">
        <v>78</v>
      </c>
      <c r="I3279" s="21" t="s">
        <v>146</v>
      </c>
      <c r="J3279" s="5"/>
      <c r="K3279" s="5"/>
      <c r="L3279" s="19" t="str">
        <f>D3279&amp;"|"&amp;COUNTIF($D$5:D3279,D3279)</f>
        <v>متطلبات الوقاية من الحريق بالمخططات المعمارية|12</v>
      </c>
    </row>
    <row r="3280" spans="1:12" ht="36" x14ac:dyDescent="0.4">
      <c r="A3280" s="22">
        <v>3276</v>
      </c>
      <c r="B3280" s="22" t="s">
        <v>5035</v>
      </c>
      <c r="C3280" s="23" t="s">
        <v>5036</v>
      </c>
      <c r="D3280" s="23" t="s">
        <v>5037</v>
      </c>
      <c r="E3280" s="23" t="s">
        <v>76</v>
      </c>
      <c r="F3280" s="23" t="s">
        <v>5056</v>
      </c>
      <c r="G3280" s="23" t="s">
        <v>5057</v>
      </c>
      <c r="H3280" s="22" t="s">
        <v>78</v>
      </c>
      <c r="I3280" s="23" t="s">
        <v>146</v>
      </c>
      <c r="J3280" s="5"/>
      <c r="K3280" s="5"/>
      <c r="L3280" s="19" t="str">
        <f>D3280&amp;"|"&amp;COUNTIF($D$5:D3280,D3280)</f>
        <v>متطلبات الوقاية من الحريق بالمخططات المعمارية|13</v>
      </c>
    </row>
    <row r="3281" spans="1:12" ht="36" x14ac:dyDescent="0.4">
      <c r="A3281" s="20">
        <v>3277</v>
      </c>
      <c r="B3281" s="20" t="s">
        <v>5035</v>
      </c>
      <c r="C3281" s="21" t="s">
        <v>5036</v>
      </c>
      <c r="D3281" s="21" t="s">
        <v>5037</v>
      </c>
      <c r="E3281" s="21" t="s">
        <v>76</v>
      </c>
      <c r="F3281" s="21" t="s">
        <v>5058</v>
      </c>
      <c r="G3281" s="21"/>
      <c r="H3281" s="20" t="s">
        <v>78</v>
      </c>
      <c r="I3281" s="21" t="s">
        <v>146</v>
      </c>
      <c r="J3281" s="5"/>
      <c r="K3281" s="5"/>
      <c r="L3281" s="19" t="str">
        <f>D3281&amp;"|"&amp;COUNTIF($D$5:D3281,D3281)</f>
        <v>متطلبات الوقاية من الحريق بالمخططات المعمارية|14</v>
      </c>
    </row>
    <row r="3282" spans="1:12" ht="18" x14ac:dyDescent="0.4">
      <c r="A3282" s="22">
        <v>3278</v>
      </c>
      <c r="B3282" s="22" t="s">
        <v>5035</v>
      </c>
      <c r="C3282" s="23" t="s">
        <v>5036</v>
      </c>
      <c r="D3282" s="23" t="s">
        <v>4594</v>
      </c>
      <c r="E3282" s="23" t="s">
        <v>76</v>
      </c>
      <c r="F3282" s="23" t="s">
        <v>5059</v>
      </c>
      <c r="G3282" s="23"/>
      <c r="H3282" s="22" t="s">
        <v>78</v>
      </c>
      <c r="I3282" s="23" t="s">
        <v>4203</v>
      </c>
      <c r="J3282" s="5"/>
      <c r="K3282" s="5"/>
      <c r="L3282" s="19" t="str">
        <f>D3282&amp;"|"&amp;COUNTIF($D$5:D3282,D3282)</f>
        <v>مراجعة المخططات الكهربائية|21</v>
      </c>
    </row>
    <row r="3283" spans="1:12" ht="18" x14ac:dyDescent="0.4">
      <c r="A3283" s="20">
        <v>3279</v>
      </c>
      <c r="B3283" s="20" t="s">
        <v>5035</v>
      </c>
      <c r="C3283" s="21" t="s">
        <v>5036</v>
      </c>
      <c r="D3283" s="21" t="s">
        <v>4594</v>
      </c>
      <c r="E3283" s="21" t="s">
        <v>76</v>
      </c>
      <c r="F3283" s="21" t="s">
        <v>5060</v>
      </c>
      <c r="G3283" s="21" t="s">
        <v>5061</v>
      </c>
      <c r="H3283" s="20" t="s">
        <v>78</v>
      </c>
      <c r="I3283" s="21" t="s">
        <v>4616</v>
      </c>
      <c r="J3283" s="5"/>
      <c r="K3283" s="5"/>
      <c r="L3283" s="19" t="str">
        <f>D3283&amp;"|"&amp;COUNTIF($D$5:D3283,D3283)</f>
        <v>مراجعة المخططات الكهربائية|22</v>
      </c>
    </row>
    <row r="3284" spans="1:12" ht="36" x14ac:dyDescent="0.4">
      <c r="A3284" s="22">
        <v>3280</v>
      </c>
      <c r="B3284" s="22" t="s">
        <v>5035</v>
      </c>
      <c r="C3284" s="23" t="s">
        <v>5036</v>
      </c>
      <c r="D3284" s="23" t="s">
        <v>4594</v>
      </c>
      <c r="E3284" s="23" t="s">
        <v>76</v>
      </c>
      <c r="F3284" s="23" t="s">
        <v>5062</v>
      </c>
      <c r="G3284" s="23"/>
      <c r="H3284" s="22" t="s">
        <v>78</v>
      </c>
      <c r="I3284" s="23" t="s">
        <v>4616</v>
      </c>
      <c r="J3284" s="5"/>
      <c r="K3284" s="5"/>
      <c r="L3284" s="19" t="str">
        <f>D3284&amp;"|"&amp;COUNTIF($D$5:D3284,D3284)</f>
        <v>مراجعة المخططات الكهربائية|23</v>
      </c>
    </row>
    <row r="3285" spans="1:12" ht="18" x14ac:dyDescent="0.4">
      <c r="A3285" s="20">
        <v>3281</v>
      </c>
      <c r="B3285" s="20" t="s">
        <v>5035</v>
      </c>
      <c r="C3285" s="21" t="s">
        <v>5036</v>
      </c>
      <c r="D3285" s="21" t="s">
        <v>5063</v>
      </c>
      <c r="E3285" s="21" t="s">
        <v>76</v>
      </c>
      <c r="F3285" s="21" t="s">
        <v>5064</v>
      </c>
      <c r="G3285" s="21"/>
      <c r="H3285" s="20" t="s">
        <v>78</v>
      </c>
      <c r="I3285" s="21" t="s">
        <v>209</v>
      </c>
      <c r="J3285" s="5"/>
      <c r="K3285" s="5"/>
      <c r="L3285" s="19" t="str">
        <f>D3285&amp;"|"&amp;COUNTIF($D$5:D3285,D3285)</f>
        <v>مراجعة المخططات الميكانيكية|1</v>
      </c>
    </row>
    <row r="3286" spans="1:12" ht="36" x14ac:dyDescent="0.4">
      <c r="A3286" s="22">
        <v>3282</v>
      </c>
      <c r="B3286" s="22" t="s">
        <v>5035</v>
      </c>
      <c r="C3286" s="23" t="s">
        <v>5036</v>
      </c>
      <c r="D3286" s="23" t="s">
        <v>5063</v>
      </c>
      <c r="E3286" s="23" t="s">
        <v>76</v>
      </c>
      <c r="F3286" s="23" t="s">
        <v>5065</v>
      </c>
      <c r="G3286" s="23" t="s">
        <v>5066</v>
      </c>
      <c r="H3286" s="22" t="s">
        <v>78</v>
      </c>
      <c r="I3286" s="23" t="s">
        <v>209</v>
      </c>
      <c r="J3286" s="5"/>
      <c r="K3286" s="5"/>
      <c r="L3286" s="19" t="str">
        <f>D3286&amp;"|"&amp;COUNTIF($D$5:D3286,D3286)</f>
        <v>مراجعة المخططات الميكانيكية|2</v>
      </c>
    </row>
    <row r="3287" spans="1:12" ht="36" x14ac:dyDescent="0.4">
      <c r="A3287" s="20">
        <v>3283</v>
      </c>
      <c r="B3287" s="20" t="s">
        <v>5035</v>
      </c>
      <c r="C3287" s="21" t="s">
        <v>5036</v>
      </c>
      <c r="D3287" s="21" t="s">
        <v>5063</v>
      </c>
      <c r="E3287" s="21" t="s">
        <v>76</v>
      </c>
      <c r="F3287" s="21" t="s">
        <v>5067</v>
      </c>
      <c r="G3287" s="21"/>
      <c r="H3287" s="20" t="s">
        <v>78</v>
      </c>
      <c r="I3287" s="21" t="s">
        <v>209</v>
      </c>
      <c r="J3287" s="5"/>
      <c r="K3287" s="5"/>
      <c r="L3287" s="19" t="str">
        <f>D3287&amp;"|"&amp;COUNTIF($D$5:D3287,D3287)</f>
        <v>مراجعة المخططات الميكانيكية|3</v>
      </c>
    </row>
    <row r="3288" spans="1:12" ht="18" x14ac:dyDescent="0.4">
      <c r="A3288" s="22">
        <v>3284</v>
      </c>
      <c r="B3288" s="22" t="s">
        <v>5035</v>
      </c>
      <c r="C3288" s="23" t="s">
        <v>5036</v>
      </c>
      <c r="D3288" s="23" t="s">
        <v>5063</v>
      </c>
      <c r="E3288" s="23" t="s">
        <v>76</v>
      </c>
      <c r="F3288" s="23" t="s">
        <v>5068</v>
      </c>
      <c r="G3288" s="23"/>
      <c r="H3288" s="22" t="s">
        <v>78</v>
      </c>
      <c r="I3288" s="23" t="s">
        <v>209</v>
      </c>
      <c r="J3288" s="5"/>
      <c r="K3288" s="5"/>
      <c r="L3288" s="19" t="str">
        <f>D3288&amp;"|"&amp;COUNTIF($D$5:D3288,D3288)</f>
        <v>مراجعة المخططات الميكانيكية|4</v>
      </c>
    </row>
    <row r="3289" spans="1:12" ht="18" x14ac:dyDescent="0.4">
      <c r="A3289" s="20">
        <v>3285</v>
      </c>
      <c r="B3289" s="20" t="s">
        <v>5035</v>
      </c>
      <c r="C3289" s="21" t="s">
        <v>5036</v>
      </c>
      <c r="D3289" s="21" t="s">
        <v>5063</v>
      </c>
      <c r="E3289" s="21" t="s">
        <v>76</v>
      </c>
      <c r="F3289" s="21" t="s">
        <v>5069</v>
      </c>
      <c r="G3289" s="21"/>
      <c r="H3289" s="20" t="s">
        <v>78</v>
      </c>
      <c r="I3289" s="21" t="s">
        <v>209</v>
      </c>
      <c r="J3289" s="5"/>
      <c r="K3289" s="5"/>
      <c r="L3289" s="19" t="str">
        <f>D3289&amp;"|"&amp;COUNTIF($D$5:D3289,D3289)</f>
        <v>مراجعة المخططات الميكانيكية|5</v>
      </c>
    </row>
    <row r="3290" spans="1:12" ht="18" x14ac:dyDescent="0.4">
      <c r="A3290" s="22">
        <v>3286</v>
      </c>
      <c r="B3290" s="22" t="s">
        <v>5035</v>
      </c>
      <c r="C3290" s="23" t="s">
        <v>5036</v>
      </c>
      <c r="D3290" s="23" t="s">
        <v>5070</v>
      </c>
      <c r="E3290" s="23" t="s">
        <v>118</v>
      </c>
      <c r="F3290" s="23" t="s">
        <v>5071</v>
      </c>
      <c r="G3290" s="23" t="s">
        <v>5072</v>
      </c>
      <c r="H3290" s="22" t="s">
        <v>84</v>
      </c>
      <c r="I3290" s="23" t="s">
        <v>5073</v>
      </c>
      <c r="J3290" s="5"/>
      <c r="K3290" s="5"/>
      <c r="L3290" s="19" t="str">
        <f>D3290&amp;"|"&amp;COUNTIF($D$5:D3290,D3290)</f>
        <v>إنذار الحريق، كواشف الحرارة|1</v>
      </c>
    </row>
    <row r="3291" spans="1:12" ht="36" x14ac:dyDescent="0.4">
      <c r="A3291" s="20">
        <v>3287</v>
      </c>
      <c r="B3291" s="20" t="s">
        <v>5035</v>
      </c>
      <c r="C3291" s="21" t="s">
        <v>5036</v>
      </c>
      <c r="D3291" s="21" t="s">
        <v>5070</v>
      </c>
      <c r="E3291" s="21" t="s">
        <v>72</v>
      </c>
      <c r="F3291" s="21" t="s">
        <v>5074</v>
      </c>
      <c r="G3291" s="21" t="s">
        <v>5075</v>
      </c>
      <c r="H3291" s="20" t="s">
        <v>78</v>
      </c>
      <c r="I3291" s="21" t="s">
        <v>5073</v>
      </c>
      <c r="J3291" s="5"/>
      <c r="K3291" s="5"/>
      <c r="L3291" s="19" t="str">
        <f>D3291&amp;"|"&amp;COUNTIF($D$5:D3291,D3291)</f>
        <v>إنذار الحريق، كواشف الحرارة|2</v>
      </c>
    </row>
    <row r="3292" spans="1:12" ht="36" x14ac:dyDescent="0.4">
      <c r="A3292" s="22">
        <v>3288</v>
      </c>
      <c r="B3292" s="22" t="s">
        <v>5035</v>
      </c>
      <c r="C3292" s="23" t="s">
        <v>5036</v>
      </c>
      <c r="D3292" s="23" t="s">
        <v>5070</v>
      </c>
      <c r="E3292" s="23" t="s">
        <v>118</v>
      </c>
      <c r="F3292" s="23" t="s">
        <v>5076</v>
      </c>
      <c r="G3292" s="23" t="s">
        <v>5077</v>
      </c>
      <c r="H3292" s="22" t="s">
        <v>84</v>
      </c>
      <c r="I3292" s="23" t="s">
        <v>5073</v>
      </c>
      <c r="J3292" s="5"/>
      <c r="K3292" s="5"/>
      <c r="L3292" s="19" t="str">
        <f>D3292&amp;"|"&amp;COUNTIF($D$5:D3292,D3292)</f>
        <v>إنذار الحريق، كواشف الحرارة|3</v>
      </c>
    </row>
    <row r="3293" spans="1:12" ht="36" x14ac:dyDescent="0.4">
      <c r="A3293" s="20">
        <v>3289</v>
      </c>
      <c r="B3293" s="20" t="s">
        <v>5035</v>
      </c>
      <c r="C3293" s="21" t="s">
        <v>5036</v>
      </c>
      <c r="D3293" s="21" t="s">
        <v>5070</v>
      </c>
      <c r="E3293" s="21" t="s">
        <v>72</v>
      </c>
      <c r="F3293" s="21" t="s">
        <v>5078</v>
      </c>
      <c r="G3293" s="21" t="s">
        <v>5079</v>
      </c>
      <c r="H3293" s="20" t="s">
        <v>78</v>
      </c>
      <c r="I3293" s="21" t="s">
        <v>5073</v>
      </c>
      <c r="J3293" s="5"/>
      <c r="K3293" s="5"/>
      <c r="L3293" s="19" t="str">
        <f>D3293&amp;"|"&amp;COUNTIF($D$5:D3293,D3293)</f>
        <v>إنذار الحريق، كواشف الحرارة|4</v>
      </c>
    </row>
    <row r="3294" spans="1:12" ht="18" x14ac:dyDescent="0.4">
      <c r="A3294" s="22">
        <v>3290</v>
      </c>
      <c r="B3294" s="22" t="s">
        <v>5035</v>
      </c>
      <c r="C3294" s="23" t="s">
        <v>5036</v>
      </c>
      <c r="D3294" s="23" t="s">
        <v>5070</v>
      </c>
      <c r="E3294" s="23" t="s">
        <v>72</v>
      </c>
      <c r="F3294" s="23" t="s">
        <v>5080</v>
      </c>
      <c r="G3294" s="23" t="s">
        <v>5081</v>
      </c>
      <c r="H3294" s="22" t="s">
        <v>78</v>
      </c>
      <c r="I3294" s="23" t="s">
        <v>5073</v>
      </c>
      <c r="J3294" s="5"/>
      <c r="K3294" s="5"/>
      <c r="L3294" s="19" t="str">
        <f>D3294&amp;"|"&amp;COUNTIF($D$5:D3294,D3294)</f>
        <v>إنذار الحريق، كواشف الحرارة|5</v>
      </c>
    </row>
    <row r="3295" spans="1:12" ht="18" x14ac:dyDescent="0.4">
      <c r="A3295" s="20">
        <v>3291</v>
      </c>
      <c r="B3295" s="20" t="s">
        <v>5035</v>
      </c>
      <c r="C3295" s="21" t="s">
        <v>5036</v>
      </c>
      <c r="D3295" s="21" t="s">
        <v>5082</v>
      </c>
      <c r="E3295" s="21" t="s">
        <v>118</v>
      </c>
      <c r="F3295" s="21" t="s">
        <v>5083</v>
      </c>
      <c r="G3295" s="21" t="s">
        <v>5084</v>
      </c>
      <c r="H3295" s="20" t="s">
        <v>84</v>
      </c>
      <c r="I3295" s="21" t="s">
        <v>5073</v>
      </c>
      <c r="J3295" s="5"/>
      <c r="K3295" s="5"/>
      <c r="L3295" s="19" t="str">
        <f>D3295&amp;"|"&amp;COUNTIF($D$5:D3295,D3295)</f>
        <v>إنذار الحريق، كواشف الدخان|1</v>
      </c>
    </row>
    <row r="3296" spans="1:12" ht="18" x14ac:dyDescent="0.4">
      <c r="A3296" s="22">
        <v>3292</v>
      </c>
      <c r="B3296" s="22" t="s">
        <v>5035</v>
      </c>
      <c r="C3296" s="23" t="s">
        <v>5036</v>
      </c>
      <c r="D3296" s="23" t="s">
        <v>5082</v>
      </c>
      <c r="E3296" s="23" t="s">
        <v>72</v>
      </c>
      <c r="F3296" s="23" t="s">
        <v>5085</v>
      </c>
      <c r="G3296" s="23" t="s">
        <v>5086</v>
      </c>
      <c r="H3296" s="22" t="s">
        <v>78</v>
      </c>
      <c r="I3296" s="23" t="s">
        <v>5087</v>
      </c>
      <c r="J3296" s="5"/>
      <c r="K3296" s="5"/>
      <c r="L3296" s="19" t="str">
        <f>D3296&amp;"|"&amp;COUNTIF($D$5:D3296,D3296)</f>
        <v>إنذار الحريق، كواشف الدخان|2</v>
      </c>
    </row>
    <row r="3297" spans="1:12" ht="18" x14ac:dyDescent="0.4">
      <c r="A3297" s="20">
        <v>3293</v>
      </c>
      <c r="B3297" s="20" t="s">
        <v>5035</v>
      </c>
      <c r="C3297" s="21" t="s">
        <v>5036</v>
      </c>
      <c r="D3297" s="21" t="s">
        <v>5082</v>
      </c>
      <c r="E3297" s="21" t="s">
        <v>72</v>
      </c>
      <c r="F3297" s="21" t="s">
        <v>5088</v>
      </c>
      <c r="G3297" s="21" t="s">
        <v>5089</v>
      </c>
      <c r="H3297" s="20" t="s">
        <v>78</v>
      </c>
      <c r="I3297" s="21" t="s">
        <v>5087</v>
      </c>
      <c r="J3297" s="5"/>
      <c r="K3297" s="5"/>
      <c r="L3297" s="19" t="str">
        <f>D3297&amp;"|"&amp;COUNTIF($D$5:D3297,D3297)</f>
        <v>إنذار الحريق، كواشف الدخان|3</v>
      </c>
    </row>
    <row r="3298" spans="1:12" ht="36" x14ac:dyDescent="0.4">
      <c r="A3298" s="22">
        <v>3294</v>
      </c>
      <c r="B3298" s="22" t="s">
        <v>5035</v>
      </c>
      <c r="C3298" s="23" t="s">
        <v>5036</v>
      </c>
      <c r="D3298" s="23" t="s">
        <v>5082</v>
      </c>
      <c r="E3298" s="23" t="s">
        <v>72</v>
      </c>
      <c r="F3298" s="23" t="s">
        <v>5090</v>
      </c>
      <c r="G3298" s="23" t="s">
        <v>5091</v>
      </c>
      <c r="H3298" s="22" t="s">
        <v>78</v>
      </c>
      <c r="I3298" s="23" t="s">
        <v>5073</v>
      </c>
      <c r="J3298" s="5"/>
      <c r="K3298" s="5"/>
      <c r="L3298" s="19" t="str">
        <f>D3298&amp;"|"&amp;COUNTIF($D$5:D3298,D3298)</f>
        <v>إنذار الحريق، كواشف الدخان|4</v>
      </c>
    </row>
    <row r="3299" spans="1:12" ht="36" x14ac:dyDescent="0.4">
      <c r="A3299" s="20">
        <v>3295</v>
      </c>
      <c r="B3299" s="20" t="s">
        <v>5035</v>
      </c>
      <c r="C3299" s="21" t="s">
        <v>5036</v>
      </c>
      <c r="D3299" s="21" t="s">
        <v>5082</v>
      </c>
      <c r="E3299" s="21" t="s">
        <v>72</v>
      </c>
      <c r="F3299" s="21" t="s">
        <v>5092</v>
      </c>
      <c r="G3299" s="21" t="s">
        <v>5093</v>
      </c>
      <c r="H3299" s="20" t="s">
        <v>78</v>
      </c>
      <c r="I3299" s="21" t="s">
        <v>5073</v>
      </c>
      <c r="J3299" s="5"/>
      <c r="K3299" s="5"/>
      <c r="L3299" s="19" t="str">
        <f>D3299&amp;"|"&amp;COUNTIF($D$5:D3299,D3299)</f>
        <v>إنذار الحريق، كواشف الدخان|5</v>
      </c>
    </row>
    <row r="3300" spans="1:12" ht="18" x14ac:dyDescent="0.4">
      <c r="A3300" s="22">
        <v>3296</v>
      </c>
      <c r="B3300" s="22" t="s">
        <v>5035</v>
      </c>
      <c r="C3300" s="23" t="s">
        <v>5036</v>
      </c>
      <c r="D3300" s="23" t="s">
        <v>5082</v>
      </c>
      <c r="E3300" s="23" t="s">
        <v>72</v>
      </c>
      <c r="F3300" s="23" t="s">
        <v>5094</v>
      </c>
      <c r="G3300" s="23"/>
      <c r="H3300" s="22" t="s">
        <v>78</v>
      </c>
      <c r="I3300" s="23" t="s">
        <v>5073</v>
      </c>
      <c r="J3300" s="5"/>
      <c r="K3300" s="5"/>
      <c r="L3300" s="19" t="str">
        <f>D3300&amp;"|"&amp;COUNTIF($D$5:D3300,D3300)</f>
        <v>إنذار الحريق، كواشف الدخان|6</v>
      </c>
    </row>
    <row r="3301" spans="1:12" ht="18" x14ac:dyDescent="0.4">
      <c r="A3301" s="20">
        <v>3297</v>
      </c>
      <c r="B3301" s="20" t="s">
        <v>5035</v>
      </c>
      <c r="C3301" s="21" t="s">
        <v>5036</v>
      </c>
      <c r="D3301" s="21" t="s">
        <v>5082</v>
      </c>
      <c r="E3301" s="21" t="s">
        <v>118</v>
      </c>
      <c r="F3301" s="21" t="s">
        <v>5095</v>
      </c>
      <c r="G3301" s="21"/>
      <c r="H3301" s="20" t="s">
        <v>84</v>
      </c>
      <c r="I3301" s="21" t="s">
        <v>5087</v>
      </c>
      <c r="J3301" s="5"/>
      <c r="K3301" s="5"/>
      <c r="L3301" s="19" t="str">
        <f>D3301&amp;"|"&amp;COUNTIF($D$5:D3301,D3301)</f>
        <v>إنذار الحريق، كواشف الدخان|7</v>
      </c>
    </row>
    <row r="3302" spans="1:12" ht="18" x14ac:dyDescent="0.4">
      <c r="A3302" s="22">
        <v>3298</v>
      </c>
      <c r="B3302" s="22" t="s">
        <v>5035</v>
      </c>
      <c r="C3302" s="23" t="s">
        <v>5036</v>
      </c>
      <c r="D3302" s="23" t="s">
        <v>5082</v>
      </c>
      <c r="E3302" s="23" t="s">
        <v>118</v>
      </c>
      <c r="F3302" s="23" t="s">
        <v>5096</v>
      </c>
      <c r="G3302" s="23"/>
      <c r="H3302" s="22" t="s">
        <v>84</v>
      </c>
      <c r="I3302" s="23" t="s">
        <v>5087</v>
      </c>
      <c r="J3302" s="5"/>
      <c r="K3302" s="5"/>
      <c r="L3302" s="19" t="str">
        <f>D3302&amp;"|"&amp;COUNTIF($D$5:D3302,D3302)</f>
        <v>إنذار الحريق، كواشف الدخان|8</v>
      </c>
    </row>
    <row r="3303" spans="1:12" ht="36" x14ac:dyDescent="0.4">
      <c r="A3303" s="20">
        <v>3299</v>
      </c>
      <c r="B3303" s="20" t="s">
        <v>5035</v>
      </c>
      <c r="C3303" s="21" t="s">
        <v>5036</v>
      </c>
      <c r="D3303" s="21" t="s">
        <v>5082</v>
      </c>
      <c r="E3303" s="21" t="s">
        <v>118</v>
      </c>
      <c r="F3303" s="21" t="s">
        <v>5097</v>
      </c>
      <c r="G3303" s="21" t="s">
        <v>5098</v>
      </c>
      <c r="H3303" s="20" t="s">
        <v>84</v>
      </c>
      <c r="I3303" s="21" t="s">
        <v>5087</v>
      </c>
      <c r="J3303" s="5"/>
      <c r="K3303" s="5"/>
      <c r="L3303" s="19" t="str">
        <f>D3303&amp;"|"&amp;COUNTIF($D$5:D3303,D3303)</f>
        <v>إنذار الحريق، كواشف الدخان|9</v>
      </c>
    </row>
    <row r="3304" spans="1:12" ht="18" x14ac:dyDescent="0.4">
      <c r="A3304" s="22">
        <v>3300</v>
      </c>
      <c r="B3304" s="22" t="s">
        <v>5035</v>
      </c>
      <c r="C3304" s="23" t="s">
        <v>5036</v>
      </c>
      <c r="D3304" s="23" t="s">
        <v>5082</v>
      </c>
      <c r="E3304" s="23" t="s">
        <v>118</v>
      </c>
      <c r="F3304" s="23" t="s">
        <v>5099</v>
      </c>
      <c r="G3304" s="23"/>
      <c r="H3304" s="22" t="s">
        <v>84</v>
      </c>
      <c r="I3304" s="23" t="s">
        <v>5087</v>
      </c>
      <c r="J3304" s="5"/>
      <c r="K3304" s="5"/>
      <c r="L3304" s="19" t="str">
        <f>D3304&amp;"|"&amp;COUNTIF($D$5:D3304,D3304)</f>
        <v>إنذار الحريق، كواشف الدخان|10</v>
      </c>
    </row>
    <row r="3305" spans="1:12" ht="18" x14ac:dyDescent="0.4">
      <c r="A3305" s="20">
        <v>3301</v>
      </c>
      <c r="B3305" s="20" t="s">
        <v>5035</v>
      </c>
      <c r="C3305" s="21" t="s">
        <v>5036</v>
      </c>
      <c r="D3305" s="21" t="s">
        <v>5100</v>
      </c>
      <c r="E3305" s="21" t="s">
        <v>118</v>
      </c>
      <c r="F3305" s="21" t="s">
        <v>5101</v>
      </c>
      <c r="G3305" s="21" t="s">
        <v>5102</v>
      </c>
      <c r="H3305" s="20" t="s">
        <v>84</v>
      </c>
      <c r="I3305" s="21" t="s">
        <v>5087</v>
      </c>
      <c r="J3305" s="5"/>
      <c r="K3305" s="5"/>
      <c r="L3305" s="19" t="str">
        <f>D3305&amp;"|"&amp;COUNTIF($D$5:D3305,D3305)</f>
        <v>إنذار الحريق، أزرار النداء وأجهزة التنبيه|1</v>
      </c>
    </row>
    <row r="3306" spans="1:12" ht="18" x14ac:dyDescent="0.4">
      <c r="A3306" s="22">
        <v>3302</v>
      </c>
      <c r="B3306" s="22" t="s">
        <v>5035</v>
      </c>
      <c r="C3306" s="23" t="s">
        <v>5036</v>
      </c>
      <c r="D3306" s="23" t="s">
        <v>5100</v>
      </c>
      <c r="E3306" s="23" t="s">
        <v>118</v>
      </c>
      <c r="F3306" s="23" t="s">
        <v>5103</v>
      </c>
      <c r="G3306" s="23" t="s">
        <v>5104</v>
      </c>
      <c r="H3306" s="22" t="s">
        <v>84</v>
      </c>
      <c r="I3306" s="23" t="s">
        <v>5087</v>
      </c>
      <c r="J3306" s="5"/>
      <c r="K3306" s="5"/>
      <c r="L3306" s="19" t="str">
        <f>D3306&amp;"|"&amp;COUNTIF($D$5:D3306,D3306)</f>
        <v>إنذار الحريق، أزرار النداء وأجهزة التنبيه|2</v>
      </c>
    </row>
    <row r="3307" spans="1:12" ht="18" x14ac:dyDescent="0.4">
      <c r="A3307" s="20">
        <v>3303</v>
      </c>
      <c r="B3307" s="20" t="s">
        <v>5035</v>
      </c>
      <c r="C3307" s="21" t="s">
        <v>5036</v>
      </c>
      <c r="D3307" s="21" t="s">
        <v>5100</v>
      </c>
      <c r="E3307" s="21" t="s">
        <v>118</v>
      </c>
      <c r="F3307" s="21" t="s">
        <v>5105</v>
      </c>
      <c r="G3307" s="21" t="s">
        <v>5106</v>
      </c>
      <c r="H3307" s="20" t="s">
        <v>84</v>
      </c>
      <c r="I3307" s="21" t="s">
        <v>5107</v>
      </c>
      <c r="J3307" s="5"/>
      <c r="K3307" s="5"/>
      <c r="L3307" s="19" t="str">
        <f>D3307&amp;"|"&amp;COUNTIF($D$5:D3307,D3307)</f>
        <v>إنذار الحريق، أزرار النداء وأجهزة التنبيه|3</v>
      </c>
    </row>
    <row r="3308" spans="1:12" ht="18" x14ac:dyDescent="0.4">
      <c r="A3308" s="22">
        <v>3304</v>
      </c>
      <c r="B3308" s="22" t="s">
        <v>5035</v>
      </c>
      <c r="C3308" s="23" t="s">
        <v>5036</v>
      </c>
      <c r="D3308" s="23" t="s">
        <v>5100</v>
      </c>
      <c r="E3308" s="23" t="s">
        <v>72</v>
      </c>
      <c r="F3308" s="23" t="s">
        <v>5108</v>
      </c>
      <c r="G3308" s="23"/>
      <c r="H3308" s="22" t="s">
        <v>78</v>
      </c>
      <c r="I3308" s="23" t="s">
        <v>5109</v>
      </c>
      <c r="J3308" s="5"/>
      <c r="K3308" s="5"/>
      <c r="L3308" s="19" t="str">
        <f>D3308&amp;"|"&amp;COUNTIF($D$5:D3308,D3308)</f>
        <v>إنذار الحريق، أزرار النداء وأجهزة التنبيه|4</v>
      </c>
    </row>
    <row r="3309" spans="1:12" ht="18" x14ac:dyDescent="0.4">
      <c r="A3309" s="20">
        <v>3305</v>
      </c>
      <c r="B3309" s="20" t="s">
        <v>5035</v>
      </c>
      <c r="C3309" s="21" t="s">
        <v>5036</v>
      </c>
      <c r="D3309" s="21" t="s">
        <v>5100</v>
      </c>
      <c r="E3309" s="21" t="s">
        <v>118</v>
      </c>
      <c r="F3309" s="21" t="s">
        <v>5110</v>
      </c>
      <c r="G3309" s="21" t="s">
        <v>5111</v>
      </c>
      <c r="H3309" s="20" t="s">
        <v>84</v>
      </c>
      <c r="I3309" s="21" t="s">
        <v>5109</v>
      </c>
      <c r="J3309" s="5"/>
      <c r="K3309" s="5"/>
      <c r="L3309" s="19" t="str">
        <f>D3309&amp;"|"&amp;COUNTIF($D$5:D3309,D3309)</f>
        <v>إنذار الحريق، أزرار النداء وأجهزة التنبيه|5</v>
      </c>
    </row>
    <row r="3310" spans="1:12" ht="36" x14ac:dyDescent="0.4">
      <c r="A3310" s="22">
        <v>3306</v>
      </c>
      <c r="B3310" s="22" t="s">
        <v>5035</v>
      </c>
      <c r="C3310" s="23" t="s">
        <v>5036</v>
      </c>
      <c r="D3310" s="23" t="s">
        <v>5112</v>
      </c>
      <c r="E3310" s="23" t="s">
        <v>72</v>
      </c>
      <c r="F3310" s="23" t="s">
        <v>5113</v>
      </c>
      <c r="G3310" s="23"/>
      <c r="H3310" s="22" t="s">
        <v>78</v>
      </c>
      <c r="I3310" s="23" t="s">
        <v>5107</v>
      </c>
      <c r="J3310" s="5"/>
      <c r="K3310" s="5"/>
      <c r="L3310" s="19" t="str">
        <f>D3310&amp;"|"&amp;COUNTIF($D$5:D3310,D3310)</f>
        <v>إنذار الحريق، لوحة التحكم FACP والنظام|1</v>
      </c>
    </row>
    <row r="3311" spans="1:12" ht="36" x14ac:dyDescent="0.4">
      <c r="A3311" s="20">
        <v>3307</v>
      </c>
      <c r="B3311" s="20" t="s">
        <v>5035</v>
      </c>
      <c r="C3311" s="21" t="s">
        <v>5036</v>
      </c>
      <c r="D3311" s="21" t="s">
        <v>5112</v>
      </c>
      <c r="E3311" s="21" t="s">
        <v>404</v>
      </c>
      <c r="F3311" s="21" t="s">
        <v>5114</v>
      </c>
      <c r="G3311" s="21"/>
      <c r="H3311" s="20" t="s">
        <v>84</v>
      </c>
      <c r="I3311" s="21" t="s">
        <v>5107</v>
      </c>
      <c r="J3311" s="5"/>
      <c r="K3311" s="5"/>
      <c r="L3311" s="19" t="str">
        <f>D3311&amp;"|"&amp;COUNTIF($D$5:D3311,D3311)</f>
        <v>إنذار الحريق، لوحة التحكم FACP والنظام|2</v>
      </c>
    </row>
    <row r="3312" spans="1:12" ht="36" x14ac:dyDescent="0.4">
      <c r="A3312" s="22">
        <v>3308</v>
      </c>
      <c r="B3312" s="22" t="s">
        <v>5035</v>
      </c>
      <c r="C3312" s="23" t="s">
        <v>5036</v>
      </c>
      <c r="D3312" s="23" t="s">
        <v>5112</v>
      </c>
      <c r="E3312" s="23" t="s">
        <v>404</v>
      </c>
      <c r="F3312" s="23" t="s">
        <v>5115</v>
      </c>
      <c r="G3312" s="23"/>
      <c r="H3312" s="22" t="s">
        <v>84</v>
      </c>
      <c r="I3312" s="23" t="s">
        <v>5107</v>
      </c>
      <c r="J3312" s="5"/>
      <c r="K3312" s="5"/>
      <c r="L3312" s="19" t="str">
        <f>D3312&amp;"|"&amp;COUNTIF($D$5:D3312,D3312)</f>
        <v>إنذار الحريق، لوحة التحكم FACP والنظام|3</v>
      </c>
    </row>
    <row r="3313" spans="1:12" ht="36" x14ac:dyDescent="0.4">
      <c r="A3313" s="20">
        <v>3309</v>
      </c>
      <c r="B3313" s="20" t="s">
        <v>5035</v>
      </c>
      <c r="C3313" s="21" t="s">
        <v>5036</v>
      </c>
      <c r="D3313" s="21" t="s">
        <v>5112</v>
      </c>
      <c r="E3313" s="21" t="s">
        <v>404</v>
      </c>
      <c r="F3313" s="21" t="s">
        <v>5116</v>
      </c>
      <c r="G3313" s="21"/>
      <c r="H3313" s="20" t="s">
        <v>84</v>
      </c>
      <c r="I3313" s="21" t="s">
        <v>5107</v>
      </c>
      <c r="J3313" s="5"/>
      <c r="K3313" s="5"/>
      <c r="L3313" s="19" t="str">
        <f>D3313&amp;"|"&amp;COUNTIF($D$5:D3313,D3313)</f>
        <v>إنذار الحريق، لوحة التحكم FACP والنظام|4</v>
      </c>
    </row>
    <row r="3314" spans="1:12" ht="36" x14ac:dyDescent="0.4">
      <c r="A3314" s="22">
        <v>3310</v>
      </c>
      <c r="B3314" s="22" t="s">
        <v>5035</v>
      </c>
      <c r="C3314" s="23" t="s">
        <v>5036</v>
      </c>
      <c r="D3314" s="23" t="s">
        <v>5112</v>
      </c>
      <c r="E3314" s="23" t="s">
        <v>72</v>
      </c>
      <c r="F3314" s="23" t="s">
        <v>5117</v>
      </c>
      <c r="G3314" s="23"/>
      <c r="H3314" s="22" t="s">
        <v>78</v>
      </c>
      <c r="I3314" s="23" t="s">
        <v>5107</v>
      </c>
      <c r="J3314" s="5"/>
      <c r="K3314" s="5"/>
      <c r="L3314" s="19" t="str">
        <f>D3314&amp;"|"&amp;COUNTIF($D$5:D3314,D3314)</f>
        <v>إنذار الحريق، لوحة التحكم FACP والنظام|5</v>
      </c>
    </row>
    <row r="3315" spans="1:12" ht="36" x14ac:dyDescent="0.4">
      <c r="A3315" s="20">
        <v>3311</v>
      </c>
      <c r="B3315" s="20" t="s">
        <v>5035</v>
      </c>
      <c r="C3315" s="21" t="s">
        <v>5036</v>
      </c>
      <c r="D3315" s="21" t="s">
        <v>5112</v>
      </c>
      <c r="E3315" s="21" t="s">
        <v>404</v>
      </c>
      <c r="F3315" s="21" t="s">
        <v>5118</v>
      </c>
      <c r="G3315" s="21"/>
      <c r="H3315" s="20" t="s">
        <v>84</v>
      </c>
      <c r="I3315" s="21" t="s">
        <v>5107</v>
      </c>
      <c r="J3315" s="5"/>
      <c r="K3315" s="5"/>
      <c r="L3315" s="19" t="str">
        <f>D3315&amp;"|"&amp;COUNTIF($D$5:D3315,D3315)</f>
        <v>إنذار الحريق، لوحة التحكم FACP والنظام|6</v>
      </c>
    </row>
    <row r="3316" spans="1:12" ht="36" x14ac:dyDescent="0.4">
      <c r="A3316" s="22">
        <v>3312</v>
      </c>
      <c r="B3316" s="22" t="s">
        <v>5035</v>
      </c>
      <c r="C3316" s="23" t="s">
        <v>5036</v>
      </c>
      <c r="D3316" s="23" t="s">
        <v>5112</v>
      </c>
      <c r="E3316" s="23" t="s">
        <v>404</v>
      </c>
      <c r="F3316" s="23" t="s">
        <v>5119</v>
      </c>
      <c r="G3316" s="23"/>
      <c r="H3316" s="22" t="s">
        <v>84</v>
      </c>
      <c r="I3316" s="23" t="s">
        <v>5107</v>
      </c>
      <c r="J3316" s="5"/>
      <c r="K3316" s="5"/>
      <c r="L3316" s="19" t="str">
        <f>D3316&amp;"|"&amp;COUNTIF($D$5:D3316,D3316)</f>
        <v>إنذار الحريق، لوحة التحكم FACP والنظام|7</v>
      </c>
    </row>
    <row r="3317" spans="1:12" ht="36" x14ac:dyDescent="0.4">
      <c r="A3317" s="20">
        <v>3313</v>
      </c>
      <c r="B3317" s="20" t="s">
        <v>5035</v>
      </c>
      <c r="C3317" s="21" t="s">
        <v>5036</v>
      </c>
      <c r="D3317" s="21" t="s">
        <v>5112</v>
      </c>
      <c r="E3317" s="21" t="s">
        <v>118</v>
      </c>
      <c r="F3317" s="21" t="s">
        <v>5120</v>
      </c>
      <c r="G3317" s="21" t="s">
        <v>5121</v>
      </c>
      <c r="H3317" s="20" t="s">
        <v>84</v>
      </c>
      <c r="I3317" s="21" t="s">
        <v>5107</v>
      </c>
      <c r="J3317" s="5"/>
      <c r="K3317" s="5"/>
      <c r="L3317" s="19" t="str">
        <f>D3317&amp;"|"&amp;COUNTIF($D$5:D3317,D3317)</f>
        <v>إنذار الحريق، لوحة التحكم FACP والنظام|8</v>
      </c>
    </row>
    <row r="3318" spans="1:12" ht="36" x14ac:dyDescent="0.4">
      <c r="A3318" s="22">
        <v>3314</v>
      </c>
      <c r="B3318" s="22" t="s">
        <v>5035</v>
      </c>
      <c r="C3318" s="23" t="s">
        <v>5036</v>
      </c>
      <c r="D3318" s="23" t="s">
        <v>5112</v>
      </c>
      <c r="E3318" s="23" t="s">
        <v>118</v>
      </c>
      <c r="F3318" s="23" t="s">
        <v>5122</v>
      </c>
      <c r="G3318" s="23" t="s">
        <v>4835</v>
      </c>
      <c r="H3318" s="22" t="s">
        <v>74</v>
      </c>
      <c r="I3318" s="23" t="s">
        <v>5107</v>
      </c>
      <c r="J3318" s="5"/>
      <c r="K3318" s="5"/>
      <c r="L3318" s="19" t="str">
        <f>D3318&amp;"|"&amp;COUNTIF($D$5:D3318,D3318)</f>
        <v>إنذار الحريق، لوحة التحكم FACP والنظام|9</v>
      </c>
    </row>
    <row r="3319" spans="1:12" ht="36" x14ac:dyDescent="0.4">
      <c r="A3319" s="20">
        <v>3315</v>
      </c>
      <c r="B3319" s="20" t="s">
        <v>5035</v>
      </c>
      <c r="C3319" s="21" t="s">
        <v>5036</v>
      </c>
      <c r="D3319" s="21" t="s">
        <v>5112</v>
      </c>
      <c r="E3319" s="21" t="s">
        <v>72</v>
      </c>
      <c r="F3319" s="21" t="s">
        <v>5123</v>
      </c>
      <c r="G3319" s="21"/>
      <c r="H3319" s="20" t="s">
        <v>78</v>
      </c>
      <c r="I3319" s="21" t="s">
        <v>5107</v>
      </c>
      <c r="J3319" s="5"/>
      <c r="K3319" s="5"/>
      <c r="L3319" s="19" t="str">
        <f>D3319&amp;"|"&amp;COUNTIF($D$5:D3319,D3319)</f>
        <v>إنذار الحريق، لوحة التحكم FACP والنظام|10</v>
      </c>
    </row>
    <row r="3320" spans="1:12" ht="36" x14ac:dyDescent="0.4">
      <c r="A3320" s="22">
        <v>3316</v>
      </c>
      <c r="B3320" s="22" t="s">
        <v>5035</v>
      </c>
      <c r="C3320" s="23" t="s">
        <v>5036</v>
      </c>
      <c r="D3320" s="23" t="s">
        <v>5112</v>
      </c>
      <c r="E3320" s="23" t="s">
        <v>118</v>
      </c>
      <c r="F3320" s="23" t="s">
        <v>5124</v>
      </c>
      <c r="G3320" s="23" t="s">
        <v>479</v>
      </c>
      <c r="H3320" s="22" t="s">
        <v>84</v>
      </c>
      <c r="I3320" s="23" t="s">
        <v>5107</v>
      </c>
      <c r="J3320" s="5"/>
      <c r="K3320" s="5"/>
      <c r="L3320" s="19" t="str">
        <f>D3320&amp;"|"&amp;COUNTIF($D$5:D3320,D3320)</f>
        <v>إنذار الحريق، لوحة التحكم FACP والنظام|11</v>
      </c>
    </row>
    <row r="3321" spans="1:12" ht="36" x14ac:dyDescent="0.4">
      <c r="A3321" s="20">
        <v>3317</v>
      </c>
      <c r="B3321" s="20" t="s">
        <v>5035</v>
      </c>
      <c r="C3321" s="21" t="s">
        <v>5036</v>
      </c>
      <c r="D3321" s="21" t="s">
        <v>5112</v>
      </c>
      <c r="E3321" s="21" t="s">
        <v>118</v>
      </c>
      <c r="F3321" s="21" t="s">
        <v>5125</v>
      </c>
      <c r="G3321" s="21"/>
      <c r="H3321" s="20" t="s">
        <v>84</v>
      </c>
      <c r="I3321" s="21" t="s">
        <v>5109</v>
      </c>
      <c r="J3321" s="5"/>
      <c r="K3321" s="5"/>
      <c r="L3321" s="19" t="str">
        <f>D3321&amp;"|"&amp;COUNTIF($D$5:D3321,D3321)</f>
        <v>إنذار الحريق، لوحة التحكم FACP والنظام|12</v>
      </c>
    </row>
    <row r="3322" spans="1:12" ht="36" x14ac:dyDescent="0.4">
      <c r="A3322" s="22">
        <v>3318</v>
      </c>
      <c r="B3322" s="22" t="s">
        <v>5035</v>
      </c>
      <c r="C3322" s="23" t="s">
        <v>5036</v>
      </c>
      <c r="D3322" s="23" t="s">
        <v>5112</v>
      </c>
      <c r="E3322" s="23" t="s">
        <v>118</v>
      </c>
      <c r="F3322" s="23" t="s">
        <v>5126</v>
      </c>
      <c r="G3322" s="23"/>
      <c r="H3322" s="22" t="s">
        <v>84</v>
      </c>
      <c r="I3322" s="23" t="s">
        <v>5109</v>
      </c>
      <c r="J3322" s="5"/>
      <c r="K3322" s="5"/>
      <c r="L3322" s="19" t="str">
        <f>D3322&amp;"|"&amp;COUNTIF($D$5:D3322,D3322)</f>
        <v>إنذار الحريق، لوحة التحكم FACP والنظام|13</v>
      </c>
    </row>
    <row r="3323" spans="1:12" ht="36" x14ac:dyDescent="0.4">
      <c r="A3323" s="20">
        <v>3319</v>
      </c>
      <c r="B3323" s="20" t="s">
        <v>5035</v>
      </c>
      <c r="C3323" s="21" t="s">
        <v>5036</v>
      </c>
      <c r="D3323" s="21" t="s">
        <v>5112</v>
      </c>
      <c r="E3323" s="21" t="s">
        <v>118</v>
      </c>
      <c r="F3323" s="21" t="s">
        <v>5127</v>
      </c>
      <c r="G3323" s="21"/>
      <c r="H3323" s="20" t="s">
        <v>74</v>
      </c>
      <c r="I3323" s="21" t="s">
        <v>5109</v>
      </c>
      <c r="J3323" s="5"/>
      <c r="K3323" s="5"/>
      <c r="L3323" s="19" t="str">
        <f>D3323&amp;"|"&amp;COUNTIF($D$5:D3323,D3323)</f>
        <v>إنذار الحريق، لوحة التحكم FACP والنظام|14</v>
      </c>
    </row>
    <row r="3324" spans="1:12" ht="36" x14ac:dyDescent="0.4">
      <c r="A3324" s="22">
        <v>3320</v>
      </c>
      <c r="B3324" s="22" t="s">
        <v>5035</v>
      </c>
      <c r="C3324" s="23" t="s">
        <v>5036</v>
      </c>
      <c r="D3324" s="23" t="s">
        <v>5112</v>
      </c>
      <c r="E3324" s="23" t="s">
        <v>118</v>
      </c>
      <c r="F3324" s="23" t="s">
        <v>5128</v>
      </c>
      <c r="G3324" s="23"/>
      <c r="H3324" s="22" t="s">
        <v>84</v>
      </c>
      <c r="I3324" s="23" t="s">
        <v>5109</v>
      </c>
      <c r="J3324" s="5"/>
      <c r="K3324" s="5"/>
      <c r="L3324" s="19" t="str">
        <f>D3324&amp;"|"&amp;COUNTIF($D$5:D3324,D3324)</f>
        <v>إنذار الحريق، لوحة التحكم FACP والنظام|15</v>
      </c>
    </row>
    <row r="3325" spans="1:12" ht="36" x14ac:dyDescent="0.4">
      <c r="A3325" s="20">
        <v>3321</v>
      </c>
      <c r="B3325" s="20" t="s">
        <v>5035</v>
      </c>
      <c r="C3325" s="21" t="s">
        <v>5036</v>
      </c>
      <c r="D3325" s="21" t="s">
        <v>5112</v>
      </c>
      <c r="E3325" s="21" t="s">
        <v>118</v>
      </c>
      <c r="F3325" s="21" t="s">
        <v>5129</v>
      </c>
      <c r="G3325" s="21"/>
      <c r="H3325" s="20" t="s">
        <v>74</v>
      </c>
      <c r="I3325" s="21" t="s">
        <v>5109</v>
      </c>
      <c r="J3325" s="5"/>
      <c r="K3325" s="5"/>
      <c r="L3325" s="19" t="str">
        <f>D3325&amp;"|"&amp;COUNTIF($D$5:D3325,D3325)</f>
        <v>إنذار الحريق، لوحة التحكم FACP والنظام|16</v>
      </c>
    </row>
    <row r="3326" spans="1:12" ht="36" x14ac:dyDescent="0.4">
      <c r="A3326" s="22">
        <v>3322</v>
      </c>
      <c r="B3326" s="22" t="s">
        <v>5035</v>
      </c>
      <c r="C3326" s="23" t="s">
        <v>5036</v>
      </c>
      <c r="D3326" s="23" t="s">
        <v>5112</v>
      </c>
      <c r="E3326" s="23" t="s">
        <v>118</v>
      </c>
      <c r="F3326" s="23" t="s">
        <v>5130</v>
      </c>
      <c r="G3326" s="23"/>
      <c r="H3326" s="22" t="s">
        <v>84</v>
      </c>
      <c r="I3326" s="23" t="s">
        <v>5109</v>
      </c>
      <c r="J3326" s="5"/>
      <c r="K3326" s="5"/>
      <c r="L3326" s="19" t="str">
        <f>D3326&amp;"|"&amp;COUNTIF($D$5:D3326,D3326)</f>
        <v>إنذار الحريق، لوحة التحكم FACP والنظام|17</v>
      </c>
    </row>
    <row r="3327" spans="1:12" ht="36" x14ac:dyDescent="0.4">
      <c r="A3327" s="20">
        <v>3323</v>
      </c>
      <c r="B3327" s="20" t="s">
        <v>5035</v>
      </c>
      <c r="C3327" s="21" t="s">
        <v>5036</v>
      </c>
      <c r="D3327" s="21" t="s">
        <v>5112</v>
      </c>
      <c r="E3327" s="21" t="s">
        <v>118</v>
      </c>
      <c r="F3327" s="21" t="s">
        <v>5131</v>
      </c>
      <c r="G3327" s="21"/>
      <c r="H3327" s="20" t="s">
        <v>84</v>
      </c>
      <c r="I3327" s="21" t="s">
        <v>5109</v>
      </c>
      <c r="J3327" s="5"/>
      <c r="K3327" s="5"/>
      <c r="L3327" s="19" t="str">
        <f>D3327&amp;"|"&amp;COUNTIF($D$5:D3327,D3327)</f>
        <v>إنذار الحريق، لوحة التحكم FACP والنظام|18</v>
      </c>
    </row>
    <row r="3328" spans="1:12" ht="36" x14ac:dyDescent="0.4">
      <c r="A3328" s="22">
        <v>3324</v>
      </c>
      <c r="B3328" s="22" t="s">
        <v>5035</v>
      </c>
      <c r="C3328" s="23" t="s">
        <v>5036</v>
      </c>
      <c r="D3328" s="23" t="s">
        <v>5112</v>
      </c>
      <c r="E3328" s="23" t="s">
        <v>118</v>
      </c>
      <c r="F3328" s="23" t="s">
        <v>5132</v>
      </c>
      <c r="G3328" s="23"/>
      <c r="H3328" s="22" t="s">
        <v>84</v>
      </c>
      <c r="I3328" s="23" t="s">
        <v>5109</v>
      </c>
      <c r="J3328" s="5"/>
      <c r="K3328" s="5"/>
      <c r="L3328" s="19" t="str">
        <f>D3328&amp;"|"&amp;COUNTIF($D$5:D3328,D3328)</f>
        <v>إنذار الحريق، لوحة التحكم FACP والنظام|19</v>
      </c>
    </row>
    <row r="3329" spans="1:12" ht="36" x14ac:dyDescent="0.4">
      <c r="A3329" s="20">
        <v>3325</v>
      </c>
      <c r="B3329" s="20" t="s">
        <v>5035</v>
      </c>
      <c r="C3329" s="21" t="s">
        <v>5036</v>
      </c>
      <c r="D3329" s="21" t="s">
        <v>5112</v>
      </c>
      <c r="E3329" s="21" t="s">
        <v>118</v>
      </c>
      <c r="F3329" s="21" t="s">
        <v>5133</v>
      </c>
      <c r="G3329" s="21"/>
      <c r="H3329" s="20" t="s">
        <v>84</v>
      </c>
      <c r="I3329" s="21" t="s">
        <v>5109</v>
      </c>
      <c r="J3329" s="5"/>
      <c r="K3329" s="5"/>
      <c r="L3329" s="19" t="str">
        <f>D3329&amp;"|"&amp;COUNTIF($D$5:D3329,D3329)</f>
        <v>إنذار الحريق، لوحة التحكم FACP والنظام|20</v>
      </c>
    </row>
    <row r="3330" spans="1:12" ht="36" x14ac:dyDescent="0.4">
      <c r="A3330" s="22">
        <v>3326</v>
      </c>
      <c r="B3330" s="22" t="s">
        <v>5035</v>
      </c>
      <c r="C3330" s="23" t="s">
        <v>5036</v>
      </c>
      <c r="D3330" s="23" t="s">
        <v>5112</v>
      </c>
      <c r="E3330" s="23" t="s">
        <v>118</v>
      </c>
      <c r="F3330" s="23" t="s">
        <v>5134</v>
      </c>
      <c r="G3330" s="23"/>
      <c r="H3330" s="22" t="s">
        <v>84</v>
      </c>
      <c r="I3330" s="23" t="s">
        <v>5109</v>
      </c>
      <c r="J3330" s="5"/>
      <c r="K3330" s="5"/>
      <c r="L3330" s="19" t="str">
        <f>D3330&amp;"|"&amp;COUNTIF($D$5:D3330,D3330)</f>
        <v>إنذار الحريق، لوحة التحكم FACP والنظام|21</v>
      </c>
    </row>
    <row r="3331" spans="1:12" ht="36" x14ac:dyDescent="0.4">
      <c r="A3331" s="20">
        <v>3327</v>
      </c>
      <c r="B3331" s="20" t="s">
        <v>5035</v>
      </c>
      <c r="C3331" s="21" t="s">
        <v>5036</v>
      </c>
      <c r="D3331" s="21" t="s">
        <v>5112</v>
      </c>
      <c r="E3331" s="21" t="s">
        <v>118</v>
      </c>
      <c r="F3331" s="21" t="s">
        <v>5135</v>
      </c>
      <c r="G3331" s="21"/>
      <c r="H3331" s="20" t="s">
        <v>84</v>
      </c>
      <c r="I3331" s="21" t="s">
        <v>5109</v>
      </c>
      <c r="J3331" s="5"/>
      <c r="K3331" s="5"/>
      <c r="L3331" s="19" t="str">
        <f>D3331&amp;"|"&amp;COUNTIF($D$5:D3331,D3331)</f>
        <v>إنذار الحريق، لوحة التحكم FACP والنظام|22</v>
      </c>
    </row>
    <row r="3332" spans="1:12" ht="36" x14ac:dyDescent="0.4">
      <c r="A3332" s="22">
        <v>3328</v>
      </c>
      <c r="B3332" s="22" t="s">
        <v>5035</v>
      </c>
      <c r="C3332" s="23" t="s">
        <v>5036</v>
      </c>
      <c r="D3332" s="23" t="s">
        <v>5136</v>
      </c>
      <c r="E3332" s="23" t="s">
        <v>72</v>
      </c>
      <c r="F3332" s="23" t="s">
        <v>5137</v>
      </c>
      <c r="G3332" s="23"/>
      <c r="H3332" s="22" t="s">
        <v>78</v>
      </c>
      <c r="I3332" s="23" t="s">
        <v>5138</v>
      </c>
      <c r="J3332" s="5"/>
      <c r="K3332" s="5"/>
      <c r="L3332" s="19" t="str">
        <f>D3332&amp;"|"&amp;COUNTIF($D$5:D3332,D3332)</f>
        <v>استلام أعمال مكافحة الحريق|1</v>
      </c>
    </row>
    <row r="3333" spans="1:12" ht="36" x14ac:dyDescent="0.4">
      <c r="A3333" s="20">
        <v>3329</v>
      </c>
      <c r="B3333" s="20" t="s">
        <v>5035</v>
      </c>
      <c r="C3333" s="21" t="s">
        <v>5036</v>
      </c>
      <c r="D3333" s="21" t="s">
        <v>5136</v>
      </c>
      <c r="E3333" s="21" t="s">
        <v>72</v>
      </c>
      <c r="F3333" s="21" t="s">
        <v>5139</v>
      </c>
      <c r="G3333" s="21" t="s">
        <v>5140</v>
      </c>
      <c r="H3333" s="20" t="s">
        <v>78</v>
      </c>
      <c r="I3333" s="21" t="s">
        <v>5138</v>
      </c>
      <c r="J3333" s="5"/>
      <c r="K3333" s="5"/>
      <c r="L3333" s="19" t="str">
        <f>D3333&amp;"|"&amp;COUNTIF($D$5:D3333,D3333)</f>
        <v>استلام أعمال مكافحة الحريق|2</v>
      </c>
    </row>
    <row r="3334" spans="1:12" ht="54" x14ac:dyDescent="0.4">
      <c r="A3334" s="22">
        <v>3330</v>
      </c>
      <c r="B3334" s="22" t="s">
        <v>5035</v>
      </c>
      <c r="C3334" s="23" t="s">
        <v>5036</v>
      </c>
      <c r="D3334" s="23" t="s">
        <v>5136</v>
      </c>
      <c r="E3334" s="23" t="s">
        <v>72</v>
      </c>
      <c r="F3334" s="23" t="s">
        <v>5141</v>
      </c>
      <c r="G3334" s="23"/>
      <c r="H3334" s="22" t="s">
        <v>78</v>
      </c>
      <c r="I3334" s="23" t="s">
        <v>5138</v>
      </c>
      <c r="J3334" s="5"/>
      <c r="K3334" s="5"/>
      <c r="L3334" s="19" t="str">
        <f>D3334&amp;"|"&amp;COUNTIF($D$5:D3334,D3334)</f>
        <v>استلام أعمال مكافحة الحريق|3</v>
      </c>
    </row>
    <row r="3335" spans="1:12" ht="36" x14ac:dyDescent="0.4">
      <c r="A3335" s="20">
        <v>3331</v>
      </c>
      <c r="B3335" s="20" t="s">
        <v>5035</v>
      </c>
      <c r="C3335" s="21" t="s">
        <v>5036</v>
      </c>
      <c r="D3335" s="21" t="s">
        <v>5136</v>
      </c>
      <c r="E3335" s="21" t="s">
        <v>72</v>
      </c>
      <c r="F3335" s="21" t="s">
        <v>5142</v>
      </c>
      <c r="G3335" s="21"/>
      <c r="H3335" s="20" t="s">
        <v>78</v>
      </c>
      <c r="I3335" s="21" t="s">
        <v>5138</v>
      </c>
      <c r="J3335" s="5"/>
      <c r="K3335" s="5"/>
      <c r="L3335" s="19" t="str">
        <f>D3335&amp;"|"&amp;COUNTIF($D$5:D3335,D3335)</f>
        <v>استلام أعمال مكافحة الحريق|4</v>
      </c>
    </row>
    <row r="3336" spans="1:12" ht="36" x14ac:dyDescent="0.4">
      <c r="A3336" s="22">
        <v>3332</v>
      </c>
      <c r="B3336" s="22" t="s">
        <v>5035</v>
      </c>
      <c r="C3336" s="23" t="s">
        <v>5036</v>
      </c>
      <c r="D3336" s="23" t="s">
        <v>5136</v>
      </c>
      <c r="E3336" s="23" t="s">
        <v>72</v>
      </c>
      <c r="F3336" s="23" t="s">
        <v>5143</v>
      </c>
      <c r="G3336" s="23" t="s">
        <v>5144</v>
      </c>
      <c r="H3336" s="22" t="s">
        <v>78</v>
      </c>
      <c r="I3336" s="23" t="s">
        <v>5145</v>
      </c>
      <c r="J3336" s="5"/>
      <c r="K3336" s="5"/>
      <c r="L3336" s="19" t="str">
        <f>D3336&amp;"|"&amp;COUNTIF($D$5:D3336,D3336)</f>
        <v>استلام أعمال مكافحة الحريق|5</v>
      </c>
    </row>
    <row r="3337" spans="1:12" ht="54" x14ac:dyDescent="0.4">
      <c r="A3337" s="20">
        <v>3333</v>
      </c>
      <c r="B3337" s="20" t="s">
        <v>5035</v>
      </c>
      <c r="C3337" s="21" t="s">
        <v>5036</v>
      </c>
      <c r="D3337" s="21" t="s">
        <v>5136</v>
      </c>
      <c r="E3337" s="21" t="s">
        <v>118</v>
      </c>
      <c r="F3337" s="21" t="s">
        <v>5146</v>
      </c>
      <c r="G3337" s="21" t="s">
        <v>5147</v>
      </c>
      <c r="H3337" s="20" t="s">
        <v>84</v>
      </c>
      <c r="I3337" s="21" t="s">
        <v>5148</v>
      </c>
      <c r="J3337" s="5"/>
      <c r="K3337" s="5"/>
      <c r="L3337" s="19" t="str">
        <f>D3337&amp;"|"&amp;COUNTIF($D$5:D3337,D3337)</f>
        <v>استلام أعمال مكافحة الحريق|6</v>
      </c>
    </row>
    <row r="3338" spans="1:12" ht="18" x14ac:dyDescent="0.4">
      <c r="A3338" s="22">
        <v>3334</v>
      </c>
      <c r="B3338" s="22" t="s">
        <v>5035</v>
      </c>
      <c r="C3338" s="23" t="s">
        <v>5036</v>
      </c>
      <c r="D3338" s="23" t="s">
        <v>5136</v>
      </c>
      <c r="E3338" s="23" t="s">
        <v>118</v>
      </c>
      <c r="F3338" s="23" t="s">
        <v>5149</v>
      </c>
      <c r="G3338" s="23" t="s">
        <v>5150</v>
      </c>
      <c r="H3338" s="22" t="s">
        <v>84</v>
      </c>
      <c r="I3338" s="23" t="s">
        <v>5148</v>
      </c>
      <c r="J3338" s="5"/>
      <c r="K3338" s="5"/>
      <c r="L3338" s="19" t="str">
        <f>D3338&amp;"|"&amp;COUNTIF($D$5:D3338,D3338)</f>
        <v>استلام أعمال مكافحة الحريق|7</v>
      </c>
    </row>
    <row r="3339" spans="1:12" ht="18" x14ac:dyDescent="0.4">
      <c r="A3339" s="20">
        <v>3335</v>
      </c>
      <c r="B3339" s="20" t="s">
        <v>5035</v>
      </c>
      <c r="C3339" s="21" t="s">
        <v>5036</v>
      </c>
      <c r="D3339" s="21" t="s">
        <v>5136</v>
      </c>
      <c r="E3339" s="21" t="s">
        <v>118</v>
      </c>
      <c r="F3339" s="21" t="s">
        <v>5151</v>
      </c>
      <c r="G3339" s="21" t="s">
        <v>5152</v>
      </c>
      <c r="H3339" s="20" t="s">
        <v>84</v>
      </c>
      <c r="I3339" s="21" t="s">
        <v>5148</v>
      </c>
      <c r="J3339" s="5"/>
      <c r="K3339" s="5"/>
      <c r="L3339" s="19" t="str">
        <f>D3339&amp;"|"&amp;COUNTIF($D$5:D3339,D3339)</f>
        <v>استلام أعمال مكافحة الحريق|8</v>
      </c>
    </row>
    <row r="3340" spans="1:12" ht="18" x14ac:dyDescent="0.4">
      <c r="A3340" s="22">
        <v>3336</v>
      </c>
      <c r="B3340" s="22" t="s">
        <v>5035</v>
      </c>
      <c r="C3340" s="23" t="s">
        <v>5036</v>
      </c>
      <c r="D3340" s="23" t="s">
        <v>5136</v>
      </c>
      <c r="E3340" s="23" t="s">
        <v>118</v>
      </c>
      <c r="F3340" s="23" t="s">
        <v>5153</v>
      </c>
      <c r="G3340" s="23" t="s">
        <v>5154</v>
      </c>
      <c r="H3340" s="22" t="s">
        <v>84</v>
      </c>
      <c r="I3340" s="23" t="s">
        <v>5148</v>
      </c>
      <c r="J3340" s="5"/>
      <c r="K3340" s="5"/>
      <c r="L3340" s="19" t="str">
        <f>D3340&amp;"|"&amp;COUNTIF($D$5:D3340,D3340)</f>
        <v>استلام أعمال مكافحة الحريق|9</v>
      </c>
    </row>
    <row r="3341" spans="1:12" ht="36" x14ac:dyDescent="0.4">
      <c r="A3341" s="20">
        <v>3337</v>
      </c>
      <c r="B3341" s="20" t="s">
        <v>5035</v>
      </c>
      <c r="C3341" s="21" t="s">
        <v>5036</v>
      </c>
      <c r="D3341" s="21" t="s">
        <v>5136</v>
      </c>
      <c r="E3341" s="21" t="s">
        <v>118</v>
      </c>
      <c r="F3341" s="21" t="s">
        <v>5155</v>
      </c>
      <c r="G3341" s="21" t="s">
        <v>5156</v>
      </c>
      <c r="H3341" s="20" t="s">
        <v>84</v>
      </c>
      <c r="I3341" s="21" t="s">
        <v>5148</v>
      </c>
      <c r="J3341" s="5"/>
      <c r="K3341" s="5"/>
      <c r="L3341" s="19" t="str">
        <f>D3341&amp;"|"&amp;COUNTIF($D$5:D3341,D3341)</f>
        <v>استلام أعمال مكافحة الحريق|10</v>
      </c>
    </row>
    <row r="3342" spans="1:12" ht="36" x14ac:dyDescent="0.4">
      <c r="A3342" s="22">
        <v>3338</v>
      </c>
      <c r="B3342" s="22" t="s">
        <v>5035</v>
      </c>
      <c r="C3342" s="23" t="s">
        <v>5036</v>
      </c>
      <c r="D3342" s="23" t="s">
        <v>5136</v>
      </c>
      <c r="E3342" s="23" t="s">
        <v>118</v>
      </c>
      <c r="F3342" s="23" t="s">
        <v>5157</v>
      </c>
      <c r="G3342" s="23" t="s">
        <v>5158</v>
      </c>
      <c r="H3342" s="22" t="s">
        <v>84</v>
      </c>
      <c r="I3342" s="23" t="s">
        <v>5159</v>
      </c>
      <c r="J3342" s="5"/>
      <c r="K3342" s="5"/>
      <c r="L3342" s="19" t="str">
        <f>D3342&amp;"|"&amp;COUNTIF($D$5:D3342,D3342)</f>
        <v>استلام أعمال مكافحة الحريق|11</v>
      </c>
    </row>
    <row r="3343" spans="1:12" ht="18" x14ac:dyDescent="0.4">
      <c r="A3343" s="20">
        <v>3339</v>
      </c>
      <c r="B3343" s="20" t="s">
        <v>5035</v>
      </c>
      <c r="C3343" s="21" t="s">
        <v>5036</v>
      </c>
      <c r="D3343" s="21" t="s">
        <v>5136</v>
      </c>
      <c r="E3343" s="21" t="s">
        <v>72</v>
      </c>
      <c r="F3343" s="21" t="s">
        <v>5160</v>
      </c>
      <c r="G3343" s="21" t="s">
        <v>5161</v>
      </c>
      <c r="H3343" s="20" t="s">
        <v>78</v>
      </c>
      <c r="I3343" s="21" t="s">
        <v>5159</v>
      </c>
      <c r="J3343" s="5"/>
      <c r="K3343" s="5"/>
      <c r="L3343" s="19" t="str">
        <f>D3343&amp;"|"&amp;COUNTIF($D$5:D3343,D3343)</f>
        <v>استلام أعمال مكافحة الحريق|12</v>
      </c>
    </row>
    <row r="3344" spans="1:12" ht="36" x14ac:dyDescent="0.4">
      <c r="A3344" s="22">
        <v>3340</v>
      </c>
      <c r="B3344" s="22" t="s">
        <v>5035</v>
      </c>
      <c r="C3344" s="23" t="s">
        <v>5036</v>
      </c>
      <c r="D3344" s="23" t="s">
        <v>5136</v>
      </c>
      <c r="E3344" s="23" t="s">
        <v>72</v>
      </c>
      <c r="F3344" s="23" t="s">
        <v>5162</v>
      </c>
      <c r="G3344" s="23" t="s">
        <v>5163</v>
      </c>
      <c r="H3344" s="22" t="s">
        <v>78</v>
      </c>
      <c r="I3344" s="23" t="s">
        <v>5159</v>
      </c>
      <c r="J3344" s="5"/>
      <c r="K3344" s="5"/>
      <c r="L3344" s="19" t="str">
        <f>D3344&amp;"|"&amp;COUNTIF($D$5:D3344,D3344)</f>
        <v>استلام أعمال مكافحة الحريق|13</v>
      </c>
    </row>
    <row r="3345" spans="1:12" ht="36" x14ac:dyDescent="0.4">
      <c r="A3345" s="20">
        <v>3341</v>
      </c>
      <c r="B3345" s="20" t="s">
        <v>5035</v>
      </c>
      <c r="C3345" s="21" t="s">
        <v>5036</v>
      </c>
      <c r="D3345" s="21" t="s">
        <v>5136</v>
      </c>
      <c r="E3345" s="21" t="s">
        <v>118</v>
      </c>
      <c r="F3345" s="21" t="s">
        <v>5164</v>
      </c>
      <c r="G3345" s="21" t="s">
        <v>5165</v>
      </c>
      <c r="H3345" s="20" t="s">
        <v>84</v>
      </c>
      <c r="I3345" s="21" t="s">
        <v>5159</v>
      </c>
      <c r="J3345" s="5"/>
      <c r="K3345" s="5"/>
      <c r="L3345" s="19" t="str">
        <f>D3345&amp;"|"&amp;COUNTIF($D$5:D3345,D3345)</f>
        <v>استلام أعمال مكافحة الحريق|14</v>
      </c>
    </row>
    <row r="3346" spans="1:12" ht="18" x14ac:dyDescent="0.4">
      <c r="A3346" s="22">
        <v>3342</v>
      </c>
      <c r="B3346" s="22" t="s">
        <v>5035</v>
      </c>
      <c r="C3346" s="23" t="s">
        <v>5036</v>
      </c>
      <c r="D3346" s="23" t="s">
        <v>5136</v>
      </c>
      <c r="E3346" s="23" t="s">
        <v>118</v>
      </c>
      <c r="F3346" s="23" t="s">
        <v>5166</v>
      </c>
      <c r="G3346" s="23" t="s">
        <v>5167</v>
      </c>
      <c r="H3346" s="22" t="s">
        <v>74</v>
      </c>
      <c r="I3346" s="23" t="s">
        <v>5148</v>
      </c>
      <c r="J3346" s="5"/>
      <c r="K3346" s="5"/>
      <c r="L3346" s="19" t="str">
        <f>D3346&amp;"|"&amp;COUNTIF($D$5:D3346,D3346)</f>
        <v>استلام أعمال مكافحة الحريق|15</v>
      </c>
    </row>
    <row r="3347" spans="1:12" ht="36" x14ac:dyDescent="0.4">
      <c r="A3347" s="20">
        <v>3343</v>
      </c>
      <c r="B3347" s="20" t="s">
        <v>5035</v>
      </c>
      <c r="C3347" s="21" t="s">
        <v>5036</v>
      </c>
      <c r="D3347" s="21" t="s">
        <v>5136</v>
      </c>
      <c r="E3347" s="21" t="s">
        <v>76</v>
      </c>
      <c r="F3347" s="21" t="s">
        <v>5168</v>
      </c>
      <c r="G3347" s="21" t="s">
        <v>5169</v>
      </c>
      <c r="H3347" s="20" t="s">
        <v>78</v>
      </c>
      <c r="I3347" s="21" t="s">
        <v>5148</v>
      </c>
      <c r="J3347" s="5"/>
      <c r="K3347" s="5"/>
      <c r="L3347" s="19" t="str">
        <f>D3347&amp;"|"&amp;COUNTIF($D$5:D3347,D3347)</f>
        <v>استلام أعمال مكافحة الحريق|16</v>
      </c>
    </row>
    <row r="3348" spans="1:12" ht="18" x14ac:dyDescent="0.4">
      <c r="A3348" s="22">
        <v>3344</v>
      </c>
      <c r="B3348" s="22" t="s">
        <v>5035</v>
      </c>
      <c r="C3348" s="23" t="s">
        <v>5036</v>
      </c>
      <c r="D3348" s="23" t="s">
        <v>5136</v>
      </c>
      <c r="E3348" s="23" t="s">
        <v>118</v>
      </c>
      <c r="F3348" s="23" t="s">
        <v>5170</v>
      </c>
      <c r="G3348" s="23"/>
      <c r="H3348" s="22" t="s">
        <v>84</v>
      </c>
      <c r="I3348" s="23" t="s">
        <v>5148</v>
      </c>
      <c r="J3348" s="5"/>
      <c r="K3348" s="5"/>
      <c r="L3348" s="19" t="str">
        <f>D3348&amp;"|"&amp;COUNTIF($D$5:D3348,D3348)</f>
        <v>استلام أعمال مكافحة الحريق|17</v>
      </c>
    </row>
    <row r="3349" spans="1:12" ht="18" x14ac:dyDescent="0.4">
      <c r="A3349" s="20">
        <v>3345</v>
      </c>
      <c r="B3349" s="20" t="s">
        <v>5035</v>
      </c>
      <c r="C3349" s="21" t="s">
        <v>5036</v>
      </c>
      <c r="D3349" s="21" t="s">
        <v>5136</v>
      </c>
      <c r="E3349" s="21" t="s">
        <v>118</v>
      </c>
      <c r="F3349" s="21" t="s">
        <v>5171</v>
      </c>
      <c r="G3349" s="21"/>
      <c r="H3349" s="20" t="s">
        <v>84</v>
      </c>
      <c r="I3349" s="21" t="s">
        <v>5148</v>
      </c>
      <c r="J3349" s="5"/>
      <c r="K3349" s="5"/>
      <c r="L3349" s="19" t="str">
        <f>D3349&amp;"|"&amp;COUNTIF($D$5:D3349,D3349)</f>
        <v>استلام أعمال مكافحة الحريق|18</v>
      </c>
    </row>
    <row r="3350" spans="1:12" ht="36" x14ac:dyDescent="0.4">
      <c r="A3350" s="22">
        <v>3346</v>
      </c>
      <c r="B3350" s="22" t="s">
        <v>5035</v>
      </c>
      <c r="C3350" s="23" t="s">
        <v>5036</v>
      </c>
      <c r="D3350" s="23" t="s">
        <v>5136</v>
      </c>
      <c r="E3350" s="23" t="s">
        <v>118</v>
      </c>
      <c r="F3350" s="23" t="s">
        <v>5172</v>
      </c>
      <c r="G3350" s="23"/>
      <c r="H3350" s="22" t="s">
        <v>84</v>
      </c>
      <c r="I3350" s="23" t="s">
        <v>5173</v>
      </c>
      <c r="J3350" s="5"/>
      <c r="K3350" s="5"/>
      <c r="L3350" s="19" t="str">
        <f>D3350&amp;"|"&amp;COUNTIF($D$5:D3350,D3350)</f>
        <v>استلام أعمال مكافحة الحريق|19</v>
      </c>
    </row>
    <row r="3351" spans="1:12" ht="18" x14ac:dyDescent="0.4">
      <c r="A3351" s="20">
        <v>3347</v>
      </c>
      <c r="B3351" s="20" t="s">
        <v>5035</v>
      </c>
      <c r="C3351" s="21" t="s">
        <v>5036</v>
      </c>
      <c r="D3351" s="21" t="s">
        <v>5136</v>
      </c>
      <c r="E3351" s="21" t="s">
        <v>118</v>
      </c>
      <c r="F3351" s="21" t="s">
        <v>5174</v>
      </c>
      <c r="G3351" s="21"/>
      <c r="H3351" s="20" t="s">
        <v>74</v>
      </c>
      <c r="I3351" s="21" t="s">
        <v>5159</v>
      </c>
      <c r="J3351" s="5"/>
      <c r="K3351" s="5"/>
      <c r="L3351" s="19" t="str">
        <f>D3351&amp;"|"&amp;COUNTIF($D$5:D3351,D3351)</f>
        <v>استلام أعمال مكافحة الحريق|20</v>
      </c>
    </row>
    <row r="3352" spans="1:12" ht="36" x14ac:dyDescent="0.4">
      <c r="A3352" s="22">
        <v>3348</v>
      </c>
      <c r="B3352" s="22" t="s">
        <v>5035</v>
      </c>
      <c r="C3352" s="23" t="s">
        <v>5036</v>
      </c>
      <c r="D3352" s="23" t="s">
        <v>5136</v>
      </c>
      <c r="E3352" s="23" t="s">
        <v>118</v>
      </c>
      <c r="F3352" s="23" t="s">
        <v>5175</v>
      </c>
      <c r="G3352" s="23"/>
      <c r="H3352" s="22" t="s">
        <v>84</v>
      </c>
      <c r="I3352" s="23" t="s">
        <v>5159</v>
      </c>
      <c r="J3352" s="5"/>
      <c r="K3352" s="5"/>
      <c r="L3352" s="19" t="str">
        <f>D3352&amp;"|"&amp;COUNTIF($D$5:D3352,D3352)</f>
        <v>استلام أعمال مكافحة الحريق|21</v>
      </c>
    </row>
    <row r="3353" spans="1:12" ht="36" x14ac:dyDescent="0.4">
      <c r="A3353" s="20">
        <v>3349</v>
      </c>
      <c r="B3353" s="20" t="s">
        <v>5035</v>
      </c>
      <c r="C3353" s="21" t="s">
        <v>5036</v>
      </c>
      <c r="D3353" s="21" t="s">
        <v>5136</v>
      </c>
      <c r="E3353" s="21" t="s">
        <v>118</v>
      </c>
      <c r="F3353" s="21" t="s">
        <v>5176</v>
      </c>
      <c r="G3353" s="21"/>
      <c r="H3353" s="20" t="s">
        <v>84</v>
      </c>
      <c r="I3353" s="21" t="s">
        <v>5159</v>
      </c>
      <c r="J3353" s="5"/>
      <c r="K3353" s="5"/>
      <c r="L3353" s="19" t="str">
        <f>D3353&amp;"|"&amp;COUNTIF($D$5:D3353,D3353)</f>
        <v>استلام أعمال مكافحة الحريق|22</v>
      </c>
    </row>
    <row r="3354" spans="1:12" ht="18" x14ac:dyDescent="0.4">
      <c r="A3354" s="22">
        <v>3350</v>
      </c>
      <c r="B3354" s="22" t="s">
        <v>5035</v>
      </c>
      <c r="C3354" s="23" t="s">
        <v>5036</v>
      </c>
      <c r="D3354" s="23" t="s">
        <v>5136</v>
      </c>
      <c r="E3354" s="23" t="s">
        <v>118</v>
      </c>
      <c r="F3354" s="23" t="s">
        <v>5177</v>
      </c>
      <c r="G3354" s="23"/>
      <c r="H3354" s="22" t="s">
        <v>84</v>
      </c>
      <c r="I3354" s="23" t="s">
        <v>5159</v>
      </c>
      <c r="J3354" s="5"/>
      <c r="K3354" s="5"/>
      <c r="L3354" s="19" t="str">
        <f>D3354&amp;"|"&amp;COUNTIF($D$5:D3354,D3354)</f>
        <v>استلام أعمال مكافحة الحريق|23</v>
      </c>
    </row>
    <row r="3355" spans="1:12" ht="36" x14ac:dyDescent="0.4">
      <c r="A3355" s="20">
        <v>3351</v>
      </c>
      <c r="B3355" s="20" t="s">
        <v>5035</v>
      </c>
      <c r="C3355" s="21" t="s">
        <v>5036</v>
      </c>
      <c r="D3355" s="21" t="s">
        <v>5136</v>
      </c>
      <c r="E3355" s="21" t="s">
        <v>118</v>
      </c>
      <c r="F3355" s="21" t="s">
        <v>5178</v>
      </c>
      <c r="G3355" s="21"/>
      <c r="H3355" s="20" t="s">
        <v>84</v>
      </c>
      <c r="I3355" s="21" t="s">
        <v>5159</v>
      </c>
      <c r="J3355" s="5"/>
      <c r="K3355" s="5"/>
      <c r="L3355" s="19" t="str">
        <f>D3355&amp;"|"&amp;COUNTIF($D$5:D3355,D3355)</f>
        <v>استلام أعمال مكافحة الحريق|24</v>
      </c>
    </row>
    <row r="3356" spans="1:12" ht="36" x14ac:dyDescent="0.4">
      <c r="A3356" s="22">
        <v>3352</v>
      </c>
      <c r="B3356" s="22" t="s">
        <v>5035</v>
      </c>
      <c r="C3356" s="23" t="s">
        <v>5036</v>
      </c>
      <c r="D3356" s="23" t="s">
        <v>5136</v>
      </c>
      <c r="E3356" s="23" t="s">
        <v>118</v>
      </c>
      <c r="F3356" s="23" t="s">
        <v>5179</v>
      </c>
      <c r="G3356" s="23"/>
      <c r="H3356" s="22" t="s">
        <v>84</v>
      </c>
      <c r="I3356" s="23" t="s">
        <v>5159</v>
      </c>
      <c r="J3356" s="5"/>
      <c r="K3356" s="5"/>
      <c r="L3356" s="19" t="str">
        <f>D3356&amp;"|"&amp;COUNTIF($D$5:D3356,D3356)</f>
        <v>استلام أعمال مكافحة الحريق|25</v>
      </c>
    </row>
    <row r="3357" spans="1:12" ht="18" x14ac:dyDescent="0.4">
      <c r="A3357" s="20">
        <v>3353</v>
      </c>
      <c r="B3357" s="20" t="s">
        <v>5035</v>
      </c>
      <c r="C3357" s="21" t="s">
        <v>5036</v>
      </c>
      <c r="D3357" s="21" t="s">
        <v>5136</v>
      </c>
      <c r="E3357" s="21" t="s">
        <v>118</v>
      </c>
      <c r="F3357" s="21" t="s">
        <v>5180</v>
      </c>
      <c r="G3357" s="21"/>
      <c r="H3357" s="20" t="s">
        <v>78</v>
      </c>
      <c r="I3357" s="21" t="s">
        <v>5159</v>
      </c>
      <c r="J3357" s="5"/>
      <c r="K3357" s="5"/>
      <c r="L3357" s="19" t="str">
        <f>D3357&amp;"|"&amp;COUNTIF($D$5:D3357,D3357)</f>
        <v>استلام أعمال مكافحة الحريق|26</v>
      </c>
    </row>
    <row r="3358" spans="1:12" ht="36" x14ac:dyDescent="0.4">
      <c r="A3358" s="22">
        <v>3354</v>
      </c>
      <c r="B3358" s="22" t="s">
        <v>5035</v>
      </c>
      <c r="C3358" s="23" t="s">
        <v>5036</v>
      </c>
      <c r="D3358" s="23" t="s">
        <v>5181</v>
      </c>
      <c r="E3358" s="23" t="s">
        <v>72</v>
      </c>
      <c r="F3358" s="23" t="s">
        <v>5182</v>
      </c>
      <c r="G3358" s="23" t="s">
        <v>5183</v>
      </c>
      <c r="H3358" s="22" t="s">
        <v>78</v>
      </c>
      <c r="I3358" s="23" t="s">
        <v>5184</v>
      </c>
      <c r="J3358" s="5"/>
      <c r="K3358" s="5"/>
      <c r="L3358" s="19" t="str">
        <f>D3358&amp;"|"&amp;COUNTIF($D$5:D3358,D3358)</f>
        <v>استلام شبكة الحريق والمضخات|1</v>
      </c>
    </row>
    <row r="3359" spans="1:12" ht="18" x14ac:dyDescent="0.4">
      <c r="A3359" s="20">
        <v>3355</v>
      </c>
      <c r="B3359" s="20" t="s">
        <v>5035</v>
      </c>
      <c r="C3359" s="21" t="s">
        <v>5036</v>
      </c>
      <c r="D3359" s="21" t="s">
        <v>5181</v>
      </c>
      <c r="E3359" s="21" t="s">
        <v>118</v>
      </c>
      <c r="F3359" s="21" t="s">
        <v>5185</v>
      </c>
      <c r="G3359" s="21" t="s">
        <v>5186</v>
      </c>
      <c r="H3359" s="20" t="s">
        <v>84</v>
      </c>
      <c r="I3359" s="21" t="s">
        <v>5184</v>
      </c>
      <c r="J3359" s="5"/>
      <c r="K3359" s="5"/>
      <c r="L3359" s="19" t="str">
        <f>D3359&amp;"|"&amp;COUNTIF($D$5:D3359,D3359)</f>
        <v>استلام شبكة الحريق والمضخات|2</v>
      </c>
    </row>
    <row r="3360" spans="1:12" ht="18" x14ac:dyDescent="0.4">
      <c r="A3360" s="22">
        <v>3356</v>
      </c>
      <c r="B3360" s="22" t="s">
        <v>5035</v>
      </c>
      <c r="C3360" s="23" t="s">
        <v>5036</v>
      </c>
      <c r="D3360" s="23" t="s">
        <v>5181</v>
      </c>
      <c r="E3360" s="23" t="s">
        <v>404</v>
      </c>
      <c r="F3360" s="23" t="s">
        <v>5187</v>
      </c>
      <c r="G3360" s="23"/>
      <c r="H3360" s="22" t="s">
        <v>84</v>
      </c>
      <c r="I3360" s="23" t="s">
        <v>5184</v>
      </c>
      <c r="J3360" s="5"/>
      <c r="K3360" s="5"/>
      <c r="L3360" s="19" t="str">
        <f>D3360&amp;"|"&amp;COUNTIF($D$5:D3360,D3360)</f>
        <v>استلام شبكة الحريق والمضخات|3</v>
      </c>
    </row>
    <row r="3361" spans="1:12" ht="18" x14ac:dyDescent="0.4">
      <c r="A3361" s="20">
        <v>3357</v>
      </c>
      <c r="B3361" s="20" t="s">
        <v>5035</v>
      </c>
      <c r="C3361" s="21" t="s">
        <v>5036</v>
      </c>
      <c r="D3361" s="21" t="s">
        <v>5181</v>
      </c>
      <c r="E3361" s="21" t="s">
        <v>118</v>
      </c>
      <c r="F3361" s="21" t="s">
        <v>5188</v>
      </c>
      <c r="G3361" s="21" t="s">
        <v>5189</v>
      </c>
      <c r="H3361" s="20" t="s">
        <v>84</v>
      </c>
      <c r="I3361" s="21" t="s">
        <v>5184</v>
      </c>
      <c r="J3361" s="5"/>
      <c r="K3361" s="5"/>
      <c r="L3361" s="19" t="str">
        <f>D3361&amp;"|"&amp;COUNTIF($D$5:D3361,D3361)</f>
        <v>استلام شبكة الحريق والمضخات|4</v>
      </c>
    </row>
    <row r="3362" spans="1:12" ht="18" x14ac:dyDescent="0.4">
      <c r="A3362" s="22">
        <v>3358</v>
      </c>
      <c r="B3362" s="22" t="s">
        <v>5035</v>
      </c>
      <c r="C3362" s="23" t="s">
        <v>5036</v>
      </c>
      <c r="D3362" s="23" t="s">
        <v>5181</v>
      </c>
      <c r="E3362" s="23" t="s">
        <v>118</v>
      </c>
      <c r="F3362" s="23" t="s">
        <v>5190</v>
      </c>
      <c r="G3362" s="23" t="s">
        <v>5191</v>
      </c>
      <c r="H3362" s="22" t="s">
        <v>74</v>
      </c>
      <c r="I3362" s="23" t="s">
        <v>5184</v>
      </c>
      <c r="J3362" s="5"/>
      <c r="K3362" s="5"/>
      <c r="L3362" s="19" t="str">
        <f>D3362&amp;"|"&amp;COUNTIF($D$5:D3362,D3362)</f>
        <v>استلام شبكة الحريق والمضخات|5</v>
      </c>
    </row>
    <row r="3363" spans="1:12" ht="18" x14ac:dyDescent="0.4">
      <c r="A3363" s="20">
        <v>3359</v>
      </c>
      <c r="B3363" s="20" t="s">
        <v>5035</v>
      </c>
      <c r="C3363" s="21" t="s">
        <v>5036</v>
      </c>
      <c r="D3363" s="21" t="s">
        <v>5181</v>
      </c>
      <c r="E3363" s="21" t="s">
        <v>404</v>
      </c>
      <c r="F3363" s="21" t="s">
        <v>5192</v>
      </c>
      <c r="G3363" s="21"/>
      <c r="H3363" s="20" t="s">
        <v>84</v>
      </c>
      <c r="I3363" s="21" t="s">
        <v>5184</v>
      </c>
      <c r="J3363" s="5"/>
      <c r="K3363" s="5"/>
      <c r="L3363" s="19" t="str">
        <f>D3363&amp;"|"&amp;COUNTIF($D$5:D3363,D3363)</f>
        <v>استلام شبكة الحريق والمضخات|6</v>
      </c>
    </row>
    <row r="3364" spans="1:12" ht="36" x14ac:dyDescent="0.4">
      <c r="A3364" s="22">
        <v>3360</v>
      </c>
      <c r="B3364" s="22" t="s">
        <v>5035</v>
      </c>
      <c r="C3364" s="23" t="s">
        <v>5036</v>
      </c>
      <c r="D3364" s="23" t="s">
        <v>5181</v>
      </c>
      <c r="E3364" s="23" t="s">
        <v>118</v>
      </c>
      <c r="F3364" s="23" t="s">
        <v>5193</v>
      </c>
      <c r="G3364" s="23" t="s">
        <v>5194</v>
      </c>
      <c r="H3364" s="22" t="s">
        <v>84</v>
      </c>
      <c r="I3364" s="23" t="s">
        <v>5184</v>
      </c>
      <c r="J3364" s="5"/>
      <c r="K3364" s="5"/>
      <c r="L3364" s="19" t="str">
        <f>D3364&amp;"|"&amp;COUNTIF($D$5:D3364,D3364)</f>
        <v>استلام شبكة الحريق والمضخات|7</v>
      </c>
    </row>
    <row r="3365" spans="1:12" ht="36" x14ac:dyDescent="0.4">
      <c r="A3365" s="20">
        <v>3361</v>
      </c>
      <c r="B3365" s="20" t="s">
        <v>5035</v>
      </c>
      <c r="C3365" s="21" t="s">
        <v>5036</v>
      </c>
      <c r="D3365" s="21" t="s">
        <v>5181</v>
      </c>
      <c r="E3365" s="21" t="s">
        <v>118</v>
      </c>
      <c r="F3365" s="21" t="s">
        <v>5195</v>
      </c>
      <c r="G3365" s="21" t="s">
        <v>5196</v>
      </c>
      <c r="H3365" s="20" t="s">
        <v>84</v>
      </c>
      <c r="I3365" s="21" t="s">
        <v>5184</v>
      </c>
      <c r="J3365" s="5"/>
      <c r="K3365" s="5"/>
      <c r="L3365" s="19" t="str">
        <f>D3365&amp;"|"&amp;COUNTIF($D$5:D3365,D3365)</f>
        <v>استلام شبكة الحريق والمضخات|8</v>
      </c>
    </row>
    <row r="3366" spans="1:12" ht="36" x14ac:dyDescent="0.4">
      <c r="A3366" s="22">
        <v>3362</v>
      </c>
      <c r="B3366" s="22" t="s">
        <v>5035</v>
      </c>
      <c r="C3366" s="23" t="s">
        <v>5036</v>
      </c>
      <c r="D3366" s="23" t="s">
        <v>5181</v>
      </c>
      <c r="E3366" s="23" t="s">
        <v>118</v>
      </c>
      <c r="F3366" s="23" t="s">
        <v>5197</v>
      </c>
      <c r="G3366" s="23" t="s">
        <v>5198</v>
      </c>
      <c r="H3366" s="22" t="s">
        <v>78</v>
      </c>
      <c r="I3366" s="23" t="s">
        <v>5184</v>
      </c>
      <c r="J3366" s="5"/>
      <c r="K3366" s="5"/>
      <c r="L3366" s="19" t="str">
        <f>D3366&amp;"|"&amp;COUNTIF($D$5:D3366,D3366)</f>
        <v>استلام شبكة الحريق والمضخات|9</v>
      </c>
    </row>
    <row r="3367" spans="1:12" ht="18" x14ac:dyDescent="0.4">
      <c r="A3367" s="20">
        <v>3363</v>
      </c>
      <c r="B3367" s="20" t="s">
        <v>5035</v>
      </c>
      <c r="C3367" s="21" t="s">
        <v>5036</v>
      </c>
      <c r="D3367" s="21" t="s">
        <v>5181</v>
      </c>
      <c r="E3367" s="21" t="s">
        <v>118</v>
      </c>
      <c r="F3367" s="21" t="s">
        <v>5199</v>
      </c>
      <c r="G3367" s="21" t="s">
        <v>5198</v>
      </c>
      <c r="H3367" s="20" t="s">
        <v>84</v>
      </c>
      <c r="I3367" s="21" t="s">
        <v>5184</v>
      </c>
      <c r="J3367" s="5"/>
      <c r="K3367" s="5"/>
      <c r="L3367" s="19" t="str">
        <f>D3367&amp;"|"&amp;COUNTIF($D$5:D3367,D3367)</f>
        <v>استلام شبكة الحريق والمضخات|10</v>
      </c>
    </row>
    <row r="3368" spans="1:12" ht="36" x14ac:dyDescent="0.4">
      <c r="A3368" s="22">
        <v>3364</v>
      </c>
      <c r="B3368" s="22" t="s">
        <v>5035</v>
      </c>
      <c r="C3368" s="23" t="s">
        <v>5036</v>
      </c>
      <c r="D3368" s="23" t="s">
        <v>5181</v>
      </c>
      <c r="E3368" s="23" t="s">
        <v>118</v>
      </c>
      <c r="F3368" s="23" t="s">
        <v>5200</v>
      </c>
      <c r="G3368" s="23"/>
      <c r="H3368" s="22" t="s">
        <v>84</v>
      </c>
      <c r="I3368" s="23" t="s">
        <v>5184</v>
      </c>
      <c r="J3368" s="5"/>
      <c r="K3368" s="5"/>
      <c r="L3368" s="19" t="str">
        <f>D3368&amp;"|"&amp;COUNTIF($D$5:D3368,D3368)</f>
        <v>استلام شبكة الحريق والمضخات|11</v>
      </c>
    </row>
    <row r="3369" spans="1:12" ht="18" x14ac:dyDescent="0.4">
      <c r="A3369" s="20">
        <v>3365</v>
      </c>
      <c r="B3369" s="20" t="s">
        <v>5035</v>
      </c>
      <c r="C3369" s="21" t="s">
        <v>5036</v>
      </c>
      <c r="D3369" s="21" t="s">
        <v>5181</v>
      </c>
      <c r="E3369" s="21" t="s">
        <v>118</v>
      </c>
      <c r="F3369" s="21" t="s">
        <v>5201</v>
      </c>
      <c r="G3369" s="21" t="s">
        <v>5202</v>
      </c>
      <c r="H3369" s="20" t="s">
        <v>74</v>
      </c>
      <c r="I3369" s="21" t="s">
        <v>5184</v>
      </c>
      <c r="J3369" s="5"/>
      <c r="K3369" s="5"/>
      <c r="L3369" s="19" t="str">
        <f>D3369&amp;"|"&amp;COUNTIF($D$5:D3369,D3369)</f>
        <v>استلام شبكة الحريق والمضخات|12</v>
      </c>
    </row>
    <row r="3370" spans="1:12" ht="18" x14ac:dyDescent="0.4">
      <c r="A3370" s="22">
        <v>3366</v>
      </c>
      <c r="B3370" s="22" t="s">
        <v>5035</v>
      </c>
      <c r="C3370" s="23" t="s">
        <v>5036</v>
      </c>
      <c r="D3370" s="23" t="s">
        <v>5181</v>
      </c>
      <c r="E3370" s="23" t="s">
        <v>118</v>
      </c>
      <c r="F3370" s="23" t="s">
        <v>5203</v>
      </c>
      <c r="G3370" s="23" t="s">
        <v>5204</v>
      </c>
      <c r="H3370" s="22" t="s">
        <v>74</v>
      </c>
      <c r="I3370" s="23" t="s">
        <v>5184</v>
      </c>
      <c r="J3370" s="5"/>
      <c r="K3370" s="5"/>
      <c r="L3370" s="19" t="str">
        <f>D3370&amp;"|"&amp;COUNTIF($D$5:D3370,D3370)</f>
        <v>استلام شبكة الحريق والمضخات|13</v>
      </c>
    </row>
    <row r="3371" spans="1:12" ht="36" x14ac:dyDescent="0.4">
      <c r="A3371" s="20">
        <v>3367</v>
      </c>
      <c r="B3371" s="20" t="s">
        <v>5035</v>
      </c>
      <c r="C3371" s="21" t="s">
        <v>5036</v>
      </c>
      <c r="D3371" s="21" t="s">
        <v>5205</v>
      </c>
      <c r="E3371" s="21" t="s">
        <v>404</v>
      </c>
      <c r="F3371" s="21" t="s">
        <v>5206</v>
      </c>
      <c r="G3371" s="21" t="s">
        <v>5207</v>
      </c>
      <c r="H3371" s="20" t="s">
        <v>74</v>
      </c>
      <c r="I3371" s="21" t="s">
        <v>5184</v>
      </c>
      <c r="J3371" s="5"/>
      <c r="K3371" s="5"/>
      <c r="L3371" s="19" t="str">
        <f>D3371&amp;"|"&amp;COUNTIF($D$5:D3371,D3371)</f>
        <v>الاستلام النهائي لشبكة الحريق والمضخات|1</v>
      </c>
    </row>
    <row r="3372" spans="1:12" ht="36" x14ac:dyDescent="0.4">
      <c r="A3372" s="22">
        <v>3368</v>
      </c>
      <c r="B3372" s="22" t="s">
        <v>5035</v>
      </c>
      <c r="C3372" s="23" t="s">
        <v>5036</v>
      </c>
      <c r="D3372" s="23" t="s">
        <v>5205</v>
      </c>
      <c r="E3372" s="23" t="s">
        <v>404</v>
      </c>
      <c r="F3372" s="23" t="s">
        <v>5208</v>
      </c>
      <c r="G3372" s="23" t="s">
        <v>5209</v>
      </c>
      <c r="H3372" s="22" t="s">
        <v>74</v>
      </c>
      <c r="I3372" s="23" t="s">
        <v>5184</v>
      </c>
      <c r="J3372" s="5"/>
      <c r="K3372" s="5"/>
      <c r="L3372" s="19" t="str">
        <f>D3372&amp;"|"&amp;COUNTIF($D$5:D3372,D3372)</f>
        <v>الاستلام النهائي لشبكة الحريق والمضخات|2</v>
      </c>
    </row>
    <row r="3373" spans="1:12" ht="36" x14ac:dyDescent="0.4">
      <c r="A3373" s="20">
        <v>3369</v>
      </c>
      <c r="B3373" s="20" t="s">
        <v>5035</v>
      </c>
      <c r="C3373" s="21" t="s">
        <v>5036</v>
      </c>
      <c r="D3373" s="21" t="s">
        <v>5205</v>
      </c>
      <c r="E3373" s="21" t="s">
        <v>404</v>
      </c>
      <c r="F3373" s="21" t="s">
        <v>5210</v>
      </c>
      <c r="G3373" s="21" t="s">
        <v>5211</v>
      </c>
      <c r="H3373" s="20" t="s">
        <v>74</v>
      </c>
      <c r="I3373" s="21" t="s">
        <v>5184</v>
      </c>
      <c r="J3373" s="5"/>
      <c r="K3373" s="5"/>
      <c r="L3373" s="19" t="str">
        <f>D3373&amp;"|"&amp;COUNTIF($D$5:D3373,D3373)</f>
        <v>الاستلام النهائي لشبكة الحريق والمضخات|3</v>
      </c>
    </row>
    <row r="3374" spans="1:12" ht="36" x14ac:dyDescent="0.4">
      <c r="A3374" s="22">
        <v>3370</v>
      </c>
      <c r="B3374" s="22" t="s">
        <v>5035</v>
      </c>
      <c r="C3374" s="23" t="s">
        <v>5036</v>
      </c>
      <c r="D3374" s="23" t="s">
        <v>5205</v>
      </c>
      <c r="E3374" s="23" t="s">
        <v>404</v>
      </c>
      <c r="F3374" s="23" t="s">
        <v>5212</v>
      </c>
      <c r="G3374" s="23" t="s">
        <v>5213</v>
      </c>
      <c r="H3374" s="22" t="s">
        <v>74</v>
      </c>
      <c r="I3374" s="23" t="s">
        <v>5184</v>
      </c>
      <c r="J3374" s="5"/>
      <c r="K3374" s="5"/>
      <c r="L3374" s="19" t="str">
        <f>D3374&amp;"|"&amp;COUNTIF($D$5:D3374,D3374)</f>
        <v>الاستلام النهائي لشبكة الحريق والمضخات|4</v>
      </c>
    </row>
    <row r="3375" spans="1:12" ht="36" x14ac:dyDescent="0.4">
      <c r="A3375" s="20">
        <v>3371</v>
      </c>
      <c r="B3375" s="20" t="s">
        <v>5035</v>
      </c>
      <c r="C3375" s="21" t="s">
        <v>5036</v>
      </c>
      <c r="D3375" s="21" t="s">
        <v>5205</v>
      </c>
      <c r="E3375" s="21" t="s">
        <v>404</v>
      </c>
      <c r="F3375" s="21" t="s">
        <v>5214</v>
      </c>
      <c r="G3375" s="21"/>
      <c r="H3375" s="20" t="s">
        <v>74</v>
      </c>
      <c r="I3375" s="21" t="s">
        <v>5184</v>
      </c>
      <c r="J3375" s="5"/>
      <c r="K3375" s="5"/>
      <c r="L3375" s="19" t="str">
        <f>D3375&amp;"|"&amp;COUNTIF($D$5:D3375,D3375)</f>
        <v>الاستلام النهائي لشبكة الحريق والمضخات|5</v>
      </c>
    </row>
    <row r="3376" spans="1:12" ht="36" x14ac:dyDescent="0.4">
      <c r="A3376" s="22">
        <v>3372</v>
      </c>
      <c r="B3376" s="22" t="s">
        <v>5035</v>
      </c>
      <c r="C3376" s="23" t="s">
        <v>5036</v>
      </c>
      <c r="D3376" s="23" t="s">
        <v>5205</v>
      </c>
      <c r="E3376" s="23" t="s">
        <v>404</v>
      </c>
      <c r="F3376" s="23" t="s">
        <v>5215</v>
      </c>
      <c r="G3376" s="23" t="s">
        <v>5216</v>
      </c>
      <c r="H3376" s="22" t="s">
        <v>74</v>
      </c>
      <c r="I3376" s="23" t="s">
        <v>5184</v>
      </c>
      <c r="J3376" s="5"/>
      <c r="K3376" s="5"/>
      <c r="L3376" s="19" t="str">
        <f>D3376&amp;"|"&amp;COUNTIF($D$5:D3376,D3376)</f>
        <v>الاستلام النهائي لشبكة الحريق والمضخات|6</v>
      </c>
    </row>
    <row r="3377" spans="1:12" ht="36" x14ac:dyDescent="0.4">
      <c r="A3377" s="20">
        <v>3373</v>
      </c>
      <c r="B3377" s="20" t="s">
        <v>5035</v>
      </c>
      <c r="C3377" s="21" t="s">
        <v>5036</v>
      </c>
      <c r="D3377" s="21" t="s">
        <v>5205</v>
      </c>
      <c r="E3377" s="21" t="s">
        <v>404</v>
      </c>
      <c r="F3377" s="21" t="s">
        <v>5217</v>
      </c>
      <c r="G3377" s="21" t="s">
        <v>5218</v>
      </c>
      <c r="H3377" s="20" t="s">
        <v>74</v>
      </c>
      <c r="I3377" s="21" t="s">
        <v>5219</v>
      </c>
      <c r="J3377" s="5"/>
      <c r="K3377" s="5"/>
      <c r="L3377" s="19" t="str">
        <f>D3377&amp;"|"&amp;COUNTIF($D$5:D3377,D3377)</f>
        <v>الاستلام النهائي لشبكة الحريق والمضخات|7</v>
      </c>
    </row>
    <row r="3378" spans="1:12" ht="18" x14ac:dyDescent="0.4">
      <c r="A3378" s="22">
        <v>3374</v>
      </c>
      <c r="B3378" s="22" t="s">
        <v>5035</v>
      </c>
      <c r="C3378" s="23" t="s">
        <v>5036</v>
      </c>
      <c r="D3378" s="23" t="s">
        <v>5220</v>
      </c>
      <c r="E3378" s="23" t="s">
        <v>72</v>
      </c>
      <c r="F3378" s="23" t="s">
        <v>5221</v>
      </c>
      <c r="G3378" s="23" t="s">
        <v>5189</v>
      </c>
      <c r="H3378" s="22" t="s">
        <v>78</v>
      </c>
      <c r="I3378" s="23" t="s">
        <v>5219</v>
      </c>
      <c r="J3378" s="5"/>
      <c r="K3378" s="5"/>
      <c r="L3378" s="19" t="str">
        <f>D3378&amp;"|"&amp;COUNTIF($D$5:D3378,D3378)</f>
        <v>إطفاء بغاز CO2|1</v>
      </c>
    </row>
    <row r="3379" spans="1:12" ht="36" x14ac:dyDescent="0.4">
      <c r="A3379" s="20">
        <v>3375</v>
      </c>
      <c r="B3379" s="20" t="s">
        <v>5035</v>
      </c>
      <c r="C3379" s="21" t="s">
        <v>5036</v>
      </c>
      <c r="D3379" s="21" t="s">
        <v>5220</v>
      </c>
      <c r="E3379" s="21" t="s">
        <v>72</v>
      </c>
      <c r="F3379" s="21" t="s">
        <v>5222</v>
      </c>
      <c r="G3379" s="21"/>
      <c r="H3379" s="20" t="s">
        <v>78</v>
      </c>
      <c r="I3379" s="21" t="s">
        <v>5219</v>
      </c>
      <c r="J3379" s="5"/>
      <c r="K3379" s="5"/>
      <c r="L3379" s="19" t="str">
        <f>D3379&amp;"|"&amp;COUNTIF($D$5:D3379,D3379)</f>
        <v>إطفاء بغاز CO2|2</v>
      </c>
    </row>
    <row r="3380" spans="1:12" ht="18" x14ac:dyDescent="0.4">
      <c r="A3380" s="22">
        <v>3376</v>
      </c>
      <c r="B3380" s="22" t="s">
        <v>5035</v>
      </c>
      <c r="C3380" s="23" t="s">
        <v>5036</v>
      </c>
      <c r="D3380" s="23" t="s">
        <v>5220</v>
      </c>
      <c r="E3380" s="23" t="s">
        <v>76</v>
      </c>
      <c r="F3380" s="23" t="s">
        <v>5223</v>
      </c>
      <c r="G3380" s="23"/>
      <c r="H3380" s="22" t="s">
        <v>78</v>
      </c>
      <c r="I3380" s="23" t="s">
        <v>5219</v>
      </c>
      <c r="J3380" s="5"/>
      <c r="K3380" s="5"/>
      <c r="L3380" s="19" t="str">
        <f>D3380&amp;"|"&amp;COUNTIF($D$5:D3380,D3380)</f>
        <v>إطفاء بغاز CO2|3</v>
      </c>
    </row>
    <row r="3381" spans="1:12" ht="18" x14ac:dyDescent="0.4">
      <c r="A3381" s="20">
        <v>3377</v>
      </c>
      <c r="B3381" s="20" t="s">
        <v>5035</v>
      </c>
      <c r="C3381" s="21" t="s">
        <v>5036</v>
      </c>
      <c r="D3381" s="21" t="s">
        <v>5220</v>
      </c>
      <c r="E3381" s="21" t="s">
        <v>118</v>
      </c>
      <c r="F3381" s="21" t="s">
        <v>5224</v>
      </c>
      <c r="G3381" s="21"/>
      <c r="H3381" s="20" t="s">
        <v>84</v>
      </c>
      <c r="I3381" s="21" t="s">
        <v>5219</v>
      </c>
      <c r="J3381" s="5"/>
      <c r="K3381" s="5"/>
      <c r="L3381" s="19" t="str">
        <f>D3381&amp;"|"&amp;COUNTIF($D$5:D3381,D3381)</f>
        <v>إطفاء بغاز CO2|4</v>
      </c>
    </row>
    <row r="3382" spans="1:12" ht="18" x14ac:dyDescent="0.4">
      <c r="A3382" s="22">
        <v>3378</v>
      </c>
      <c r="B3382" s="22" t="s">
        <v>5035</v>
      </c>
      <c r="C3382" s="23" t="s">
        <v>5036</v>
      </c>
      <c r="D3382" s="23" t="s">
        <v>5220</v>
      </c>
      <c r="E3382" s="23" t="s">
        <v>404</v>
      </c>
      <c r="F3382" s="23" t="s">
        <v>5225</v>
      </c>
      <c r="G3382" s="23"/>
      <c r="H3382" s="22" t="s">
        <v>84</v>
      </c>
      <c r="I3382" s="23" t="s">
        <v>5219</v>
      </c>
      <c r="J3382" s="5"/>
      <c r="K3382" s="5"/>
      <c r="L3382" s="19" t="str">
        <f>D3382&amp;"|"&amp;COUNTIF($D$5:D3382,D3382)</f>
        <v>إطفاء بغاز CO2|5</v>
      </c>
    </row>
    <row r="3383" spans="1:12" ht="18" x14ac:dyDescent="0.4">
      <c r="A3383" s="20">
        <v>3379</v>
      </c>
      <c r="B3383" s="20" t="s">
        <v>5035</v>
      </c>
      <c r="C3383" s="21" t="s">
        <v>5036</v>
      </c>
      <c r="D3383" s="21" t="s">
        <v>2091</v>
      </c>
      <c r="E3383" s="21" t="s">
        <v>118</v>
      </c>
      <c r="F3383" s="21" t="s">
        <v>5226</v>
      </c>
      <c r="G3383" s="21" t="s">
        <v>5227</v>
      </c>
      <c r="H3383" s="20" t="s">
        <v>74</v>
      </c>
      <c r="I3383" s="21" t="s">
        <v>2093</v>
      </c>
      <c r="J3383" s="5"/>
      <c r="K3383" s="5"/>
      <c r="L3383" s="19" t="str">
        <f>D3383&amp;"|"&amp;COUNTIF($D$5:D3383,D3383)</f>
        <v>فاصل التمدد بالسطح|7</v>
      </c>
    </row>
    <row r="3384" spans="1:12" ht="36" x14ac:dyDescent="0.4">
      <c r="A3384" s="22">
        <v>3380</v>
      </c>
      <c r="B3384" s="22" t="s">
        <v>5035</v>
      </c>
      <c r="C3384" s="23" t="s">
        <v>5036</v>
      </c>
      <c r="D3384" s="23" t="s">
        <v>5228</v>
      </c>
      <c r="E3384" s="23" t="s">
        <v>118</v>
      </c>
      <c r="F3384" s="23" t="s">
        <v>5229</v>
      </c>
      <c r="G3384" s="23"/>
      <c r="H3384" s="22" t="s">
        <v>84</v>
      </c>
      <c r="I3384" s="23" t="s">
        <v>5230</v>
      </c>
      <c r="J3384" s="5"/>
      <c r="K3384" s="5"/>
      <c r="L3384" s="19" t="str">
        <f>D3384&amp;"|"&amp;COUNTIF($D$5:D3384,D3384)</f>
        <v>رشاشات الحريق|1</v>
      </c>
    </row>
    <row r="3385" spans="1:12" ht="18" x14ac:dyDescent="0.4">
      <c r="A3385" s="20">
        <v>3381</v>
      </c>
      <c r="B3385" s="20" t="s">
        <v>5035</v>
      </c>
      <c r="C3385" s="21" t="s">
        <v>5036</v>
      </c>
      <c r="D3385" s="21" t="s">
        <v>5231</v>
      </c>
      <c r="E3385" s="21" t="s">
        <v>118</v>
      </c>
      <c r="F3385" s="21" t="s">
        <v>5232</v>
      </c>
      <c r="G3385" s="21"/>
      <c r="H3385" s="20" t="s">
        <v>74</v>
      </c>
      <c r="I3385" s="21" t="s">
        <v>5233</v>
      </c>
      <c r="J3385" s="5"/>
      <c r="K3385" s="5"/>
      <c r="L3385" s="19" t="str">
        <f>D3385&amp;"|"&amp;COUNTIF($D$5:D3385,D3385)</f>
        <v>حنفية الحريق بالموقع العام|1</v>
      </c>
    </row>
    <row r="3386" spans="1:12" ht="36" x14ac:dyDescent="0.4">
      <c r="A3386" s="22">
        <v>3382</v>
      </c>
      <c r="B3386" s="22" t="s">
        <v>5035</v>
      </c>
      <c r="C3386" s="23" t="s">
        <v>5036</v>
      </c>
      <c r="D3386" s="23" t="s">
        <v>5234</v>
      </c>
      <c r="E3386" s="23" t="s">
        <v>118</v>
      </c>
      <c r="F3386" s="23" t="s">
        <v>5235</v>
      </c>
      <c r="G3386" s="23"/>
      <c r="H3386" s="22" t="s">
        <v>74</v>
      </c>
      <c r="I3386" s="23" t="s">
        <v>5236</v>
      </c>
      <c r="J3386" s="5"/>
      <c r="K3386" s="5"/>
      <c r="L3386" s="19" t="str">
        <f>D3386&amp;"|"&amp;COUNTIF($D$5:D3386,D3386)</f>
        <v>محبس الإنذار الرئيسي|1</v>
      </c>
    </row>
    <row r="3387" spans="1:12" ht="54" x14ac:dyDescent="0.4">
      <c r="A3387" s="20">
        <v>3383</v>
      </c>
      <c r="B3387" s="20" t="s">
        <v>5035</v>
      </c>
      <c r="C3387" s="21" t="s">
        <v>5036</v>
      </c>
      <c r="D3387" s="21" t="s">
        <v>5237</v>
      </c>
      <c r="E3387" s="21" t="s">
        <v>118</v>
      </c>
      <c r="F3387" s="21" t="s">
        <v>5238</v>
      </c>
      <c r="G3387" s="21"/>
      <c r="H3387" s="20" t="s">
        <v>84</v>
      </c>
      <c r="I3387" s="21" t="s">
        <v>5236</v>
      </c>
      <c r="J3387" s="5"/>
      <c r="K3387" s="5"/>
      <c r="L3387" s="19" t="str">
        <f>D3387&amp;"|"&amp;COUNTIF($D$5:D3387,D3387)</f>
        <v>محبس التحكم بالدور|1</v>
      </c>
    </row>
    <row r="3388" spans="1:12" ht="18" x14ac:dyDescent="0.4">
      <c r="A3388" s="22">
        <v>3384</v>
      </c>
      <c r="B3388" s="22" t="s">
        <v>5035</v>
      </c>
      <c r="C3388" s="23" t="s">
        <v>5036</v>
      </c>
      <c r="D3388" s="23" t="s">
        <v>5239</v>
      </c>
      <c r="E3388" s="23" t="s">
        <v>118</v>
      </c>
      <c r="F3388" s="23" t="s">
        <v>5240</v>
      </c>
      <c r="G3388" s="23"/>
      <c r="H3388" s="22" t="s">
        <v>84</v>
      </c>
      <c r="I3388" s="23" t="s">
        <v>5241</v>
      </c>
      <c r="J3388" s="5"/>
      <c r="K3388" s="5"/>
      <c r="L3388" s="19" t="str">
        <f>D3388&amp;"|"&amp;COUNTIF($D$5:D3388,D3388)</f>
        <v>تعليق ومرور المواسير|1</v>
      </c>
    </row>
    <row r="3389" spans="1:12" ht="36" x14ac:dyDescent="0.4">
      <c r="A3389" s="20">
        <v>3385</v>
      </c>
      <c r="B3389" s="20" t="s">
        <v>5035</v>
      </c>
      <c r="C3389" s="21" t="s">
        <v>5036</v>
      </c>
      <c r="D3389" s="21" t="s">
        <v>5239</v>
      </c>
      <c r="E3389" s="21" t="s">
        <v>118</v>
      </c>
      <c r="F3389" s="21" t="s">
        <v>5242</v>
      </c>
      <c r="G3389" s="21"/>
      <c r="H3389" s="20" t="s">
        <v>84</v>
      </c>
      <c r="I3389" s="21" t="s">
        <v>5241</v>
      </c>
      <c r="J3389" s="5"/>
      <c r="K3389" s="5"/>
      <c r="L3389" s="19" t="str">
        <f>D3389&amp;"|"&amp;COUNTIF($D$5:D3389,D3389)</f>
        <v>تعليق ومرور المواسير|2</v>
      </c>
    </row>
    <row r="3390" spans="1:12" ht="18" x14ac:dyDescent="0.4">
      <c r="A3390" s="22">
        <v>3386</v>
      </c>
      <c r="B3390" s="22" t="s">
        <v>5035</v>
      </c>
      <c r="C3390" s="23" t="s">
        <v>5036</v>
      </c>
      <c r="D3390" s="23" t="s">
        <v>5239</v>
      </c>
      <c r="E3390" s="23" t="s">
        <v>118</v>
      </c>
      <c r="F3390" s="23" t="s">
        <v>5243</v>
      </c>
      <c r="G3390" s="23"/>
      <c r="H3390" s="22" t="s">
        <v>84</v>
      </c>
      <c r="I3390" s="23" t="s">
        <v>5241</v>
      </c>
      <c r="J3390" s="5"/>
      <c r="K3390" s="5"/>
      <c r="L3390" s="19" t="str">
        <f>D3390&amp;"|"&amp;COUNTIF($D$5:D3390,D3390)</f>
        <v>تعليق ومرور المواسير|3</v>
      </c>
    </row>
    <row r="3391" spans="1:12" ht="18" x14ac:dyDescent="0.4">
      <c r="A3391" s="20">
        <v>3387</v>
      </c>
      <c r="B3391" s="20" t="s">
        <v>5035</v>
      </c>
      <c r="C3391" s="21" t="s">
        <v>5036</v>
      </c>
      <c r="D3391" s="21" t="s">
        <v>5239</v>
      </c>
      <c r="E3391" s="21" t="s">
        <v>118</v>
      </c>
      <c r="F3391" s="21" t="s">
        <v>5244</v>
      </c>
      <c r="G3391" s="21"/>
      <c r="H3391" s="20" t="s">
        <v>84</v>
      </c>
      <c r="I3391" s="21" t="s">
        <v>5241</v>
      </c>
      <c r="J3391" s="5"/>
      <c r="K3391" s="5"/>
      <c r="L3391" s="19" t="str">
        <f>D3391&amp;"|"&amp;COUNTIF($D$5:D3391,D3391)</f>
        <v>تعليق ومرور المواسير|4</v>
      </c>
    </row>
    <row r="3392" spans="1:12" ht="36" x14ac:dyDescent="0.4">
      <c r="A3392" s="22">
        <v>3388</v>
      </c>
      <c r="B3392" s="22" t="s">
        <v>5035</v>
      </c>
      <c r="C3392" s="23" t="s">
        <v>5036</v>
      </c>
      <c r="D3392" s="23" t="s">
        <v>5239</v>
      </c>
      <c r="E3392" s="23" t="s">
        <v>118</v>
      </c>
      <c r="F3392" s="23" t="s">
        <v>5245</v>
      </c>
      <c r="G3392" s="23"/>
      <c r="H3392" s="22" t="s">
        <v>74</v>
      </c>
      <c r="I3392" s="23" t="s">
        <v>5241</v>
      </c>
      <c r="J3392" s="5"/>
      <c r="K3392" s="5"/>
      <c r="L3392" s="19" t="str">
        <f>D3392&amp;"|"&amp;COUNTIF($D$5:D3392,D3392)</f>
        <v>تعليق ومرور المواسير|5</v>
      </c>
    </row>
    <row r="3393" spans="1:12" ht="18" x14ac:dyDescent="0.4">
      <c r="A3393" s="20">
        <v>3389</v>
      </c>
      <c r="B3393" s="20" t="s">
        <v>5035</v>
      </c>
      <c r="C3393" s="21" t="s">
        <v>5036</v>
      </c>
      <c r="D3393" s="21" t="s">
        <v>5246</v>
      </c>
      <c r="E3393" s="21" t="s">
        <v>118</v>
      </c>
      <c r="F3393" s="21" t="s">
        <v>5247</v>
      </c>
      <c r="G3393" s="21"/>
      <c r="H3393" s="20" t="s">
        <v>84</v>
      </c>
      <c r="I3393" s="21" t="s">
        <v>5248</v>
      </c>
      <c r="J3393" s="5"/>
      <c r="K3393" s="5"/>
      <c r="L3393" s="19" t="str">
        <f>D3393&amp;"|"&amp;COUNTIF($D$5:D3393,D3393)</f>
        <v>وصلة الدفاع المدني FDC|1</v>
      </c>
    </row>
    <row r="3394" spans="1:12" ht="18" x14ac:dyDescent="0.4">
      <c r="A3394" s="22">
        <v>3390</v>
      </c>
      <c r="B3394" s="22" t="s">
        <v>5035</v>
      </c>
      <c r="C3394" s="23" t="s">
        <v>5036</v>
      </c>
      <c r="D3394" s="23" t="s">
        <v>5249</v>
      </c>
      <c r="E3394" s="23" t="s">
        <v>72</v>
      </c>
      <c r="F3394" s="23" t="s">
        <v>5250</v>
      </c>
      <c r="G3394" s="23"/>
      <c r="H3394" s="22" t="s">
        <v>78</v>
      </c>
      <c r="I3394" s="23" t="s">
        <v>5230</v>
      </c>
      <c r="J3394" s="5"/>
      <c r="K3394" s="5"/>
      <c r="L3394" s="19" t="str">
        <f>D3394&amp;"|"&amp;COUNTIF($D$5:D3394,D3394)</f>
        <v>استلام أعمال الحريق|1</v>
      </c>
    </row>
    <row r="3395" spans="1:12" ht="54" x14ac:dyDescent="0.4">
      <c r="A3395" s="20">
        <v>3391</v>
      </c>
      <c r="B3395" s="20" t="s">
        <v>5035</v>
      </c>
      <c r="C3395" s="21" t="s">
        <v>5036</v>
      </c>
      <c r="D3395" s="21" t="s">
        <v>5249</v>
      </c>
      <c r="E3395" s="21" t="s">
        <v>118</v>
      </c>
      <c r="F3395" s="21" t="s">
        <v>5251</v>
      </c>
      <c r="G3395" s="21" t="s">
        <v>5252</v>
      </c>
      <c r="H3395" s="20" t="s">
        <v>84</v>
      </c>
      <c r="I3395" s="21" t="s">
        <v>5230</v>
      </c>
      <c r="J3395" s="5"/>
      <c r="K3395" s="5"/>
      <c r="L3395" s="19" t="str">
        <f>D3395&amp;"|"&amp;COUNTIF($D$5:D3395,D3395)</f>
        <v>استلام أعمال الحريق|2</v>
      </c>
    </row>
    <row r="3396" spans="1:12" ht="36" x14ac:dyDescent="0.4">
      <c r="A3396" s="22">
        <v>3392</v>
      </c>
      <c r="B3396" s="22" t="s">
        <v>5035</v>
      </c>
      <c r="C3396" s="23" t="s">
        <v>5036</v>
      </c>
      <c r="D3396" s="23" t="s">
        <v>5249</v>
      </c>
      <c r="E3396" s="23" t="s">
        <v>118</v>
      </c>
      <c r="F3396" s="23" t="s">
        <v>5253</v>
      </c>
      <c r="G3396" s="23"/>
      <c r="H3396" s="22" t="s">
        <v>74</v>
      </c>
      <c r="I3396" s="23" t="s">
        <v>5241</v>
      </c>
      <c r="J3396" s="5"/>
      <c r="K3396" s="5"/>
      <c r="L3396" s="19" t="str">
        <f>D3396&amp;"|"&amp;COUNTIF($D$5:D3396,D3396)</f>
        <v>استلام أعمال الحريق|3</v>
      </c>
    </row>
    <row r="3397" spans="1:12" ht="18" x14ac:dyDescent="0.4">
      <c r="A3397" s="20">
        <v>3393</v>
      </c>
      <c r="B3397" s="20" t="s">
        <v>5035</v>
      </c>
      <c r="C3397" s="21" t="s">
        <v>5036</v>
      </c>
      <c r="D3397" s="21" t="s">
        <v>5249</v>
      </c>
      <c r="E3397" s="21" t="s">
        <v>404</v>
      </c>
      <c r="F3397" s="21" t="s">
        <v>5254</v>
      </c>
      <c r="G3397" s="21"/>
      <c r="H3397" s="20" t="s">
        <v>84</v>
      </c>
      <c r="I3397" s="21" t="s">
        <v>5233</v>
      </c>
      <c r="J3397" s="5"/>
      <c r="K3397" s="5"/>
      <c r="L3397" s="19" t="str">
        <f>D3397&amp;"|"&amp;COUNTIF($D$5:D3397,D3397)</f>
        <v>استلام أعمال الحريق|4</v>
      </c>
    </row>
    <row r="3398" spans="1:12" ht="18" x14ac:dyDescent="0.4">
      <c r="A3398" s="22">
        <v>3394</v>
      </c>
      <c r="B3398" s="22" t="s">
        <v>5035</v>
      </c>
      <c r="C3398" s="23" t="s">
        <v>5036</v>
      </c>
      <c r="D3398" s="23" t="s">
        <v>5249</v>
      </c>
      <c r="E3398" s="23" t="s">
        <v>404</v>
      </c>
      <c r="F3398" s="23" t="s">
        <v>5255</v>
      </c>
      <c r="G3398" s="23"/>
      <c r="H3398" s="22" t="s">
        <v>84</v>
      </c>
      <c r="I3398" s="23" t="s">
        <v>5236</v>
      </c>
      <c r="J3398" s="5"/>
      <c r="K3398" s="5"/>
      <c r="L3398" s="19" t="str">
        <f>D3398&amp;"|"&amp;COUNTIF($D$5:D3398,D3398)</f>
        <v>استلام أعمال الحريق|5</v>
      </c>
    </row>
    <row r="3399" spans="1:12" ht="36" x14ac:dyDescent="0.4">
      <c r="A3399" s="20">
        <v>3395</v>
      </c>
      <c r="B3399" s="20" t="s">
        <v>5035</v>
      </c>
      <c r="C3399" s="21" t="s">
        <v>5036</v>
      </c>
      <c r="D3399" s="21" t="s">
        <v>2091</v>
      </c>
      <c r="E3399" s="21" t="s">
        <v>118</v>
      </c>
      <c r="F3399" s="21" t="s">
        <v>5256</v>
      </c>
      <c r="G3399" s="21" t="s">
        <v>5257</v>
      </c>
      <c r="H3399" s="20" t="s">
        <v>74</v>
      </c>
      <c r="I3399" s="21" t="s">
        <v>3282</v>
      </c>
      <c r="J3399" s="5"/>
      <c r="K3399" s="5"/>
      <c r="L3399" s="19" t="str">
        <f>D3399&amp;"|"&amp;COUNTIF($D$5:D3399,D3399)</f>
        <v>فاصل التمدد بالسطح|8</v>
      </c>
    </row>
    <row r="3400" spans="1:12" ht="36" x14ac:dyDescent="0.4">
      <c r="A3400" s="22">
        <v>3396</v>
      </c>
      <c r="B3400" s="22" t="s">
        <v>5035</v>
      </c>
      <c r="C3400" s="23" t="s">
        <v>5036</v>
      </c>
      <c r="D3400" s="23" t="s">
        <v>5246</v>
      </c>
      <c r="E3400" s="23" t="s">
        <v>118</v>
      </c>
      <c r="F3400" s="23" t="s">
        <v>5258</v>
      </c>
      <c r="G3400" s="23"/>
      <c r="H3400" s="22" t="s">
        <v>84</v>
      </c>
      <c r="I3400" s="23" t="s">
        <v>5248</v>
      </c>
      <c r="J3400" s="5"/>
      <c r="K3400" s="5"/>
      <c r="L3400" s="19" t="str">
        <f>D3400&amp;"|"&amp;COUNTIF($D$5:D3400,D3400)</f>
        <v>وصلة الدفاع المدني FDC|2</v>
      </c>
    </row>
    <row r="3401" spans="1:12" ht="36" x14ac:dyDescent="0.4">
      <c r="A3401" s="20">
        <v>3397</v>
      </c>
      <c r="B3401" s="20" t="s">
        <v>5259</v>
      </c>
      <c r="C3401" s="21" t="s">
        <v>5260</v>
      </c>
      <c r="D3401" s="21" t="s">
        <v>5063</v>
      </c>
      <c r="E3401" s="21" t="s">
        <v>76</v>
      </c>
      <c r="F3401" s="21" t="s">
        <v>5261</v>
      </c>
      <c r="G3401" s="21"/>
      <c r="H3401" s="20" t="s">
        <v>78</v>
      </c>
      <c r="I3401" s="21" t="s">
        <v>4616</v>
      </c>
      <c r="J3401" s="5"/>
      <c r="K3401" s="5"/>
      <c r="L3401" s="19" t="str">
        <f>D3401&amp;"|"&amp;COUNTIF($D$5:D3401,D3401)</f>
        <v>مراجعة المخططات الميكانيكية|6</v>
      </c>
    </row>
    <row r="3402" spans="1:12" ht="36" x14ac:dyDescent="0.4">
      <c r="A3402" s="22">
        <v>3398</v>
      </c>
      <c r="B3402" s="22" t="s">
        <v>5259</v>
      </c>
      <c r="C3402" s="23" t="s">
        <v>5260</v>
      </c>
      <c r="D3402" s="23" t="s">
        <v>5063</v>
      </c>
      <c r="E3402" s="23" t="s">
        <v>76</v>
      </c>
      <c r="F3402" s="23" t="s">
        <v>5262</v>
      </c>
      <c r="G3402" s="23"/>
      <c r="H3402" s="22" t="s">
        <v>78</v>
      </c>
      <c r="I3402" s="23" t="s">
        <v>4616</v>
      </c>
      <c r="J3402" s="5"/>
      <c r="K3402" s="5"/>
      <c r="L3402" s="19" t="str">
        <f>D3402&amp;"|"&amp;COUNTIF($D$5:D3402,D3402)</f>
        <v>مراجعة المخططات الميكانيكية|7</v>
      </c>
    </row>
    <row r="3403" spans="1:12" ht="18" x14ac:dyDescent="0.4">
      <c r="A3403" s="20">
        <v>3399</v>
      </c>
      <c r="B3403" s="20" t="s">
        <v>5259</v>
      </c>
      <c r="C3403" s="21" t="s">
        <v>5260</v>
      </c>
      <c r="D3403" s="21" t="s">
        <v>5063</v>
      </c>
      <c r="E3403" s="21" t="s">
        <v>76</v>
      </c>
      <c r="F3403" s="21" t="s">
        <v>5263</v>
      </c>
      <c r="G3403" s="21"/>
      <c r="H3403" s="20" t="s">
        <v>78</v>
      </c>
      <c r="I3403" s="21" t="s">
        <v>4616</v>
      </c>
      <c r="J3403" s="5"/>
      <c r="K3403" s="5"/>
      <c r="L3403" s="19" t="str">
        <f>D3403&amp;"|"&amp;COUNTIF($D$5:D3403,D3403)</f>
        <v>مراجعة المخططات الميكانيكية|8</v>
      </c>
    </row>
    <row r="3404" spans="1:12" ht="18" x14ac:dyDescent="0.4">
      <c r="A3404" s="22">
        <v>3400</v>
      </c>
      <c r="B3404" s="22" t="s">
        <v>5259</v>
      </c>
      <c r="C3404" s="23" t="s">
        <v>5260</v>
      </c>
      <c r="D3404" s="23" t="s">
        <v>5063</v>
      </c>
      <c r="E3404" s="23" t="s">
        <v>76</v>
      </c>
      <c r="F3404" s="23" t="s">
        <v>5264</v>
      </c>
      <c r="G3404" s="23"/>
      <c r="H3404" s="22" t="s">
        <v>78</v>
      </c>
      <c r="I3404" s="23" t="s">
        <v>209</v>
      </c>
      <c r="J3404" s="5"/>
      <c r="K3404" s="5"/>
      <c r="L3404" s="19" t="str">
        <f>D3404&amp;"|"&amp;COUNTIF($D$5:D3404,D3404)</f>
        <v>مراجعة المخططات الميكانيكية|9</v>
      </c>
    </row>
    <row r="3405" spans="1:12" ht="18" x14ac:dyDescent="0.4">
      <c r="A3405" s="20">
        <v>3401</v>
      </c>
      <c r="B3405" s="20" t="s">
        <v>5259</v>
      </c>
      <c r="C3405" s="21" t="s">
        <v>5260</v>
      </c>
      <c r="D3405" s="21" t="s">
        <v>5063</v>
      </c>
      <c r="E3405" s="21" t="s">
        <v>76</v>
      </c>
      <c r="F3405" s="21" t="s">
        <v>5265</v>
      </c>
      <c r="G3405" s="21"/>
      <c r="H3405" s="20" t="s">
        <v>78</v>
      </c>
      <c r="I3405" s="21" t="s">
        <v>209</v>
      </c>
      <c r="J3405" s="5"/>
      <c r="K3405" s="5"/>
      <c r="L3405" s="19" t="str">
        <f>D3405&amp;"|"&amp;COUNTIF($D$5:D3405,D3405)</f>
        <v>مراجعة المخططات الميكانيكية|10</v>
      </c>
    </row>
    <row r="3406" spans="1:12" ht="36" x14ac:dyDescent="0.4">
      <c r="A3406" s="22">
        <v>3402</v>
      </c>
      <c r="B3406" s="22" t="s">
        <v>5259</v>
      </c>
      <c r="C3406" s="23" t="s">
        <v>5260</v>
      </c>
      <c r="D3406" s="23" t="s">
        <v>5063</v>
      </c>
      <c r="E3406" s="23" t="s">
        <v>76</v>
      </c>
      <c r="F3406" s="23" t="s">
        <v>5266</v>
      </c>
      <c r="G3406" s="23"/>
      <c r="H3406" s="22" t="s">
        <v>78</v>
      </c>
      <c r="I3406" s="23" t="s">
        <v>209</v>
      </c>
      <c r="J3406" s="5"/>
      <c r="K3406" s="5"/>
      <c r="L3406" s="19" t="str">
        <f>D3406&amp;"|"&amp;COUNTIF($D$5:D3406,D3406)</f>
        <v>مراجعة المخططات الميكانيكية|11</v>
      </c>
    </row>
    <row r="3407" spans="1:12" ht="36" x14ac:dyDescent="0.4">
      <c r="A3407" s="20">
        <v>3403</v>
      </c>
      <c r="B3407" s="20" t="s">
        <v>5259</v>
      </c>
      <c r="C3407" s="21" t="s">
        <v>5260</v>
      </c>
      <c r="D3407" s="21" t="s">
        <v>5063</v>
      </c>
      <c r="E3407" s="21" t="s">
        <v>76</v>
      </c>
      <c r="F3407" s="21" t="s">
        <v>5267</v>
      </c>
      <c r="G3407" s="21"/>
      <c r="H3407" s="20" t="s">
        <v>78</v>
      </c>
      <c r="I3407" s="21" t="s">
        <v>209</v>
      </c>
      <c r="J3407" s="5"/>
      <c r="K3407" s="5"/>
      <c r="L3407" s="19" t="str">
        <f>D3407&amp;"|"&amp;COUNTIF($D$5:D3407,D3407)</f>
        <v>مراجعة المخططات الميكانيكية|12</v>
      </c>
    </row>
    <row r="3408" spans="1:12" ht="18" x14ac:dyDescent="0.4">
      <c r="A3408" s="22">
        <v>3404</v>
      </c>
      <c r="B3408" s="22" t="s">
        <v>5259</v>
      </c>
      <c r="C3408" s="23" t="s">
        <v>5260</v>
      </c>
      <c r="D3408" s="23" t="s">
        <v>5063</v>
      </c>
      <c r="E3408" s="23" t="s">
        <v>76</v>
      </c>
      <c r="F3408" s="23" t="s">
        <v>5268</v>
      </c>
      <c r="G3408" s="23"/>
      <c r="H3408" s="22" t="s">
        <v>78</v>
      </c>
      <c r="I3408" s="23" t="s">
        <v>209</v>
      </c>
      <c r="J3408" s="5"/>
      <c r="K3408" s="5"/>
      <c r="L3408" s="19" t="str">
        <f>D3408&amp;"|"&amp;COUNTIF($D$5:D3408,D3408)</f>
        <v>مراجعة المخططات الميكانيكية|13</v>
      </c>
    </row>
    <row r="3409" spans="1:12" ht="36" x14ac:dyDescent="0.4">
      <c r="A3409" s="20">
        <v>3405</v>
      </c>
      <c r="B3409" s="20" t="s">
        <v>5259</v>
      </c>
      <c r="C3409" s="21" t="s">
        <v>5260</v>
      </c>
      <c r="D3409" s="21" t="s">
        <v>5063</v>
      </c>
      <c r="E3409" s="21" t="s">
        <v>76</v>
      </c>
      <c r="F3409" s="21" t="s">
        <v>5269</v>
      </c>
      <c r="G3409" s="21"/>
      <c r="H3409" s="20" t="s">
        <v>78</v>
      </c>
      <c r="I3409" s="21" t="s">
        <v>209</v>
      </c>
      <c r="J3409" s="5"/>
      <c r="K3409" s="5"/>
      <c r="L3409" s="19" t="str">
        <f>D3409&amp;"|"&amp;COUNTIF($D$5:D3409,D3409)</f>
        <v>مراجعة المخططات الميكانيكية|14</v>
      </c>
    </row>
    <row r="3410" spans="1:12" ht="36" x14ac:dyDescent="0.4">
      <c r="A3410" s="22">
        <v>3406</v>
      </c>
      <c r="B3410" s="22" t="s">
        <v>5259</v>
      </c>
      <c r="C3410" s="23" t="s">
        <v>5260</v>
      </c>
      <c r="D3410" s="23" t="s">
        <v>5270</v>
      </c>
      <c r="E3410" s="23" t="s">
        <v>72</v>
      </c>
      <c r="F3410" s="23" t="s">
        <v>5271</v>
      </c>
      <c r="G3410" s="23"/>
      <c r="H3410" s="22" t="s">
        <v>74</v>
      </c>
      <c r="I3410" s="23" t="s">
        <v>5272</v>
      </c>
      <c r="J3410" s="5"/>
      <c r="K3410" s="5"/>
      <c r="L3410" s="19" t="str">
        <f>D3410&amp;"|"&amp;COUNTIF($D$5:D3410,D3410)</f>
        <v>مهام مهندس الميكانيكا في مشاريع المباني|1</v>
      </c>
    </row>
    <row r="3411" spans="1:12" ht="36" x14ac:dyDescent="0.4">
      <c r="A3411" s="20">
        <v>3407</v>
      </c>
      <c r="B3411" s="20" t="s">
        <v>5259</v>
      </c>
      <c r="C3411" s="21" t="s">
        <v>5260</v>
      </c>
      <c r="D3411" s="21" t="s">
        <v>5273</v>
      </c>
      <c r="E3411" s="21" t="s">
        <v>72</v>
      </c>
      <c r="F3411" s="21" t="s">
        <v>5274</v>
      </c>
      <c r="G3411" s="21"/>
      <c r="H3411" s="20" t="s">
        <v>78</v>
      </c>
      <c r="I3411" s="21" t="s">
        <v>5275</v>
      </c>
      <c r="J3411" s="5"/>
      <c r="K3411" s="5"/>
      <c r="L3411" s="19" t="str">
        <f>D3411&amp;"|"&amp;COUNTIF($D$5:D3411,D3411)</f>
        <v>التكييف المركزي، الأعمال التمهيدية والمخططات|1</v>
      </c>
    </row>
    <row r="3412" spans="1:12" ht="36" x14ac:dyDescent="0.4">
      <c r="A3412" s="22">
        <v>3408</v>
      </c>
      <c r="B3412" s="22" t="s">
        <v>5259</v>
      </c>
      <c r="C3412" s="23" t="s">
        <v>5260</v>
      </c>
      <c r="D3412" s="23" t="s">
        <v>5273</v>
      </c>
      <c r="E3412" s="23" t="s">
        <v>72</v>
      </c>
      <c r="F3412" s="23" t="s">
        <v>5276</v>
      </c>
      <c r="G3412" s="23"/>
      <c r="H3412" s="22" t="s">
        <v>78</v>
      </c>
      <c r="I3412" s="23" t="s">
        <v>5275</v>
      </c>
      <c r="J3412" s="5"/>
      <c r="K3412" s="5"/>
      <c r="L3412" s="19" t="str">
        <f>D3412&amp;"|"&amp;COUNTIF($D$5:D3412,D3412)</f>
        <v>التكييف المركزي، الأعمال التمهيدية والمخططات|2</v>
      </c>
    </row>
    <row r="3413" spans="1:12" ht="36" x14ac:dyDescent="0.4">
      <c r="A3413" s="20">
        <v>3409</v>
      </c>
      <c r="B3413" s="20" t="s">
        <v>5259</v>
      </c>
      <c r="C3413" s="21" t="s">
        <v>5260</v>
      </c>
      <c r="D3413" s="21" t="s">
        <v>5273</v>
      </c>
      <c r="E3413" s="21" t="s">
        <v>72</v>
      </c>
      <c r="F3413" s="21" t="s">
        <v>5277</v>
      </c>
      <c r="G3413" s="21"/>
      <c r="H3413" s="20" t="s">
        <v>78</v>
      </c>
      <c r="I3413" s="21" t="s">
        <v>5275</v>
      </c>
      <c r="J3413" s="5"/>
      <c r="K3413" s="5"/>
      <c r="L3413" s="19" t="str">
        <f>D3413&amp;"|"&amp;COUNTIF($D$5:D3413,D3413)</f>
        <v>التكييف المركزي، الأعمال التمهيدية والمخططات|3</v>
      </c>
    </row>
    <row r="3414" spans="1:12" ht="36" x14ac:dyDescent="0.4">
      <c r="A3414" s="22">
        <v>3410</v>
      </c>
      <c r="B3414" s="22" t="s">
        <v>5259</v>
      </c>
      <c r="C3414" s="23" t="s">
        <v>5260</v>
      </c>
      <c r="D3414" s="23" t="s">
        <v>5273</v>
      </c>
      <c r="E3414" s="23" t="s">
        <v>76</v>
      </c>
      <c r="F3414" s="23" t="s">
        <v>5278</v>
      </c>
      <c r="G3414" s="23"/>
      <c r="H3414" s="22" t="s">
        <v>78</v>
      </c>
      <c r="I3414" s="23" t="s">
        <v>5275</v>
      </c>
      <c r="J3414" s="5"/>
      <c r="K3414" s="5"/>
      <c r="L3414" s="19" t="str">
        <f>D3414&amp;"|"&amp;COUNTIF($D$5:D3414,D3414)</f>
        <v>التكييف المركزي، الأعمال التمهيدية والمخططات|4</v>
      </c>
    </row>
    <row r="3415" spans="1:12" ht="36" x14ac:dyDescent="0.4">
      <c r="A3415" s="20">
        <v>3411</v>
      </c>
      <c r="B3415" s="20" t="s">
        <v>5259</v>
      </c>
      <c r="C3415" s="21" t="s">
        <v>5260</v>
      </c>
      <c r="D3415" s="21" t="s">
        <v>5273</v>
      </c>
      <c r="E3415" s="21" t="s">
        <v>72</v>
      </c>
      <c r="F3415" s="21" t="s">
        <v>5279</v>
      </c>
      <c r="G3415" s="21"/>
      <c r="H3415" s="20" t="s">
        <v>78</v>
      </c>
      <c r="I3415" s="21" t="s">
        <v>5275</v>
      </c>
      <c r="J3415" s="5"/>
      <c r="K3415" s="5"/>
      <c r="L3415" s="19" t="str">
        <f>D3415&amp;"|"&amp;COUNTIF($D$5:D3415,D3415)</f>
        <v>التكييف المركزي، الأعمال التمهيدية والمخططات|5</v>
      </c>
    </row>
    <row r="3416" spans="1:12" ht="36" x14ac:dyDescent="0.4">
      <c r="A3416" s="22">
        <v>3412</v>
      </c>
      <c r="B3416" s="22" t="s">
        <v>5259</v>
      </c>
      <c r="C3416" s="23" t="s">
        <v>5260</v>
      </c>
      <c r="D3416" s="23" t="s">
        <v>5273</v>
      </c>
      <c r="E3416" s="23" t="s">
        <v>72</v>
      </c>
      <c r="F3416" s="23" t="s">
        <v>5280</v>
      </c>
      <c r="G3416" s="23" t="s">
        <v>5281</v>
      </c>
      <c r="H3416" s="22" t="s">
        <v>78</v>
      </c>
      <c r="I3416" s="23" t="s">
        <v>5275</v>
      </c>
      <c r="J3416" s="5"/>
      <c r="K3416" s="5"/>
      <c r="L3416" s="19" t="str">
        <f>D3416&amp;"|"&amp;COUNTIF($D$5:D3416,D3416)</f>
        <v>التكييف المركزي، الأعمال التمهيدية والمخططات|6</v>
      </c>
    </row>
    <row r="3417" spans="1:12" ht="36" x14ac:dyDescent="0.4">
      <c r="A3417" s="20">
        <v>3413</v>
      </c>
      <c r="B3417" s="20" t="s">
        <v>5259</v>
      </c>
      <c r="C3417" s="21" t="s">
        <v>5260</v>
      </c>
      <c r="D3417" s="21" t="s">
        <v>5273</v>
      </c>
      <c r="E3417" s="21" t="s">
        <v>72</v>
      </c>
      <c r="F3417" s="21" t="s">
        <v>5282</v>
      </c>
      <c r="G3417" s="21"/>
      <c r="H3417" s="20" t="s">
        <v>78</v>
      </c>
      <c r="I3417" s="21" t="s">
        <v>5283</v>
      </c>
      <c r="J3417" s="5"/>
      <c r="K3417" s="5"/>
      <c r="L3417" s="19" t="str">
        <f>D3417&amp;"|"&amp;COUNTIF($D$5:D3417,D3417)</f>
        <v>التكييف المركزي، الأعمال التمهيدية والمخططات|7</v>
      </c>
    </row>
    <row r="3418" spans="1:12" ht="36" x14ac:dyDescent="0.4">
      <c r="A3418" s="22">
        <v>3414</v>
      </c>
      <c r="B3418" s="22" t="s">
        <v>5259</v>
      </c>
      <c r="C3418" s="23" t="s">
        <v>5260</v>
      </c>
      <c r="D3418" s="23" t="s">
        <v>5273</v>
      </c>
      <c r="E3418" s="23" t="s">
        <v>72</v>
      </c>
      <c r="F3418" s="23" t="s">
        <v>5284</v>
      </c>
      <c r="G3418" s="23"/>
      <c r="H3418" s="22" t="s">
        <v>78</v>
      </c>
      <c r="I3418" s="23" t="s">
        <v>5275</v>
      </c>
      <c r="J3418" s="5"/>
      <c r="K3418" s="5"/>
      <c r="L3418" s="19" t="str">
        <f>D3418&amp;"|"&amp;COUNTIF($D$5:D3418,D3418)</f>
        <v>التكييف المركزي، الأعمال التمهيدية والمخططات|8</v>
      </c>
    </row>
    <row r="3419" spans="1:12" ht="36" x14ac:dyDescent="0.4">
      <c r="A3419" s="20">
        <v>3415</v>
      </c>
      <c r="B3419" s="20" t="s">
        <v>5259</v>
      </c>
      <c r="C3419" s="21" t="s">
        <v>5260</v>
      </c>
      <c r="D3419" s="21" t="s">
        <v>5273</v>
      </c>
      <c r="E3419" s="21" t="s">
        <v>76</v>
      </c>
      <c r="F3419" s="21" t="s">
        <v>5285</v>
      </c>
      <c r="G3419" s="21"/>
      <c r="H3419" s="20" t="s">
        <v>78</v>
      </c>
      <c r="I3419" s="21" t="s">
        <v>5275</v>
      </c>
      <c r="J3419" s="5"/>
      <c r="K3419" s="5"/>
      <c r="L3419" s="19" t="str">
        <f>D3419&amp;"|"&amp;COUNTIF($D$5:D3419,D3419)</f>
        <v>التكييف المركزي، الأعمال التمهيدية والمخططات|9</v>
      </c>
    </row>
    <row r="3420" spans="1:12" ht="36" x14ac:dyDescent="0.4">
      <c r="A3420" s="22">
        <v>3416</v>
      </c>
      <c r="B3420" s="22" t="s">
        <v>5259</v>
      </c>
      <c r="C3420" s="23" t="s">
        <v>5260</v>
      </c>
      <c r="D3420" s="23" t="s">
        <v>5273</v>
      </c>
      <c r="E3420" s="23" t="s">
        <v>72</v>
      </c>
      <c r="F3420" s="23" t="s">
        <v>5286</v>
      </c>
      <c r="G3420" s="23"/>
      <c r="H3420" s="22" t="s">
        <v>78</v>
      </c>
      <c r="I3420" s="23" t="s">
        <v>5275</v>
      </c>
      <c r="J3420" s="5"/>
      <c r="K3420" s="5"/>
      <c r="L3420" s="19" t="str">
        <f>D3420&amp;"|"&amp;COUNTIF($D$5:D3420,D3420)</f>
        <v>التكييف المركزي، الأعمال التمهيدية والمخططات|10</v>
      </c>
    </row>
    <row r="3421" spans="1:12" ht="36" x14ac:dyDescent="0.4">
      <c r="A3421" s="20">
        <v>3417</v>
      </c>
      <c r="B3421" s="20" t="s">
        <v>5259</v>
      </c>
      <c r="C3421" s="21" t="s">
        <v>5260</v>
      </c>
      <c r="D3421" s="21" t="s">
        <v>5273</v>
      </c>
      <c r="E3421" s="21" t="s">
        <v>76</v>
      </c>
      <c r="F3421" s="21" t="s">
        <v>5287</v>
      </c>
      <c r="G3421" s="21"/>
      <c r="H3421" s="20" t="s">
        <v>78</v>
      </c>
      <c r="I3421" s="21" t="s">
        <v>5275</v>
      </c>
      <c r="J3421" s="5"/>
      <c r="K3421" s="5"/>
      <c r="L3421" s="19" t="str">
        <f>D3421&amp;"|"&amp;COUNTIF($D$5:D3421,D3421)</f>
        <v>التكييف المركزي، الأعمال التمهيدية والمخططات|11</v>
      </c>
    </row>
    <row r="3422" spans="1:12" ht="36" x14ac:dyDescent="0.4">
      <c r="A3422" s="22">
        <v>3418</v>
      </c>
      <c r="B3422" s="22" t="s">
        <v>5259</v>
      </c>
      <c r="C3422" s="23" t="s">
        <v>5260</v>
      </c>
      <c r="D3422" s="23" t="s">
        <v>5273</v>
      </c>
      <c r="E3422" s="23" t="s">
        <v>72</v>
      </c>
      <c r="F3422" s="23" t="s">
        <v>5288</v>
      </c>
      <c r="G3422" s="23"/>
      <c r="H3422" s="22" t="s">
        <v>78</v>
      </c>
      <c r="I3422" s="23" t="s">
        <v>5289</v>
      </c>
      <c r="J3422" s="5"/>
      <c r="K3422" s="5"/>
      <c r="L3422" s="19" t="str">
        <f>D3422&amp;"|"&amp;COUNTIF($D$5:D3422,D3422)</f>
        <v>التكييف المركزي، الأعمال التمهيدية والمخططات|12</v>
      </c>
    </row>
    <row r="3423" spans="1:12" ht="36" x14ac:dyDescent="0.4">
      <c r="A3423" s="20">
        <v>3419</v>
      </c>
      <c r="B3423" s="20" t="s">
        <v>5259</v>
      </c>
      <c r="C3423" s="21" t="s">
        <v>5260</v>
      </c>
      <c r="D3423" s="21" t="s">
        <v>5273</v>
      </c>
      <c r="E3423" s="21" t="s">
        <v>72</v>
      </c>
      <c r="F3423" s="21" t="s">
        <v>5290</v>
      </c>
      <c r="G3423" s="21"/>
      <c r="H3423" s="20" t="s">
        <v>78</v>
      </c>
      <c r="I3423" s="21" t="s">
        <v>5289</v>
      </c>
      <c r="J3423" s="5"/>
      <c r="K3423" s="5"/>
      <c r="L3423" s="19" t="str">
        <f>D3423&amp;"|"&amp;COUNTIF($D$5:D3423,D3423)</f>
        <v>التكييف المركزي، الأعمال التمهيدية والمخططات|13</v>
      </c>
    </row>
    <row r="3424" spans="1:12" ht="36" x14ac:dyDescent="0.4">
      <c r="A3424" s="22">
        <v>3420</v>
      </c>
      <c r="B3424" s="22" t="s">
        <v>5259</v>
      </c>
      <c r="C3424" s="23" t="s">
        <v>5260</v>
      </c>
      <c r="D3424" s="23" t="s">
        <v>5273</v>
      </c>
      <c r="E3424" s="23" t="s">
        <v>118</v>
      </c>
      <c r="F3424" s="23" t="s">
        <v>5291</v>
      </c>
      <c r="G3424" s="23"/>
      <c r="H3424" s="22" t="s">
        <v>84</v>
      </c>
      <c r="I3424" s="23" t="s">
        <v>5289</v>
      </c>
      <c r="J3424" s="5"/>
      <c r="K3424" s="5"/>
      <c r="L3424" s="19" t="str">
        <f>D3424&amp;"|"&amp;COUNTIF($D$5:D3424,D3424)</f>
        <v>التكييف المركزي، الأعمال التمهيدية والمخططات|14</v>
      </c>
    </row>
    <row r="3425" spans="1:12" ht="36" x14ac:dyDescent="0.4">
      <c r="A3425" s="20">
        <v>3421</v>
      </c>
      <c r="B3425" s="20" t="s">
        <v>5259</v>
      </c>
      <c r="C3425" s="21" t="s">
        <v>5260</v>
      </c>
      <c r="D3425" s="21" t="s">
        <v>5273</v>
      </c>
      <c r="E3425" s="21" t="s">
        <v>72</v>
      </c>
      <c r="F3425" s="21" t="s">
        <v>5292</v>
      </c>
      <c r="G3425" s="21"/>
      <c r="H3425" s="20" t="s">
        <v>78</v>
      </c>
      <c r="I3425" s="21" t="s">
        <v>5289</v>
      </c>
      <c r="J3425" s="5"/>
      <c r="K3425" s="5"/>
      <c r="L3425" s="19" t="str">
        <f>D3425&amp;"|"&amp;COUNTIF($D$5:D3425,D3425)</f>
        <v>التكييف المركزي، الأعمال التمهيدية والمخططات|15</v>
      </c>
    </row>
    <row r="3426" spans="1:12" ht="36" x14ac:dyDescent="0.4">
      <c r="A3426" s="22">
        <v>3422</v>
      </c>
      <c r="B3426" s="22" t="s">
        <v>5259</v>
      </c>
      <c r="C3426" s="23" t="s">
        <v>5260</v>
      </c>
      <c r="D3426" s="23" t="s">
        <v>5273</v>
      </c>
      <c r="E3426" s="23" t="s">
        <v>118</v>
      </c>
      <c r="F3426" s="23" t="s">
        <v>5293</v>
      </c>
      <c r="G3426" s="23" t="s">
        <v>5294</v>
      </c>
      <c r="H3426" s="22" t="s">
        <v>84</v>
      </c>
      <c r="I3426" s="23" t="s">
        <v>5289</v>
      </c>
      <c r="J3426" s="5"/>
      <c r="K3426" s="5"/>
      <c r="L3426" s="19" t="str">
        <f>D3426&amp;"|"&amp;COUNTIF($D$5:D3426,D3426)</f>
        <v>التكييف المركزي، الأعمال التمهيدية والمخططات|16</v>
      </c>
    </row>
    <row r="3427" spans="1:12" ht="36" x14ac:dyDescent="0.4">
      <c r="A3427" s="20">
        <v>3423</v>
      </c>
      <c r="B3427" s="20" t="s">
        <v>5259</v>
      </c>
      <c r="C3427" s="21" t="s">
        <v>5260</v>
      </c>
      <c r="D3427" s="21" t="s">
        <v>5273</v>
      </c>
      <c r="E3427" s="21" t="s">
        <v>118</v>
      </c>
      <c r="F3427" s="21" t="s">
        <v>5295</v>
      </c>
      <c r="G3427" s="21" t="s">
        <v>4835</v>
      </c>
      <c r="H3427" s="20" t="s">
        <v>74</v>
      </c>
      <c r="I3427" s="21" t="s">
        <v>5289</v>
      </c>
      <c r="J3427" s="5"/>
      <c r="K3427" s="5"/>
      <c r="L3427" s="19" t="str">
        <f>D3427&amp;"|"&amp;COUNTIF($D$5:D3427,D3427)</f>
        <v>التكييف المركزي، الأعمال التمهيدية والمخططات|17</v>
      </c>
    </row>
    <row r="3428" spans="1:12" ht="54" x14ac:dyDescent="0.4">
      <c r="A3428" s="22">
        <v>3424</v>
      </c>
      <c r="B3428" s="22" t="s">
        <v>5259</v>
      </c>
      <c r="C3428" s="23" t="s">
        <v>5260</v>
      </c>
      <c r="D3428" s="23" t="s">
        <v>5273</v>
      </c>
      <c r="E3428" s="23" t="s">
        <v>118</v>
      </c>
      <c r="F3428" s="23" t="s">
        <v>5296</v>
      </c>
      <c r="G3428" s="23"/>
      <c r="H3428" s="22" t="s">
        <v>74</v>
      </c>
      <c r="I3428" s="23" t="s">
        <v>5289</v>
      </c>
      <c r="J3428" s="5"/>
      <c r="K3428" s="5"/>
      <c r="L3428" s="19" t="str">
        <f>D3428&amp;"|"&amp;COUNTIF($D$5:D3428,D3428)</f>
        <v>التكييف المركزي، الأعمال التمهيدية والمخططات|18</v>
      </c>
    </row>
    <row r="3429" spans="1:12" ht="36" x14ac:dyDescent="0.4">
      <c r="A3429" s="20">
        <v>3425</v>
      </c>
      <c r="B3429" s="20" t="s">
        <v>5259</v>
      </c>
      <c r="C3429" s="21" t="s">
        <v>5260</v>
      </c>
      <c r="D3429" s="21" t="s">
        <v>5273</v>
      </c>
      <c r="E3429" s="21" t="s">
        <v>118</v>
      </c>
      <c r="F3429" s="21" t="s">
        <v>5297</v>
      </c>
      <c r="G3429" s="21" t="s">
        <v>5298</v>
      </c>
      <c r="H3429" s="20" t="s">
        <v>84</v>
      </c>
      <c r="I3429" s="21" t="s">
        <v>5289</v>
      </c>
      <c r="J3429" s="5"/>
      <c r="K3429" s="5"/>
      <c r="L3429" s="19" t="str">
        <f>D3429&amp;"|"&amp;COUNTIF($D$5:D3429,D3429)</f>
        <v>التكييف المركزي، الأعمال التمهيدية والمخططات|19</v>
      </c>
    </row>
    <row r="3430" spans="1:12" ht="36" x14ac:dyDescent="0.4">
      <c r="A3430" s="22">
        <v>3426</v>
      </c>
      <c r="B3430" s="22" t="s">
        <v>5259</v>
      </c>
      <c r="C3430" s="23" t="s">
        <v>5260</v>
      </c>
      <c r="D3430" s="23" t="s">
        <v>5273</v>
      </c>
      <c r="E3430" s="23" t="s">
        <v>118</v>
      </c>
      <c r="F3430" s="23" t="s">
        <v>5299</v>
      </c>
      <c r="G3430" s="23"/>
      <c r="H3430" s="22" t="s">
        <v>84</v>
      </c>
      <c r="I3430" s="23" t="s">
        <v>5289</v>
      </c>
      <c r="J3430" s="5"/>
      <c r="K3430" s="5"/>
      <c r="L3430" s="19" t="str">
        <f>D3430&amp;"|"&amp;COUNTIF($D$5:D3430,D3430)</f>
        <v>التكييف المركزي، الأعمال التمهيدية والمخططات|20</v>
      </c>
    </row>
    <row r="3431" spans="1:12" ht="36" x14ac:dyDescent="0.4">
      <c r="A3431" s="20">
        <v>3427</v>
      </c>
      <c r="B3431" s="20" t="s">
        <v>5259</v>
      </c>
      <c r="C3431" s="21" t="s">
        <v>5260</v>
      </c>
      <c r="D3431" s="21" t="s">
        <v>5273</v>
      </c>
      <c r="E3431" s="21" t="s">
        <v>72</v>
      </c>
      <c r="F3431" s="21" t="s">
        <v>5300</v>
      </c>
      <c r="G3431" s="21"/>
      <c r="H3431" s="20" t="s">
        <v>78</v>
      </c>
      <c r="I3431" s="21" t="s">
        <v>5289</v>
      </c>
      <c r="J3431" s="5"/>
      <c r="K3431" s="5"/>
      <c r="L3431" s="19" t="str">
        <f>D3431&amp;"|"&amp;COUNTIF($D$5:D3431,D3431)</f>
        <v>التكييف المركزي، الأعمال التمهيدية والمخططات|21</v>
      </c>
    </row>
    <row r="3432" spans="1:12" ht="36" x14ac:dyDescent="0.4">
      <c r="A3432" s="22">
        <v>3428</v>
      </c>
      <c r="B3432" s="22" t="s">
        <v>5259</v>
      </c>
      <c r="C3432" s="23" t="s">
        <v>5260</v>
      </c>
      <c r="D3432" s="23" t="s">
        <v>5273</v>
      </c>
      <c r="E3432" s="23" t="s">
        <v>72</v>
      </c>
      <c r="F3432" s="23" t="s">
        <v>5301</v>
      </c>
      <c r="G3432" s="23" t="s">
        <v>5302</v>
      </c>
      <c r="H3432" s="22" t="s">
        <v>78</v>
      </c>
      <c r="I3432" s="23" t="s">
        <v>5303</v>
      </c>
      <c r="J3432" s="5"/>
      <c r="K3432" s="5"/>
      <c r="L3432" s="19" t="str">
        <f>D3432&amp;"|"&amp;COUNTIF($D$5:D3432,D3432)</f>
        <v>التكييف المركزي، الأعمال التمهيدية والمخططات|22</v>
      </c>
    </row>
    <row r="3433" spans="1:12" ht="36" x14ac:dyDescent="0.4">
      <c r="A3433" s="20">
        <v>3429</v>
      </c>
      <c r="B3433" s="20" t="s">
        <v>5259</v>
      </c>
      <c r="C3433" s="21" t="s">
        <v>5260</v>
      </c>
      <c r="D3433" s="21" t="s">
        <v>5273</v>
      </c>
      <c r="E3433" s="21" t="s">
        <v>118</v>
      </c>
      <c r="F3433" s="21" t="s">
        <v>5304</v>
      </c>
      <c r="G3433" s="21"/>
      <c r="H3433" s="20" t="s">
        <v>84</v>
      </c>
      <c r="I3433" s="21" t="s">
        <v>5303</v>
      </c>
      <c r="J3433" s="5"/>
      <c r="K3433" s="5"/>
      <c r="L3433" s="19" t="str">
        <f>D3433&amp;"|"&amp;COUNTIF($D$5:D3433,D3433)</f>
        <v>التكييف المركزي، الأعمال التمهيدية والمخططات|23</v>
      </c>
    </row>
    <row r="3434" spans="1:12" ht="36" x14ac:dyDescent="0.4">
      <c r="A3434" s="22">
        <v>3430</v>
      </c>
      <c r="B3434" s="22" t="s">
        <v>5259</v>
      </c>
      <c r="C3434" s="23" t="s">
        <v>5260</v>
      </c>
      <c r="D3434" s="23" t="s">
        <v>5273</v>
      </c>
      <c r="E3434" s="23" t="s">
        <v>118</v>
      </c>
      <c r="F3434" s="23" t="s">
        <v>5305</v>
      </c>
      <c r="G3434" s="23"/>
      <c r="H3434" s="22" t="s">
        <v>84</v>
      </c>
      <c r="I3434" s="23" t="s">
        <v>5303</v>
      </c>
      <c r="J3434" s="5"/>
      <c r="K3434" s="5"/>
      <c r="L3434" s="19" t="str">
        <f>D3434&amp;"|"&amp;COUNTIF($D$5:D3434,D3434)</f>
        <v>التكييف المركزي، الأعمال التمهيدية والمخططات|24</v>
      </c>
    </row>
    <row r="3435" spans="1:12" ht="36" x14ac:dyDescent="0.4">
      <c r="A3435" s="20">
        <v>3431</v>
      </c>
      <c r="B3435" s="20" t="s">
        <v>5259</v>
      </c>
      <c r="C3435" s="21" t="s">
        <v>5260</v>
      </c>
      <c r="D3435" s="21" t="s">
        <v>5273</v>
      </c>
      <c r="E3435" s="21" t="s">
        <v>72</v>
      </c>
      <c r="F3435" s="21" t="s">
        <v>5306</v>
      </c>
      <c r="G3435" s="21"/>
      <c r="H3435" s="20" t="s">
        <v>78</v>
      </c>
      <c r="I3435" s="21" t="s">
        <v>5303</v>
      </c>
      <c r="J3435" s="5"/>
      <c r="K3435" s="5"/>
      <c r="L3435" s="19" t="str">
        <f>D3435&amp;"|"&amp;COUNTIF($D$5:D3435,D3435)</f>
        <v>التكييف المركزي، الأعمال التمهيدية والمخططات|25</v>
      </c>
    </row>
    <row r="3436" spans="1:12" ht="36" x14ac:dyDescent="0.4">
      <c r="A3436" s="22">
        <v>3432</v>
      </c>
      <c r="B3436" s="22" t="s">
        <v>5259</v>
      </c>
      <c r="C3436" s="23" t="s">
        <v>5260</v>
      </c>
      <c r="D3436" s="23" t="s">
        <v>5273</v>
      </c>
      <c r="E3436" s="23" t="s">
        <v>72</v>
      </c>
      <c r="F3436" s="23" t="s">
        <v>5307</v>
      </c>
      <c r="G3436" s="23"/>
      <c r="H3436" s="22" t="s">
        <v>78</v>
      </c>
      <c r="I3436" s="23" t="s">
        <v>5303</v>
      </c>
      <c r="J3436" s="5"/>
      <c r="K3436" s="5"/>
      <c r="L3436" s="19" t="str">
        <f>D3436&amp;"|"&amp;COUNTIF($D$5:D3436,D3436)</f>
        <v>التكييف المركزي، الأعمال التمهيدية والمخططات|26</v>
      </c>
    </row>
    <row r="3437" spans="1:12" ht="36" x14ac:dyDescent="0.4">
      <c r="A3437" s="20">
        <v>3433</v>
      </c>
      <c r="B3437" s="20" t="s">
        <v>5259</v>
      </c>
      <c r="C3437" s="21" t="s">
        <v>5260</v>
      </c>
      <c r="D3437" s="21" t="s">
        <v>5273</v>
      </c>
      <c r="E3437" s="21" t="s">
        <v>72</v>
      </c>
      <c r="F3437" s="21" t="s">
        <v>5308</v>
      </c>
      <c r="G3437" s="21"/>
      <c r="H3437" s="20" t="s">
        <v>78</v>
      </c>
      <c r="I3437" s="21" t="s">
        <v>5303</v>
      </c>
      <c r="J3437" s="5"/>
      <c r="K3437" s="5"/>
      <c r="L3437" s="19" t="str">
        <f>D3437&amp;"|"&amp;COUNTIF($D$5:D3437,D3437)</f>
        <v>التكييف المركزي، الأعمال التمهيدية والمخططات|27</v>
      </c>
    </row>
    <row r="3438" spans="1:12" ht="36" x14ac:dyDescent="0.4">
      <c r="A3438" s="22">
        <v>3434</v>
      </c>
      <c r="B3438" s="22" t="s">
        <v>5259</v>
      </c>
      <c r="C3438" s="23" t="s">
        <v>5260</v>
      </c>
      <c r="D3438" s="23" t="s">
        <v>5273</v>
      </c>
      <c r="E3438" s="23" t="s">
        <v>72</v>
      </c>
      <c r="F3438" s="23" t="s">
        <v>5309</v>
      </c>
      <c r="G3438" s="23"/>
      <c r="H3438" s="22" t="s">
        <v>78</v>
      </c>
      <c r="I3438" s="23" t="s">
        <v>5303</v>
      </c>
      <c r="J3438" s="5"/>
      <c r="K3438" s="5"/>
      <c r="L3438" s="19" t="str">
        <f>D3438&amp;"|"&amp;COUNTIF($D$5:D3438,D3438)</f>
        <v>التكييف المركزي، الأعمال التمهيدية والمخططات|28</v>
      </c>
    </row>
    <row r="3439" spans="1:12" ht="36" x14ac:dyDescent="0.4">
      <c r="A3439" s="20">
        <v>3435</v>
      </c>
      <c r="B3439" s="20" t="s">
        <v>5259</v>
      </c>
      <c r="C3439" s="21" t="s">
        <v>5260</v>
      </c>
      <c r="D3439" s="21" t="s">
        <v>5310</v>
      </c>
      <c r="E3439" s="21" t="s">
        <v>72</v>
      </c>
      <c r="F3439" s="21" t="s">
        <v>5311</v>
      </c>
      <c r="G3439" s="21"/>
      <c r="H3439" s="20" t="s">
        <v>74</v>
      </c>
      <c r="I3439" s="21" t="s">
        <v>5303</v>
      </c>
      <c r="J3439" s="5"/>
      <c r="K3439" s="5"/>
      <c r="L3439" s="19" t="str">
        <f>D3439&amp;"|"&amp;COUNTIF($D$5:D3439,D3439)</f>
        <v>التكييف المركزي، مرحلة التنفيذ|1</v>
      </c>
    </row>
    <row r="3440" spans="1:12" ht="36" x14ac:dyDescent="0.4">
      <c r="A3440" s="22">
        <v>3436</v>
      </c>
      <c r="B3440" s="22" t="s">
        <v>5259</v>
      </c>
      <c r="C3440" s="23" t="s">
        <v>5260</v>
      </c>
      <c r="D3440" s="23" t="s">
        <v>5310</v>
      </c>
      <c r="E3440" s="23" t="s">
        <v>72</v>
      </c>
      <c r="F3440" s="23" t="s">
        <v>5312</v>
      </c>
      <c r="G3440" s="23"/>
      <c r="H3440" s="22" t="s">
        <v>78</v>
      </c>
      <c r="I3440" s="23" t="s">
        <v>5303</v>
      </c>
      <c r="J3440" s="5"/>
      <c r="K3440" s="5"/>
      <c r="L3440" s="19" t="str">
        <f>D3440&amp;"|"&amp;COUNTIF($D$5:D3440,D3440)</f>
        <v>التكييف المركزي، مرحلة التنفيذ|2</v>
      </c>
    </row>
    <row r="3441" spans="1:12" ht="18" x14ac:dyDescent="0.4">
      <c r="A3441" s="20">
        <v>3437</v>
      </c>
      <c r="B3441" s="20" t="s">
        <v>5259</v>
      </c>
      <c r="C3441" s="21" t="s">
        <v>5260</v>
      </c>
      <c r="D3441" s="21" t="s">
        <v>5310</v>
      </c>
      <c r="E3441" s="21" t="s">
        <v>118</v>
      </c>
      <c r="F3441" s="21" t="s">
        <v>5313</v>
      </c>
      <c r="G3441" s="21"/>
      <c r="H3441" s="20" t="s">
        <v>84</v>
      </c>
      <c r="I3441" s="21" t="s">
        <v>5303</v>
      </c>
      <c r="J3441" s="5"/>
      <c r="K3441" s="5"/>
      <c r="L3441" s="19" t="str">
        <f>D3441&amp;"|"&amp;COUNTIF($D$5:D3441,D3441)</f>
        <v>التكييف المركزي، مرحلة التنفيذ|3</v>
      </c>
    </row>
    <row r="3442" spans="1:12" ht="18" x14ac:dyDescent="0.4">
      <c r="A3442" s="22">
        <v>3438</v>
      </c>
      <c r="B3442" s="22" t="s">
        <v>5259</v>
      </c>
      <c r="C3442" s="23" t="s">
        <v>5260</v>
      </c>
      <c r="D3442" s="23" t="s">
        <v>5310</v>
      </c>
      <c r="E3442" s="23" t="s">
        <v>118</v>
      </c>
      <c r="F3442" s="23" t="s">
        <v>5314</v>
      </c>
      <c r="G3442" s="23"/>
      <c r="H3442" s="22" t="s">
        <v>84</v>
      </c>
      <c r="I3442" s="23" t="s">
        <v>5303</v>
      </c>
      <c r="J3442" s="5"/>
      <c r="K3442" s="5"/>
      <c r="L3442" s="19" t="str">
        <f>D3442&amp;"|"&amp;COUNTIF($D$5:D3442,D3442)</f>
        <v>التكييف المركزي، مرحلة التنفيذ|4</v>
      </c>
    </row>
    <row r="3443" spans="1:12" ht="72" x14ac:dyDescent="0.4">
      <c r="A3443" s="20">
        <v>3439</v>
      </c>
      <c r="B3443" s="20" t="s">
        <v>5259</v>
      </c>
      <c r="C3443" s="21" t="s">
        <v>5260</v>
      </c>
      <c r="D3443" s="21" t="s">
        <v>5310</v>
      </c>
      <c r="E3443" s="21" t="s">
        <v>118</v>
      </c>
      <c r="F3443" s="21" t="s">
        <v>5315</v>
      </c>
      <c r="G3443" s="21"/>
      <c r="H3443" s="20" t="s">
        <v>84</v>
      </c>
      <c r="I3443" s="21" t="s">
        <v>5303</v>
      </c>
      <c r="J3443" s="5"/>
      <c r="K3443" s="5"/>
      <c r="L3443" s="19" t="str">
        <f>D3443&amp;"|"&amp;COUNTIF($D$5:D3443,D3443)</f>
        <v>التكييف المركزي، مرحلة التنفيذ|5</v>
      </c>
    </row>
    <row r="3444" spans="1:12" ht="18" x14ac:dyDescent="0.4">
      <c r="A3444" s="22">
        <v>3440</v>
      </c>
      <c r="B3444" s="22" t="s">
        <v>5259</v>
      </c>
      <c r="C3444" s="23" t="s">
        <v>5260</v>
      </c>
      <c r="D3444" s="23" t="s">
        <v>5310</v>
      </c>
      <c r="E3444" s="23" t="s">
        <v>118</v>
      </c>
      <c r="F3444" s="23" t="s">
        <v>5316</v>
      </c>
      <c r="G3444" s="23"/>
      <c r="H3444" s="22" t="s">
        <v>84</v>
      </c>
      <c r="I3444" s="23" t="s">
        <v>5303</v>
      </c>
      <c r="J3444" s="5"/>
      <c r="K3444" s="5"/>
      <c r="L3444" s="19" t="str">
        <f>D3444&amp;"|"&amp;COUNTIF($D$5:D3444,D3444)</f>
        <v>التكييف المركزي، مرحلة التنفيذ|6</v>
      </c>
    </row>
    <row r="3445" spans="1:12" ht="18" x14ac:dyDescent="0.4">
      <c r="A3445" s="20">
        <v>3441</v>
      </c>
      <c r="B3445" s="20" t="s">
        <v>5259</v>
      </c>
      <c r="C3445" s="21" t="s">
        <v>5260</v>
      </c>
      <c r="D3445" s="21" t="s">
        <v>5310</v>
      </c>
      <c r="E3445" s="21" t="s">
        <v>118</v>
      </c>
      <c r="F3445" s="21" t="s">
        <v>5317</v>
      </c>
      <c r="G3445" s="21"/>
      <c r="H3445" s="20" t="s">
        <v>84</v>
      </c>
      <c r="I3445" s="21" t="s">
        <v>5318</v>
      </c>
      <c r="J3445" s="5"/>
      <c r="K3445" s="5"/>
      <c r="L3445" s="19" t="str">
        <f>D3445&amp;"|"&amp;COUNTIF($D$5:D3445,D3445)</f>
        <v>التكييف المركزي، مرحلة التنفيذ|7</v>
      </c>
    </row>
    <row r="3446" spans="1:12" ht="18" x14ac:dyDescent="0.4">
      <c r="A3446" s="22">
        <v>3442</v>
      </c>
      <c r="B3446" s="22" t="s">
        <v>5259</v>
      </c>
      <c r="C3446" s="23" t="s">
        <v>5260</v>
      </c>
      <c r="D3446" s="23" t="s">
        <v>5310</v>
      </c>
      <c r="E3446" s="23" t="s">
        <v>118</v>
      </c>
      <c r="F3446" s="23" t="s">
        <v>5319</v>
      </c>
      <c r="G3446" s="23" t="s">
        <v>5320</v>
      </c>
      <c r="H3446" s="22" t="s">
        <v>84</v>
      </c>
      <c r="I3446" s="23" t="s">
        <v>5318</v>
      </c>
      <c r="J3446" s="5"/>
      <c r="K3446" s="5"/>
      <c r="L3446" s="19" t="str">
        <f>D3446&amp;"|"&amp;COUNTIF($D$5:D3446,D3446)</f>
        <v>التكييف المركزي، مرحلة التنفيذ|8</v>
      </c>
    </row>
    <row r="3447" spans="1:12" ht="36" x14ac:dyDescent="0.4">
      <c r="A3447" s="20">
        <v>3443</v>
      </c>
      <c r="B3447" s="20" t="s">
        <v>5259</v>
      </c>
      <c r="C3447" s="21" t="s">
        <v>5260</v>
      </c>
      <c r="D3447" s="21" t="s">
        <v>5310</v>
      </c>
      <c r="E3447" s="21" t="s">
        <v>118</v>
      </c>
      <c r="F3447" s="21" t="s">
        <v>5321</v>
      </c>
      <c r="G3447" s="21" t="s">
        <v>5322</v>
      </c>
      <c r="H3447" s="20" t="s">
        <v>84</v>
      </c>
      <c r="I3447" s="21" t="s">
        <v>5318</v>
      </c>
      <c r="J3447" s="5"/>
      <c r="K3447" s="5"/>
      <c r="L3447" s="19" t="str">
        <f>D3447&amp;"|"&amp;COUNTIF($D$5:D3447,D3447)</f>
        <v>التكييف المركزي، مرحلة التنفيذ|9</v>
      </c>
    </row>
    <row r="3448" spans="1:12" ht="18" x14ac:dyDescent="0.4">
      <c r="A3448" s="22">
        <v>3444</v>
      </c>
      <c r="B3448" s="22" t="s">
        <v>5259</v>
      </c>
      <c r="C3448" s="23" t="s">
        <v>5260</v>
      </c>
      <c r="D3448" s="23" t="s">
        <v>5310</v>
      </c>
      <c r="E3448" s="23" t="s">
        <v>118</v>
      </c>
      <c r="F3448" s="23" t="s">
        <v>5323</v>
      </c>
      <c r="G3448" s="23" t="s">
        <v>5324</v>
      </c>
      <c r="H3448" s="22" t="s">
        <v>84</v>
      </c>
      <c r="I3448" s="23" t="s">
        <v>5325</v>
      </c>
      <c r="J3448" s="5"/>
      <c r="K3448" s="5"/>
      <c r="L3448" s="19" t="str">
        <f>D3448&amp;"|"&amp;COUNTIF($D$5:D3448,D3448)</f>
        <v>التكييف المركزي، مرحلة التنفيذ|10</v>
      </c>
    </row>
    <row r="3449" spans="1:12" ht="18" x14ac:dyDescent="0.4">
      <c r="A3449" s="20">
        <v>3445</v>
      </c>
      <c r="B3449" s="20" t="s">
        <v>5259</v>
      </c>
      <c r="C3449" s="21" t="s">
        <v>5260</v>
      </c>
      <c r="D3449" s="21" t="s">
        <v>5310</v>
      </c>
      <c r="E3449" s="21" t="s">
        <v>118</v>
      </c>
      <c r="F3449" s="21" t="s">
        <v>5326</v>
      </c>
      <c r="G3449" s="21"/>
      <c r="H3449" s="20" t="s">
        <v>84</v>
      </c>
      <c r="I3449" s="21" t="s">
        <v>5318</v>
      </c>
      <c r="J3449" s="5"/>
      <c r="K3449" s="5"/>
      <c r="L3449" s="19" t="str">
        <f>D3449&amp;"|"&amp;COUNTIF($D$5:D3449,D3449)</f>
        <v>التكييف المركزي، مرحلة التنفيذ|11</v>
      </c>
    </row>
    <row r="3450" spans="1:12" ht="18" x14ac:dyDescent="0.4">
      <c r="A3450" s="22">
        <v>3446</v>
      </c>
      <c r="B3450" s="22" t="s">
        <v>5259</v>
      </c>
      <c r="C3450" s="23" t="s">
        <v>5260</v>
      </c>
      <c r="D3450" s="23" t="s">
        <v>5310</v>
      </c>
      <c r="E3450" s="23" t="s">
        <v>118</v>
      </c>
      <c r="F3450" s="23" t="s">
        <v>5327</v>
      </c>
      <c r="G3450" s="23"/>
      <c r="H3450" s="22" t="s">
        <v>84</v>
      </c>
      <c r="I3450" s="23" t="s">
        <v>5318</v>
      </c>
      <c r="J3450" s="5"/>
      <c r="K3450" s="5"/>
      <c r="L3450" s="19" t="str">
        <f>D3450&amp;"|"&amp;COUNTIF($D$5:D3450,D3450)</f>
        <v>التكييف المركزي، مرحلة التنفيذ|12</v>
      </c>
    </row>
    <row r="3451" spans="1:12" ht="18" x14ac:dyDescent="0.4">
      <c r="A3451" s="20">
        <v>3447</v>
      </c>
      <c r="B3451" s="20" t="s">
        <v>5259</v>
      </c>
      <c r="C3451" s="21" t="s">
        <v>5260</v>
      </c>
      <c r="D3451" s="21" t="s">
        <v>5310</v>
      </c>
      <c r="E3451" s="21" t="s">
        <v>118</v>
      </c>
      <c r="F3451" s="21" t="s">
        <v>5328</v>
      </c>
      <c r="G3451" s="21"/>
      <c r="H3451" s="20" t="s">
        <v>84</v>
      </c>
      <c r="I3451" s="21" t="s">
        <v>5318</v>
      </c>
      <c r="J3451" s="5"/>
      <c r="K3451" s="5"/>
      <c r="L3451" s="19" t="str">
        <f>D3451&amp;"|"&amp;COUNTIF($D$5:D3451,D3451)</f>
        <v>التكييف المركزي، مرحلة التنفيذ|13</v>
      </c>
    </row>
    <row r="3452" spans="1:12" ht="18" x14ac:dyDescent="0.4">
      <c r="A3452" s="22">
        <v>3448</v>
      </c>
      <c r="B3452" s="22" t="s">
        <v>5259</v>
      </c>
      <c r="C3452" s="23" t="s">
        <v>5260</v>
      </c>
      <c r="D3452" s="23" t="s">
        <v>5310</v>
      </c>
      <c r="E3452" s="23" t="s">
        <v>118</v>
      </c>
      <c r="F3452" s="23" t="s">
        <v>5329</v>
      </c>
      <c r="G3452" s="23"/>
      <c r="H3452" s="22" t="s">
        <v>84</v>
      </c>
      <c r="I3452" s="23" t="s">
        <v>5318</v>
      </c>
      <c r="J3452" s="5"/>
      <c r="K3452" s="5"/>
      <c r="L3452" s="19" t="str">
        <f>D3452&amp;"|"&amp;COUNTIF($D$5:D3452,D3452)</f>
        <v>التكييف المركزي، مرحلة التنفيذ|14</v>
      </c>
    </row>
    <row r="3453" spans="1:12" ht="18" x14ac:dyDescent="0.4">
      <c r="A3453" s="20">
        <v>3449</v>
      </c>
      <c r="B3453" s="20" t="s">
        <v>5259</v>
      </c>
      <c r="C3453" s="21" t="s">
        <v>5260</v>
      </c>
      <c r="D3453" s="21" t="s">
        <v>5310</v>
      </c>
      <c r="E3453" s="21" t="s">
        <v>118</v>
      </c>
      <c r="F3453" s="21" t="s">
        <v>5330</v>
      </c>
      <c r="G3453" s="21"/>
      <c r="H3453" s="20" t="s">
        <v>84</v>
      </c>
      <c r="I3453" s="21" t="s">
        <v>5318</v>
      </c>
      <c r="J3453" s="5"/>
      <c r="K3453" s="5"/>
      <c r="L3453" s="19" t="str">
        <f>D3453&amp;"|"&amp;COUNTIF($D$5:D3453,D3453)</f>
        <v>التكييف المركزي، مرحلة التنفيذ|15</v>
      </c>
    </row>
    <row r="3454" spans="1:12" ht="18" x14ac:dyDescent="0.4">
      <c r="A3454" s="22">
        <v>3450</v>
      </c>
      <c r="B3454" s="22" t="s">
        <v>5259</v>
      </c>
      <c r="C3454" s="23" t="s">
        <v>5260</v>
      </c>
      <c r="D3454" s="23" t="s">
        <v>5310</v>
      </c>
      <c r="E3454" s="23" t="s">
        <v>118</v>
      </c>
      <c r="F3454" s="23" t="s">
        <v>5331</v>
      </c>
      <c r="G3454" s="23"/>
      <c r="H3454" s="22" t="s">
        <v>74</v>
      </c>
      <c r="I3454" s="23" t="s">
        <v>5318</v>
      </c>
      <c r="J3454" s="5"/>
      <c r="K3454" s="5"/>
      <c r="L3454" s="19" t="str">
        <f>D3454&amp;"|"&amp;COUNTIF($D$5:D3454,D3454)</f>
        <v>التكييف المركزي، مرحلة التنفيذ|16</v>
      </c>
    </row>
    <row r="3455" spans="1:12" ht="18" x14ac:dyDescent="0.4">
      <c r="A3455" s="20">
        <v>3451</v>
      </c>
      <c r="B3455" s="20" t="s">
        <v>5259</v>
      </c>
      <c r="C3455" s="21" t="s">
        <v>5260</v>
      </c>
      <c r="D3455" s="21" t="s">
        <v>5310</v>
      </c>
      <c r="E3455" s="21" t="s">
        <v>118</v>
      </c>
      <c r="F3455" s="21" t="s">
        <v>5332</v>
      </c>
      <c r="G3455" s="21"/>
      <c r="H3455" s="20" t="s">
        <v>84</v>
      </c>
      <c r="I3455" s="21" t="s">
        <v>5318</v>
      </c>
      <c r="J3455" s="5"/>
      <c r="K3455" s="5"/>
      <c r="L3455" s="19" t="str">
        <f>D3455&amp;"|"&amp;COUNTIF($D$5:D3455,D3455)</f>
        <v>التكييف المركزي، مرحلة التنفيذ|17</v>
      </c>
    </row>
    <row r="3456" spans="1:12" ht="18" x14ac:dyDescent="0.4">
      <c r="A3456" s="22">
        <v>3452</v>
      </c>
      <c r="B3456" s="22" t="s">
        <v>5259</v>
      </c>
      <c r="C3456" s="23" t="s">
        <v>5260</v>
      </c>
      <c r="D3456" s="23" t="s">
        <v>5310</v>
      </c>
      <c r="E3456" s="23" t="s">
        <v>118</v>
      </c>
      <c r="F3456" s="23" t="s">
        <v>5333</v>
      </c>
      <c r="G3456" s="23"/>
      <c r="H3456" s="22" t="s">
        <v>84</v>
      </c>
      <c r="I3456" s="23" t="s">
        <v>5318</v>
      </c>
      <c r="J3456" s="5"/>
      <c r="K3456" s="5"/>
      <c r="L3456" s="19" t="str">
        <f>D3456&amp;"|"&amp;COUNTIF($D$5:D3456,D3456)</f>
        <v>التكييف المركزي، مرحلة التنفيذ|18</v>
      </c>
    </row>
    <row r="3457" spans="1:12" ht="18" x14ac:dyDescent="0.4">
      <c r="A3457" s="20">
        <v>3453</v>
      </c>
      <c r="B3457" s="20" t="s">
        <v>5259</v>
      </c>
      <c r="C3457" s="21" t="s">
        <v>5260</v>
      </c>
      <c r="D3457" s="21" t="s">
        <v>5310</v>
      </c>
      <c r="E3457" s="21" t="s">
        <v>118</v>
      </c>
      <c r="F3457" s="21" t="s">
        <v>5334</v>
      </c>
      <c r="G3457" s="21"/>
      <c r="H3457" s="20" t="s">
        <v>84</v>
      </c>
      <c r="I3457" s="21" t="s">
        <v>5318</v>
      </c>
      <c r="J3457" s="5"/>
      <c r="K3457" s="5"/>
      <c r="L3457" s="19" t="str">
        <f>D3457&amp;"|"&amp;COUNTIF($D$5:D3457,D3457)</f>
        <v>التكييف المركزي، مرحلة التنفيذ|19</v>
      </c>
    </row>
    <row r="3458" spans="1:12" ht="18" x14ac:dyDescent="0.4">
      <c r="A3458" s="22">
        <v>3454</v>
      </c>
      <c r="B3458" s="22" t="s">
        <v>5259</v>
      </c>
      <c r="C3458" s="23" t="s">
        <v>5260</v>
      </c>
      <c r="D3458" s="23" t="s">
        <v>5310</v>
      </c>
      <c r="E3458" s="23" t="s">
        <v>118</v>
      </c>
      <c r="F3458" s="23" t="s">
        <v>5335</v>
      </c>
      <c r="G3458" s="23"/>
      <c r="H3458" s="22" t="s">
        <v>74</v>
      </c>
      <c r="I3458" s="23" t="s">
        <v>5318</v>
      </c>
      <c r="J3458" s="5"/>
      <c r="K3458" s="5"/>
      <c r="L3458" s="19" t="str">
        <f>D3458&amp;"|"&amp;COUNTIF($D$5:D3458,D3458)</f>
        <v>التكييف المركزي، مرحلة التنفيذ|20</v>
      </c>
    </row>
    <row r="3459" spans="1:12" ht="18" x14ac:dyDescent="0.4">
      <c r="A3459" s="20">
        <v>3455</v>
      </c>
      <c r="B3459" s="20" t="s">
        <v>5259</v>
      </c>
      <c r="C3459" s="21" t="s">
        <v>5260</v>
      </c>
      <c r="D3459" s="21" t="s">
        <v>5310</v>
      </c>
      <c r="E3459" s="21" t="s">
        <v>118</v>
      </c>
      <c r="F3459" s="21" t="s">
        <v>5336</v>
      </c>
      <c r="G3459" s="21"/>
      <c r="H3459" s="20" t="s">
        <v>84</v>
      </c>
      <c r="I3459" s="21" t="s">
        <v>5325</v>
      </c>
      <c r="J3459" s="5"/>
      <c r="K3459" s="5"/>
      <c r="L3459" s="19" t="str">
        <f>D3459&amp;"|"&amp;COUNTIF($D$5:D3459,D3459)</f>
        <v>التكييف المركزي، مرحلة التنفيذ|21</v>
      </c>
    </row>
    <row r="3460" spans="1:12" ht="18" x14ac:dyDescent="0.4">
      <c r="A3460" s="22">
        <v>3456</v>
      </c>
      <c r="B3460" s="22" t="s">
        <v>5259</v>
      </c>
      <c r="C3460" s="23" t="s">
        <v>5260</v>
      </c>
      <c r="D3460" s="23" t="s">
        <v>5310</v>
      </c>
      <c r="E3460" s="23" t="s">
        <v>118</v>
      </c>
      <c r="F3460" s="23" t="s">
        <v>5337</v>
      </c>
      <c r="G3460" s="23"/>
      <c r="H3460" s="22" t="s">
        <v>84</v>
      </c>
      <c r="I3460" s="23" t="s">
        <v>5325</v>
      </c>
      <c r="J3460" s="5"/>
      <c r="K3460" s="5"/>
      <c r="L3460" s="19" t="str">
        <f>D3460&amp;"|"&amp;COUNTIF($D$5:D3460,D3460)</f>
        <v>التكييف المركزي، مرحلة التنفيذ|22</v>
      </c>
    </row>
    <row r="3461" spans="1:12" ht="18" x14ac:dyDescent="0.4">
      <c r="A3461" s="20">
        <v>3457</v>
      </c>
      <c r="B3461" s="20" t="s">
        <v>5259</v>
      </c>
      <c r="C3461" s="21" t="s">
        <v>5260</v>
      </c>
      <c r="D3461" s="21" t="s">
        <v>5310</v>
      </c>
      <c r="E3461" s="21" t="s">
        <v>118</v>
      </c>
      <c r="F3461" s="21" t="s">
        <v>5338</v>
      </c>
      <c r="G3461" s="21"/>
      <c r="H3461" s="20" t="s">
        <v>84</v>
      </c>
      <c r="I3461" s="21" t="s">
        <v>5325</v>
      </c>
      <c r="J3461" s="5"/>
      <c r="K3461" s="5"/>
      <c r="L3461" s="19" t="str">
        <f>D3461&amp;"|"&amp;COUNTIF($D$5:D3461,D3461)</f>
        <v>التكييف المركزي، مرحلة التنفيذ|23</v>
      </c>
    </row>
    <row r="3462" spans="1:12" ht="36" x14ac:dyDescent="0.4">
      <c r="A3462" s="22">
        <v>3458</v>
      </c>
      <c r="B3462" s="22" t="s">
        <v>5259</v>
      </c>
      <c r="C3462" s="23" t="s">
        <v>5260</v>
      </c>
      <c r="D3462" s="23" t="s">
        <v>5310</v>
      </c>
      <c r="E3462" s="23" t="s">
        <v>118</v>
      </c>
      <c r="F3462" s="23" t="s">
        <v>5339</v>
      </c>
      <c r="G3462" s="23"/>
      <c r="H3462" s="22" t="s">
        <v>84</v>
      </c>
      <c r="I3462" s="23" t="s">
        <v>5340</v>
      </c>
      <c r="J3462" s="5"/>
      <c r="K3462" s="5"/>
      <c r="L3462" s="19" t="str">
        <f>D3462&amp;"|"&amp;COUNTIF($D$5:D3462,D3462)</f>
        <v>التكييف المركزي، مرحلة التنفيذ|24</v>
      </c>
    </row>
    <row r="3463" spans="1:12" ht="36" x14ac:dyDescent="0.4">
      <c r="A3463" s="20">
        <v>3459</v>
      </c>
      <c r="B3463" s="20" t="s">
        <v>5259</v>
      </c>
      <c r="C3463" s="21" t="s">
        <v>5260</v>
      </c>
      <c r="D3463" s="21" t="s">
        <v>5341</v>
      </c>
      <c r="E3463" s="21" t="s">
        <v>118</v>
      </c>
      <c r="F3463" s="21" t="s">
        <v>5342</v>
      </c>
      <c r="G3463" s="21" t="s">
        <v>5343</v>
      </c>
      <c r="H3463" s="20" t="s">
        <v>74</v>
      </c>
      <c r="I3463" s="21" t="s">
        <v>5325</v>
      </c>
      <c r="J3463" s="5"/>
      <c r="K3463" s="5"/>
      <c r="L3463" s="19" t="str">
        <f>D3463&amp;"|"&amp;COUNTIF($D$5:D3463,D3463)</f>
        <v>اختبار مجاري التكييف|1</v>
      </c>
    </row>
    <row r="3464" spans="1:12" ht="36" x14ac:dyDescent="0.4">
      <c r="A3464" s="22">
        <v>3460</v>
      </c>
      <c r="B3464" s="22" t="s">
        <v>5259</v>
      </c>
      <c r="C3464" s="23" t="s">
        <v>5260</v>
      </c>
      <c r="D3464" s="23" t="s">
        <v>5344</v>
      </c>
      <c r="E3464" s="23" t="s">
        <v>118</v>
      </c>
      <c r="F3464" s="23" t="s">
        <v>5345</v>
      </c>
      <c r="G3464" s="23" t="s">
        <v>5346</v>
      </c>
      <c r="H3464" s="22" t="s">
        <v>84</v>
      </c>
      <c r="I3464" s="23" t="s">
        <v>5325</v>
      </c>
      <c r="J3464" s="5"/>
      <c r="K3464" s="5"/>
      <c r="L3464" s="19" t="str">
        <f>D3464&amp;"|"&amp;COUNTIF($D$5:D3464,D3464)</f>
        <v>العزل الحراري لمجاري التكييف|1</v>
      </c>
    </row>
    <row r="3465" spans="1:12" ht="36" x14ac:dyDescent="0.4">
      <c r="A3465" s="20">
        <v>3461</v>
      </c>
      <c r="B3465" s="20" t="s">
        <v>5259</v>
      </c>
      <c r="C3465" s="21" t="s">
        <v>5260</v>
      </c>
      <c r="D3465" s="21" t="s">
        <v>5344</v>
      </c>
      <c r="E3465" s="21" t="s">
        <v>118</v>
      </c>
      <c r="F3465" s="21" t="s">
        <v>5347</v>
      </c>
      <c r="G3465" s="21"/>
      <c r="H3465" s="20" t="s">
        <v>84</v>
      </c>
      <c r="I3465" s="21" t="s">
        <v>5325</v>
      </c>
      <c r="J3465" s="5"/>
      <c r="K3465" s="5"/>
      <c r="L3465" s="19" t="str">
        <f>D3465&amp;"|"&amp;COUNTIF($D$5:D3465,D3465)</f>
        <v>العزل الحراري لمجاري التكييف|2</v>
      </c>
    </row>
    <row r="3466" spans="1:12" ht="36" x14ac:dyDescent="0.4">
      <c r="A3466" s="22">
        <v>3462</v>
      </c>
      <c r="B3466" s="22" t="s">
        <v>5259</v>
      </c>
      <c r="C3466" s="23" t="s">
        <v>5260</v>
      </c>
      <c r="D3466" s="23" t="s">
        <v>5344</v>
      </c>
      <c r="E3466" s="23" t="s">
        <v>118</v>
      </c>
      <c r="F3466" s="23" t="s">
        <v>5348</v>
      </c>
      <c r="G3466" s="23" t="s">
        <v>5349</v>
      </c>
      <c r="H3466" s="22" t="s">
        <v>84</v>
      </c>
      <c r="I3466" s="23" t="s">
        <v>5325</v>
      </c>
      <c r="J3466" s="5"/>
      <c r="K3466" s="5"/>
      <c r="L3466" s="19" t="str">
        <f>D3466&amp;"|"&amp;COUNTIF($D$5:D3466,D3466)</f>
        <v>العزل الحراري لمجاري التكييف|3</v>
      </c>
    </row>
    <row r="3467" spans="1:12" ht="36" x14ac:dyDescent="0.4">
      <c r="A3467" s="20">
        <v>3463</v>
      </c>
      <c r="B3467" s="20" t="s">
        <v>5259</v>
      </c>
      <c r="C3467" s="21" t="s">
        <v>5260</v>
      </c>
      <c r="D3467" s="21" t="s">
        <v>5344</v>
      </c>
      <c r="E3467" s="21" t="s">
        <v>118</v>
      </c>
      <c r="F3467" s="21" t="s">
        <v>5350</v>
      </c>
      <c r="G3467" s="21"/>
      <c r="H3467" s="20" t="s">
        <v>84</v>
      </c>
      <c r="I3467" s="21" t="s">
        <v>5325</v>
      </c>
      <c r="J3467" s="5"/>
      <c r="K3467" s="5"/>
      <c r="L3467" s="19" t="str">
        <f>D3467&amp;"|"&amp;COUNTIF($D$5:D3467,D3467)</f>
        <v>العزل الحراري لمجاري التكييف|4</v>
      </c>
    </row>
    <row r="3468" spans="1:12" ht="18" x14ac:dyDescent="0.4">
      <c r="A3468" s="22">
        <v>3464</v>
      </c>
      <c r="B3468" s="22" t="s">
        <v>5259</v>
      </c>
      <c r="C3468" s="23" t="s">
        <v>5260</v>
      </c>
      <c r="D3468" s="23" t="s">
        <v>5351</v>
      </c>
      <c r="E3468" s="23" t="s">
        <v>118</v>
      </c>
      <c r="F3468" s="23" t="s">
        <v>5352</v>
      </c>
      <c r="G3468" s="23"/>
      <c r="H3468" s="22" t="s">
        <v>78</v>
      </c>
      <c r="I3468" s="23" t="s">
        <v>5340</v>
      </c>
      <c r="J3468" s="5"/>
      <c r="K3468" s="5"/>
      <c r="L3468" s="19" t="str">
        <f>D3468&amp;"|"&amp;COUNTIF($D$5:D3468,D3468)</f>
        <v>شبكة مواسير المياه المثلجة|1</v>
      </c>
    </row>
    <row r="3469" spans="1:12" ht="18" x14ac:dyDescent="0.4">
      <c r="A3469" s="20">
        <v>3465</v>
      </c>
      <c r="B3469" s="20" t="s">
        <v>5259</v>
      </c>
      <c r="C3469" s="21" t="s">
        <v>5260</v>
      </c>
      <c r="D3469" s="21" t="s">
        <v>5351</v>
      </c>
      <c r="E3469" s="21" t="s">
        <v>118</v>
      </c>
      <c r="F3469" s="21" t="s">
        <v>5353</v>
      </c>
      <c r="G3469" s="21"/>
      <c r="H3469" s="20" t="s">
        <v>84</v>
      </c>
      <c r="I3469" s="21" t="s">
        <v>5340</v>
      </c>
      <c r="J3469" s="5"/>
      <c r="K3469" s="5"/>
      <c r="L3469" s="19" t="str">
        <f>D3469&amp;"|"&amp;COUNTIF($D$5:D3469,D3469)</f>
        <v>شبكة مواسير المياه المثلجة|2</v>
      </c>
    </row>
    <row r="3470" spans="1:12" ht="18" x14ac:dyDescent="0.4">
      <c r="A3470" s="22">
        <v>3466</v>
      </c>
      <c r="B3470" s="22" t="s">
        <v>5259</v>
      </c>
      <c r="C3470" s="23" t="s">
        <v>5260</v>
      </c>
      <c r="D3470" s="23" t="s">
        <v>5351</v>
      </c>
      <c r="E3470" s="23" t="s">
        <v>118</v>
      </c>
      <c r="F3470" s="23" t="s">
        <v>5354</v>
      </c>
      <c r="G3470" s="23"/>
      <c r="H3470" s="22" t="s">
        <v>84</v>
      </c>
      <c r="I3470" s="23" t="s">
        <v>5340</v>
      </c>
      <c r="J3470" s="5"/>
      <c r="K3470" s="5"/>
      <c r="L3470" s="19" t="str">
        <f>D3470&amp;"|"&amp;COUNTIF($D$5:D3470,D3470)</f>
        <v>شبكة مواسير المياه المثلجة|3</v>
      </c>
    </row>
    <row r="3471" spans="1:12" ht="18" x14ac:dyDescent="0.4">
      <c r="A3471" s="20">
        <v>3467</v>
      </c>
      <c r="B3471" s="20" t="s">
        <v>5259</v>
      </c>
      <c r="C3471" s="21" t="s">
        <v>5260</v>
      </c>
      <c r="D3471" s="21" t="s">
        <v>5351</v>
      </c>
      <c r="E3471" s="21" t="s">
        <v>118</v>
      </c>
      <c r="F3471" s="21" t="s">
        <v>5355</v>
      </c>
      <c r="G3471" s="21"/>
      <c r="H3471" s="20" t="s">
        <v>84</v>
      </c>
      <c r="I3471" s="21" t="s">
        <v>5340</v>
      </c>
      <c r="J3471" s="5"/>
      <c r="K3471" s="5"/>
      <c r="L3471" s="19" t="str">
        <f>D3471&amp;"|"&amp;COUNTIF($D$5:D3471,D3471)</f>
        <v>شبكة مواسير المياه المثلجة|4</v>
      </c>
    </row>
    <row r="3472" spans="1:12" ht="18" x14ac:dyDescent="0.4">
      <c r="A3472" s="22">
        <v>3468</v>
      </c>
      <c r="B3472" s="22" t="s">
        <v>5259</v>
      </c>
      <c r="C3472" s="23" t="s">
        <v>5260</v>
      </c>
      <c r="D3472" s="23" t="s">
        <v>5351</v>
      </c>
      <c r="E3472" s="23" t="s">
        <v>118</v>
      </c>
      <c r="F3472" s="23" t="s">
        <v>5356</v>
      </c>
      <c r="G3472" s="23"/>
      <c r="H3472" s="22" t="s">
        <v>84</v>
      </c>
      <c r="I3472" s="23" t="s">
        <v>5340</v>
      </c>
      <c r="J3472" s="5"/>
      <c r="K3472" s="5"/>
      <c r="L3472" s="19" t="str">
        <f>D3472&amp;"|"&amp;COUNTIF($D$5:D3472,D3472)</f>
        <v>شبكة مواسير المياه المثلجة|5</v>
      </c>
    </row>
    <row r="3473" spans="1:12" ht="18" x14ac:dyDescent="0.4">
      <c r="A3473" s="20">
        <v>3469</v>
      </c>
      <c r="B3473" s="20" t="s">
        <v>5259</v>
      </c>
      <c r="C3473" s="21" t="s">
        <v>5260</v>
      </c>
      <c r="D3473" s="21" t="s">
        <v>5351</v>
      </c>
      <c r="E3473" s="21" t="s">
        <v>118</v>
      </c>
      <c r="F3473" s="21" t="s">
        <v>5357</v>
      </c>
      <c r="G3473" s="21"/>
      <c r="H3473" s="20" t="s">
        <v>84</v>
      </c>
      <c r="I3473" s="21" t="s">
        <v>5340</v>
      </c>
      <c r="J3473" s="5"/>
      <c r="K3473" s="5"/>
      <c r="L3473" s="19" t="str">
        <f>D3473&amp;"|"&amp;COUNTIF($D$5:D3473,D3473)</f>
        <v>شبكة مواسير المياه المثلجة|6</v>
      </c>
    </row>
    <row r="3474" spans="1:12" ht="36" x14ac:dyDescent="0.4">
      <c r="A3474" s="22">
        <v>3470</v>
      </c>
      <c r="B3474" s="22" t="s">
        <v>5259</v>
      </c>
      <c r="C3474" s="23" t="s">
        <v>5260</v>
      </c>
      <c r="D3474" s="23" t="s">
        <v>5351</v>
      </c>
      <c r="E3474" s="23" t="s">
        <v>118</v>
      </c>
      <c r="F3474" s="23" t="s">
        <v>5358</v>
      </c>
      <c r="G3474" s="23"/>
      <c r="H3474" s="22" t="s">
        <v>84</v>
      </c>
      <c r="I3474" s="23" t="s">
        <v>5340</v>
      </c>
      <c r="J3474" s="5"/>
      <c r="K3474" s="5"/>
      <c r="L3474" s="19" t="str">
        <f>D3474&amp;"|"&amp;COUNTIF($D$5:D3474,D3474)</f>
        <v>شبكة مواسير المياه المثلجة|7</v>
      </c>
    </row>
    <row r="3475" spans="1:12" ht="18" x14ac:dyDescent="0.4">
      <c r="A3475" s="20">
        <v>3471</v>
      </c>
      <c r="B3475" s="20" t="s">
        <v>5259</v>
      </c>
      <c r="C3475" s="21" t="s">
        <v>5260</v>
      </c>
      <c r="D3475" s="21" t="s">
        <v>5351</v>
      </c>
      <c r="E3475" s="21" t="s">
        <v>118</v>
      </c>
      <c r="F3475" s="21" t="s">
        <v>5359</v>
      </c>
      <c r="G3475" s="21"/>
      <c r="H3475" s="20" t="s">
        <v>84</v>
      </c>
      <c r="I3475" s="21" t="s">
        <v>5340</v>
      </c>
      <c r="J3475" s="5"/>
      <c r="K3475" s="5"/>
      <c r="L3475" s="19" t="str">
        <f>D3475&amp;"|"&amp;COUNTIF($D$5:D3475,D3475)</f>
        <v>شبكة مواسير المياه المثلجة|8</v>
      </c>
    </row>
    <row r="3476" spans="1:12" ht="18" x14ac:dyDescent="0.4">
      <c r="A3476" s="22">
        <v>3472</v>
      </c>
      <c r="B3476" s="22" t="s">
        <v>5259</v>
      </c>
      <c r="C3476" s="23" t="s">
        <v>5260</v>
      </c>
      <c r="D3476" s="23" t="s">
        <v>5351</v>
      </c>
      <c r="E3476" s="23" t="s">
        <v>118</v>
      </c>
      <c r="F3476" s="23" t="s">
        <v>5360</v>
      </c>
      <c r="G3476" s="23"/>
      <c r="H3476" s="22" t="s">
        <v>84</v>
      </c>
      <c r="I3476" s="23" t="s">
        <v>5340</v>
      </c>
      <c r="J3476" s="5"/>
      <c r="K3476" s="5"/>
      <c r="L3476" s="19" t="str">
        <f>D3476&amp;"|"&amp;COUNTIF($D$5:D3476,D3476)</f>
        <v>شبكة مواسير المياه المثلجة|9</v>
      </c>
    </row>
    <row r="3477" spans="1:12" ht="36" x14ac:dyDescent="0.4">
      <c r="A3477" s="20">
        <v>3473</v>
      </c>
      <c r="B3477" s="20" t="s">
        <v>5259</v>
      </c>
      <c r="C3477" s="21" t="s">
        <v>5260</v>
      </c>
      <c r="D3477" s="21" t="s">
        <v>5351</v>
      </c>
      <c r="E3477" s="21" t="s">
        <v>118</v>
      </c>
      <c r="F3477" s="21" t="s">
        <v>5361</v>
      </c>
      <c r="G3477" s="21"/>
      <c r="H3477" s="20" t="s">
        <v>74</v>
      </c>
      <c r="I3477" s="21" t="s">
        <v>5340</v>
      </c>
      <c r="J3477" s="5"/>
      <c r="K3477" s="5"/>
      <c r="L3477" s="19" t="str">
        <f>D3477&amp;"|"&amp;COUNTIF($D$5:D3477,D3477)</f>
        <v>شبكة مواسير المياه المثلجة|10</v>
      </c>
    </row>
    <row r="3478" spans="1:12" ht="18" x14ac:dyDescent="0.4">
      <c r="A3478" s="22">
        <v>3474</v>
      </c>
      <c r="B3478" s="22" t="s">
        <v>5259</v>
      </c>
      <c r="C3478" s="23" t="s">
        <v>5260</v>
      </c>
      <c r="D3478" s="23" t="s">
        <v>5351</v>
      </c>
      <c r="E3478" s="23" t="s">
        <v>118</v>
      </c>
      <c r="F3478" s="23" t="s">
        <v>5362</v>
      </c>
      <c r="G3478" s="23" t="s">
        <v>5363</v>
      </c>
      <c r="H3478" s="22" t="s">
        <v>74</v>
      </c>
      <c r="I3478" s="23" t="s">
        <v>5340</v>
      </c>
      <c r="J3478" s="5"/>
      <c r="K3478" s="5"/>
      <c r="L3478" s="19" t="str">
        <f>D3478&amp;"|"&amp;COUNTIF($D$5:D3478,D3478)</f>
        <v>شبكة مواسير المياه المثلجة|11</v>
      </c>
    </row>
    <row r="3479" spans="1:12" ht="36" x14ac:dyDescent="0.4">
      <c r="A3479" s="20">
        <v>3475</v>
      </c>
      <c r="B3479" s="20" t="s">
        <v>5259</v>
      </c>
      <c r="C3479" s="21" t="s">
        <v>5260</v>
      </c>
      <c r="D3479" s="21" t="s">
        <v>5364</v>
      </c>
      <c r="E3479" s="21" t="s">
        <v>404</v>
      </c>
      <c r="F3479" s="21" t="s">
        <v>5365</v>
      </c>
      <c r="G3479" s="21"/>
      <c r="H3479" s="20" t="s">
        <v>74</v>
      </c>
      <c r="I3479" s="21" t="s">
        <v>5340</v>
      </c>
      <c r="J3479" s="5"/>
      <c r="K3479" s="5"/>
      <c r="L3479" s="19" t="str">
        <f>D3479&amp;"|"&amp;COUNTIF($D$5:D3479,D3479)</f>
        <v>التكييف المركزي، الفحص قبل الأسقف المستعارة|1</v>
      </c>
    </row>
    <row r="3480" spans="1:12" ht="36" x14ac:dyDescent="0.4">
      <c r="A3480" s="22">
        <v>3476</v>
      </c>
      <c r="B3480" s="22" t="s">
        <v>5259</v>
      </c>
      <c r="C3480" s="23" t="s">
        <v>5260</v>
      </c>
      <c r="D3480" s="23" t="s">
        <v>5364</v>
      </c>
      <c r="E3480" s="23" t="s">
        <v>404</v>
      </c>
      <c r="F3480" s="23" t="s">
        <v>5366</v>
      </c>
      <c r="G3480" s="23"/>
      <c r="H3480" s="22" t="s">
        <v>84</v>
      </c>
      <c r="I3480" s="23" t="s">
        <v>5340</v>
      </c>
      <c r="J3480" s="5"/>
      <c r="K3480" s="5"/>
      <c r="L3480" s="19" t="str">
        <f>D3480&amp;"|"&amp;COUNTIF($D$5:D3480,D3480)</f>
        <v>التكييف المركزي، الفحص قبل الأسقف المستعارة|2</v>
      </c>
    </row>
    <row r="3481" spans="1:12" ht="36" x14ac:dyDescent="0.4">
      <c r="A3481" s="20">
        <v>3477</v>
      </c>
      <c r="B3481" s="20" t="s">
        <v>5259</v>
      </c>
      <c r="C3481" s="21" t="s">
        <v>5260</v>
      </c>
      <c r="D3481" s="21" t="s">
        <v>5364</v>
      </c>
      <c r="E3481" s="21" t="s">
        <v>404</v>
      </c>
      <c r="F3481" s="21" t="s">
        <v>5367</v>
      </c>
      <c r="G3481" s="21"/>
      <c r="H3481" s="20" t="s">
        <v>84</v>
      </c>
      <c r="I3481" s="21" t="s">
        <v>5340</v>
      </c>
      <c r="J3481" s="5"/>
      <c r="K3481" s="5"/>
      <c r="L3481" s="19" t="str">
        <f>D3481&amp;"|"&amp;COUNTIF($D$5:D3481,D3481)</f>
        <v>التكييف المركزي، الفحص قبل الأسقف المستعارة|3</v>
      </c>
    </row>
    <row r="3482" spans="1:12" ht="36" x14ac:dyDescent="0.4">
      <c r="A3482" s="22">
        <v>3478</v>
      </c>
      <c r="B3482" s="22" t="s">
        <v>5259</v>
      </c>
      <c r="C3482" s="23" t="s">
        <v>5260</v>
      </c>
      <c r="D3482" s="23" t="s">
        <v>5364</v>
      </c>
      <c r="E3482" s="23" t="s">
        <v>404</v>
      </c>
      <c r="F3482" s="23" t="s">
        <v>5368</v>
      </c>
      <c r="G3482" s="23"/>
      <c r="H3482" s="22" t="s">
        <v>84</v>
      </c>
      <c r="I3482" s="23" t="s">
        <v>5340</v>
      </c>
      <c r="J3482" s="5"/>
      <c r="K3482" s="5"/>
      <c r="L3482" s="19" t="str">
        <f>D3482&amp;"|"&amp;COUNTIF($D$5:D3482,D3482)</f>
        <v>التكييف المركزي، الفحص قبل الأسقف المستعارة|4</v>
      </c>
    </row>
    <row r="3483" spans="1:12" ht="36" x14ac:dyDescent="0.4">
      <c r="A3483" s="20">
        <v>3479</v>
      </c>
      <c r="B3483" s="20" t="s">
        <v>5259</v>
      </c>
      <c r="C3483" s="21" t="s">
        <v>5260</v>
      </c>
      <c r="D3483" s="21" t="s">
        <v>5364</v>
      </c>
      <c r="E3483" s="21" t="s">
        <v>404</v>
      </c>
      <c r="F3483" s="21" t="s">
        <v>5369</v>
      </c>
      <c r="G3483" s="21"/>
      <c r="H3483" s="20" t="s">
        <v>84</v>
      </c>
      <c r="I3483" s="21" t="s">
        <v>5370</v>
      </c>
      <c r="J3483" s="5"/>
      <c r="K3483" s="5"/>
      <c r="L3483" s="19" t="str">
        <f>D3483&amp;"|"&amp;COUNTIF($D$5:D3483,D3483)</f>
        <v>التكييف المركزي، الفحص قبل الأسقف المستعارة|5</v>
      </c>
    </row>
    <row r="3484" spans="1:12" ht="36" x14ac:dyDescent="0.4">
      <c r="A3484" s="22">
        <v>3480</v>
      </c>
      <c r="B3484" s="22" t="s">
        <v>5259</v>
      </c>
      <c r="C3484" s="23" t="s">
        <v>5260</v>
      </c>
      <c r="D3484" s="23" t="s">
        <v>5364</v>
      </c>
      <c r="E3484" s="23" t="s">
        <v>404</v>
      </c>
      <c r="F3484" s="23" t="s">
        <v>5371</v>
      </c>
      <c r="G3484" s="23"/>
      <c r="H3484" s="22" t="s">
        <v>84</v>
      </c>
      <c r="I3484" s="23" t="s">
        <v>5370</v>
      </c>
      <c r="J3484" s="5"/>
      <c r="K3484" s="5"/>
      <c r="L3484" s="19" t="str">
        <f>D3484&amp;"|"&amp;COUNTIF($D$5:D3484,D3484)</f>
        <v>التكييف المركزي، الفحص قبل الأسقف المستعارة|6</v>
      </c>
    </row>
    <row r="3485" spans="1:12" ht="36" x14ac:dyDescent="0.4">
      <c r="A3485" s="20">
        <v>3481</v>
      </c>
      <c r="B3485" s="20" t="s">
        <v>5259</v>
      </c>
      <c r="C3485" s="21" t="s">
        <v>5260</v>
      </c>
      <c r="D3485" s="21" t="s">
        <v>5364</v>
      </c>
      <c r="E3485" s="21" t="s">
        <v>404</v>
      </c>
      <c r="F3485" s="21" t="s">
        <v>5372</v>
      </c>
      <c r="G3485" s="21"/>
      <c r="H3485" s="20" t="s">
        <v>84</v>
      </c>
      <c r="I3485" s="21" t="s">
        <v>5370</v>
      </c>
      <c r="J3485" s="5"/>
      <c r="K3485" s="5"/>
      <c r="L3485" s="19" t="str">
        <f>D3485&amp;"|"&amp;COUNTIF($D$5:D3485,D3485)</f>
        <v>التكييف المركزي، الفحص قبل الأسقف المستعارة|7</v>
      </c>
    </row>
    <row r="3486" spans="1:12" ht="36" x14ac:dyDescent="0.4">
      <c r="A3486" s="22">
        <v>3482</v>
      </c>
      <c r="B3486" s="22" t="s">
        <v>5259</v>
      </c>
      <c r="C3486" s="23" t="s">
        <v>5260</v>
      </c>
      <c r="D3486" s="23" t="s">
        <v>5364</v>
      </c>
      <c r="E3486" s="23" t="s">
        <v>404</v>
      </c>
      <c r="F3486" s="23" t="s">
        <v>5373</v>
      </c>
      <c r="G3486" s="23"/>
      <c r="H3486" s="22" t="s">
        <v>84</v>
      </c>
      <c r="I3486" s="23" t="s">
        <v>5370</v>
      </c>
      <c r="J3486" s="5"/>
      <c r="K3486" s="5"/>
      <c r="L3486" s="19" t="str">
        <f>D3486&amp;"|"&amp;COUNTIF($D$5:D3486,D3486)</f>
        <v>التكييف المركزي، الفحص قبل الأسقف المستعارة|8</v>
      </c>
    </row>
    <row r="3487" spans="1:12" ht="36" x14ac:dyDescent="0.4">
      <c r="A3487" s="20">
        <v>3483</v>
      </c>
      <c r="B3487" s="20" t="s">
        <v>5259</v>
      </c>
      <c r="C3487" s="21" t="s">
        <v>5260</v>
      </c>
      <c r="D3487" s="21" t="s">
        <v>5364</v>
      </c>
      <c r="E3487" s="21" t="s">
        <v>404</v>
      </c>
      <c r="F3487" s="21" t="s">
        <v>5374</v>
      </c>
      <c r="G3487" s="21"/>
      <c r="H3487" s="20" t="s">
        <v>84</v>
      </c>
      <c r="I3487" s="21" t="s">
        <v>5370</v>
      </c>
      <c r="J3487" s="5"/>
      <c r="K3487" s="5"/>
      <c r="L3487" s="19" t="str">
        <f>D3487&amp;"|"&amp;COUNTIF($D$5:D3487,D3487)</f>
        <v>التكييف المركزي، الفحص قبل الأسقف المستعارة|9</v>
      </c>
    </row>
    <row r="3488" spans="1:12" ht="36" x14ac:dyDescent="0.4">
      <c r="A3488" s="22">
        <v>3484</v>
      </c>
      <c r="B3488" s="22" t="s">
        <v>5259</v>
      </c>
      <c r="C3488" s="23" t="s">
        <v>5260</v>
      </c>
      <c r="D3488" s="23" t="s">
        <v>5364</v>
      </c>
      <c r="E3488" s="23" t="s">
        <v>404</v>
      </c>
      <c r="F3488" s="23" t="s">
        <v>5375</v>
      </c>
      <c r="G3488" s="23"/>
      <c r="H3488" s="22" t="s">
        <v>84</v>
      </c>
      <c r="I3488" s="23" t="s">
        <v>5370</v>
      </c>
      <c r="J3488" s="5"/>
      <c r="K3488" s="5"/>
      <c r="L3488" s="19" t="str">
        <f>D3488&amp;"|"&amp;COUNTIF($D$5:D3488,D3488)</f>
        <v>التكييف المركزي، الفحص قبل الأسقف المستعارة|10</v>
      </c>
    </row>
    <row r="3489" spans="1:12" ht="36" x14ac:dyDescent="0.4">
      <c r="A3489" s="20">
        <v>3485</v>
      </c>
      <c r="B3489" s="20" t="s">
        <v>5259</v>
      </c>
      <c r="C3489" s="21" t="s">
        <v>5260</v>
      </c>
      <c r="D3489" s="21" t="s">
        <v>5364</v>
      </c>
      <c r="E3489" s="21" t="s">
        <v>404</v>
      </c>
      <c r="F3489" s="21" t="s">
        <v>5376</v>
      </c>
      <c r="G3489" s="21"/>
      <c r="H3489" s="20" t="s">
        <v>84</v>
      </c>
      <c r="I3489" s="21" t="s">
        <v>5370</v>
      </c>
      <c r="J3489" s="5"/>
      <c r="K3489" s="5"/>
      <c r="L3489" s="19" t="str">
        <f>D3489&amp;"|"&amp;COUNTIF($D$5:D3489,D3489)</f>
        <v>التكييف المركزي، الفحص قبل الأسقف المستعارة|11</v>
      </c>
    </row>
    <row r="3490" spans="1:12" ht="36" x14ac:dyDescent="0.4">
      <c r="A3490" s="22">
        <v>3486</v>
      </c>
      <c r="B3490" s="22" t="s">
        <v>5259</v>
      </c>
      <c r="C3490" s="23" t="s">
        <v>5260</v>
      </c>
      <c r="D3490" s="23" t="s">
        <v>5364</v>
      </c>
      <c r="E3490" s="23" t="s">
        <v>404</v>
      </c>
      <c r="F3490" s="23" t="s">
        <v>5377</v>
      </c>
      <c r="G3490" s="23"/>
      <c r="H3490" s="22" t="s">
        <v>84</v>
      </c>
      <c r="I3490" s="23" t="s">
        <v>5370</v>
      </c>
      <c r="J3490" s="5"/>
      <c r="K3490" s="5"/>
      <c r="L3490" s="19" t="str">
        <f>D3490&amp;"|"&amp;COUNTIF($D$5:D3490,D3490)</f>
        <v>التكييف المركزي، الفحص قبل الأسقف المستعارة|12</v>
      </c>
    </row>
    <row r="3491" spans="1:12" ht="36" x14ac:dyDescent="0.4">
      <c r="A3491" s="20">
        <v>3487</v>
      </c>
      <c r="B3491" s="20" t="s">
        <v>5259</v>
      </c>
      <c r="C3491" s="21" t="s">
        <v>5260</v>
      </c>
      <c r="D3491" s="21" t="s">
        <v>5378</v>
      </c>
      <c r="E3491" s="21" t="s">
        <v>72</v>
      </c>
      <c r="F3491" s="21" t="s">
        <v>5379</v>
      </c>
      <c r="G3491" s="21"/>
      <c r="H3491" s="20" t="s">
        <v>78</v>
      </c>
      <c r="I3491" s="21" t="s">
        <v>5370</v>
      </c>
      <c r="J3491" s="5"/>
      <c r="K3491" s="5"/>
      <c r="L3491" s="19" t="str">
        <f>D3491&amp;"|"&amp;COUNTIF($D$5:D3491,D3491)</f>
        <v>استلام أجهزة ومعدات التكييف|1</v>
      </c>
    </row>
    <row r="3492" spans="1:12" ht="18" x14ac:dyDescent="0.4">
      <c r="A3492" s="22">
        <v>3488</v>
      </c>
      <c r="B3492" s="22" t="s">
        <v>5259</v>
      </c>
      <c r="C3492" s="23" t="s">
        <v>5260</v>
      </c>
      <c r="D3492" s="23" t="s">
        <v>5378</v>
      </c>
      <c r="E3492" s="23" t="s">
        <v>72</v>
      </c>
      <c r="F3492" s="23" t="s">
        <v>5380</v>
      </c>
      <c r="G3492" s="23"/>
      <c r="H3492" s="22" t="s">
        <v>84</v>
      </c>
      <c r="I3492" s="23" t="s">
        <v>5370</v>
      </c>
      <c r="J3492" s="5"/>
      <c r="K3492" s="5"/>
      <c r="L3492" s="19" t="str">
        <f>D3492&amp;"|"&amp;COUNTIF($D$5:D3492,D3492)</f>
        <v>استلام أجهزة ومعدات التكييف|2</v>
      </c>
    </row>
    <row r="3493" spans="1:12" ht="18" x14ac:dyDescent="0.4">
      <c r="A3493" s="20">
        <v>3489</v>
      </c>
      <c r="B3493" s="20" t="s">
        <v>5259</v>
      </c>
      <c r="C3493" s="21" t="s">
        <v>5260</v>
      </c>
      <c r="D3493" s="21" t="s">
        <v>5378</v>
      </c>
      <c r="E3493" s="21" t="s">
        <v>118</v>
      </c>
      <c r="F3493" s="21" t="s">
        <v>5381</v>
      </c>
      <c r="G3493" s="21"/>
      <c r="H3493" s="20" t="s">
        <v>84</v>
      </c>
      <c r="I3493" s="21" t="s">
        <v>5370</v>
      </c>
      <c r="J3493" s="5"/>
      <c r="K3493" s="5"/>
      <c r="L3493" s="19" t="str">
        <f>D3493&amp;"|"&amp;COUNTIF($D$5:D3493,D3493)</f>
        <v>استلام أجهزة ومعدات التكييف|3</v>
      </c>
    </row>
    <row r="3494" spans="1:12" ht="18" x14ac:dyDescent="0.4">
      <c r="A3494" s="22">
        <v>3490</v>
      </c>
      <c r="B3494" s="22" t="s">
        <v>5259</v>
      </c>
      <c r="C3494" s="23" t="s">
        <v>5260</v>
      </c>
      <c r="D3494" s="23" t="s">
        <v>5378</v>
      </c>
      <c r="E3494" s="23" t="s">
        <v>118</v>
      </c>
      <c r="F3494" s="23" t="s">
        <v>5382</v>
      </c>
      <c r="G3494" s="23"/>
      <c r="H3494" s="22" t="s">
        <v>84</v>
      </c>
      <c r="I3494" s="23" t="s">
        <v>5370</v>
      </c>
      <c r="J3494" s="5"/>
      <c r="K3494" s="5"/>
      <c r="L3494" s="19" t="str">
        <f>D3494&amp;"|"&amp;COUNTIF($D$5:D3494,D3494)</f>
        <v>استلام أجهزة ومعدات التكييف|4</v>
      </c>
    </row>
    <row r="3495" spans="1:12" ht="18" x14ac:dyDescent="0.4">
      <c r="A3495" s="20">
        <v>3491</v>
      </c>
      <c r="B3495" s="20" t="s">
        <v>5259</v>
      </c>
      <c r="C3495" s="21" t="s">
        <v>5260</v>
      </c>
      <c r="D3495" s="21" t="s">
        <v>5378</v>
      </c>
      <c r="E3495" s="21" t="s">
        <v>118</v>
      </c>
      <c r="F3495" s="21" t="s">
        <v>5383</v>
      </c>
      <c r="G3495" s="21"/>
      <c r="H3495" s="20" t="s">
        <v>84</v>
      </c>
      <c r="I3495" s="21" t="s">
        <v>5370</v>
      </c>
      <c r="J3495" s="5"/>
      <c r="K3495" s="5"/>
      <c r="L3495" s="19" t="str">
        <f>D3495&amp;"|"&amp;COUNTIF($D$5:D3495,D3495)</f>
        <v>استلام أجهزة ومعدات التكييف|5</v>
      </c>
    </row>
    <row r="3496" spans="1:12" ht="36" x14ac:dyDescent="0.4">
      <c r="A3496" s="22">
        <v>3492</v>
      </c>
      <c r="B3496" s="22" t="s">
        <v>5259</v>
      </c>
      <c r="C3496" s="23" t="s">
        <v>5260</v>
      </c>
      <c r="D3496" s="23" t="s">
        <v>5378</v>
      </c>
      <c r="E3496" s="23" t="s">
        <v>118</v>
      </c>
      <c r="F3496" s="23" t="s">
        <v>5384</v>
      </c>
      <c r="G3496" s="23"/>
      <c r="H3496" s="22" t="s">
        <v>84</v>
      </c>
      <c r="I3496" s="23" t="s">
        <v>5370</v>
      </c>
      <c r="J3496" s="5"/>
      <c r="K3496" s="5"/>
      <c r="L3496" s="19" t="str">
        <f>D3496&amp;"|"&amp;COUNTIF($D$5:D3496,D3496)</f>
        <v>استلام أجهزة ومعدات التكييف|6</v>
      </c>
    </row>
    <row r="3497" spans="1:12" ht="36" x14ac:dyDescent="0.4">
      <c r="A3497" s="20">
        <v>3493</v>
      </c>
      <c r="B3497" s="20" t="s">
        <v>5259</v>
      </c>
      <c r="C3497" s="21" t="s">
        <v>5260</v>
      </c>
      <c r="D3497" s="21" t="s">
        <v>5378</v>
      </c>
      <c r="E3497" s="21" t="s">
        <v>118</v>
      </c>
      <c r="F3497" s="21" t="s">
        <v>5385</v>
      </c>
      <c r="G3497" s="21"/>
      <c r="H3497" s="20" t="s">
        <v>84</v>
      </c>
      <c r="I3497" s="21" t="s">
        <v>5386</v>
      </c>
      <c r="J3497" s="5"/>
      <c r="K3497" s="5"/>
      <c r="L3497" s="19" t="str">
        <f>D3497&amp;"|"&amp;COUNTIF($D$5:D3497,D3497)</f>
        <v>استلام أجهزة ومعدات التكييف|7</v>
      </c>
    </row>
    <row r="3498" spans="1:12" ht="18" x14ac:dyDescent="0.4">
      <c r="A3498" s="22">
        <v>3494</v>
      </c>
      <c r="B3498" s="22" t="s">
        <v>5259</v>
      </c>
      <c r="C3498" s="23" t="s">
        <v>5260</v>
      </c>
      <c r="D3498" s="23" t="s">
        <v>5378</v>
      </c>
      <c r="E3498" s="23" t="s">
        <v>118</v>
      </c>
      <c r="F3498" s="23" t="s">
        <v>5387</v>
      </c>
      <c r="G3498" s="23"/>
      <c r="H3498" s="22" t="s">
        <v>84</v>
      </c>
      <c r="I3498" s="23" t="s">
        <v>5388</v>
      </c>
      <c r="J3498" s="5"/>
      <c r="K3498" s="5"/>
      <c r="L3498" s="19" t="str">
        <f>D3498&amp;"|"&amp;COUNTIF($D$5:D3498,D3498)</f>
        <v>استلام أجهزة ومعدات التكييف|8</v>
      </c>
    </row>
    <row r="3499" spans="1:12" ht="18" x14ac:dyDescent="0.4">
      <c r="A3499" s="20">
        <v>3495</v>
      </c>
      <c r="B3499" s="20" t="s">
        <v>5259</v>
      </c>
      <c r="C3499" s="21" t="s">
        <v>5260</v>
      </c>
      <c r="D3499" s="21" t="s">
        <v>5378</v>
      </c>
      <c r="E3499" s="21" t="s">
        <v>118</v>
      </c>
      <c r="F3499" s="21" t="s">
        <v>5389</v>
      </c>
      <c r="G3499" s="21"/>
      <c r="H3499" s="20" t="s">
        <v>74</v>
      </c>
      <c r="I3499" s="21" t="s">
        <v>5388</v>
      </c>
      <c r="J3499" s="5"/>
      <c r="K3499" s="5"/>
      <c r="L3499" s="19" t="str">
        <f>D3499&amp;"|"&amp;COUNTIF($D$5:D3499,D3499)</f>
        <v>استلام أجهزة ومعدات التكييف|9</v>
      </c>
    </row>
    <row r="3500" spans="1:12" ht="18" x14ac:dyDescent="0.4">
      <c r="A3500" s="22">
        <v>3496</v>
      </c>
      <c r="B3500" s="22" t="s">
        <v>5259</v>
      </c>
      <c r="C3500" s="23" t="s">
        <v>5260</v>
      </c>
      <c r="D3500" s="23" t="s">
        <v>5390</v>
      </c>
      <c r="E3500" s="23" t="s">
        <v>72</v>
      </c>
      <c r="F3500" s="23" t="s">
        <v>5391</v>
      </c>
      <c r="G3500" s="23"/>
      <c r="H3500" s="22" t="s">
        <v>78</v>
      </c>
      <c r="I3500" s="23" t="s">
        <v>5388</v>
      </c>
      <c r="J3500" s="5"/>
      <c r="K3500" s="5"/>
      <c r="L3500" s="19" t="str">
        <f>D3500&amp;"|"&amp;COUNTIF($D$5:D3500,D3500)</f>
        <v>تكييف الشباك والمنفصل|1</v>
      </c>
    </row>
    <row r="3501" spans="1:12" ht="36" x14ac:dyDescent="0.4">
      <c r="A3501" s="20">
        <v>3497</v>
      </c>
      <c r="B3501" s="20" t="s">
        <v>5259</v>
      </c>
      <c r="C3501" s="21" t="s">
        <v>5260</v>
      </c>
      <c r="D3501" s="21" t="s">
        <v>5390</v>
      </c>
      <c r="E3501" s="21" t="s">
        <v>118</v>
      </c>
      <c r="F3501" s="21" t="s">
        <v>5392</v>
      </c>
      <c r="G3501" s="21"/>
      <c r="H3501" s="20" t="s">
        <v>84</v>
      </c>
      <c r="I3501" s="21" t="s">
        <v>5388</v>
      </c>
      <c r="J3501" s="5"/>
      <c r="K3501" s="5"/>
      <c r="L3501" s="19" t="str">
        <f>D3501&amp;"|"&amp;COUNTIF($D$5:D3501,D3501)</f>
        <v>تكييف الشباك والمنفصل|2</v>
      </c>
    </row>
    <row r="3502" spans="1:12" ht="18" x14ac:dyDescent="0.4">
      <c r="A3502" s="22">
        <v>3498</v>
      </c>
      <c r="B3502" s="22" t="s">
        <v>5259</v>
      </c>
      <c r="C3502" s="23" t="s">
        <v>5260</v>
      </c>
      <c r="D3502" s="23" t="s">
        <v>5390</v>
      </c>
      <c r="E3502" s="23" t="s">
        <v>118</v>
      </c>
      <c r="F3502" s="23" t="s">
        <v>5393</v>
      </c>
      <c r="G3502" s="23"/>
      <c r="H3502" s="22" t="s">
        <v>84</v>
      </c>
      <c r="I3502" s="23" t="s">
        <v>5388</v>
      </c>
      <c r="J3502" s="5"/>
      <c r="K3502" s="5"/>
      <c r="L3502" s="19" t="str">
        <f>D3502&amp;"|"&amp;COUNTIF($D$5:D3502,D3502)</f>
        <v>تكييف الشباك والمنفصل|3</v>
      </c>
    </row>
    <row r="3503" spans="1:12" ht="18" x14ac:dyDescent="0.4">
      <c r="A3503" s="20">
        <v>3499</v>
      </c>
      <c r="B3503" s="20" t="s">
        <v>5259</v>
      </c>
      <c r="C3503" s="21" t="s">
        <v>5260</v>
      </c>
      <c r="D3503" s="21" t="s">
        <v>5390</v>
      </c>
      <c r="E3503" s="21" t="s">
        <v>118</v>
      </c>
      <c r="F3503" s="21" t="s">
        <v>5394</v>
      </c>
      <c r="G3503" s="21"/>
      <c r="H3503" s="20" t="s">
        <v>84</v>
      </c>
      <c r="I3503" s="21" t="s">
        <v>5388</v>
      </c>
      <c r="J3503" s="5"/>
      <c r="K3503" s="5"/>
      <c r="L3503" s="19" t="str">
        <f>D3503&amp;"|"&amp;COUNTIF($D$5:D3503,D3503)</f>
        <v>تكييف الشباك والمنفصل|4</v>
      </c>
    </row>
    <row r="3504" spans="1:12" ht="18" x14ac:dyDescent="0.4">
      <c r="A3504" s="22">
        <v>3500</v>
      </c>
      <c r="B3504" s="22" t="s">
        <v>5259</v>
      </c>
      <c r="C3504" s="23" t="s">
        <v>5260</v>
      </c>
      <c r="D3504" s="23" t="s">
        <v>5395</v>
      </c>
      <c r="E3504" s="23" t="s">
        <v>76</v>
      </c>
      <c r="F3504" s="23" t="s">
        <v>5396</v>
      </c>
      <c r="G3504" s="23"/>
      <c r="H3504" s="22" t="s">
        <v>78</v>
      </c>
      <c r="I3504" s="23" t="s">
        <v>5397</v>
      </c>
      <c r="J3504" s="5"/>
      <c r="K3504" s="5"/>
      <c r="L3504" s="19" t="str">
        <f>D3504&amp;"|"&amp;COUNTIF($D$5:D3504,D3504)</f>
        <v>مراجعة الحالات الخاصة للتكييف|1</v>
      </c>
    </row>
    <row r="3505" spans="1:12" ht="18" x14ac:dyDescent="0.4">
      <c r="A3505" s="20">
        <v>3501</v>
      </c>
      <c r="B3505" s="20" t="s">
        <v>5259</v>
      </c>
      <c r="C3505" s="21" t="s">
        <v>5260</v>
      </c>
      <c r="D3505" s="21" t="s">
        <v>5395</v>
      </c>
      <c r="E3505" s="21" t="s">
        <v>76</v>
      </c>
      <c r="F3505" s="21" t="s">
        <v>5398</v>
      </c>
      <c r="G3505" s="21"/>
      <c r="H3505" s="20" t="s">
        <v>78</v>
      </c>
      <c r="I3505" s="21" t="s">
        <v>5397</v>
      </c>
      <c r="J3505" s="5"/>
      <c r="K3505" s="5"/>
      <c r="L3505" s="19" t="str">
        <f>D3505&amp;"|"&amp;COUNTIF($D$5:D3505,D3505)</f>
        <v>مراجعة الحالات الخاصة للتكييف|2</v>
      </c>
    </row>
    <row r="3506" spans="1:12" ht="18" x14ac:dyDescent="0.4">
      <c r="A3506" s="22">
        <v>3502</v>
      </c>
      <c r="B3506" s="22" t="s">
        <v>5259</v>
      </c>
      <c r="C3506" s="23" t="s">
        <v>5260</v>
      </c>
      <c r="D3506" s="23" t="s">
        <v>5395</v>
      </c>
      <c r="E3506" s="23" t="s">
        <v>76</v>
      </c>
      <c r="F3506" s="23" t="s">
        <v>5399</v>
      </c>
      <c r="G3506" s="23"/>
      <c r="H3506" s="22" t="s">
        <v>78</v>
      </c>
      <c r="I3506" s="23" t="s">
        <v>5397</v>
      </c>
      <c r="J3506" s="5"/>
      <c r="K3506" s="5"/>
      <c r="L3506" s="19" t="str">
        <f>D3506&amp;"|"&amp;COUNTIF($D$5:D3506,D3506)</f>
        <v>مراجعة الحالات الخاصة للتكييف|3</v>
      </c>
    </row>
    <row r="3507" spans="1:12" ht="36" x14ac:dyDescent="0.4">
      <c r="A3507" s="20">
        <v>3503</v>
      </c>
      <c r="B3507" s="20" t="s">
        <v>5259</v>
      </c>
      <c r="C3507" s="21" t="s">
        <v>5260</v>
      </c>
      <c r="D3507" s="21" t="s">
        <v>5395</v>
      </c>
      <c r="E3507" s="21" t="s">
        <v>76</v>
      </c>
      <c r="F3507" s="21" t="s">
        <v>5400</v>
      </c>
      <c r="G3507" s="21"/>
      <c r="H3507" s="20" t="s">
        <v>78</v>
      </c>
      <c r="I3507" s="21" t="s">
        <v>5397</v>
      </c>
      <c r="J3507" s="5"/>
      <c r="K3507" s="5"/>
      <c r="L3507" s="19" t="str">
        <f>D3507&amp;"|"&amp;COUNTIF($D$5:D3507,D3507)</f>
        <v>مراجعة الحالات الخاصة للتكييف|4</v>
      </c>
    </row>
    <row r="3508" spans="1:12" ht="36" x14ac:dyDescent="0.4">
      <c r="A3508" s="22">
        <v>3504</v>
      </c>
      <c r="B3508" s="22" t="s">
        <v>5259</v>
      </c>
      <c r="C3508" s="23" t="s">
        <v>5260</v>
      </c>
      <c r="D3508" s="23" t="s">
        <v>5395</v>
      </c>
      <c r="E3508" s="23" t="s">
        <v>76</v>
      </c>
      <c r="F3508" s="23" t="s">
        <v>5401</v>
      </c>
      <c r="G3508" s="23"/>
      <c r="H3508" s="22" t="s">
        <v>78</v>
      </c>
      <c r="I3508" s="23" t="s">
        <v>5397</v>
      </c>
      <c r="J3508" s="5"/>
      <c r="K3508" s="5"/>
      <c r="L3508" s="19" t="str">
        <f>D3508&amp;"|"&amp;COUNTIF($D$5:D3508,D3508)</f>
        <v>مراجعة الحالات الخاصة للتكييف|5</v>
      </c>
    </row>
    <row r="3509" spans="1:12" ht="18" x14ac:dyDescent="0.4">
      <c r="A3509" s="20">
        <v>3505</v>
      </c>
      <c r="B3509" s="20" t="s">
        <v>5259</v>
      </c>
      <c r="C3509" s="21" t="s">
        <v>5260</v>
      </c>
      <c r="D3509" s="21" t="s">
        <v>5395</v>
      </c>
      <c r="E3509" s="21" t="s">
        <v>404</v>
      </c>
      <c r="F3509" s="21" t="s">
        <v>5402</v>
      </c>
      <c r="G3509" s="21"/>
      <c r="H3509" s="20" t="s">
        <v>78</v>
      </c>
      <c r="I3509" s="21" t="s">
        <v>5397</v>
      </c>
      <c r="J3509" s="5"/>
      <c r="K3509" s="5"/>
      <c r="L3509" s="19" t="str">
        <f>D3509&amp;"|"&amp;COUNTIF($D$5:D3509,D3509)</f>
        <v>مراجعة الحالات الخاصة للتكييف|6</v>
      </c>
    </row>
    <row r="3510" spans="1:12" ht="18" x14ac:dyDescent="0.4">
      <c r="A3510" s="22">
        <v>3506</v>
      </c>
      <c r="B3510" s="22" t="s">
        <v>5259</v>
      </c>
      <c r="C3510" s="23" t="s">
        <v>5260</v>
      </c>
      <c r="D3510" s="23" t="s">
        <v>5395</v>
      </c>
      <c r="E3510" s="23" t="s">
        <v>76</v>
      </c>
      <c r="F3510" s="23" t="s">
        <v>5403</v>
      </c>
      <c r="G3510" s="23"/>
      <c r="H3510" s="22" t="s">
        <v>78</v>
      </c>
      <c r="I3510" s="23" t="s">
        <v>5397</v>
      </c>
      <c r="J3510" s="5"/>
      <c r="K3510" s="5"/>
      <c r="L3510" s="19" t="str">
        <f>D3510&amp;"|"&amp;COUNTIF($D$5:D3510,D3510)</f>
        <v>مراجعة الحالات الخاصة للتكييف|7</v>
      </c>
    </row>
    <row r="3511" spans="1:12" ht="18" x14ac:dyDescent="0.4">
      <c r="A3511" s="20">
        <v>3507</v>
      </c>
      <c r="B3511" s="20" t="s">
        <v>5259</v>
      </c>
      <c r="C3511" s="21" t="s">
        <v>5260</v>
      </c>
      <c r="D3511" s="21" t="s">
        <v>5395</v>
      </c>
      <c r="E3511" s="21" t="s">
        <v>404</v>
      </c>
      <c r="F3511" s="21" t="s">
        <v>5404</v>
      </c>
      <c r="G3511" s="21"/>
      <c r="H3511" s="20" t="s">
        <v>78</v>
      </c>
      <c r="I3511" s="21" t="s">
        <v>5397</v>
      </c>
      <c r="J3511" s="5"/>
      <c r="K3511" s="5"/>
      <c r="L3511" s="19" t="str">
        <f>D3511&amp;"|"&amp;COUNTIF($D$5:D3511,D3511)</f>
        <v>مراجعة الحالات الخاصة للتكييف|8</v>
      </c>
    </row>
    <row r="3512" spans="1:12" ht="18" x14ac:dyDescent="0.4">
      <c r="A3512" s="22">
        <v>3508</v>
      </c>
      <c r="B3512" s="22" t="s">
        <v>5259</v>
      </c>
      <c r="C3512" s="23" t="s">
        <v>5260</v>
      </c>
      <c r="D3512" s="23" t="s">
        <v>5395</v>
      </c>
      <c r="E3512" s="23" t="s">
        <v>404</v>
      </c>
      <c r="F3512" s="23" t="s">
        <v>5405</v>
      </c>
      <c r="G3512" s="23"/>
      <c r="H3512" s="22" t="s">
        <v>78</v>
      </c>
      <c r="I3512" s="23" t="s">
        <v>5397</v>
      </c>
      <c r="J3512" s="5"/>
      <c r="K3512" s="5"/>
      <c r="L3512" s="19" t="str">
        <f>D3512&amp;"|"&amp;COUNTIF($D$5:D3512,D3512)</f>
        <v>مراجعة الحالات الخاصة للتكييف|9</v>
      </c>
    </row>
    <row r="3513" spans="1:12" ht="36" x14ac:dyDescent="0.4">
      <c r="A3513" s="20">
        <v>3509</v>
      </c>
      <c r="B3513" s="20" t="s">
        <v>5259</v>
      </c>
      <c r="C3513" s="21" t="s">
        <v>5260</v>
      </c>
      <c r="D3513" s="21" t="s">
        <v>5395</v>
      </c>
      <c r="E3513" s="21" t="s">
        <v>404</v>
      </c>
      <c r="F3513" s="21" t="s">
        <v>5406</v>
      </c>
      <c r="G3513" s="21"/>
      <c r="H3513" s="20" t="s">
        <v>78</v>
      </c>
      <c r="I3513" s="21" t="s">
        <v>5397</v>
      </c>
      <c r="J3513" s="5"/>
      <c r="K3513" s="5"/>
      <c r="L3513" s="19" t="str">
        <f>D3513&amp;"|"&amp;COUNTIF($D$5:D3513,D3513)</f>
        <v>مراجعة الحالات الخاصة للتكييف|10</v>
      </c>
    </row>
    <row r="3514" spans="1:12" ht="36" x14ac:dyDescent="0.4">
      <c r="A3514" s="22">
        <v>3510</v>
      </c>
      <c r="B3514" s="22" t="s">
        <v>5259</v>
      </c>
      <c r="C3514" s="23" t="s">
        <v>5260</v>
      </c>
      <c r="D3514" s="23" t="s">
        <v>5395</v>
      </c>
      <c r="E3514" s="23" t="s">
        <v>404</v>
      </c>
      <c r="F3514" s="23" t="s">
        <v>5407</v>
      </c>
      <c r="G3514" s="23"/>
      <c r="H3514" s="22" t="s">
        <v>78</v>
      </c>
      <c r="I3514" s="23" t="s">
        <v>5397</v>
      </c>
      <c r="J3514" s="5"/>
      <c r="K3514" s="5"/>
      <c r="L3514" s="19" t="str">
        <f>D3514&amp;"|"&amp;COUNTIF($D$5:D3514,D3514)</f>
        <v>مراجعة الحالات الخاصة للتكييف|11</v>
      </c>
    </row>
    <row r="3515" spans="1:12" ht="36" x14ac:dyDescent="0.4">
      <c r="A3515" s="20">
        <v>3511</v>
      </c>
      <c r="B3515" s="20" t="s">
        <v>5259</v>
      </c>
      <c r="C3515" s="21" t="s">
        <v>5260</v>
      </c>
      <c r="D3515" s="21" t="s">
        <v>5395</v>
      </c>
      <c r="E3515" s="21" t="s">
        <v>404</v>
      </c>
      <c r="F3515" s="21" t="s">
        <v>5408</v>
      </c>
      <c r="G3515" s="21"/>
      <c r="H3515" s="20" t="s">
        <v>78</v>
      </c>
      <c r="I3515" s="21" t="s">
        <v>5397</v>
      </c>
      <c r="J3515" s="5"/>
      <c r="K3515" s="5"/>
      <c r="L3515" s="19" t="str">
        <f>D3515&amp;"|"&amp;COUNTIF($D$5:D3515,D3515)</f>
        <v>مراجعة الحالات الخاصة للتكييف|12</v>
      </c>
    </row>
    <row r="3516" spans="1:12" ht="18" x14ac:dyDescent="0.4">
      <c r="A3516" s="22">
        <v>3512</v>
      </c>
      <c r="B3516" s="22" t="s">
        <v>5259</v>
      </c>
      <c r="C3516" s="23" t="s">
        <v>5260</v>
      </c>
      <c r="D3516" s="23" t="s">
        <v>5395</v>
      </c>
      <c r="E3516" s="23" t="s">
        <v>76</v>
      </c>
      <c r="F3516" s="23" t="s">
        <v>5409</v>
      </c>
      <c r="G3516" s="23"/>
      <c r="H3516" s="22" t="s">
        <v>78</v>
      </c>
      <c r="I3516" s="23" t="s">
        <v>5397</v>
      </c>
      <c r="J3516" s="5"/>
      <c r="K3516" s="5"/>
      <c r="L3516" s="19" t="str">
        <f>D3516&amp;"|"&amp;COUNTIF($D$5:D3516,D3516)</f>
        <v>مراجعة الحالات الخاصة للتكييف|13</v>
      </c>
    </row>
    <row r="3517" spans="1:12" ht="18" x14ac:dyDescent="0.4">
      <c r="A3517" s="20">
        <v>3513</v>
      </c>
      <c r="B3517" s="20" t="s">
        <v>5259</v>
      </c>
      <c r="C3517" s="21" t="s">
        <v>5260</v>
      </c>
      <c r="D3517" s="21" t="s">
        <v>5395</v>
      </c>
      <c r="E3517" s="21" t="s">
        <v>76</v>
      </c>
      <c r="F3517" s="21" t="s">
        <v>5410</v>
      </c>
      <c r="G3517" s="21"/>
      <c r="H3517" s="20" t="s">
        <v>78</v>
      </c>
      <c r="I3517" s="21" t="s">
        <v>5397</v>
      </c>
      <c r="J3517" s="5"/>
      <c r="K3517" s="5"/>
      <c r="L3517" s="19" t="str">
        <f>D3517&amp;"|"&amp;COUNTIF($D$5:D3517,D3517)</f>
        <v>مراجعة الحالات الخاصة للتكييف|14</v>
      </c>
    </row>
    <row r="3518" spans="1:12" ht="36" x14ac:dyDescent="0.4">
      <c r="A3518" s="22">
        <v>3514</v>
      </c>
      <c r="B3518" s="22" t="s">
        <v>5259</v>
      </c>
      <c r="C3518" s="23" t="s">
        <v>5260</v>
      </c>
      <c r="D3518" s="23" t="s">
        <v>5411</v>
      </c>
      <c r="E3518" s="23" t="s">
        <v>118</v>
      </c>
      <c r="F3518" s="23" t="s">
        <v>5412</v>
      </c>
      <c r="G3518" s="23"/>
      <c r="H3518" s="22" t="s">
        <v>74</v>
      </c>
      <c r="I3518" s="23" t="s">
        <v>5248</v>
      </c>
      <c r="J3518" s="5"/>
      <c r="K3518" s="5"/>
      <c r="L3518" s="19" t="str">
        <f>D3518&amp;"|"&amp;COUNTIF($D$5:D3518,D3518)</f>
        <v>ماسورة معزولة عبر فاصل تمدد|1</v>
      </c>
    </row>
    <row r="3519" spans="1:12" ht="18" x14ac:dyDescent="0.4">
      <c r="A3519" s="20">
        <v>3515</v>
      </c>
      <c r="B3519" s="20" t="s">
        <v>5259</v>
      </c>
      <c r="C3519" s="21" t="s">
        <v>5260</v>
      </c>
      <c r="D3519" s="21" t="s">
        <v>5413</v>
      </c>
      <c r="E3519" s="21" t="s">
        <v>118</v>
      </c>
      <c r="F3519" s="21" t="s">
        <v>5414</v>
      </c>
      <c r="G3519" s="21"/>
      <c r="H3519" s="20" t="s">
        <v>84</v>
      </c>
      <c r="I3519" s="21" t="s">
        <v>5415</v>
      </c>
      <c r="J3519" s="5"/>
      <c r="K3519" s="5"/>
      <c r="L3519" s="19" t="str">
        <f>D3519&amp;"|"&amp;COUNTIF($D$5:D3519,D3519)</f>
        <v>شفاط المطبخ|1</v>
      </c>
    </row>
    <row r="3520" spans="1:12" ht="18" x14ac:dyDescent="0.4">
      <c r="A3520" s="22">
        <v>3516</v>
      </c>
      <c r="B3520" s="22" t="s">
        <v>5259</v>
      </c>
      <c r="C3520" s="23" t="s">
        <v>5260</v>
      </c>
      <c r="D3520" s="23" t="s">
        <v>5416</v>
      </c>
      <c r="E3520" s="23" t="s">
        <v>118</v>
      </c>
      <c r="F3520" s="23" t="s">
        <v>5417</v>
      </c>
      <c r="G3520" s="23"/>
      <c r="H3520" s="22" t="s">
        <v>84</v>
      </c>
      <c r="I3520" s="23" t="s">
        <v>5418</v>
      </c>
      <c r="J3520" s="5"/>
      <c r="K3520" s="5"/>
      <c r="L3520" s="19" t="str">
        <f>D3520&amp;"|"&amp;COUNTIF($D$5:D3520,D3520)</f>
        <v>الوصلات العرضية لمجاري الهواء|1</v>
      </c>
    </row>
    <row r="3521" spans="1:12" ht="18" x14ac:dyDescent="0.4">
      <c r="A3521" s="20">
        <v>3517</v>
      </c>
      <c r="B3521" s="20" t="s">
        <v>5259</v>
      </c>
      <c r="C3521" s="21" t="s">
        <v>5260</v>
      </c>
      <c r="D3521" s="21" t="s">
        <v>5419</v>
      </c>
      <c r="E3521" s="21" t="s">
        <v>118</v>
      </c>
      <c r="F3521" s="21" t="s">
        <v>5420</v>
      </c>
      <c r="G3521" s="21"/>
      <c r="H3521" s="20" t="s">
        <v>84</v>
      </c>
      <c r="I3521" s="21" t="s">
        <v>5421</v>
      </c>
      <c r="J3521" s="5"/>
      <c r="K3521" s="5"/>
      <c r="L3521" s="19" t="str">
        <f>D3521&amp;"|"&amp;COUNTIF($D$5:D3521,D3521)</f>
        <v>مخمد الحريق|1</v>
      </c>
    </row>
    <row r="3522" spans="1:12" ht="54" x14ac:dyDescent="0.4">
      <c r="A3522" s="22">
        <v>3518</v>
      </c>
      <c r="B3522" s="22" t="s">
        <v>5259</v>
      </c>
      <c r="C3522" s="23" t="s">
        <v>5260</v>
      </c>
      <c r="D3522" s="23" t="s">
        <v>5422</v>
      </c>
      <c r="E3522" s="23" t="s">
        <v>118</v>
      </c>
      <c r="F3522" s="23" t="s">
        <v>5423</v>
      </c>
      <c r="G3522" s="23"/>
      <c r="H3522" s="22" t="s">
        <v>84</v>
      </c>
      <c r="I3522" s="23" t="s">
        <v>5424</v>
      </c>
      <c r="J3522" s="5"/>
      <c r="K3522" s="5"/>
      <c r="L3522" s="19" t="str">
        <f>D3522&amp;"|"&amp;COUNTIF($D$5:D3522,D3522)</f>
        <v>توصيل مبرد المياه|1</v>
      </c>
    </row>
    <row r="3523" spans="1:12" ht="36" x14ac:dyDescent="0.4">
      <c r="A3523" s="20">
        <v>3519</v>
      </c>
      <c r="B3523" s="20" t="s">
        <v>5259</v>
      </c>
      <c r="C3523" s="21" t="s">
        <v>5260</v>
      </c>
      <c r="D3523" s="21" t="s">
        <v>5422</v>
      </c>
      <c r="E3523" s="21" t="s">
        <v>118</v>
      </c>
      <c r="F3523" s="21" t="s">
        <v>5425</v>
      </c>
      <c r="G3523" s="21"/>
      <c r="H3523" s="20" t="s">
        <v>84</v>
      </c>
      <c r="I3523" s="21" t="s">
        <v>5424</v>
      </c>
      <c r="J3523" s="5"/>
      <c r="K3523" s="5"/>
      <c r="L3523" s="19" t="str">
        <f>D3523&amp;"|"&amp;COUNTIF($D$5:D3523,D3523)</f>
        <v>توصيل مبرد المياه|2</v>
      </c>
    </row>
    <row r="3524" spans="1:12" ht="18" x14ac:dyDescent="0.4">
      <c r="A3524" s="22">
        <v>3520</v>
      </c>
      <c r="B3524" s="22" t="s">
        <v>5259</v>
      </c>
      <c r="C3524" s="23" t="s">
        <v>5260</v>
      </c>
      <c r="D3524" s="23" t="s">
        <v>5426</v>
      </c>
      <c r="E3524" s="23" t="s">
        <v>118</v>
      </c>
      <c r="F3524" s="23" t="s">
        <v>5427</v>
      </c>
      <c r="G3524" s="23" t="s">
        <v>5428</v>
      </c>
      <c r="H3524" s="22" t="s">
        <v>84</v>
      </c>
      <c r="I3524" s="23" t="s">
        <v>5418</v>
      </c>
      <c r="J3524" s="5"/>
      <c r="K3524" s="5"/>
      <c r="L3524" s="19" t="str">
        <f>D3524&amp;"|"&amp;COUNTIF($D$5:D3524,D3524)</f>
        <v>استلام أعمال التكييف|1</v>
      </c>
    </row>
    <row r="3525" spans="1:12" ht="18" x14ac:dyDescent="0.4">
      <c r="A3525" s="20">
        <v>3521</v>
      </c>
      <c r="B3525" s="20" t="s">
        <v>5259</v>
      </c>
      <c r="C3525" s="21" t="s">
        <v>5260</v>
      </c>
      <c r="D3525" s="21" t="s">
        <v>5426</v>
      </c>
      <c r="E3525" s="21" t="s">
        <v>118</v>
      </c>
      <c r="F3525" s="21" t="s">
        <v>5429</v>
      </c>
      <c r="G3525" s="21" t="s">
        <v>5430</v>
      </c>
      <c r="H3525" s="20" t="s">
        <v>84</v>
      </c>
      <c r="I3525" s="21" t="s">
        <v>5421</v>
      </c>
      <c r="J3525" s="5"/>
      <c r="K3525" s="5"/>
      <c r="L3525" s="19" t="str">
        <f>D3525&amp;"|"&amp;COUNTIF($D$5:D3525,D3525)</f>
        <v>استلام أعمال التكييف|2</v>
      </c>
    </row>
    <row r="3526" spans="1:12" ht="18" x14ac:dyDescent="0.4">
      <c r="A3526" s="22">
        <v>3522</v>
      </c>
      <c r="B3526" s="22" t="s">
        <v>5259</v>
      </c>
      <c r="C3526" s="23" t="s">
        <v>5260</v>
      </c>
      <c r="D3526" s="23" t="s">
        <v>5426</v>
      </c>
      <c r="E3526" s="23" t="s">
        <v>118</v>
      </c>
      <c r="F3526" s="23" t="s">
        <v>5431</v>
      </c>
      <c r="G3526" s="23" t="s">
        <v>5432</v>
      </c>
      <c r="H3526" s="22" t="s">
        <v>84</v>
      </c>
      <c r="I3526" s="23" t="s">
        <v>5418</v>
      </c>
      <c r="J3526" s="5"/>
      <c r="K3526" s="5"/>
      <c r="L3526" s="19" t="str">
        <f>D3526&amp;"|"&amp;COUNTIF($D$5:D3526,D3526)</f>
        <v>استلام أعمال التكييف|3</v>
      </c>
    </row>
    <row r="3527" spans="1:12" ht="18" x14ac:dyDescent="0.4">
      <c r="A3527" s="20">
        <v>3523</v>
      </c>
      <c r="B3527" s="20" t="s">
        <v>5259</v>
      </c>
      <c r="C3527" s="21" t="s">
        <v>5260</v>
      </c>
      <c r="D3527" s="21" t="s">
        <v>5426</v>
      </c>
      <c r="E3527" s="21" t="s">
        <v>118</v>
      </c>
      <c r="F3527" s="21" t="s">
        <v>5433</v>
      </c>
      <c r="G3527" s="21" t="s">
        <v>5434</v>
      </c>
      <c r="H3527" s="20" t="s">
        <v>74</v>
      </c>
      <c r="I3527" s="21" t="s">
        <v>5421</v>
      </c>
      <c r="J3527" s="5"/>
      <c r="K3527" s="5"/>
      <c r="L3527" s="19" t="str">
        <f>D3527&amp;"|"&amp;COUNTIF($D$5:D3527,D3527)</f>
        <v>استلام أعمال التكييف|4</v>
      </c>
    </row>
    <row r="3528" spans="1:12" ht="18" x14ac:dyDescent="0.4">
      <c r="A3528" s="22">
        <v>3524</v>
      </c>
      <c r="B3528" s="22" t="s">
        <v>5259</v>
      </c>
      <c r="C3528" s="23" t="s">
        <v>5260</v>
      </c>
      <c r="D3528" s="23" t="s">
        <v>5426</v>
      </c>
      <c r="E3528" s="23" t="s">
        <v>118</v>
      </c>
      <c r="F3528" s="23" t="s">
        <v>5435</v>
      </c>
      <c r="G3528" s="23"/>
      <c r="H3528" s="22" t="s">
        <v>84</v>
      </c>
      <c r="I3528" s="23" t="s">
        <v>5421</v>
      </c>
      <c r="J3528" s="5"/>
      <c r="K3528" s="5"/>
      <c r="L3528" s="19" t="str">
        <f>D3528&amp;"|"&amp;COUNTIF($D$5:D3528,D3528)</f>
        <v>استلام أعمال التكييف|5</v>
      </c>
    </row>
    <row r="3529" spans="1:12" ht="18" x14ac:dyDescent="0.4">
      <c r="A3529" s="20">
        <v>3525</v>
      </c>
      <c r="B3529" s="20" t="s">
        <v>5259</v>
      </c>
      <c r="C3529" s="21" t="s">
        <v>5260</v>
      </c>
      <c r="D3529" s="21" t="s">
        <v>5426</v>
      </c>
      <c r="E3529" s="21" t="s">
        <v>404</v>
      </c>
      <c r="F3529" s="21" t="s">
        <v>5436</v>
      </c>
      <c r="G3529" s="21"/>
      <c r="H3529" s="20" t="s">
        <v>84</v>
      </c>
      <c r="I3529" s="21" t="s">
        <v>5415</v>
      </c>
      <c r="J3529" s="5"/>
      <c r="K3529" s="5"/>
      <c r="L3529" s="19" t="str">
        <f>D3529&amp;"|"&amp;COUNTIF($D$5:D3529,D3529)</f>
        <v>استلام أعمال التكييف|6</v>
      </c>
    </row>
    <row r="3530" spans="1:12" ht="36" x14ac:dyDescent="0.4">
      <c r="A3530" s="22">
        <v>3526</v>
      </c>
      <c r="B3530" s="22" t="s">
        <v>5437</v>
      </c>
      <c r="C3530" s="23" t="s">
        <v>5438</v>
      </c>
      <c r="D3530" s="23" t="s">
        <v>5439</v>
      </c>
      <c r="E3530" s="23" t="s">
        <v>404</v>
      </c>
      <c r="F3530" s="23" t="s">
        <v>5440</v>
      </c>
      <c r="G3530" s="23"/>
      <c r="H3530" s="22" t="s">
        <v>74</v>
      </c>
      <c r="I3530" s="23" t="s">
        <v>5219</v>
      </c>
      <c r="J3530" s="5"/>
      <c r="K3530" s="5"/>
      <c r="L3530" s="19" t="str">
        <f>D3530&amp;"|"&amp;COUNTIF($D$5:D3530,D3530)</f>
        <v>استلام المصاعد: تثبيت المصعد|1</v>
      </c>
    </row>
    <row r="3531" spans="1:12" ht="18" x14ac:dyDescent="0.4">
      <c r="A3531" s="20">
        <v>3527</v>
      </c>
      <c r="B3531" s="20" t="s">
        <v>5437</v>
      </c>
      <c r="C3531" s="21" t="s">
        <v>5438</v>
      </c>
      <c r="D3531" s="21" t="s">
        <v>5439</v>
      </c>
      <c r="E3531" s="21" t="s">
        <v>404</v>
      </c>
      <c r="F3531" s="21" t="s">
        <v>5441</v>
      </c>
      <c r="G3531" s="21"/>
      <c r="H3531" s="20" t="s">
        <v>74</v>
      </c>
      <c r="I3531" s="21" t="s">
        <v>5219</v>
      </c>
      <c r="J3531" s="5"/>
      <c r="K3531" s="5"/>
      <c r="L3531" s="19" t="str">
        <f>D3531&amp;"|"&amp;COUNTIF($D$5:D3531,D3531)</f>
        <v>استلام المصاعد: تثبيت المصعد|2</v>
      </c>
    </row>
    <row r="3532" spans="1:12" ht="18" x14ac:dyDescent="0.4">
      <c r="A3532" s="22">
        <v>3528</v>
      </c>
      <c r="B3532" s="22" t="s">
        <v>5437</v>
      </c>
      <c r="C3532" s="23" t="s">
        <v>5438</v>
      </c>
      <c r="D3532" s="23" t="s">
        <v>5439</v>
      </c>
      <c r="E3532" s="23" t="s">
        <v>404</v>
      </c>
      <c r="F3532" s="23" t="s">
        <v>5442</v>
      </c>
      <c r="G3532" s="23"/>
      <c r="H3532" s="22" t="s">
        <v>74</v>
      </c>
      <c r="I3532" s="23" t="s">
        <v>5219</v>
      </c>
      <c r="J3532" s="5"/>
      <c r="K3532" s="5"/>
      <c r="L3532" s="19" t="str">
        <f>D3532&amp;"|"&amp;COUNTIF($D$5:D3532,D3532)</f>
        <v>استلام المصاعد: تثبيت المصعد|3</v>
      </c>
    </row>
    <row r="3533" spans="1:12" ht="18" x14ac:dyDescent="0.4">
      <c r="A3533" s="20">
        <v>3529</v>
      </c>
      <c r="B3533" s="20" t="s">
        <v>5437</v>
      </c>
      <c r="C3533" s="21" t="s">
        <v>5438</v>
      </c>
      <c r="D3533" s="21" t="s">
        <v>5443</v>
      </c>
      <c r="E3533" s="21" t="s">
        <v>404</v>
      </c>
      <c r="F3533" s="21" t="s">
        <v>5444</v>
      </c>
      <c r="G3533" s="21"/>
      <c r="H3533" s="20" t="s">
        <v>84</v>
      </c>
      <c r="I3533" s="21" t="s">
        <v>5219</v>
      </c>
      <c r="J3533" s="5"/>
      <c r="K3533" s="5"/>
      <c r="L3533" s="19" t="str">
        <f>D3533&amp;"|"&amp;COUNTIF($D$5:D3533,D3533)</f>
        <v>استلام المصاعد: مكونات المصعد|1</v>
      </c>
    </row>
    <row r="3534" spans="1:12" ht="18" x14ac:dyDescent="0.4">
      <c r="A3534" s="22">
        <v>3530</v>
      </c>
      <c r="B3534" s="22" t="s">
        <v>5437</v>
      </c>
      <c r="C3534" s="23" t="s">
        <v>5438</v>
      </c>
      <c r="D3534" s="23" t="s">
        <v>5443</v>
      </c>
      <c r="E3534" s="23" t="s">
        <v>404</v>
      </c>
      <c r="F3534" s="23" t="s">
        <v>5445</v>
      </c>
      <c r="G3534" s="23"/>
      <c r="H3534" s="22" t="s">
        <v>84</v>
      </c>
      <c r="I3534" s="23" t="s">
        <v>5219</v>
      </c>
      <c r="J3534" s="5"/>
      <c r="K3534" s="5"/>
      <c r="L3534" s="19" t="str">
        <f>D3534&amp;"|"&amp;COUNTIF($D$5:D3534,D3534)</f>
        <v>استلام المصاعد: مكونات المصعد|2</v>
      </c>
    </row>
    <row r="3535" spans="1:12" ht="18" x14ac:dyDescent="0.4">
      <c r="A3535" s="20">
        <v>3531</v>
      </c>
      <c r="B3535" s="20" t="s">
        <v>5437</v>
      </c>
      <c r="C3535" s="21" t="s">
        <v>5438</v>
      </c>
      <c r="D3535" s="21" t="s">
        <v>5443</v>
      </c>
      <c r="E3535" s="21" t="s">
        <v>404</v>
      </c>
      <c r="F3535" s="21" t="s">
        <v>5446</v>
      </c>
      <c r="G3535" s="21"/>
      <c r="H3535" s="20" t="s">
        <v>84</v>
      </c>
      <c r="I3535" s="21" t="s">
        <v>5219</v>
      </c>
      <c r="J3535" s="5"/>
      <c r="K3535" s="5"/>
      <c r="L3535" s="19" t="str">
        <f>D3535&amp;"|"&amp;COUNTIF($D$5:D3535,D3535)</f>
        <v>استلام المصاعد: مكونات المصعد|3</v>
      </c>
    </row>
    <row r="3536" spans="1:12" ht="18" x14ac:dyDescent="0.4">
      <c r="A3536" s="22">
        <v>3532</v>
      </c>
      <c r="B3536" s="22" t="s">
        <v>5437</v>
      </c>
      <c r="C3536" s="23" t="s">
        <v>5438</v>
      </c>
      <c r="D3536" s="23" t="s">
        <v>5443</v>
      </c>
      <c r="E3536" s="23" t="s">
        <v>404</v>
      </c>
      <c r="F3536" s="23" t="s">
        <v>5447</v>
      </c>
      <c r="G3536" s="23"/>
      <c r="H3536" s="22" t="s">
        <v>84</v>
      </c>
      <c r="I3536" s="23" t="s">
        <v>5219</v>
      </c>
      <c r="J3536" s="5"/>
      <c r="K3536" s="5"/>
      <c r="L3536" s="19" t="str">
        <f>D3536&amp;"|"&amp;COUNTIF($D$5:D3536,D3536)</f>
        <v>استلام المصاعد: مكونات المصعد|4</v>
      </c>
    </row>
    <row r="3537" spans="1:12" ht="18" x14ac:dyDescent="0.4">
      <c r="A3537" s="20">
        <v>3533</v>
      </c>
      <c r="B3537" s="20" t="s">
        <v>5437</v>
      </c>
      <c r="C3537" s="21" t="s">
        <v>5438</v>
      </c>
      <c r="D3537" s="21" t="s">
        <v>5443</v>
      </c>
      <c r="E3537" s="21" t="s">
        <v>404</v>
      </c>
      <c r="F3537" s="21" t="s">
        <v>5448</v>
      </c>
      <c r="G3537" s="21"/>
      <c r="H3537" s="20" t="s">
        <v>84</v>
      </c>
      <c r="I3537" s="21" t="s">
        <v>5219</v>
      </c>
      <c r="J3537" s="5"/>
      <c r="K3537" s="5"/>
      <c r="L3537" s="19" t="str">
        <f>D3537&amp;"|"&amp;COUNTIF($D$5:D3537,D3537)</f>
        <v>استلام المصاعد: مكونات المصعد|5</v>
      </c>
    </row>
    <row r="3538" spans="1:12" ht="18" x14ac:dyDescent="0.4">
      <c r="A3538" s="22">
        <v>3534</v>
      </c>
      <c r="B3538" s="22" t="s">
        <v>5437</v>
      </c>
      <c r="C3538" s="23" t="s">
        <v>5438</v>
      </c>
      <c r="D3538" s="23" t="s">
        <v>5443</v>
      </c>
      <c r="E3538" s="23" t="s">
        <v>404</v>
      </c>
      <c r="F3538" s="23" t="s">
        <v>5449</v>
      </c>
      <c r="G3538" s="23"/>
      <c r="H3538" s="22" t="s">
        <v>84</v>
      </c>
      <c r="I3538" s="23" t="s">
        <v>5219</v>
      </c>
      <c r="J3538" s="5"/>
      <c r="K3538" s="5"/>
      <c r="L3538" s="19" t="str">
        <f>D3538&amp;"|"&amp;COUNTIF($D$5:D3538,D3538)</f>
        <v>استلام المصاعد: مكونات المصعد|6</v>
      </c>
    </row>
    <row r="3539" spans="1:12" ht="18" x14ac:dyDescent="0.4">
      <c r="A3539" s="20">
        <v>3535</v>
      </c>
      <c r="B3539" s="20" t="s">
        <v>5437</v>
      </c>
      <c r="C3539" s="21" t="s">
        <v>5438</v>
      </c>
      <c r="D3539" s="21" t="s">
        <v>5443</v>
      </c>
      <c r="E3539" s="21" t="s">
        <v>404</v>
      </c>
      <c r="F3539" s="21" t="s">
        <v>5450</v>
      </c>
      <c r="G3539" s="21"/>
      <c r="H3539" s="20" t="s">
        <v>84</v>
      </c>
      <c r="I3539" s="21" t="s">
        <v>5219</v>
      </c>
      <c r="J3539" s="5"/>
      <c r="K3539" s="5"/>
      <c r="L3539" s="19" t="str">
        <f>D3539&amp;"|"&amp;COUNTIF($D$5:D3539,D3539)</f>
        <v>استلام المصاعد: مكونات المصعد|7</v>
      </c>
    </row>
    <row r="3540" spans="1:12" ht="18" x14ac:dyDescent="0.4">
      <c r="A3540" s="22">
        <v>3536</v>
      </c>
      <c r="B3540" s="22" t="s">
        <v>5437</v>
      </c>
      <c r="C3540" s="23" t="s">
        <v>5438</v>
      </c>
      <c r="D3540" s="23" t="s">
        <v>5443</v>
      </c>
      <c r="E3540" s="23" t="s">
        <v>404</v>
      </c>
      <c r="F3540" s="23" t="s">
        <v>5451</v>
      </c>
      <c r="G3540" s="23" t="s">
        <v>5452</v>
      </c>
      <c r="H3540" s="22" t="s">
        <v>84</v>
      </c>
      <c r="I3540" s="23" t="s">
        <v>5219</v>
      </c>
      <c r="J3540" s="5"/>
      <c r="K3540" s="5"/>
      <c r="L3540" s="19" t="str">
        <f>D3540&amp;"|"&amp;COUNTIF($D$5:D3540,D3540)</f>
        <v>استلام المصاعد: مكونات المصعد|8</v>
      </c>
    </row>
    <row r="3541" spans="1:12" ht="18" x14ac:dyDescent="0.4">
      <c r="A3541" s="20">
        <v>3537</v>
      </c>
      <c r="B3541" s="20" t="s">
        <v>5437</v>
      </c>
      <c r="C3541" s="21" t="s">
        <v>5438</v>
      </c>
      <c r="D3541" s="21" t="s">
        <v>5443</v>
      </c>
      <c r="E3541" s="21" t="s">
        <v>404</v>
      </c>
      <c r="F3541" s="21" t="s">
        <v>5453</v>
      </c>
      <c r="G3541" s="21"/>
      <c r="H3541" s="20" t="s">
        <v>84</v>
      </c>
      <c r="I3541" s="21" t="s">
        <v>5219</v>
      </c>
      <c r="J3541" s="5"/>
      <c r="K3541" s="5"/>
      <c r="L3541" s="19" t="str">
        <f>D3541&amp;"|"&amp;COUNTIF($D$5:D3541,D3541)</f>
        <v>استلام المصاعد: مكونات المصعد|9</v>
      </c>
    </row>
    <row r="3542" spans="1:12" ht="18" x14ac:dyDescent="0.4">
      <c r="A3542" s="22">
        <v>3538</v>
      </c>
      <c r="B3542" s="22" t="s">
        <v>5437</v>
      </c>
      <c r="C3542" s="23" t="s">
        <v>5438</v>
      </c>
      <c r="D3542" s="23" t="s">
        <v>5443</v>
      </c>
      <c r="E3542" s="23" t="s">
        <v>404</v>
      </c>
      <c r="F3542" s="23" t="s">
        <v>5454</v>
      </c>
      <c r="G3542" s="23"/>
      <c r="H3542" s="22" t="s">
        <v>84</v>
      </c>
      <c r="I3542" s="23" t="s">
        <v>5219</v>
      </c>
      <c r="J3542" s="5"/>
      <c r="K3542" s="5"/>
      <c r="L3542" s="19" t="str">
        <f>D3542&amp;"|"&amp;COUNTIF($D$5:D3542,D3542)</f>
        <v>استلام المصاعد: مكونات المصعد|10</v>
      </c>
    </row>
    <row r="3543" spans="1:12" ht="18" x14ac:dyDescent="0.4">
      <c r="A3543" s="20">
        <v>3539</v>
      </c>
      <c r="B3543" s="20" t="s">
        <v>5437</v>
      </c>
      <c r="C3543" s="21" t="s">
        <v>5438</v>
      </c>
      <c r="D3543" s="21" t="s">
        <v>5443</v>
      </c>
      <c r="E3543" s="21" t="s">
        <v>404</v>
      </c>
      <c r="F3543" s="21" t="s">
        <v>5455</v>
      </c>
      <c r="G3543" s="21"/>
      <c r="H3543" s="20" t="s">
        <v>78</v>
      </c>
      <c r="I3543" s="21" t="s">
        <v>5219</v>
      </c>
      <c r="J3543" s="5"/>
      <c r="K3543" s="5"/>
      <c r="L3543" s="19" t="str">
        <f>D3543&amp;"|"&amp;COUNTIF($D$5:D3543,D3543)</f>
        <v>استلام المصاعد: مكونات المصعد|11</v>
      </c>
    </row>
    <row r="3544" spans="1:12" ht="18" x14ac:dyDescent="0.4">
      <c r="A3544" s="22">
        <v>3540</v>
      </c>
      <c r="B3544" s="22" t="s">
        <v>5437</v>
      </c>
      <c r="C3544" s="23" t="s">
        <v>5438</v>
      </c>
      <c r="D3544" s="23" t="s">
        <v>5443</v>
      </c>
      <c r="E3544" s="23" t="s">
        <v>404</v>
      </c>
      <c r="F3544" s="23" t="s">
        <v>5456</v>
      </c>
      <c r="G3544" s="23"/>
      <c r="H3544" s="22" t="s">
        <v>84</v>
      </c>
      <c r="I3544" s="23" t="s">
        <v>5219</v>
      </c>
      <c r="J3544" s="5"/>
      <c r="K3544" s="5"/>
      <c r="L3544" s="19" t="str">
        <f>D3544&amp;"|"&amp;COUNTIF($D$5:D3544,D3544)</f>
        <v>استلام المصاعد: مكونات المصعد|12</v>
      </c>
    </row>
    <row r="3545" spans="1:12" ht="36" x14ac:dyDescent="0.4">
      <c r="A3545" s="20">
        <v>3541</v>
      </c>
      <c r="B3545" s="20" t="s">
        <v>5437</v>
      </c>
      <c r="C3545" s="21" t="s">
        <v>5438</v>
      </c>
      <c r="D3545" s="21" t="s">
        <v>5457</v>
      </c>
      <c r="E3545" s="21" t="s">
        <v>404</v>
      </c>
      <c r="F3545" s="21" t="s">
        <v>5458</v>
      </c>
      <c r="G3545" s="21"/>
      <c r="H3545" s="20" t="s">
        <v>84</v>
      </c>
      <c r="I3545" s="21" t="s">
        <v>5219</v>
      </c>
      <c r="J3545" s="5"/>
      <c r="K3545" s="5"/>
      <c r="L3545" s="19" t="str">
        <f>D3545&amp;"|"&amp;COUNTIF($D$5:D3545,D3545)</f>
        <v>استلام المصاعد: متطلبات عامة للمصعد|1</v>
      </c>
    </row>
    <row r="3546" spans="1:12" ht="36" x14ac:dyDescent="0.4">
      <c r="A3546" s="22">
        <v>3542</v>
      </c>
      <c r="B3546" s="22" t="s">
        <v>5437</v>
      </c>
      <c r="C3546" s="23" t="s">
        <v>5438</v>
      </c>
      <c r="D3546" s="23" t="s">
        <v>5457</v>
      </c>
      <c r="E3546" s="23" t="s">
        <v>404</v>
      </c>
      <c r="F3546" s="23" t="s">
        <v>5459</v>
      </c>
      <c r="G3546" s="23"/>
      <c r="H3546" s="22" t="s">
        <v>84</v>
      </c>
      <c r="I3546" s="23" t="s">
        <v>5219</v>
      </c>
      <c r="J3546" s="5"/>
      <c r="K3546" s="5"/>
      <c r="L3546" s="19" t="str">
        <f>D3546&amp;"|"&amp;COUNTIF($D$5:D3546,D3546)</f>
        <v>استلام المصاعد: متطلبات عامة للمصعد|2</v>
      </c>
    </row>
    <row r="3547" spans="1:12" ht="36" x14ac:dyDescent="0.4">
      <c r="A3547" s="20">
        <v>3543</v>
      </c>
      <c r="B3547" s="20" t="s">
        <v>5437</v>
      </c>
      <c r="C3547" s="21" t="s">
        <v>5438</v>
      </c>
      <c r="D3547" s="21" t="s">
        <v>5457</v>
      </c>
      <c r="E3547" s="21" t="s">
        <v>404</v>
      </c>
      <c r="F3547" s="21" t="s">
        <v>5460</v>
      </c>
      <c r="G3547" s="21"/>
      <c r="H3547" s="20" t="s">
        <v>84</v>
      </c>
      <c r="I3547" s="21" t="s">
        <v>5461</v>
      </c>
      <c r="J3547" s="5"/>
      <c r="K3547" s="5"/>
      <c r="L3547" s="19" t="str">
        <f>D3547&amp;"|"&amp;COUNTIF($D$5:D3547,D3547)</f>
        <v>استلام المصاعد: متطلبات عامة للمصعد|3</v>
      </c>
    </row>
    <row r="3548" spans="1:12" ht="36" x14ac:dyDescent="0.4">
      <c r="A3548" s="22">
        <v>3544</v>
      </c>
      <c r="B3548" s="22" t="s">
        <v>5437</v>
      </c>
      <c r="C3548" s="23" t="s">
        <v>5438</v>
      </c>
      <c r="D3548" s="23" t="s">
        <v>5457</v>
      </c>
      <c r="E3548" s="23" t="s">
        <v>404</v>
      </c>
      <c r="F3548" s="23" t="s">
        <v>5462</v>
      </c>
      <c r="G3548" s="23"/>
      <c r="H3548" s="22" t="s">
        <v>84</v>
      </c>
      <c r="I3548" s="23" t="s">
        <v>5461</v>
      </c>
      <c r="J3548" s="5"/>
      <c r="K3548" s="5"/>
      <c r="L3548" s="19" t="str">
        <f>D3548&amp;"|"&amp;COUNTIF($D$5:D3548,D3548)</f>
        <v>استلام المصاعد: متطلبات عامة للمصعد|4</v>
      </c>
    </row>
    <row r="3549" spans="1:12" ht="36" x14ac:dyDescent="0.4">
      <c r="A3549" s="20">
        <v>3545</v>
      </c>
      <c r="B3549" s="20" t="s">
        <v>5437</v>
      </c>
      <c r="C3549" s="21" t="s">
        <v>5438</v>
      </c>
      <c r="D3549" s="21" t="s">
        <v>5457</v>
      </c>
      <c r="E3549" s="21" t="s">
        <v>404</v>
      </c>
      <c r="F3549" s="21" t="s">
        <v>5463</v>
      </c>
      <c r="G3549" s="21"/>
      <c r="H3549" s="20" t="s">
        <v>84</v>
      </c>
      <c r="I3549" s="21" t="s">
        <v>5461</v>
      </c>
      <c r="J3549" s="5"/>
      <c r="K3549" s="5"/>
      <c r="L3549" s="19" t="str">
        <f>D3549&amp;"|"&amp;COUNTIF($D$5:D3549,D3549)</f>
        <v>استلام المصاعد: متطلبات عامة للمصعد|5</v>
      </c>
    </row>
    <row r="3550" spans="1:12" ht="54" x14ac:dyDescent="0.4">
      <c r="A3550" s="22">
        <v>3546</v>
      </c>
      <c r="B3550" s="22" t="s">
        <v>5437</v>
      </c>
      <c r="C3550" s="23" t="s">
        <v>5438</v>
      </c>
      <c r="D3550" s="23" t="s">
        <v>5457</v>
      </c>
      <c r="E3550" s="23" t="s">
        <v>404</v>
      </c>
      <c r="F3550" s="23" t="s">
        <v>5464</v>
      </c>
      <c r="G3550" s="23" t="s">
        <v>5465</v>
      </c>
      <c r="H3550" s="22" t="s">
        <v>74</v>
      </c>
      <c r="I3550" s="23" t="s">
        <v>5461</v>
      </c>
      <c r="J3550" s="5"/>
      <c r="K3550" s="5"/>
      <c r="L3550" s="19" t="str">
        <f>D3550&amp;"|"&amp;COUNTIF($D$5:D3550,D3550)</f>
        <v>استلام المصاعد: متطلبات عامة للمصعد|6</v>
      </c>
    </row>
    <row r="3551" spans="1:12" ht="36" x14ac:dyDescent="0.4">
      <c r="A3551" s="20">
        <v>3547</v>
      </c>
      <c r="B3551" s="20" t="s">
        <v>5437</v>
      </c>
      <c r="C3551" s="21" t="s">
        <v>5438</v>
      </c>
      <c r="D3551" s="21" t="s">
        <v>5457</v>
      </c>
      <c r="E3551" s="21" t="s">
        <v>404</v>
      </c>
      <c r="F3551" s="21" t="s">
        <v>5466</v>
      </c>
      <c r="G3551" s="21" t="s">
        <v>5467</v>
      </c>
      <c r="H3551" s="20" t="s">
        <v>84</v>
      </c>
      <c r="I3551" s="21" t="s">
        <v>5461</v>
      </c>
      <c r="J3551" s="5"/>
      <c r="K3551" s="5"/>
      <c r="L3551" s="19" t="str">
        <f>D3551&amp;"|"&amp;COUNTIF($D$5:D3551,D3551)</f>
        <v>استلام المصاعد: متطلبات عامة للمصعد|7</v>
      </c>
    </row>
    <row r="3552" spans="1:12" ht="36" x14ac:dyDescent="0.4">
      <c r="A3552" s="22">
        <v>3548</v>
      </c>
      <c r="B3552" s="22" t="s">
        <v>5437</v>
      </c>
      <c r="C3552" s="23" t="s">
        <v>5438</v>
      </c>
      <c r="D3552" s="23" t="s">
        <v>5457</v>
      </c>
      <c r="E3552" s="23" t="s">
        <v>404</v>
      </c>
      <c r="F3552" s="23" t="s">
        <v>5468</v>
      </c>
      <c r="G3552" s="23" t="s">
        <v>5469</v>
      </c>
      <c r="H3552" s="22" t="s">
        <v>84</v>
      </c>
      <c r="I3552" s="23" t="s">
        <v>5461</v>
      </c>
      <c r="J3552" s="5"/>
      <c r="K3552" s="5"/>
      <c r="L3552" s="19" t="str">
        <f>D3552&amp;"|"&amp;COUNTIF($D$5:D3552,D3552)</f>
        <v>استلام المصاعد: متطلبات عامة للمصعد|8</v>
      </c>
    </row>
    <row r="3553" spans="1:12" ht="36" x14ac:dyDescent="0.4">
      <c r="A3553" s="20">
        <v>3549</v>
      </c>
      <c r="B3553" s="20" t="s">
        <v>5437</v>
      </c>
      <c r="C3553" s="21" t="s">
        <v>5438</v>
      </c>
      <c r="D3553" s="21" t="s">
        <v>5457</v>
      </c>
      <c r="E3553" s="21" t="s">
        <v>404</v>
      </c>
      <c r="F3553" s="21" t="s">
        <v>5470</v>
      </c>
      <c r="G3553" s="21"/>
      <c r="H3553" s="20" t="s">
        <v>84</v>
      </c>
      <c r="I3553" s="21" t="s">
        <v>5461</v>
      </c>
      <c r="J3553" s="5"/>
      <c r="K3553" s="5"/>
      <c r="L3553" s="19" t="str">
        <f>D3553&amp;"|"&amp;COUNTIF($D$5:D3553,D3553)</f>
        <v>استلام المصاعد: متطلبات عامة للمصعد|9</v>
      </c>
    </row>
    <row r="3554" spans="1:12" ht="36" x14ac:dyDescent="0.4">
      <c r="A3554" s="22">
        <v>3550</v>
      </c>
      <c r="B3554" s="22" t="s">
        <v>5437</v>
      </c>
      <c r="C3554" s="23" t="s">
        <v>5438</v>
      </c>
      <c r="D3554" s="23" t="s">
        <v>5457</v>
      </c>
      <c r="E3554" s="23" t="s">
        <v>404</v>
      </c>
      <c r="F3554" s="23" t="s">
        <v>5471</v>
      </c>
      <c r="G3554" s="23"/>
      <c r="H3554" s="22" t="s">
        <v>78</v>
      </c>
      <c r="I3554" s="23" t="s">
        <v>5461</v>
      </c>
      <c r="J3554" s="5"/>
      <c r="K3554" s="5"/>
      <c r="L3554" s="19" t="str">
        <f>D3554&amp;"|"&amp;COUNTIF($D$5:D3554,D3554)</f>
        <v>استلام المصاعد: متطلبات عامة للمصعد|10</v>
      </c>
    </row>
    <row r="3555" spans="1:12" ht="36" x14ac:dyDescent="0.4">
      <c r="A3555" s="20">
        <v>3551</v>
      </c>
      <c r="B3555" s="20" t="s">
        <v>5437</v>
      </c>
      <c r="C3555" s="21" t="s">
        <v>5438</v>
      </c>
      <c r="D3555" s="21" t="s">
        <v>5457</v>
      </c>
      <c r="E3555" s="21" t="s">
        <v>404</v>
      </c>
      <c r="F3555" s="21" t="s">
        <v>5472</v>
      </c>
      <c r="G3555" s="21"/>
      <c r="H3555" s="20" t="s">
        <v>84</v>
      </c>
      <c r="I3555" s="21" t="s">
        <v>5461</v>
      </c>
      <c r="J3555" s="5"/>
      <c r="K3555" s="5"/>
      <c r="L3555" s="19" t="str">
        <f>D3555&amp;"|"&amp;COUNTIF($D$5:D3555,D3555)</f>
        <v>استلام المصاعد: متطلبات عامة للمصعد|11</v>
      </c>
    </row>
    <row r="3556" spans="1:12" ht="36" x14ac:dyDescent="0.4">
      <c r="A3556" s="22">
        <v>3552</v>
      </c>
      <c r="B3556" s="22" t="s">
        <v>5437</v>
      </c>
      <c r="C3556" s="23" t="s">
        <v>5438</v>
      </c>
      <c r="D3556" s="23" t="s">
        <v>5457</v>
      </c>
      <c r="E3556" s="23" t="s">
        <v>404</v>
      </c>
      <c r="F3556" s="23" t="s">
        <v>5473</v>
      </c>
      <c r="G3556" s="23"/>
      <c r="H3556" s="22" t="s">
        <v>84</v>
      </c>
      <c r="I3556" s="23" t="s">
        <v>5461</v>
      </c>
      <c r="J3556" s="5"/>
      <c r="K3556" s="5"/>
      <c r="L3556" s="19" t="str">
        <f>D3556&amp;"|"&amp;COUNTIF($D$5:D3556,D3556)</f>
        <v>استلام المصاعد: متطلبات عامة للمصعد|12</v>
      </c>
    </row>
    <row r="3557" spans="1:12" ht="36" x14ac:dyDescent="0.4">
      <c r="A3557" s="20">
        <v>3553</v>
      </c>
      <c r="B3557" s="20" t="s">
        <v>5437</v>
      </c>
      <c r="C3557" s="21" t="s">
        <v>5438</v>
      </c>
      <c r="D3557" s="21" t="s">
        <v>5457</v>
      </c>
      <c r="E3557" s="21" t="s">
        <v>404</v>
      </c>
      <c r="F3557" s="21" t="s">
        <v>5474</v>
      </c>
      <c r="G3557" s="21"/>
      <c r="H3557" s="20" t="s">
        <v>74</v>
      </c>
      <c r="I3557" s="21" t="s">
        <v>5461</v>
      </c>
      <c r="J3557" s="5"/>
      <c r="K3557" s="5"/>
      <c r="L3557" s="19" t="str">
        <f>D3557&amp;"|"&amp;COUNTIF($D$5:D3557,D3557)</f>
        <v>استلام المصاعد: متطلبات عامة للمصعد|13</v>
      </c>
    </row>
    <row r="3558" spans="1:12" ht="36" x14ac:dyDescent="0.4">
      <c r="A3558" s="22">
        <v>3554</v>
      </c>
      <c r="B3558" s="22" t="s">
        <v>5437</v>
      </c>
      <c r="C3558" s="23" t="s">
        <v>5438</v>
      </c>
      <c r="D3558" s="23" t="s">
        <v>5457</v>
      </c>
      <c r="E3558" s="23" t="s">
        <v>404</v>
      </c>
      <c r="F3558" s="23" t="s">
        <v>5475</v>
      </c>
      <c r="G3558" s="23"/>
      <c r="H3558" s="22" t="s">
        <v>84</v>
      </c>
      <c r="I3558" s="23" t="s">
        <v>5461</v>
      </c>
      <c r="J3558" s="5"/>
      <c r="K3558" s="5"/>
      <c r="L3558" s="19" t="str">
        <f>D3558&amp;"|"&amp;COUNTIF($D$5:D3558,D3558)</f>
        <v>استلام المصاعد: متطلبات عامة للمصعد|14</v>
      </c>
    </row>
    <row r="3559" spans="1:12" ht="36" x14ac:dyDescent="0.4">
      <c r="A3559" s="20">
        <v>3555</v>
      </c>
      <c r="B3559" s="20" t="s">
        <v>5437</v>
      </c>
      <c r="C3559" s="21" t="s">
        <v>5438</v>
      </c>
      <c r="D3559" s="21" t="s">
        <v>5457</v>
      </c>
      <c r="E3559" s="21" t="s">
        <v>404</v>
      </c>
      <c r="F3559" s="21" t="s">
        <v>5476</v>
      </c>
      <c r="G3559" s="21"/>
      <c r="H3559" s="20" t="s">
        <v>84</v>
      </c>
      <c r="I3559" s="21" t="s">
        <v>5461</v>
      </c>
      <c r="J3559" s="5"/>
      <c r="K3559" s="5"/>
      <c r="L3559" s="19" t="str">
        <f>D3559&amp;"|"&amp;COUNTIF($D$5:D3559,D3559)</f>
        <v>استلام المصاعد: متطلبات عامة للمصعد|15</v>
      </c>
    </row>
    <row r="3560" spans="1:12" ht="36" x14ac:dyDescent="0.4">
      <c r="A3560" s="22">
        <v>3556</v>
      </c>
      <c r="B3560" s="22" t="s">
        <v>5437</v>
      </c>
      <c r="C3560" s="23" t="s">
        <v>5438</v>
      </c>
      <c r="D3560" s="23" t="s">
        <v>5457</v>
      </c>
      <c r="E3560" s="23" t="s">
        <v>404</v>
      </c>
      <c r="F3560" s="23" t="s">
        <v>5477</v>
      </c>
      <c r="G3560" s="23"/>
      <c r="H3560" s="22" t="s">
        <v>84</v>
      </c>
      <c r="I3560" s="23" t="s">
        <v>5461</v>
      </c>
      <c r="J3560" s="5"/>
      <c r="K3560" s="5"/>
      <c r="L3560" s="19" t="str">
        <f>D3560&amp;"|"&amp;COUNTIF($D$5:D3560,D3560)</f>
        <v>استلام المصاعد: متطلبات عامة للمصعد|16</v>
      </c>
    </row>
    <row r="3561" spans="1:12" ht="36" x14ac:dyDescent="0.4">
      <c r="A3561" s="20">
        <v>3557</v>
      </c>
      <c r="B3561" s="20" t="s">
        <v>5437</v>
      </c>
      <c r="C3561" s="21" t="s">
        <v>5438</v>
      </c>
      <c r="D3561" s="21" t="s">
        <v>5457</v>
      </c>
      <c r="E3561" s="21" t="s">
        <v>404</v>
      </c>
      <c r="F3561" s="21" t="s">
        <v>5478</v>
      </c>
      <c r="G3561" s="21"/>
      <c r="H3561" s="20" t="s">
        <v>78</v>
      </c>
      <c r="I3561" s="21" t="s">
        <v>5461</v>
      </c>
      <c r="J3561" s="5"/>
      <c r="K3561" s="5"/>
      <c r="L3561" s="19" t="str">
        <f>D3561&amp;"|"&amp;COUNTIF($D$5:D3561,D3561)</f>
        <v>استلام المصاعد: متطلبات عامة للمصعد|17</v>
      </c>
    </row>
    <row r="3562" spans="1:12" ht="36" x14ac:dyDescent="0.4">
      <c r="A3562" s="22">
        <v>3558</v>
      </c>
      <c r="B3562" s="22" t="s">
        <v>5437</v>
      </c>
      <c r="C3562" s="23" t="s">
        <v>5438</v>
      </c>
      <c r="D3562" s="23" t="s">
        <v>5457</v>
      </c>
      <c r="E3562" s="23" t="s">
        <v>404</v>
      </c>
      <c r="F3562" s="23" t="s">
        <v>5479</v>
      </c>
      <c r="G3562" s="23"/>
      <c r="H3562" s="22" t="s">
        <v>84</v>
      </c>
      <c r="I3562" s="23" t="s">
        <v>5461</v>
      </c>
      <c r="J3562" s="5"/>
      <c r="K3562" s="5"/>
      <c r="L3562" s="19" t="str">
        <f>D3562&amp;"|"&amp;COUNTIF($D$5:D3562,D3562)</f>
        <v>استلام المصاعد: متطلبات عامة للمصعد|18</v>
      </c>
    </row>
    <row r="3563" spans="1:12" ht="36" x14ac:dyDescent="0.4">
      <c r="A3563" s="20">
        <v>3559</v>
      </c>
      <c r="B3563" s="20" t="s">
        <v>5437</v>
      </c>
      <c r="C3563" s="21" t="s">
        <v>5438</v>
      </c>
      <c r="D3563" s="21" t="s">
        <v>5457</v>
      </c>
      <c r="E3563" s="21" t="s">
        <v>404</v>
      </c>
      <c r="F3563" s="21" t="s">
        <v>5480</v>
      </c>
      <c r="G3563" s="21" t="s">
        <v>5189</v>
      </c>
      <c r="H3563" s="20" t="s">
        <v>74</v>
      </c>
      <c r="I3563" s="21" t="s">
        <v>5461</v>
      </c>
      <c r="J3563" s="5"/>
      <c r="K3563" s="5"/>
      <c r="L3563" s="19" t="str">
        <f>D3563&amp;"|"&amp;COUNTIF($D$5:D3563,D3563)</f>
        <v>استلام المصاعد: متطلبات عامة للمصعد|19</v>
      </c>
    </row>
    <row r="3564" spans="1:12" ht="18" x14ac:dyDescent="0.4">
      <c r="A3564" s="22">
        <v>3560</v>
      </c>
      <c r="B3564" s="22" t="s">
        <v>5437</v>
      </c>
      <c r="C3564" s="23" t="s">
        <v>5438</v>
      </c>
      <c r="D3564" s="23" t="s">
        <v>5481</v>
      </c>
      <c r="E3564" s="23" t="s">
        <v>76</v>
      </c>
      <c r="F3564" s="23" t="s">
        <v>5482</v>
      </c>
      <c r="G3564" s="23"/>
      <c r="H3564" s="22" t="s">
        <v>78</v>
      </c>
      <c r="I3564" s="23" t="s">
        <v>5219</v>
      </c>
      <c r="J3564" s="5"/>
      <c r="K3564" s="5"/>
      <c r="L3564" s="19" t="str">
        <f>D3564&amp;"|"&amp;COUNTIF($D$5:D3564,D3564)</f>
        <v>استلام المصاعد|1</v>
      </c>
    </row>
    <row r="3565" spans="1:12" ht="18" x14ac:dyDescent="0.4">
      <c r="A3565" s="20">
        <v>3561</v>
      </c>
      <c r="B3565" s="20" t="s">
        <v>5437</v>
      </c>
      <c r="C3565" s="21" t="s">
        <v>5438</v>
      </c>
      <c r="D3565" s="21" t="s">
        <v>5481</v>
      </c>
      <c r="E3565" s="21" t="s">
        <v>76</v>
      </c>
      <c r="F3565" s="21" t="s">
        <v>5483</v>
      </c>
      <c r="G3565" s="21" t="s">
        <v>5484</v>
      </c>
      <c r="H3565" s="20" t="s">
        <v>78</v>
      </c>
      <c r="I3565" s="21" t="s">
        <v>5461</v>
      </c>
      <c r="J3565" s="5"/>
      <c r="K3565" s="5"/>
      <c r="L3565" s="19" t="str">
        <f>D3565&amp;"|"&amp;COUNTIF($D$5:D3565,D3565)</f>
        <v>استلام المصاعد|2</v>
      </c>
    </row>
    <row r="3566" spans="1:12" ht="36" x14ac:dyDescent="0.4">
      <c r="A3566" s="22">
        <v>3562</v>
      </c>
      <c r="B3566" s="22" t="s">
        <v>5437</v>
      </c>
      <c r="C3566" s="23" t="s">
        <v>5438</v>
      </c>
      <c r="D3566" s="23" t="s">
        <v>5485</v>
      </c>
      <c r="E3566" s="23" t="s">
        <v>76</v>
      </c>
      <c r="F3566" s="23" t="s">
        <v>5486</v>
      </c>
      <c r="G3566" s="23" t="s">
        <v>5487</v>
      </c>
      <c r="H3566" s="22" t="s">
        <v>78</v>
      </c>
      <c r="I3566" s="23" t="s">
        <v>4542</v>
      </c>
      <c r="J3566" s="5"/>
      <c r="K3566" s="5"/>
      <c r="L3566" s="19" t="str">
        <f>D3566&amp;"|"&amp;COUNTIF($D$5:D3566,D3566)</f>
        <v>الحدود الدنيا لفراغات السلالم والمصاعد|1</v>
      </c>
    </row>
    <row r="3567" spans="1:12" ht="54" x14ac:dyDescent="0.4">
      <c r="A3567" s="20">
        <v>3563</v>
      </c>
      <c r="B3567" s="20" t="s">
        <v>5488</v>
      </c>
      <c r="C3567" s="21" t="s">
        <v>5489</v>
      </c>
      <c r="D3567" s="21" t="s">
        <v>5490</v>
      </c>
      <c r="E3567" s="21" t="s">
        <v>76</v>
      </c>
      <c r="F3567" s="21" t="s">
        <v>5491</v>
      </c>
      <c r="G3567" s="21"/>
      <c r="H3567" s="20" t="s">
        <v>78</v>
      </c>
      <c r="I3567" s="21" t="s">
        <v>5492</v>
      </c>
      <c r="J3567" s="5"/>
      <c r="K3567" s="5"/>
      <c r="L3567" s="19" t="str">
        <f>D3567&amp;"|"&amp;COUNTIF($D$5:D3567,D3567)</f>
        <v>إجراءات التسليم الابتدائي للمشروع|1</v>
      </c>
    </row>
    <row r="3568" spans="1:12" ht="36" x14ac:dyDescent="0.4">
      <c r="A3568" s="22">
        <v>3564</v>
      </c>
      <c r="B3568" s="22" t="s">
        <v>5488</v>
      </c>
      <c r="C3568" s="23" t="s">
        <v>5489</v>
      </c>
      <c r="D3568" s="23" t="s">
        <v>5490</v>
      </c>
      <c r="E3568" s="23" t="s">
        <v>76</v>
      </c>
      <c r="F3568" s="23" t="s">
        <v>5493</v>
      </c>
      <c r="G3568" s="23" t="s">
        <v>5494</v>
      </c>
      <c r="H3568" s="22" t="s">
        <v>78</v>
      </c>
      <c r="I3568" s="23" t="s">
        <v>5492</v>
      </c>
      <c r="J3568" s="5"/>
      <c r="K3568" s="5"/>
      <c r="L3568" s="19" t="str">
        <f>D3568&amp;"|"&amp;COUNTIF($D$5:D3568,D3568)</f>
        <v>إجراءات التسليم الابتدائي للمشروع|2</v>
      </c>
    </row>
    <row r="3569" spans="1:12" ht="36" x14ac:dyDescent="0.4">
      <c r="A3569" s="20">
        <v>3565</v>
      </c>
      <c r="B3569" s="20" t="s">
        <v>5488</v>
      </c>
      <c r="C3569" s="21" t="s">
        <v>5489</v>
      </c>
      <c r="D3569" s="21" t="s">
        <v>5490</v>
      </c>
      <c r="E3569" s="21" t="s">
        <v>76</v>
      </c>
      <c r="F3569" s="21" t="s">
        <v>5495</v>
      </c>
      <c r="G3569" s="21"/>
      <c r="H3569" s="20" t="s">
        <v>78</v>
      </c>
      <c r="I3569" s="21" t="s">
        <v>5492</v>
      </c>
      <c r="J3569" s="5"/>
      <c r="K3569" s="5"/>
      <c r="L3569" s="19" t="str">
        <f>D3569&amp;"|"&amp;COUNTIF($D$5:D3569,D3569)</f>
        <v>إجراءات التسليم الابتدائي للمشروع|3</v>
      </c>
    </row>
    <row r="3570" spans="1:12" ht="18" x14ac:dyDescent="0.4">
      <c r="A3570" s="22">
        <v>3566</v>
      </c>
      <c r="B3570" s="22" t="s">
        <v>5488</v>
      </c>
      <c r="C3570" s="23" t="s">
        <v>5489</v>
      </c>
      <c r="D3570" s="23" t="s">
        <v>5490</v>
      </c>
      <c r="E3570" s="23" t="s">
        <v>404</v>
      </c>
      <c r="F3570" s="23" t="s">
        <v>5496</v>
      </c>
      <c r="G3570" s="23" t="s">
        <v>5497</v>
      </c>
      <c r="H3570" s="22" t="s">
        <v>74</v>
      </c>
      <c r="I3570" s="23" t="s">
        <v>5492</v>
      </c>
      <c r="J3570" s="5"/>
      <c r="K3570" s="5"/>
      <c r="L3570" s="19" t="str">
        <f>D3570&amp;"|"&amp;COUNTIF($D$5:D3570,D3570)</f>
        <v>إجراءات التسليم الابتدائي للمشروع|4</v>
      </c>
    </row>
    <row r="3571" spans="1:12" ht="36" x14ac:dyDescent="0.4">
      <c r="A3571" s="20">
        <v>3567</v>
      </c>
      <c r="B3571" s="20" t="s">
        <v>5488</v>
      </c>
      <c r="C3571" s="21" t="s">
        <v>5489</v>
      </c>
      <c r="D3571" s="21" t="s">
        <v>5490</v>
      </c>
      <c r="E3571" s="21" t="s">
        <v>76</v>
      </c>
      <c r="F3571" s="21" t="s">
        <v>5498</v>
      </c>
      <c r="G3571" s="21"/>
      <c r="H3571" s="20" t="s">
        <v>78</v>
      </c>
      <c r="I3571" s="21" t="s">
        <v>5492</v>
      </c>
      <c r="J3571" s="5"/>
      <c r="K3571" s="5"/>
      <c r="L3571" s="19" t="str">
        <f>D3571&amp;"|"&amp;COUNTIF($D$5:D3571,D3571)</f>
        <v>إجراءات التسليم الابتدائي للمشروع|5</v>
      </c>
    </row>
    <row r="3572" spans="1:12" ht="36" x14ac:dyDescent="0.4">
      <c r="A3572" s="22">
        <v>3568</v>
      </c>
      <c r="B3572" s="22" t="s">
        <v>5488</v>
      </c>
      <c r="C3572" s="23" t="s">
        <v>5489</v>
      </c>
      <c r="D3572" s="23" t="s">
        <v>5490</v>
      </c>
      <c r="E3572" s="23" t="s">
        <v>404</v>
      </c>
      <c r="F3572" s="23" t="s">
        <v>5499</v>
      </c>
      <c r="G3572" s="23"/>
      <c r="H3572" s="22" t="s">
        <v>74</v>
      </c>
      <c r="I3572" s="23" t="s">
        <v>5492</v>
      </c>
      <c r="J3572" s="5"/>
      <c r="K3572" s="5"/>
      <c r="L3572" s="19" t="str">
        <f>D3572&amp;"|"&amp;COUNTIF($D$5:D3572,D3572)</f>
        <v>إجراءات التسليم الابتدائي للمشروع|6</v>
      </c>
    </row>
    <row r="3573" spans="1:12" ht="36" x14ac:dyDescent="0.4">
      <c r="A3573" s="20">
        <v>3569</v>
      </c>
      <c r="B3573" s="20" t="s">
        <v>5488</v>
      </c>
      <c r="C3573" s="21" t="s">
        <v>5489</v>
      </c>
      <c r="D3573" s="21" t="s">
        <v>5490</v>
      </c>
      <c r="E3573" s="21" t="s">
        <v>404</v>
      </c>
      <c r="F3573" s="21" t="s">
        <v>5500</v>
      </c>
      <c r="G3573" s="21"/>
      <c r="H3573" s="20" t="s">
        <v>74</v>
      </c>
      <c r="I3573" s="21" t="s">
        <v>5492</v>
      </c>
      <c r="J3573" s="5"/>
      <c r="K3573" s="5"/>
      <c r="L3573" s="19" t="str">
        <f>D3573&amp;"|"&amp;COUNTIF($D$5:D3573,D3573)</f>
        <v>إجراءات التسليم الابتدائي للمشروع|7</v>
      </c>
    </row>
    <row r="3574" spans="1:12" ht="36" x14ac:dyDescent="0.4">
      <c r="A3574" s="22">
        <v>3570</v>
      </c>
      <c r="B3574" s="22" t="s">
        <v>5488</v>
      </c>
      <c r="C3574" s="23" t="s">
        <v>5489</v>
      </c>
      <c r="D3574" s="23" t="s">
        <v>5490</v>
      </c>
      <c r="E3574" s="23" t="s">
        <v>76</v>
      </c>
      <c r="F3574" s="23" t="s">
        <v>5501</v>
      </c>
      <c r="G3574" s="23" t="s">
        <v>5502</v>
      </c>
      <c r="H3574" s="22" t="s">
        <v>78</v>
      </c>
      <c r="I3574" s="23" t="s">
        <v>5492</v>
      </c>
      <c r="J3574" s="5"/>
      <c r="K3574" s="5"/>
      <c r="L3574" s="19" t="str">
        <f>D3574&amp;"|"&amp;COUNTIF($D$5:D3574,D3574)</f>
        <v>إجراءات التسليم الابتدائي للمشروع|8</v>
      </c>
    </row>
    <row r="3575" spans="1:12" ht="36" x14ac:dyDescent="0.4">
      <c r="A3575" s="20">
        <v>3571</v>
      </c>
      <c r="B3575" s="20" t="s">
        <v>5488</v>
      </c>
      <c r="C3575" s="21" t="s">
        <v>5489</v>
      </c>
      <c r="D3575" s="21" t="s">
        <v>5490</v>
      </c>
      <c r="E3575" s="21" t="s">
        <v>76</v>
      </c>
      <c r="F3575" s="21" t="s">
        <v>5503</v>
      </c>
      <c r="G3575" s="21"/>
      <c r="H3575" s="20" t="s">
        <v>78</v>
      </c>
      <c r="I3575" s="21" t="s">
        <v>5492</v>
      </c>
      <c r="J3575" s="5"/>
      <c r="K3575" s="5"/>
      <c r="L3575" s="19" t="str">
        <f>D3575&amp;"|"&amp;COUNTIF($D$5:D3575,D3575)</f>
        <v>إجراءات التسليم الابتدائي للمشروع|9</v>
      </c>
    </row>
    <row r="3576" spans="1:12" ht="18" x14ac:dyDescent="0.4">
      <c r="A3576" s="22">
        <v>3572</v>
      </c>
      <c r="B3576" s="22" t="s">
        <v>5488</v>
      </c>
      <c r="C3576" s="23" t="s">
        <v>5489</v>
      </c>
      <c r="D3576" s="23" t="s">
        <v>5490</v>
      </c>
      <c r="E3576" s="23" t="s">
        <v>76</v>
      </c>
      <c r="F3576" s="23" t="s">
        <v>5504</v>
      </c>
      <c r="G3576" s="23" t="s">
        <v>5497</v>
      </c>
      <c r="H3576" s="22" t="s">
        <v>78</v>
      </c>
      <c r="I3576" s="23" t="s">
        <v>5492</v>
      </c>
      <c r="J3576" s="5"/>
      <c r="K3576" s="5"/>
      <c r="L3576" s="19" t="str">
        <f>D3576&amp;"|"&amp;COUNTIF($D$5:D3576,D3576)</f>
        <v>إجراءات التسليم الابتدائي للمشروع|10</v>
      </c>
    </row>
    <row r="3577" spans="1:12" ht="18" x14ac:dyDescent="0.4">
      <c r="A3577" s="20">
        <v>3573</v>
      </c>
      <c r="B3577" s="20" t="s">
        <v>5488</v>
      </c>
      <c r="C3577" s="21" t="s">
        <v>5489</v>
      </c>
      <c r="D3577" s="21" t="s">
        <v>5490</v>
      </c>
      <c r="E3577" s="21" t="s">
        <v>76</v>
      </c>
      <c r="F3577" s="21" t="s">
        <v>5505</v>
      </c>
      <c r="G3577" s="21"/>
      <c r="H3577" s="20" t="s">
        <v>78</v>
      </c>
      <c r="I3577" s="21" t="s">
        <v>5492</v>
      </c>
      <c r="J3577" s="5"/>
      <c r="K3577" s="5"/>
      <c r="L3577" s="19" t="str">
        <f>D3577&amp;"|"&amp;COUNTIF($D$5:D3577,D3577)</f>
        <v>إجراءات التسليم الابتدائي للمشروع|11</v>
      </c>
    </row>
    <row r="3578" spans="1:12" ht="72" x14ac:dyDescent="0.4">
      <c r="A3578" s="22">
        <v>3574</v>
      </c>
      <c r="B3578" s="22" t="s">
        <v>5488</v>
      </c>
      <c r="C3578" s="23" t="s">
        <v>5489</v>
      </c>
      <c r="D3578" s="23" t="s">
        <v>5490</v>
      </c>
      <c r="E3578" s="23" t="s">
        <v>76</v>
      </c>
      <c r="F3578" s="23" t="s">
        <v>5506</v>
      </c>
      <c r="G3578" s="23" t="s">
        <v>5507</v>
      </c>
      <c r="H3578" s="22" t="s">
        <v>78</v>
      </c>
      <c r="I3578" s="23" t="s">
        <v>5492</v>
      </c>
      <c r="J3578" s="5"/>
      <c r="K3578" s="5"/>
      <c r="L3578" s="19" t="str">
        <f>D3578&amp;"|"&amp;COUNTIF($D$5:D3578,D3578)</f>
        <v>إجراءات التسليم الابتدائي للمشروع|12</v>
      </c>
    </row>
    <row r="3579" spans="1:12" ht="36" x14ac:dyDescent="0.4">
      <c r="A3579" s="20">
        <v>3575</v>
      </c>
      <c r="B3579" s="20" t="s">
        <v>5488</v>
      </c>
      <c r="C3579" s="21" t="s">
        <v>5489</v>
      </c>
      <c r="D3579" s="21" t="s">
        <v>5490</v>
      </c>
      <c r="E3579" s="21" t="s">
        <v>76</v>
      </c>
      <c r="F3579" s="21" t="s">
        <v>5508</v>
      </c>
      <c r="G3579" s="21"/>
      <c r="H3579" s="20" t="s">
        <v>78</v>
      </c>
      <c r="I3579" s="21" t="s">
        <v>5509</v>
      </c>
      <c r="J3579" s="5"/>
      <c r="K3579" s="5"/>
      <c r="L3579" s="19" t="str">
        <f>D3579&amp;"|"&amp;COUNTIF($D$5:D3579,D3579)</f>
        <v>إجراءات التسليم الابتدائي للمشروع|13</v>
      </c>
    </row>
    <row r="3580" spans="1:12" ht="36" x14ac:dyDescent="0.4">
      <c r="A3580" s="22">
        <v>3576</v>
      </c>
      <c r="B3580" s="22" t="s">
        <v>5488</v>
      </c>
      <c r="C3580" s="23" t="s">
        <v>5489</v>
      </c>
      <c r="D3580" s="23" t="s">
        <v>5490</v>
      </c>
      <c r="E3580" s="23" t="s">
        <v>404</v>
      </c>
      <c r="F3580" s="23" t="s">
        <v>5510</v>
      </c>
      <c r="G3580" s="23"/>
      <c r="H3580" s="22" t="s">
        <v>78</v>
      </c>
      <c r="I3580" s="23" t="s">
        <v>5509</v>
      </c>
      <c r="J3580" s="5"/>
      <c r="K3580" s="5"/>
      <c r="L3580" s="19" t="str">
        <f>D3580&amp;"|"&amp;COUNTIF($D$5:D3580,D3580)</f>
        <v>إجراءات التسليم الابتدائي للمشروع|14</v>
      </c>
    </row>
    <row r="3581" spans="1:12" ht="36" x14ac:dyDescent="0.4">
      <c r="A3581" s="20">
        <v>3577</v>
      </c>
      <c r="B3581" s="20" t="s">
        <v>5488</v>
      </c>
      <c r="C3581" s="21" t="s">
        <v>5489</v>
      </c>
      <c r="D3581" s="21" t="s">
        <v>5490</v>
      </c>
      <c r="E3581" s="21" t="s">
        <v>76</v>
      </c>
      <c r="F3581" s="21" t="s">
        <v>5511</v>
      </c>
      <c r="G3581" s="21"/>
      <c r="H3581" s="20" t="s">
        <v>78</v>
      </c>
      <c r="I3581" s="21" t="s">
        <v>5509</v>
      </c>
      <c r="J3581" s="5"/>
      <c r="K3581" s="5"/>
      <c r="L3581" s="19" t="str">
        <f>D3581&amp;"|"&amp;COUNTIF($D$5:D3581,D3581)</f>
        <v>إجراءات التسليم الابتدائي للمشروع|15</v>
      </c>
    </row>
    <row r="3582" spans="1:12" ht="18" x14ac:dyDescent="0.4">
      <c r="A3582" s="22">
        <v>3578</v>
      </c>
      <c r="B3582" s="22" t="s">
        <v>5488</v>
      </c>
      <c r="C3582" s="23" t="s">
        <v>5489</v>
      </c>
      <c r="D3582" s="23" t="s">
        <v>5490</v>
      </c>
      <c r="E3582" s="23" t="s">
        <v>76</v>
      </c>
      <c r="F3582" s="23" t="s">
        <v>5512</v>
      </c>
      <c r="G3582" s="23" t="s">
        <v>5513</v>
      </c>
      <c r="H3582" s="22" t="s">
        <v>78</v>
      </c>
      <c r="I3582" s="23" t="s">
        <v>5509</v>
      </c>
      <c r="J3582" s="5"/>
      <c r="K3582" s="5"/>
      <c r="L3582" s="19" t="str">
        <f>D3582&amp;"|"&amp;COUNTIF($D$5:D3582,D3582)</f>
        <v>إجراءات التسليم الابتدائي للمشروع|16</v>
      </c>
    </row>
    <row r="3583" spans="1:12" ht="18" x14ac:dyDescent="0.4">
      <c r="A3583" s="20">
        <v>3579</v>
      </c>
      <c r="B3583" s="20" t="s">
        <v>5488</v>
      </c>
      <c r="C3583" s="21" t="s">
        <v>5489</v>
      </c>
      <c r="D3583" s="21" t="s">
        <v>5490</v>
      </c>
      <c r="E3583" s="21" t="s">
        <v>404</v>
      </c>
      <c r="F3583" s="21" t="s">
        <v>5514</v>
      </c>
      <c r="G3583" s="21"/>
      <c r="H3583" s="20" t="s">
        <v>78</v>
      </c>
      <c r="I3583" s="21" t="s">
        <v>5509</v>
      </c>
      <c r="J3583" s="5"/>
      <c r="K3583" s="5"/>
      <c r="L3583" s="19" t="str">
        <f>D3583&amp;"|"&amp;COUNTIF($D$5:D3583,D3583)</f>
        <v>إجراءات التسليم الابتدائي للمشروع|17</v>
      </c>
    </row>
    <row r="3584" spans="1:12" ht="18" x14ac:dyDescent="0.4">
      <c r="A3584" s="22">
        <v>3580</v>
      </c>
      <c r="B3584" s="22" t="s">
        <v>5488</v>
      </c>
      <c r="C3584" s="23" t="s">
        <v>5489</v>
      </c>
      <c r="D3584" s="23" t="s">
        <v>5490</v>
      </c>
      <c r="E3584" s="23" t="s">
        <v>404</v>
      </c>
      <c r="F3584" s="23" t="s">
        <v>5515</v>
      </c>
      <c r="G3584" s="23" t="s">
        <v>5516</v>
      </c>
      <c r="H3584" s="22" t="s">
        <v>84</v>
      </c>
      <c r="I3584" s="23" t="s">
        <v>5509</v>
      </c>
      <c r="J3584" s="5"/>
      <c r="K3584" s="5"/>
      <c r="L3584" s="19" t="str">
        <f>D3584&amp;"|"&amp;COUNTIF($D$5:D3584,D3584)</f>
        <v>إجراءات التسليم الابتدائي للمشروع|18</v>
      </c>
    </row>
    <row r="3585" spans="1:12" ht="18" x14ac:dyDescent="0.4">
      <c r="A3585" s="20">
        <v>3581</v>
      </c>
      <c r="B3585" s="20" t="s">
        <v>5488</v>
      </c>
      <c r="C3585" s="21" t="s">
        <v>5489</v>
      </c>
      <c r="D3585" s="21" t="s">
        <v>5490</v>
      </c>
      <c r="E3585" s="21" t="s">
        <v>404</v>
      </c>
      <c r="F3585" s="21" t="s">
        <v>5517</v>
      </c>
      <c r="G3585" s="21"/>
      <c r="H3585" s="20" t="s">
        <v>84</v>
      </c>
      <c r="I3585" s="21" t="s">
        <v>5509</v>
      </c>
      <c r="J3585" s="5"/>
      <c r="K3585" s="5"/>
      <c r="L3585" s="19" t="str">
        <f>D3585&amp;"|"&amp;COUNTIF($D$5:D3585,D3585)</f>
        <v>إجراءات التسليم الابتدائي للمشروع|19</v>
      </c>
    </row>
    <row r="3586" spans="1:12" ht="36" x14ac:dyDescent="0.4">
      <c r="A3586" s="22">
        <v>3582</v>
      </c>
      <c r="B3586" s="22" t="s">
        <v>5488</v>
      </c>
      <c r="C3586" s="23" t="s">
        <v>5489</v>
      </c>
      <c r="D3586" s="23" t="s">
        <v>5490</v>
      </c>
      <c r="E3586" s="23" t="s">
        <v>76</v>
      </c>
      <c r="F3586" s="23" t="s">
        <v>5518</v>
      </c>
      <c r="G3586" s="23"/>
      <c r="H3586" s="22" t="s">
        <v>78</v>
      </c>
      <c r="I3586" s="23" t="s">
        <v>5509</v>
      </c>
      <c r="J3586" s="5"/>
      <c r="K3586" s="5"/>
      <c r="L3586" s="19" t="str">
        <f>D3586&amp;"|"&amp;COUNTIF($D$5:D3586,D3586)</f>
        <v>إجراءات التسليم الابتدائي للمشروع|20</v>
      </c>
    </row>
    <row r="3587" spans="1:12" ht="18" x14ac:dyDescent="0.4">
      <c r="A3587" s="20">
        <v>3583</v>
      </c>
      <c r="B3587" s="20" t="s">
        <v>5488</v>
      </c>
      <c r="C3587" s="21" t="s">
        <v>5489</v>
      </c>
      <c r="D3587" s="21" t="s">
        <v>5490</v>
      </c>
      <c r="E3587" s="21" t="s">
        <v>76</v>
      </c>
      <c r="F3587" s="21" t="s">
        <v>5519</v>
      </c>
      <c r="G3587" s="21" t="s">
        <v>5520</v>
      </c>
      <c r="H3587" s="20" t="s">
        <v>78</v>
      </c>
      <c r="I3587" s="21" t="s">
        <v>5509</v>
      </c>
      <c r="J3587" s="5"/>
      <c r="K3587" s="5"/>
      <c r="L3587" s="19" t="str">
        <f>D3587&amp;"|"&amp;COUNTIF($D$5:D3587,D3587)</f>
        <v>إجراءات التسليم الابتدائي للمشروع|21</v>
      </c>
    </row>
    <row r="3588" spans="1:12" ht="36" x14ac:dyDescent="0.4">
      <c r="A3588" s="22">
        <v>3584</v>
      </c>
      <c r="B3588" s="22" t="s">
        <v>5488</v>
      </c>
      <c r="C3588" s="23" t="s">
        <v>5489</v>
      </c>
      <c r="D3588" s="23" t="s">
        <v>5490</v>
      </c>
      <c r="E3588" s="23" t="s">
        <v>76</v>
      </c>
      <c r="F3588" s="23" t="s">
        <v>5521</v>
      </c>
      <c r="G3588" s="23" t="s">
        <v>5520</v>
      </c>
      <c r="H3588" s="22" t="s">
        <v>78</v>
      </c>
      <c r="I3588" s="23" t="s">
        <v>5509</v>
      </c>
      <c r="J3588" s="5"/>
      <c r="K3588" s="5"/>
      <c r="L3588" s="19" t="str">
        <f>D3588&amp;"|"&amp;COUNTIF($D$5:D3588,D3588)</f>
        <v>إجراءات التسليم الابتدائي للمشروع|22</v>
      </c>
    </row>
    <row r="3589" spans="1:12" ht="36" x14ac:dyDescent="0.4">
      <c r="A3589" s="20">
        <v>3585</v>
      </c>
      <c r="B3589" s="20" t="s">
        <v>5488</v>
      </c>
      <c r="C3589" s="21" t="s">
        <v>5489</v>
      </c>
      <c r="D3589" s="21" t="s">
        <v>5490</v>
      </c>
      <c r="E3589" s="21" t="s">
        <v>76</v>
      </c>
      <c r="F3589" s="21" t="s">
        <v>5522</v>
      </c>
      <c r="G3589" s="21"/>
      <c r="H3589" s="20" t="s">
        <v>78</v>
      </c>
      <c r="I3589" s="21" t="s">
        <v>5509</v>
      </c>
      <c r="J3589" s="5"/>
      <c r="K3589" s="5"/>
      <c r="L3589" s="19" t="str">
        <f>D3589&amp;"|"&amp;COUNTIF($D$5:D3589,D3589)</f>
        <v>إجراءات التسليم الابتدائي للمشروع|23</v>
      </c>
    </row>
    <row r="3590" spans="1:12" ht="36" x14ac:dyDescent="0.4">
      <c r="A3590" s="22">
        <v>3586</v>
      </c>
      <c r="B3590" s="22" t="s">
        <v>5488</v>
      </c>
      <c r="C3590" s="23" t="s">
        <v>5489</v>
      </c>
      <c r="D3590" s="23" t="s">
        <v>5490</v>
      </c>
      <c r="E3590" s="23" t="s">
        <v>76</v>
      </c>
      <c r="F3590" s="23" t="s">
        <v>5523</v>
      </c>
      <c r="G3590" s="23" t="s">
        <v>5524</v>
      </c>
      <c r="H3590" s="22" t="s">
        <v>74</v>
      </c>
      <c r="I3590" s="23" t="s">
        <v>5509</v>
      </c>
      <c r="J3590" s="5"/>
      <c r="K3590" s="5"/>
      <c r="L3590" s="19" t="str">
        <f>D3590&amp;"|"&amp;COUNTIF($D$5:D3590,D3590)</f>
        <v>إجراءات التسليم الابتدائي للمشروع|24</v>
      </c>
    </row>
    <row r="3591" spans="1:12" ht="36" x14ac:dyDescent="0.4">
      <c r="A3591" s="20">
        <v>3587</v>
      </c>
      <c r="B3591" s="20" t="s">
        <v>5488</v>
      </c>
      <c r="C3591" s="21" t="s">
        <v>5489</v>
      </c>
      <c r="D3591" s="21" t="s">
        <v>5490</v>
      </c>
      <c r="E3591" s="21" t="s">
        <v>404</v>
      </c>
      <c r="F3591" s="21" t="s">
        <v>5525</v>
      </c>
      <c r="G3591" s="21" t="s">
        <v>5526</v>
      </c>
      <c r="H3591" s="20" t="s">
        <v>84</v>
      </c>
      <c r="I3591" s="21" t="s">
        <v>5509</v>
      </c>
      <c r="J3591" s="5"/>
      <c r="K3591" s="5"/>
      <c r="L3591" s="19" t="str">
        <f>D3591&amp;"|"&amp;COUNTIF($D$5:D3591,D3591)</f>
        <v>إجراءات التسليم الابتدائي للمشروع|25</v>
      </c>
    </row>
    <row r="3592" spans="1:12" ht="36" x14ac:dyDescent="0.4">
      <c r="A3592" s="22">
        <v>3588</v>
      </c>
      <c r="B3592" s="22" t="s">
        <v>5488</v>
      </c>
      <c r="C3592" s="23" t="s">
        <v>5489</v>
      </c>
      <c r="D3592" s="23" t="s">
        <v>5490</v>
      </c>
      <c r="E3592" s="23" t="s">
        <v>404</v>
      </c>
      <c r="F3592" s="23" t="s">
        <v>5527</v>
      </c>
      <c r="G3592" s="23"/>
      <c r="H3592" s="22" t="s">
        <v>74</v>
      </c>
      <c r="I3592" s="23" t="s">
        <v>5509</v>
      </c>
      <c r="J3592" s="5"/>
      <c r="K3592" s="5"/>
      <c r="L3592" s="19" t="str">
        <f>D3592&amp;"|"&amp;COUNTIF($D$5:D3592,D3592)</f>
        <v>إجراءات التسليم الابتدائي للمشروع|26</v>
      </c>
    </row>
    <row r="3593" spans="1:12" ht="36" x14ac:dyDescent="0.4">
      <c r="A3593" s="20">
        <v>3589</v>
      </c>
      <c r="B3593" s="20" t="s">
        <v>5488</v>
      </c>
      <c r="C3593" s="21" t="s">
        <v>5489</v>
      </c>
      <c r="D3593" s="21" t="s">
        <v>5490</v>
      </c>
      <c r="E3593" s="21" t="s">
        <v>76</v>
      </c>
      <c r="F3593" s="21" t="s">
        <v>5528</v>
      </c>
      <c r="G3593" s="21" t="s">
        <v>5529</v>
      </c>
      <c r="H3593" s="20" t="s">
        <v>78</v>
      </c>
      <c r="I3593" s="21" t="s">
        <v>5509</v>
      </c>
      <c r="J3593" s="5"/>
      <c r="K3593" s="5"/>
      <c r="L3593" s="19" t="str">
        <f>D3593&amp;"|"&amp;COUNTIF($D$5:D3593,D3593)</f>
        <v>إجراءات التسليم الابتدائي للمشروع|27</v>
      </c>
    </row>
    <row r="3594" spans="1:12" ht="18" x14ac:dyDescent="0.4">
      <c r="A3594" s="22">
        <v>3590</v>
      </c>
      <c r="B3594" s="22" t="s">
        <v>5488</v>
      </c>
      <c r="C3594" s="23" t="s">
        <v>5489</v>
      </c>
      <c r="D3594" s="23" t="s">
        <v>5530</v>
      </c>
      <c r="E3594" s="23" t="s">
        <v>404</v>
      </c>
      <c r="F3594" s="23" t="s">
        <v>5531</v>
      </c>
      <c r="G3594" s="23"/>
      <c r="H3594" s="22" t="s">
        <v>78</v>
      </c>
      <c r="I3594" s="23" t="s">
        <v>5509</v>
      </c>
      <c r="J3594" s="5"/>
      <c r="K3594" s="5"/>
      <c r="L3594" s="19" t="str">
        <f>D3594&amp;"|"&amp;COUNTIF($D$5:D3594,D3594)</f>
        <v>الاستلام الابتدائي: الأعمال المعمارية|1</v>
      </c>
    </row>
    <row r="3595" spans="1:12" ht="36" x14ac:dyDescent="0.4">
      <c r="A3595" s="20">
        <v>3591</v>
      </c>
      <c r="B3595" s="20" t="s">
        <v>5488</v>
      </c>
      <c r="C3595" s="21" t="s">
        <v>5489</v>
      </c>
      <c r="D3595" s="21" t="s">
        <v>5530</v>
      </c>
      <c r="E3595" s="21" t="s">
        <v>404</v>
      </c>
      <c r="F3595" s="21" t="s">
        <v>5532</v>
      </c>
      <c r="G3595" s="21"/>
      <c r="H3595" s="20" t="s">
        <v>78</v>
      </c>
      <c r="I3595" s="21" t="s">
        <v>5533</v>
      </c>
      <c r="J3595" s="5"/>
      <c r="K3595" s="5"/>
      <c r="L3595" s="19" t="str">
        <f>D3595&amp;"|"&amp;COUNTIF($D$5:D3595,D3595)</f>
        <v>الاستلام الابتدائي: الأعمال المعمارية|2</v>
      </c>
    </row>
    <row r="3596" spans="1:12" ht="18" x14ac:dyDescent="0.4">
      <c r="A3596" s="22">
        <v>3592</v>
      </c>
      <c r="B3596" s="22" t="s">
        <v>5488</v>
      </c>
      <c r="C3596" s="23" t="s">
        <v>5489</v>
      </c>
      <c r="D3596" s="23" t="s">
        <v>5530</v>
      </c>
      <c r="E3596" s="23" t="s">
        <v>404</v>
      </c>
      <c r="F3596" s="23" t="s">
        <v>5534</v>
      </c>
      <c r="G3596" s="23" t="s">
        <v>5535</v>
      </c>
      <c r="H3596" s="22" t="s">
        <v>84</v>
      </c>
      <c r="I3596" s="23" t="s">
        <v>5533</v>
      </c>
      <c r="J3596" s="5"/>
      <c r="K3596" s="5"/>
      <c r="L3596" s="19" t="str">
        <f>D3596&amp;"|"&amp;COUNTIF($D$5:D3596,D3596)</f>
        <v>الاستلام الابتدائي: الأعمال المعمارية|3</v>
      </c>
    </row>
    <row r="3597" spans="1:12" ht="18" x14ac:dyDescent="0.4">
      <c r="A3597" s="20">
        <v>3593</v>
      </c>
      <c r="B3597" s="20" t="s">
        <v>5488</v>
      </c>
      <c r="C3597" s="21" t="s">
        <v>5489</v>
      </c>
      <c r="D3597" s="21" t="s">
        <v>5530</v>
      </c>
      <c r="E3597" s="21" t="s">
        <v>404</v>
      </c>
      <c r="F3597" s="21" t="s">
        <v>5536</v>
      </c>
      <c r="G3597" s="21"/>
      <c r="H3597" s="20" t="s">
        <v>84</v>
      </c>
      <c r="I3597" s="21" t="s">
        <v>5533</v>
      </c>
      <c r="J3597" s="5"/>
      <c r="K3597" s="5"/>
      <c r="L3597" s="19" t="str">
        <f>D3597&amp;"|"&amp;COUNTIF($D$5:D3597,D3597)</f>
        <v>الاستلام الابتدائي: الأعمال المعمارية|4</v>
      </c>
    </row>
    <row r="3598" spans="1:12" ht="36" x14ac:dyDescent="0.4">
      <c r="A3598" s="22">
        <v>3594</v>
      </c>
      <c r="B3598" s="22" t="s">
        <v>5488</v>
      </c>
      <c r="C3598" s="23" t="s">
        <v>5489</v>
      </c>
      <c r="D3598" s="23" t="s">
        <v>5530</v>
      </c>
      <c r="E3598" s="23" t="s">
        <v>404</v>
      </c>
      <c r="F3598" s="23" t="s">
        <v>5537</v>
      </c>
      <c r="G3598" s="23"/>
      <c r="H3598" s="22" t="s">
        <v>84</v>
      </c>
      <c r="I3598" s="23" t="s">
        <v>5533</v>
      </c>
      <c r="J3598" s="5"/>
      <c r="K3598" s="5"/>
      <c r="L3598" s="19" t="str">
        <f>D3598&amp;"|"&amp;COUNTIF($D$5:D3598,D3598)</f>
        <v>الاستلام الابتدائي: الأعمال المعمارية|5</v>
      </c>
    </row>
    <row r="3599" spans="1:12" ht="18" x14ac:dyDescent="0.4">
      <c r="A3599" s="20">
        <v>3595</v>
      </c>
      <c r="B3599" s="20" t="s">
        <v>5488</v>
      </c>
      <c r="C3599" s="21" t="s">
        <v>5489</v>
      </c>
      <c r="D3599" s="21" t="s">
        <v>5530</v>
      </c>
      <c r="E3599" s="21" t="s">
        <v>404</v>
      </c>
      <c r="F3599" s="21" t="s">
        <v>5538</v>
      </c>
      <c r="G3599" s="21"/>
      <c r="H3599" s="20" t="s">
        <v>84</v>
      </c>
      <c r="I3599" s="21" t="s">
        <v>5533</v>
      </c>
      <c r="J3599" s="5"/>
      <c r="K3599" s="5"/>
      <c r="L3599" s="19" t="str">
        <f>D3599&amp;"|"&amp;COUNTIF($D$5:D3599,D3599)</f>
        <v>الاستلام الابتدائي: الأعمال المعمارية|6</v>
      </c>
    </row>
    <row r="3600" spans="1:12" ht="36" x14ac:dyDescent="0.4">
      <c r="A3600" s="22">
        <v>3596</v>
      </c>
      <c r="B3600" s="22" t="s">
        <v>5488</v>
      </c>
      <c r="C3600" s="23" t="s">
        <v>5489</v>
      </c>
      <c r="D3600" s="23" t="s">
        <v>5530</v>
      </c>
      <c r="E3600" s="23" t="s">
        <v>404</v>
      </c>
      <c r="F3600" s="23" t="s">
        <v>5539</v>
      </c>
      <c r="G3600" s="23" t="s">
        <v>5540</v>
      </c>
      <c r="H3600" s="22" t="s">
        <v>74</v>
      </c>
      <c r="I3600" s="23" t="s">
        <v>5533</v>
      </c>
      <c r="J3600" s="5"/>
      <c r="K3600" s="5"/>
      <c r="L3600" s="19" t="str">
        <f>D3600&amp;"|"&amp;COUNTIF($D$5:D3600,D3600)</f>
        <v>الاستلام الابتدائي: الأعمال المعمارية|7</v>
      </c>
    </row>
    <row r="3601" spans="1:12" ht="18" x14ac:dyDescent="0.4">
      <c r="A3601" s="20">
        <v>3597</v>
      </c>
      <c r="B3601" s="20" t="s">
        <v>5488</v>
      </c>
      <c r="C3601" s="21" t="s">
        <v>5489</v>
      </c>
      <c r="D3601" s="21" t="s">
        <v>5530</v>
      </c>
      <c r="E3601" s="21" t="s">
        <v>404</v>
      </c>
      <c r="F3601" s="21" t="s">
        <v>5541</v>
      </c>
      <c r="G3601" s="21"/>
      <c r="H3601" s="20" t="s">
        <v>84</v>
      </c>
      <c r="I3601" s="21" t="s">
        <v>5533</v>
      </c>
      <c r="J3601" s="5"/>
      <c r="K3601" s="5"/>
      <c r="L3601" s="19" t="str">
        <f>D3601&amp;"|"&amp;COUNTIF($D$5:D3601,D3601)</f>
        <v>الاستلام الابتدائي: الأعمال المعمارية|8</v>
      </c>
    </row>
    <row r="3602" spans="1:12" ht="18" x14ac:dyDescent="0.4">
      <c r="A3602" s="22">
        <v>3598</v>
      </c>
      <c r="B3602" s="22" t="s">
        <v>5488</v>
      </c>
      <c r="C3602" s="23" t="s">
        <v>5489</v>
      </c>
      <c r="D3602" s="23" t="s">
        <v>5530</v>
      </c>
      <c r="E3602" s="23" t="s">
        <v>404</v>
      </c>
      <c r="F3602" s="23" t="s">
        <v>5542</v>
      </c>
      <c r="G3602" s="23" t="s">
        <v>5543</v>
      </c>
      <c r="H3602" s="22" t="s">
        <v>84</v>
      </c>
      <c r="I3602" s="23" t="s">
        <v>5533</v>
      </c>
      <c r="J3602" s="5"/>
      <c r="K3602" s="5"/>
      <c r="L3602" s="19" t="str">
        <f>D3602&amp;"|"&amp;COUNTIF($D$5:D3602,D3602)</f>
        <v>الاستلام الابتدائي: الأعمال المعمارية|9</v>
      </c>
    </row>
    <row r="3603" spans="1:12" ht="18" x14ac:dyDescent="0.4">
      <c r="A3603" s="20">
        <v>3599</v>
      </c>
      <c r="B3603" s="20" t="s">
        <v>5488</v>
      </c>
      <c r="C3603" s="21" t="s">
        <v>5489</v>
      </c>
      <c r="D3603" s="21" t="s">
        <v>5530</v>
      </c>
      <c r="E3603" s="21" t="s">
        <v>404</v>
      </c>
      <c r="F3603" s="21" t="s">
        <v>5544</v>
      </c>
      <c r="G3603" s="21"/>
      <c r="H3603" s="20" t="s">
        <v>84</v>
      </c>
      <c r="I3603" s="21" t="s">
        <v>5533</v>
      </c>
      <c r="J3603" s="5"/>
      <c r="K3603" s="5"/>
      <c r="L3603" s="19" t="str">
        <f>D3603&amp;"|"&amp;COUNTIF($D$5:D3603,D3603)</f>
        <v>الاستلام الابتدائي: الأعمال المعمارية|10</v>
      </c>
    </row>
    <row r="3604" spans="1:12" ht="18" x14ac:dyDescent="0.4">
      <c r="A3604" s="22">
        <v>3600</v>
      </c>
      <c r="B3604" s="22" t="s">
        <v>5488</v>
      </c>
      <c r="C3604" s="23" t="s">
        <v>5489</v>
      </c>
      <c r="D3604" s="23" t="s">
        <v>5530</v>
      </c>
      <c r="E3604" s="23" t="s">
        <v>404</v>
      </c>
      <c r="F3604" s="23" t="s">
        <v>5545</v>
      </c>
      <c r="G3604" s="23"/>
      <c r="H3604" s="22" t="s">
        <v>84</v>
      </c>
      <c r="I3604" s="23" t="s">
        <v>5533</v>
      </c>
      <c r="J3604" s="5"/>
      <c r="K3604" s="5"/>
      <c r="L3604" s="19" t="str">
        <f>D3604&amp;"|"&amp;COUNTIF($D$5:D3604,D3604)</f>
        <v>الاستلام الابتدائي: الأعمال المعمارية|11</v>
      </c>
    </row>
    <row r="3605" spans="1:12" ht="36" x14ac:dyDescent="0.4">
      <c r="A3605" s="20">
        <v>3601</v>
      </c>
      <c r="B3605" s="20" t="s">
        <v>5488</v>
      </c>
      <c r="C3605" s="21" t="s">
        <v>5489</v>
      </c>
      <c r="D3605" s="21" t="s">
        <v>5530</v>
      </c>
      <c r="E3605" s="21" t="s">
        <v>404</v>
      </c>
      <c r="F3605" s="21" t="s">
        <v>5546</v>
      </c>
      <c r="G3605" s="21" t="s">
        <v>5547</v>
      </c>
      <c r="H3605" s="20" t="s">
        <v>84</v>
      </c>
      <c r="I3605" s="21" t="s">
        <v>5533</v>
      </c>
      <c r="J3605" s="5"/>
      <c r="K3605" s="5"/>
      <c r="L3605" s="19" t="str">
        <f>D3605&amp;"|"&amp;COUNTIF($D$5:D3605,D3605)</f>
        <v>الاستلام الابتدائي: الأعمال المعمارية|12</v>
      </c>
    </row>
    <row r="3606" spans="1:12" ht="36" x14ac:dyDescent="0.4">
      <c r="A3606" s="22">
        <v>3602</v>
      </c>
      <c r="B3606" s="22" t="s">
        <v>5488</v>
      </c>
      <c r="C3606" s="23" t="s">
        <v>5489</v>
      </c>
      <c r="D3606" s="23" t="s">
        <v>5530</v>
      </c>
      <c r="E3606" s="23" t="s">
        <v>404</v>
      </c>
      <c r="F3606" s="23" t="s">
        <v>5548</v>
      </c>
      <c r="G3606" s="23"/>
      <c r="H3606" s="22" t="s">
        <v>84</v>
      </c>
      <c r="I3606" s="23" t="s">
        <v>5533</v>
      </c>
      <c r="J3606" s="5"/>
      <c r="K3606" s="5"/>
      <c r="L3606" s="19" t="str">
        <f>D3606&amp;"|"&amp;COUNTIF($D$5:D3606,D3606)</f>
        <v>الاستلام الابتدائي: الأعمال المعمارية|13</v>
      </c>
    </row>
    <row r="3607" spans="1:12" ht="36" x14ac:dyDescent="0.4">
      <c r="A3607" s="20">
        <v>3603</v>
      </c>
      <c r="B3607" s="20" t="s">
        <v>5488</v>
      </c>
      <c r="C3607" s="21" t="s">
        <v>5489</v>
      </c>
      <c r="D3607" s="21" t="s">
        <v>5530</v>
      </c>
      <c r="E3607" s="21" t="s">
        <v>404</v>
      </c>
      <c r="F3607" s="21" t="s">
        <v>5549</v>
      </c>
      <c r="G3607" s="21"/>
      <c r="H3607" s="20" t="s">
        <v>84</v>
      </c>
      <c r="I3607" s="21" t="s">
        <v>5533</v>
      </c>
      <c r="J3607" s="5"/>
      <c r="K3607" s="5"/>
      <c r="L3607" s="19" t="str">
        <f>D3607&amp;"|"&amp;COUNTIF($D$5:D3607,D3607)</f>
        <v>الاستلام الابتدائي: الأعمال المعمارية|14</v>
      </c>
    </row>
    <row r="3608" spans="1:12" ht="36" x14ac:dyDescent="0.4">
      <c r="A3608" s="22">
        <v>3604</v>
      </c>
      <c r="B3608" s="22" t="s">
        <v>5488</v>
      </c>
      <c r="C3608" s="23" t="s">
        <v>5489</v>
      </c>
      <c r="D3608" s="23" t="s">
        <v>5530</v>
      </c>
      <c r="E3608" s="23" t="s">
        <v>404</v>
      </c>
      <c r="F3608" s="23" t="s">
        <v>5550</v>
      </c>
      <c r="G3608" s="23"/>
      <c r="H3608" s="22" t="s">
        <v>84</v>
      </c>
      <c r="I3608" s="23" t="s">
        <v>5533</v>
      </c>
      <c r="J3608" s="5"/>
      <c r="K3608" s="5"/>
      <c r="L3608" s="19" t="str">
        <f>D3608&amp;"|"&amp;COUNTIF($D$5:D3608,D3608)</f>
        <v>الاستلام الابتدائي: الأعمال المعمارية|15</v>
      </c>
    </row>
    <row r="3609" spans="1:12" ht="18" x14ac:dyDescent="0.4">
      <c r="A3609" s="20">
        <v>3605</v>
      </c>
      <c r="B3609" s="20" t="s">
        <v>5488</v>
      </c>
      <c r="C3609" s="21" t="s">
        <v>5489</v>
      </c>
      <c r="D3609" s="21" t="s">
        <v>5530</v>
      </c>
      <c r="E3609" s="21" t="s">
        <v>404</v>
      </c>
      <c r="F3609" s="21" t="s">
        <v>5551</v>
      </c>
      <c r="G3609" s="21"/>
      <c r="H3609" s="20" t="s">
        <v>84</v>
      </c>
      <c r="I3609" s="21" t="s">
        <v>5533</v>
      </c>
      <c r="J3609" s="5"/>
      <c r="K3609" s="5"/>
      <c r="L3609" s="19" t="str">
        <f>D3609&amp;"|"&amp;COUNTIF($D$5:D3609,D3609)</f>
        <v>الاستلام الابتدائي: الأعمال المعمارية|16</v>
      </c>
    </row>
    <row r="3610" spans="1:12" ht="36" x14ac:dyDescent="0.4">
      <c r="A3610" s="22">
        <v>3606</v>
      </c>
      <c r="B3610" s="22" t="s">
        <v>5488</v>
      </c>
      <c r="C3610" s="23" t="s">
        <v>5489</v>
      </c>
      <c r="D3610" s="23" t="s">
        <v>5530</v>
      </c>
      <c r="E3610" s="23" t="s">
        <v>404</v>
      </c>
      <c r="F3610" s="23" t="s">
        <v>5552</v>
      </c>
      <c r="G3610" s="23"/>
      <c r="H3610" s="22" t="s">
        <v>74</v>
      </c>
      <c r="I3610" s="23" t="s">
        <v>5533</v>
      </c>
      <c r="J3610" s="5"/>
      <c r="K3610" s="5"/>
      <c r="L3610" s="19" t="str">
        <f>D3610&amp;"|"&amp;COUNTIF($D$5:D3610,D3610)</f>
        <v>الاستلام الابتدائي: الأعمال المعمارية|17</v>
      </c>
    </row>
    <row r="3611" spans="1:12" ht="36" x14ac:dyDescent="0.4">
      <c r="A3611" s="20">
        <v>3607</v>
      </c>
      <c r="B3611" s="20" t="s">
        <v>5488</v>
      </c>
      <c r="C3611" s="21" t="s">
        <v>5489</v>
      </c>
      <c r="D3611" s="21" t="s">
        <v>5530</v>
      </c>
      <c r="E3611" s="21" t="s">
        <v>404</v>
      </c>
      <c r="F3611" s="21" t="s">
        <v>5553</v>
      </c>
      <c r="G3611" s="21" t="s">
        <v>5554</v>
      </c>
      <c r="H3611" s="20" t="s">
        <v>84</v>
      </c>
      <c r="I3611" s="21" t="s">
        <v>5533</v>
      </c>
      <c r="J3611" s="5"/>
      <c r="K3611" s="5"/>
      <c r="L3611" s="19" t="str">
        <f>D3611&amp;"|"&amp;COUNTIF($D$5:D3611,D3611)</f>
        <v>الاستلام الابتدائي: الأعمال المعمارية|18</v>
      </c>
    </row>
    <row r="3612" spans="1:12" ht="36" x14ac:dyDescent="0.4">
      <c r="A3612" s="22">
        <v>3608</v>
      </c>
      <c r="B3612" s="22" t="s">
        <v>5488</v>
      </c>
      <c r="C3612" s="23" t="s">
        <v>5489</v>
      </c>
      <c r="D3612" s="23" t="s">
        <v>5530</v>
      </c>
      <c r="E3612" s="23" t="s">
        <v>404</v>
      </c>
      <c r="F3612" s="23" t="s">
        <v>5555</v>
      </c>
      <c r="G3612" s="23"/>
      <c r="H3612" s="22" t="s">
        <v>84</v>
      </c>
      <c r="I3612" s="23" t="s">
        <v>5533</v>
      </c>
      <c r="J3612" s="5"/>
      <c r="K3612" s="5"/>
      <c r="L3612" s="19" t="str">
        <f>D3612&amp;"|"&amp;COUNTIF($D$5:D3612,D3612)</f>
        <v>الاستلام الابتدائي: الأعمال المعمارية|19</v>
      </c>
    </row>
    <row r="3613" spans="1:12" ht="36" x14ac:dyDescent="0.4">
      <c r="A3613" s="20">
        <v>3609</v>
      </c>
      <c r="B3613" s="20" t="s">
        <v>5488</v>
      </c>
      <c r="C3613" s="21" t="s">
        <v>5489</v>
      </c>
      <c r="D3613" s="21" t="s">
        <v>5530</v>
      </c>
      <c r="E3613" s="21" t="s">
        <v>404</v>
      </c>
      <c r="F3613" s="21" t="s">
        <v>5556</v>
      </c>
      <c r="G3613" s="21"/>
      <c r="H3613" s="20" t="s">
        <v>84</v>
      </c>
      <c r="I3613" s="21" t="s">
        <v>5533</v>
      </c>
      <c r="J3613" s="5"/>
      <c r="K3613" s="5"/>
      <c r="L3613" s="19" t="str">
        <f>D3613&amp;"|"&amp;COUNTIF($D$5:D3613,D3613)</f>
        <v>الاستلام الابتدائي: الأعمال المعمارية|20</v>
      </c>
    </row>
    <row r="3614" spans="1:12" ht="36" x14ac:dyDescent="0.4">
      <c r="A3614" s="22">
        <v>3610</v>
      </c>
      <c r="B3614" s="22" t="s">
        <v>5488</v>
      </c>
      <c r="C3614" s="23" t="s">
        <v>5489</v>
      </c>
      <c r="D3614" s="23" t="s">
        <v>5530</v>
      </c>
      <c r="E3614" s="23" t="s">
        <v>404</v>
      </c>
      <c r="F3614" s="23" t="s">
        <v>5557</v>
      </c>
      <c r="G3614" s="23"/>
      <c r="H3614" s="22" t="s">
        <v>84</v>
      </c>
      <c r="I3614" s="23" t="s">
        <v>5533</v>
      </c>
      <c r="J3614" s="5"/>
      <c r="K3614" s="5"/>
      <c r="L3614" s="19" t="str">
        <f>D3614&amp;"|"&amp;COUNTIF($D$5:D3614,D3614)</f>
        <v>الاستلام الابتدائي: الأعمال المعمارية|21</v>
      </c>
    </row>
    <row r="3615" spans="1:12" ht="18" x14ac:dyDescent="0.4">
      <c r="A3615" s="20">
        <v>3611</v>
      </c>
      <c r="B3615" s="20" t="s">
        <v>5488</v>
      </c>
      <c r="C3615" s="21" t="s">
        <v>5489</v>
      </c>
      <c r="D3615" s="21" t="s">
        <v>5530</v>
      </c>
      <c r="E3615" s="21" t="s">
        <v>404</v>
      </c>
      <c r="F3615" s="21" t="s">
        <v>5558</v>
      </c>
      <c r="G3615" s="21"/>
      <c r="H3615" s="20" t="s">
        <v>84</v>
      </c>
      <c r="I3615" s="21" t="s">
        <v>5559</v>
      </c>
      <c r="J3615" s="5"/>
      <c r="K3615" s="5"/>
      <c r="L3615" s="19" t="str">
        <f>D3615&amp;"|"&amp;COUNTIF($D$5:D3615,D3615)</f>
        <v>الاستلام الابتدائي: الأعمال المعمارية|22</v>
      </c>
    </row>
    <row r="3616" spans="1:12" ht="18" x14ac:dyDescent="0.4">
      <c r="A3616" s="22">
        <v>3612</v>
      </c>
      <c r="B3616" s="22" t="s">
        <v>5488</v>
      </c>
      <c r="C3616" s="23" t="s">
        <v>5489</v>
      </c>
      <c r="D3616" s="23" t="s">
        <v>5530</v>
      </c>
      <c r="E3616" s="23" t="s">
        <v>404</v>
      </c>
      <c r="F3616" s="23" t="s">
        <v>5560</v>
      </c>
      <c r="G3616" s="23"/>
      <c r="H3616" s="22" t="s">
        <v>78</v>
      </c>
      <c r="I3616" s="23" t="s">
        <v>5559</v>
      </c>
      <c r="J3616" s="5"/>
      <c r="K3616" s="5"/>
      <c r="L3616" s="19" t="str">
        <f>D3616&amp;"|"&amp;COUNTIF($D$5:D3616,D3616)</f>
        <v>الاستلام الابتدائي: الأعمال المعمارية|23</v>
      </c>
    </row>
    <row r="3617" spans="1:12" ht="36" x14ac:dyDescent="0.4">
      <c r="A3617" s="20">
        <v>3613</v>
      </c>
      <c r="B3617" s="20" t="s">
        <v>5488</v>
      </c>
      <c r="C3617" s="21" t="s">
        <v>5489</v>
      </c>
      <c r="D3617" s="21" t="s">
        <v>5530</v>
      </c>
      <c r="E3617" s="21" t="s">
        <v>404</v>
      </c>
      <c r="F3617" s="21" t="s">
        <v>5561</v>
      </c>
      <c r="G3617" s="21" t="s">
        <v>5562</v>
      </c>
      <c r="H3617" s="20" t="s">
        <v>84</v>
      </c>
      <c r="I3617" s="21" t="s">
        <v>5559</v>
      </c>
      <c r="J3617" s="5"/>
      <c r="K3617" s="5"/>
      <c r="L3617" s="19" t="str">
        <f>D3617&amp;"|"&amp;COUNTIF($D$5:D3617,D3617)</f>
        <v>الاستلام الابتدائي: الأعمال المعمارية|24</v>
      </c>
    </row>
    <row r="3618" spans="1:12" ht="36" x14ac:dyDescent="0.4">
      <c r="A3618" s="22">
        <v>3614</v>
      </c>
      <c r="B3618" s="22" t="s">
        <v>5488</v>
      </c>
      <c r="C3618" s="23" t="s">
        <v>5489</v>
      </c>
      <c r="D3618" s="23" t="s">
        <v>5530</v>
      </c>
      <c r="E3618" s="23" t="s">
        <v>404</v>
      </c>
      <c r="F3618" s="23" t="s">
        <v>5563</v>
      </c>
      <c r="G3618" s="23" t="s">
        <v>5540</v>
      </c>
      <c r="H3618" s="22" t="s">
        <v>74</v>
      </c>
      <c r="I3618" s="23" t="s">
        <v>5559</v>
      </c>
      <c r="J3618" s="5"/>
      <c r="K3618" s="5"/>
      <c r="L3618" s="19" t="str">
        <f>D3618&amp;"|"&amp;COUNTIF($D$5:D3618,D3618)</f>
        <v>الاستلام الابتدائي: الأعمال المعمارية|25</v>
      </c>
    </row>
    <row r="3619" spans="1:12" ht="36" x14ac:dyDescent="0.4">
      <c r="A3619" s="20">
        <v>3615</v>
      </c>
      <c r="B3619" s="20" t="s">
        <v>5488</v>
      </c>
      <c r="C3619" s="21" t="s">
        <v>5489</v>
      </c>
      <c r="D3619" s="21" t="s">
        <v>5530</v>
      </c>
      <c r="E3619" s="21" t="s">
        <v>404</v>
      </c>
      <c r="F3619" s="21" t="s">
        <v>5564</v>
      </c>
      <c r="G3619" s="21"/>
      <c r="H3619" s="20" t="s">
        <v>84</v>
      </c>
      <c r="I3619" s="21" t="s">
        <v>5559</v>
      </c>
      <c r="J3619" s="5"/>
      <c r="K3619" s="5"/>
      <c r="L3619" s="19" t="str">
        <f>D3619&amp;"|"&amp;COUNTIF($D$5:D3619,D3619)</f>
        <v>الاستلام الابتدائي: الأعمال المعمارية|26</v>
      </c>
    </row>
    <row r="3620" spans="1:12" ht="18" x14ac:dyDescent="0.4">
      <c r="A3620" s="22">
        <v>3616</v>
      </c>
      <c r="B3620" s="22" t="s">
        <v>5488</v>
      </c>
      <c r="C3620" s="23" t="s">
        <v>5489</v>
      </c>
      <c r="D3620" s="23" t="s">
        <v>5530</v>
      </c>
      <c r="E3620" s="23" t="s">
        <v>404</v>
      </c>
      <c r="F3620" s="23" t="s">
        <v>5565</v>
      </c>
      <c r="G3620" s="23"/>
      <c r="H3620" s="22" t="s">
        <v>78</v>
      </c>
      <c r="I3620" s="23" t="s">
        <v>5559</v>
      </c>
      <c r="J3620" s="5"/>
      <c r="K3620" s="5"/>
      <c r="L3620" s="19" t="str">
        <f>D3620&amp;"|"&amp;COUNTIF($D$5:D3620,D3620)</f>
        <v>الاستلام الابتدائي: الأعمال المعمارية|27</v>
      </c>
    </row>
    <row r="3621" spans="1:12" ht="36" x14ac:dyDescent="0.4">
      <c r="A3621" s="20">
        <v>3617</v>
      </c>
      <c r="B3621" s="20" t="s">
        <v>5488</v>
      </c>
      <c r="C3621" s="21" t="s">
        <v>5489</v>
      </c>
      <c r="D3621" s="21" t="s">
        <v>5530</v>
      </c>
      <c r="E3621" s="21" t="s">
        <v>404</v>
      </c>
      <c r="F3621" s="21" t="s">
        <v>5566</v>
      </c>
      <c r="G3621" s="21"/>
      <c r="H3621" s="20" t="s">
        <v>84</v>
      </c>
      <c r="I3621" s="21" t="s">
        <v>5559</v>
      </c>
      <c r="J3621" s="5"/>
      <c r="K3621" s="5"/>
      <c r="L3621" s="19" t="str">
        <f>D3621&amp;"|"&amp;COUNTIF($D$5:D3621,D3621)</f>
        <v>الاستلام الابتدائي: الأعمال المعمارية|28</v>
      </c>
    </row>
    <row r="3622" spans="1:12" ht="18" x14ac:dyDescent="0.4">
      <c r="A3622" s="22">
        <v>3618</v>
      </c>
      <c r="B3622" s="22" t="s">
        <v>5488</v>
      </c>
      <c r="C3622" s="23" t="s">
        <v>5489</v>
      </c>
      <c r="D3622" s="23" t="s">
        <v>5530</v>
      </c>
      <c r="E3622" s="23" t="s">
        <v>404</v>
      </c>
      <c r="F3622" s="23" t="s">
        <v>5567</v>
      </c>
      <c r="G3622" s="23"/>
      <c r="H3622" s="22" t="s">
        <v>78</v>
      </c>
      <c r="I3622" s="23" t="s">
        <v>5559</v>
      </c>
      <c r="J3622" s="5"/>
      <c r="K3622" s="5"/>
      <c r="L3622" s="19" t="str">
        <f>D3622&amp;"|"&amp;COUNTIF($D$5:D3622,D3622)</f>
        <v>الاستلام الابتدائي: الأعمال المعمارية|29</v>
      </c>
    </row>
    <row r="3623" spans="1:12" ht="36" x14ac:dyDescent="0.4">
      <c r="A3623" s="20">
        <v>3619</v>
      </c>
      <c r="B3623" s="20" t="s">
        <v>5488</v>
      </c>
      <c r="C3623" s="21" t="s">
        <v>5489</v>
      </c>
      <c r="D3623" s="21" t="s">
        <v>5530</v>
      </c>
      <c r="E3623" s="21" t="s">
        <v>404</v>
      </c>
      <c r="F3623" s="21" t="s">
        <v>5568</v>
      </c>
      <c r="G3623" s="21" t="s">
        <v>5569</v>
      </c>
      <c r="H3623" s="20" t="s">
        <v>84</v>
      </c>
      <c r="I3623" s="21" t="s">
        <v>5559</v>
      </c>
      <c r="J3623" s="5"/>
      <c r="K3623" s="5"/>
      <c r="L3623" s="19" t="str">
        <f>D3623&amp;"|"&amp;COUNTIF($D$5:D3623,D3623)</f>
        <v>الاستلام الابتدائي: الأعمال المعمارية|30</v>
      </c>
    </row>
    <row r="3624" spans="1:12" ht="18" x14ac:dyDescent="0.4">
      <c r="A3624" s="22">
        <v>3620</v>
      </c>
      <c r="B3624" s="22" t="s">
        <v>5488</v>
      </c>
      <c r="C3624" s="23" t="s">
        <v>5489</v>
      </c>
      <c r="D3624" s="23" t="s">
        <v>5530</v>
      </c>
      <c r="E3624" s="23" t="s">
        <v>404</v>
      </c>
      <c r="F3624" s="23" t="s">
        <v>5570</v>
      </c>
      <c r="G3624" s="23" t="s">
        <v>5540</v>
      </c>
      <c r="H3624" s="22" t="s">
        <v>74</v>
      </c>
      <c r="I3624" s="23" t="s">
        <v>5559</v>
      </c>
      <c r="J3624" s="5"/>
      <c r="K3624" s="5"/>
      <c r="L3624" s="19" t="str">
        <f>D3624&amp;"|"&amp;COUNTIF($D$5:D3624,D3624)</f>
        <v>الاستلام الابتدائي: الأعمال المعمارية|31</v>
      </c>
    </row>
    <row r="3625" spans="1:12" ht="36" x14ac:dyDescent="0.4">
      <c r="A3625" s="20">
        <v>3621</v>
      </c>
      <c r="B3625" s="20" t="s">
        <v>5488</v>
      </c>
      <c r="C3625" s="21" t="s">
        <v>5489</v>
      </c>
      <c r="D3625" s="21" t="s">
        <v>5530</v>
      </c>
      <c r="E3625" s="21" t="s">
        <v>404</v>
      </c>
      <c r="F3625" s="21" t="s">
        <v>5571</v>
      </c>
      <c r="G3625" s="21"/>
      <c r="H3625" s="20" t="s">
        <v>84</v>
      </c>
      <c r="I3625" s="21" t="s">
        <v>5559</v>
      </c>
      <c r="J3625" s="5"/>
      <c r="K3625" s="5"/>
      <c r="L3625" s="19" t="str">
        <f>D3625&amp;"|"&amp;COUNTIF($D$5:D3625,D3625)</f>
        <v>الاستلام الابتدائي: الأعمال المعمارية|32</v>
      </c>
    </row>
    <row r="3626" spans="1:12" ht="18" x14ac:dyDescent="0.4">
      <c r="A3626" s="22">
        <v>3622</v>
      </c>
      <c r="B3626" s="22" t="s">
        <v>5488</v>
      </c>
      <c r="C3626" s="23" t="s">
        <v>5489</v>
      </c>
      <c r="D3626" s="23" t="s">
        <v>5530</v>
      </c>
      <c r="E3626" s="23" t="s">
        <v>404</v>
      </c>
      <c r="F3626" s="23" t="s">
        <v>5572</v>
      </c>
      <c r="G3626" s="23"/>
      <c r="H3626" s="22" t="s">
        <v>84</v>
      </c>
      <c r="I3626" s="23" t="s">
        <v>5559</v>
      </c>
      <c r="J3626" s="5"/>
      <c r="K3626" s="5"/>
      <c r="L3626" s="19" t="str">
        <f>D3626&amp;"|"&amp;COUNTIF($D$5:D3626,D3626)</f>
        <v>الاستلام الابتدائي: الأعمال المعمارية|33</v>
      </c>
    </row>
    <row r="3627" spans="1:12" ht="18" x14ac:dyDescent="0.4">
      <c r="A3627" s="20">
        <v>3623</v>
      </c>
      <c r="B3627" s="20" t="s">
        <v>5488</v>
      </c>
      <c r="C3627" s="21" t="s">
        <v>5489</v>
      </c>
      <c r="D3627" s="21" t="s">
        <v>5530</v>
      </c>
      <c r="E3627" s="21" t="s">
        <v>404</v>
      </c>
      <c r="F3627" s="21" t="s">
        <v>5573</v>
      </c>
      <c r="G3627" s="21"/>
      <c r="H3627" s="20" t="s">
        <v>84</v>
      </c>
      <c r="I3627" s="21" t="s">
        <v>5559</v>
      </c>
      <c r="J3627" s="5"/>
      <c r="K3627" s="5"/>
      <c r="L3627" s="19" t="str">
        <f>D3627&amp;"|"&amp;COUNTIF($D$5:D3627,D3627)</f>
        <v>الاستلام الابتدائي: الأعمال المعمارية|34</v>
      </c>
    </row>
    <row r="3628" spans="1:12" ht="36" x14ac:dyDescent="0.4">
      <c r="A3628" s="22">
        <v>3624</v>
      </c>
      <c r="B3628" s="22" t="s">
        <v>5488</v>
      </c>
      <c r="C3628" s="23" t="s">
        <v>5489</v>
      </c>
      <c r="D3628" s="23" t="s">
        <v>5530</v>
      </c>
      <c r="E3628" s="23" t="s">
        <v>404</v>
      </c>
      <c r="F3628" s="23" t="s">
        <v>5574</v>
      </c>
      <c r="G3628" s="23"/>
      <c r="H3628" s="22" t="s">
        <v>84</v>
      </c>
      <c r="I3628" s="23" t="s">
        <v>5559</v>
      </c>
      <c r="J3628" s="5"/>
      <c r="K3628" s="5"/>
      <c r="L3628" s="19" t="str">
        <f>D3628&amp;"|"&amp;COUNTIF($D$5:D3628,D3628)</f>
        <v>الاستلام الابتدائي: الأعمال المعمارية|35</v>
      </c>
    </row>
    <row r="3629" spans="1:12" ht="36" x14ac:dyDescent="0.4">
      <c r="A3629" s="20">
        <v>3625</v>
      </c>
      <c r="B3629" s="20" t="s">
        <v>5488</v>
      </c>
      <c r="C3629" s="21" t="s">
        <v>5489</v>
      </c>
      <c r="D3629" s="21" t="s">
        <v>5575</v>
      </c>
      <c r="E3629" s="21" t="s">
        <v>404</v>
      </c>
      <c r="F3629" s="21" t="s">
        <v>5576</v>
      </c>
      <c r="G3629" s="21"/>
      <c r="H3629" s="20" t="s">
        <v>78</v>
      </c>
      <c r="I3629" s="21" t="s">
        <v>5559</v>
      </c>
      <c r="J3629" s="5"/>
      <c r="K3629" s="5"/>
      <c r="L3629" s="19" t="str">
        <f>D3629&amp;"|"&amp;COUNTIF($D$5:D3629,D3629)</f>
        <v>الاستلام الابتدائي: الأعمال الميكانيكية والتكييف|1</v>
      </c>
    </row>
    <row r="3630" spans="1:12" ht="36" x14ac:dyDescent="0.4">
      <c r="A3630" s="22">
        <v>3626</v>
      </c>
      <c r="B3630" s="22" t="s">
        <v>5488</v>
      </c>
      <c r="C3630" s="23" t="s">
        <v>5489</v>
      </c>
      <c r="D3630" s="23" t="s">
        <v>5575</v>
      </c>
      <c r="E3630" s="23" t="s">
        <v>404</v>
      </c>
      <c r="F3630" s="23" t="s">
        <v>5577</v>
      </c>
      <c r="G3630" s="23"/>
      <c r="H3630" s="22" t="s">
        <v>78</v>
      </c>
      <c r="I3630" s="23" t="s">
        <v>5559</v>
      </c>
      <c r="J3630" s="5"/>
      <c r="K3630" s="5"/>
      <c r="L3630" s="19" t="str">
        <f>D3630&amp;"|"&amp;COUNTIF($D$5:D3630,D3630)</f>
        <v>الاستلام الابتدائي: الأعمال الميكانيكية والتكييف|2</v>
      </c>
    </row>
    <row r="3631" spans="1:12" ht="36" x14ac:dyDescent="0.4">
      <c r="A3631" s="20">
        <v>3627</v>
      </c>
      <c r="B3631" s="20" t="s">
        <v>5488</v>
      </c>
      <c r="C3631" s="21" t="s">
        <v>5489</v>
      </c>
      <c r="D3631" s="21" t="s">
        <v>5575</v>
      </c>
      <c r="E3631" s="21" t="s">
        <v>404</v>
      </c>
      <c r="F3631" s="21" t="s">
        <v>5578</v>
      </c>
      <c r="G3631" s="21"/>
      <c r="H3631" s="20" t="s">
        <v>84</v>
      </c>
      <c r="I3631" s="21" t="s">
        <v>5559</v>
      </c>
      <c r="J3631" s="5"/>
      <c r="K3631" s="5"/>
      <c r="L3631" s="19" t="str">
        <f>D3631&amp;"|"&amp;COUNTIF($D$5:D3631,D3631)</f>
        <v>الاستلام الابتدائي: الأعمال الميكانيكية والتكييف|3</v>
      </c>
    </row>
    <row r="3632" spans="1:12" ht="36" x14ac:dyDescent="0.4">
      <c r="A3632" s="22">
        <v>3628</v>
      </c>
      <c r="B3632" s="22" t="s">
        <v>5488</v>
      </c>
      <c r="C3632" s="23" t="s">
        <v>5489</v>
      </c>
      <c r="D3632" s="23" t="s">
        <v>5575</v>
      </c>
      <c r="E3632" s="23" t="s">
        <v>404</v>
      </c>
      <c r="F3632" s="23" t="s">
        <v>5579</v>
      </c>
      <c r="G3632" s="23"/>
      <c r="H3632" s="22" t="s">
        <v>84</v>
      </c>
      <c r="I3632" s="23" t="s">
        <v>5559</v>
      </c>
      <c r="J3632" s="5"/>
      <c r="K3632" s="5"/>
      <c r="L3632" s="19" t="str">
        <f>D3632&amp;"|"&amp;COUNTIF($D$5:D3632,D3632)</f>
        <v>الاستلام الابتدائي: الأعمال الميكانيكية والتكييف|4</v>
      </c>
    </row>
    <row r="3633" spans="1:12" ht="36" x14ac:dyDescent="0.4">
      <c r="A3633" s="20">
        <v>3629</v>
      </c>
      <c r="B3633" s="20" t="s">
        <v>5488</v>
      </c>
      <c r="C3633" s="21" t="s">
        <v>5489</v>
      </c>
      <c r="D3633" s="21" t="s">
        <v>5575</v>
      </c>
      <c r="E3633" s="21" t="s">
        <v>404</v>
      </c>
      <c r="F3633" s="21" t="s">
        <v>5580</v>
      </c>
      <c r="G3633" s="21" t="s">
        <v>5581</v>
      </c>
      <c r="H3633" s="20" t="s">
        <v>74</v>
      </c>
      <c r="I3633" s="21" t="s">
        <v>5559</v>
      </c>
      <c r="J3633" s="5"/>
      <c r="K3633" s="5"/>
      <c r="L3633" s="19" t="str">
        <f>D3633&amp;"|"&amp;COUNTIF($D$5:D3633,D3633)</f>
        <v>الاستلام الابتدائي: الأعمال الميكانيكية والتكييف|5</v>
      </c>
    </row>
    <row r="3634" spans="1:12" ht="36" x14ac:dyDescent="0.4">
      <c r="A3634" s="22">
        <v>3630</v>
      </c>
      <c r="B3634" s="22" t="s">
        <v>5488</v>
      </c>
      <c r="C3634" s="23" t="s">
        <v>5489</v>
      </c>
      <c r="D3634" s="23" t="s">
        <v>5575</v>
      </c>
      <c r="E3634" s="23" t="s">
        <v>76</v>
      </c>
      <c r="F3634" s="23" t="s">
        <v>5582</v>
      </c>
      <c r="G3634" s="23"/>
      <c r="H3634" s="22" t="s">
        <v>78</v>
      </c>
      <c r="I3634" s="23" t="s">
        <v>5559</v>
      </c>
      <c r="J3634" s="5"/>
      <c r="K3634" s="5"/>
      <c r="L3634" s="19" t="str">
        <f>D3634&amp;"|"&amp;COUNTIF($D$5:D3634,D3634)</f>
        <v>الاستلام الابتدائي: الأعمال الميكانيكية والتكييف|6</v>
      </c>
    </row>
    <row r="3635" spans="1:12" ht="36" x14ac:dyDescent="0.4">
      <c r="A3635" s="20">
        <v>3631</v>
      </c>
      <c r="B3635" s="20" t="s">
        <v>5488</v>
      </c>
      <c r="C3635" s="21" t="s">
        <v>5489</v>
      </c>
      <c r="D3635" s="21" t="s">
        <v>5575</v>
      </c>
      <c r="E3635" s="21" t="s">
        <v>76</v>
      </c>
      <c r="F3635" s="21" t="s">
        <v>5583</v>
      </c>
      <c r="G3635" s="21"/>
      <c r="H3635" s="20" t="s">
        <v>78</v>
      </c>
      <c r="I3635" s="21" t="s">
        <v>5584</v>
      </c>
      <c r="J3635" s="5"/>
      <c r="K3635" s="5"/>
      <c r="L3635" s="19" t="str">
        <f>D3635&amp;"|"&amp;COUNTIF($D$5:D3635,D3635)</f>
        <v>الاستلام الابتدائي: الأعمال الميكانيكية والتكييف|7</v>
      </c>
    </row>
    <row r="3636" spans="1:12" ht="36" x14ac:dyDescent="0.4">
      <c r="A3636" s="22">
        <v>3632</v>
      </c>
      <c r="B3636" s="22" t="s">
        <v>5488</v>
      </c>
      <c r="C3636" s="23" t="s">
        <v>5489</v>
      </c>
      <c r="D3636" s="23" t="s">
        <v>5575</v>
      </c>
      <c r="E3636" s="23" t="s">
        <v>76</v>
      </c>
      <c r="F3636" s="23" t="s">
        <v>5585</v>
      </c>
      <c r="G3636" s="23"/>
      <c r="H3636" s="22" t="s">
        <v>78</v>
      </c>
      <c r="I3636" s="23" t="s">
        <v>5584</v>
      </c>
      <c r="J3636" s="5"/>
      <c r="K3636" s="5"/>
      <c r="L3636" s="19" t="str">
        <f>D3636&amp;"|"&amp;COUNTIF($D$5:D3636,D3636)</f>
        <v>الاستلام الابتدائي: الأعمال الميكانيكية والتكييف|8</v>
      </c>
    </row>
    <row r="3637" spans="1:12" ht="36" x14ac:dyDescent="0.4">
      <c r="A3637" s="20">
        <v>3633</v>
      </c>
      <c r="B3637" s="20" t="s">
        <v>5488</v>
      </c>
      <c r="C3637" s="21" t="s">
        <v>5489</v>
      </c>
      <c r="D3637" s="21" t="s">
        <v>5575</v>
      </c>
      <c r="E3637" s="21" t="s">
        <v>76</v>
      </c>
      <c r="F3637" s="21" t="s">
        <v>5586</v>
      </c>
      <c r="G3637" s="21"/>
      <c r="H3637" s="20" t="s">
        <v>78</v>
      </c>
      <c r="I3637" s="21" t="s">
        <v>5584</v>
      </c>
      <c r="J3637" s="5"/>
      <c r="K3637" s="5"/>
      <c r="L3637" s="19" t="str">
        <f>D3637&amp;"|"&amp;COUNTIF($D$5:D3637,D3637)</f>
        <v>الاستلام الابتدائي: الأعمال الميكانيكية والتكييف|9</v>
      </c>
    </row>
    <row r="3638" spans="1:12" ht="36" x14ac:dyDescent="0.4">
      <c r="A3638" s="22">
        <v>3634</v>
      </c>
      <c r="B3638" s="22" t="s">
        <v>5488</v>
      </c>
      <c r="C3638" s="23" t="s">
        <v>5489</v>
      </c>
      <c r="D3638" s="23" t="s">
        <v>5575</v>
      </c>
      <c r="E3638" s="23" t="s">
        <v>76</v>
      </c>
      <c r="F3638" s="23" t="s">
        <v>5587</v>
      </c>
      <c r="G3638" s="23"/>
      <c r="H3638" s="22" t="s">
        <v>78</v>
      </c>
      <c r="I3638" s="23" t="s">
        <v>5584</v>
      </c>
      <c r="J3638" s="5"/>
      <c r="K3638" s="5"/>
      <c r="L3638" s="19" t="str">
        <f>D3638&amp;"|"&amp;COUNTIF($D$5:D3638,D3638)</f>
        <v>الاستلام الابتدائي: الأعمال الميكانيكية والتكييف|10</v>
      </c>
    </row>
    <row r="3639" spans="1:12" ht="54" x14ac:dyDescent="0.4">
      <c r="A3639" s="20">
        <v>3635</v>
      </c>
      <c r="B3639" s="20" t="s">
        <v>5488</v>
      </c>
      <c r="C3639" s="21" t="s">
        <v>5489</v>
      </c>
      <c r="D3639" s="21" t="s">
        <v>5575</v>
      </c>
      <c r="E3639" s="21" t="s">
        <v>404</v>
      </c>
      <c r="F3639" s="21" t="s">
        <v>5588</v>
      </c>
      <c r="G3639" s="21"/>
      <c r="H3639" s="20" t="s">
        <v>84</v>
      </c>
      <c r="I3639" s="21" t="s">
        <v>5584</v>
      </c>
      <c r="J3639" s="5"/>
      <c r="K3639" s="5"/>
      <c r="L3639" s="19" t="str">
        <f>D3639&amp;"|"&amp;COUNTIF($D$5:D3639,D3639)</f>
        <v>الاستلام الابتدائي: الأعمال الميكانيكية والتكييف|11</v>
      </c>
    </row>
    <row r="3640" spans="1:12" ht="36" x14ac:dyDescent="0.4">
      <c r="A3640" s="22">
        <v>3636</v>
      </c>
      <c r="B3640" s="22" t="s">
        <v>5488</v>
      </c>
      <c r="C3640" s="23" t="s">
        <v>5489</v>
      </c>
      <c r="D3640" s="23" t="s">
        <v>5575</v>
      </c>
      <c r="E3640" s="23" t="s">
        <v>404</v>
      </c>
      <c r="F3640" s="23" t="s">
        <v>5589</v>
      </c>
      <c r="G3640" s="23" t="s">
        <v>5590</v>
      </c>
      <c r="H3640" s="22" t="s">
        <v>84</v>
      </c>
      <c r="I3640" s="23" t="s">
        <v>5584</v>
      </c>
      <c r="J3640" s="5"/>
      <c r="K3640" s="5"/>
      <c r="L3640" s="19" t="str">
        <f>D3640&amp;"|"&amp;COUNTIF($D$5:D3640,D3640)</f>
        <v>الاستلام الابتدائي: الأعمال الميكانيكية والتكييف|12</v>
      </c>
    </row>
    <row r="3641" spans="1:12" ht="36" x14ac:dyDescent="0.4">
      <c r="A3641" s="20">
        <v>3637</v>
      </c>
      <c r="B3641" s="20" t="s">
        <v>5488</v>
      </c>
      <c r="C3641" s="21" t="s">
        <v>5489</v>
      </c>
      <c r="D3641" s="21" t="s">
        <v>5575</v>
      </c>
      <c r="E3641" s="21" t="s">
        <v>404</v>
      </c>
      <c r="F3641" s="21" t="s">
        <v>5591</v>
      </c>
      <c r="G3641" s="21"/>
      <c r="H3641" s="20" t="s">
        <v>84</v>
      </c>
      <c r="I3641" s="21" t="s">
        <v>5584</v>
      </c>
      <c r="J3641" s="5"/>
      <c r="K3641" s="5"/>
      <c r="L3641" s="19" t="str">
        <f>D3641&amp;"|"&amp;COUNTIF($D$5:D3641,D3641)</f>
        <v>الاستلام الابتدائي: الأعمال الميكانيكية والتكييف|13</v>
      </c>
    </row>
    <row r="3642" spans="1:12" ht="36" x14ac:dyDescent="0.4">
      <c r="A3642" s="22">
        <v>3638</v>
      </c>
      <c r="B3642" s="22" t="s">
        <v>5488</v>
      </c>
      <c r="C3642" s="23" t="s">
        <v>5489</v>
      </c>
      <c r="D3642" s="23" t="s">
        <v>5575</v>
      </c>
      <c r="E3642" s="23" t="s">
        <v>404</v>
      </c>
      <c r="F3642" s="23" t="s">
        <v>5592</v>
      </c>
      <c r="G3642" s="23"/>
      <c r="H3642" s="22" t="s">
        <v>84</v>
      </c>
      <c r="I3642" s="23" t="s">
        <v>5584</v>
      </c>
      <c r="J3642" s="5"/>
      <c r="K3642" s="5"/>
      <c r="L3642" s="19" t="str">
        <f>D3642&amp;"|"&amp;COUNTIF($D$5:D3642,D3642)</f>
        <v>الاستلام الابتدائي: الأعمال الميكانيكية والتكييف|14</v>
      </c>
    </row>
    <row r="3643" spans="1:12" ht="36" x14ac:dyDescent="0.4">
      <c r="A3643" s="20">
        <v>3639</v>
      </c>
      <c r="B3643" s="20" t="s">
        <v>5488</v>
      </c>
      <c r="C3643" s="21" t="s">
        <v>5489</v>
      </c>
      <c r="D3643" s="21" t="s">
        <v>5575</v>
      </c>
      <c r="E3643" s="21" t="s">
        <v>404</v>
      </c>
      <c r="F3643" s="21" t="s">
        <v>5593</v>
      </c>
      <c r="G3643" s="21" t="s">
        <v>5594</v>
      </c>
      <c r="H3643" s="20" t="s">
        <v>74</v>
      </c>
      <c r="I3643" s="21" t="s">
        <v>5584</v>
      </c>
      <c r="J3643" s="5"/>
      <c r="K3643" s="5"/>
      <c r="L3643" s="19" t="str">
        <f>D3643&amp;"|"&amp;COUNTIF($D$5:D3643,D3643)</f>
        <v>الاستلام الابتدائي: الأعمال الميكانيكية والتكييف|15</v>
      </c>
    </row>
    <row r="3644" spans="1:12" ht="36" x14ac:dyDescent="0.4">
      <c r="A3644" s="22">
        <v>3640</v>
      </c>
      <c r="B3644" s="22" t="s">
        <v>5488</v>
      </c>
      <c r="C3644" s="23" t="s">
        <v>5489</v>
      </c>
      <c r="D3644" s="23" t="s">
        <v>5575</v>
      </c>
      <c r="E3644" s="23" t="s">
        <v>404</v>
      </c>
      <c r="F3644" s="23" t="s">
        <v>5595</v>
      </c>
      <c r="G3644" s="23"/>
      <c r="H3644" s="22" t="s">
        <v>78</v>
      </c>
      <c r="I3644" s="23" t="s">
        <v>5584</v>
      </c>
      <c r="J3644" s="5"/>
      <c r="K3644" s="5"/>
      <c r="L3644" s="19" t="str">
        <f>D3644&amp;"|"&amp;COUNTIF($D$5:D3644,D3644)</f>
        <v>الاستلام الابتدائي: الأعمال الميكانيكية والتكييف|16</v>
      </c>
    </row>
    <row r="3645" spans="1:12" ht="36" x14ac:dyDescent="0.4">
      <c r="A3645" s="20">
        <v>3641</v>
      </c>
      <c r="B3645" s="20" t="s">
        <v>5488</v>
      </c>
      <c r="C3645" s="21" t="s">
        <v>5489</v>
      </c>
      <c r="D3645" s="21" t="s">
        <v>5575</v>
      </c>
      <c r="E3645" s="21" t="s">
        <v>76</v>
      </c>
      <c r="F3645" s="21" t="s">
        <v>5596</v>
      </c>
      <c r="G3645" s="21"/>
      <c r="H3645" s="20" t="s">
        <v>78</v>
      </c>
      <c r="I3645" s="21" t="s">
        <v>5584</v>
      </c>
      <c r="J3645" s="5"/>
      <c r="K3645" s="5"/>
      <c r="L3645" s="19" t="str">
        <f>D3645&amp;"|"&amp;COUNTIF($D$5:D3645,D3645)</f>
        <v>الاستلام الابتدائي: الأعمال الميكانيكية والتكييف|17</v>
      </c>
    </row>
    <row r="3646" spans="1:12" ht="36" x14ac:dyDescent="0.4">
      <c r="A3646" s="22">
        <v>3642</v>
      </c>
      <c r="B3646" s="22" t="s">
        <v>5488</v>
      </c>
      <c r="C3646" s="23" t="s">
        <v>5489</v>
      </c>
      <c r="D3646" s="23" t="s">
        <v>5575</v>
      </c>
      <c r="E3646" s="23" t="s">
        <v>404</v>
      </c>
      <c r="F3646" s="23" t="s">
        <v>5597</v>
      </c>
      <c r="G3646" s="23"/>
      <c r="H3646" s="22" t="s">
        <v>84</v>
      </c>
      <c r="I3646" s="23" t="s">
        <v>5584</v>
      </c>
      <c r="J3646" s="5"/>
      <c r="K3646" s="5"/>
      <c r="L3646" s="19" t="str">
        <f>D3646&amp;"|"&amp;COUNTIF($D$5:D3646,D3646)</f>
        <v>الاستلام الابتدائي: الأعمال الميكانيكية والتكييف|18</v>
      </c>
    </row>
    <row r="3647" spans="1:12" ht="36" x14ac:dyDescent="0.4">
      <c r="A3647" s="20">
        <v>3643</v>
      </c>
      <c r="B3647" s="20" t="s">
        <v>5488</v>
      </c>
      <c r="C3647" s="21" t="s">
        <v>5489</v>
      </c>
      <c r="D3647" s="21" t="s">
        <v>5575</v>
      </c>
      <c r="E3647" s="21" t="s">
        <v>404</v>
      </c>
      <c r="F3647" s="21" t="s">
        <v>5598</v>
      </c>
      <c r="G3647" s="21"/>
      <c r="H3647" s="20" t="s">
        <v>84</v>
      </c>
      <c r="I3647" s="21" t="s">
        <v>5584</v>
      </c>
      <c r="J3647" s="5"/>
      <c r="K3647" s="5"/>
      <c r="L3647" s="19" t="str">
        <f>D3647&amp;"|"&amp;COUNTIF($D$5:D3647,D3647)</f>
        <v>الاستلام الابتدائي: الأعمال الميكانيكية والتكييف|19</v>
      </c>
    </row>
    <row r="3648" spans="1:12" ht="36" x14ac:dyDescent="0.4">
      <c r="A3648" s="22">
        <v>3644</v>
      </c>
      <c r="B3648" s="22" t="s">
        <v>5488</v>
      </c>
      <c r="C3648" s="23" t="s">
        <v>5489</v>
      </c>
      <c r="D3648" s="23" t="s">
        <v>5575</v>
      </c>
      <c r="E3648" s="23" t="s">
        <v>404</v>
      </c>
      <c r="F3648" s="23" t="s">
        <v>5599</v>
      </c>
      <c r="G3648" s="23"/>
      <c r="H3648" s="22" t="s">
        <v>84</v>
      </c>
      <c r="I3648" s="23" t="s">
        <v>5584</v>
      </c>
      <c r="J3648" s="5"/>
      <c r="K3648" s="5"/>
      <c r="L3648" s="19" t="str">
        <f>D3648&amp;"|"&amp;COUNTIF($D$5:D3648,D3648)</f>
        <v>الاستلام الابتدائي: الأعمال الميكانيكية والتكييف|20</v>
      </c>
    </row>
    <row r="3649" spans="1:12" ht="36" x14ac:dyDescent="0.4">
      <c r="A3649" s="20">
        <v>3645</v>
      </c>
      <c r="B3649" s="20" t="s">
        <v>5488</v>
      </c>
      <c r="C3649" s="21" t="s">
        <v>5489</v>
      </c>
      <c r="D3649" s="21" t="s">
        <v>5575</v>
      </c>
      <c r="E3649" s="21" t="s">
        <v>404</v>
      </c>
      <c r="F3649" s="21" t="s">
        <v>5600</v>
      </c>
      <c r="G3649" s="21"/>
      <c r="H3649" s="20" t="s">
        <v>84</v>
      </c>
      <c r="I3649" s="21" t="s">
        <v>5584</v>
      </c>
      <c r="J3649" s="5"/>
      <c r="K3649" s="5"/>
      <c r="L3649" s="19" t="str">
        <f>D3649&amp;"|"&amp;COUNTIF($D$5:D3649,D3649)</f>
        <v>الاستلام الابتدائي: الأعمال الميكانيكية والتكييف|21</v>
      </c>
    </row>
    <row r="3650" spans="1:12" ht="36" x14ac:dyDescent="0.4">
      <c r="A3650" s="22">
        <v>3646</v>
      </c>
      <c r="B3650" s="22" t="s">
        <v>5488</v>
      </c>
      <c r="C3650" s="23" t="s">
        <v>5489</v>
      </c>
      <c r="D3650" s="23" t="s">
        <v>5575</v>
      </c>
      <c r="E3650" s="23" t="s">
        <v>404</v>
      </c>
      <c r="F3650" s="23" t="s">
        <v>5601</v>
      </c>
      <c r="G3650" s="23"/>
      <c r="H3650" s="22" t="s">
        <v>84</v>
      </c>
      <c r="I3650" s="23" t="s">
        <v>5584</v>
      </c>
      <c r="J3650" s="5"/>
      <c r="K3650" s="5"/>
      <c r="L3650" s="19" t="str">
        <f>D3650&amp;"|"&amp;COUNTIF($D$5:D3650,D3650)</f>
        <v>الاستلام الابتدائي: الأعمال الميكانيكية والتكييف|22</v>
      </c>
    </row>
    <row r="3651" spans="1:12" ht="36" x14ac:dyDescent="0.4">
      <c r="A3651" s="20">
        <v>3647</v>
      </c>
      <c r="B3651" s="20" t="s">
        <v>5488</v>
      </c>
      <c r="C3651" s="21" t="s">
        <v>5489</v>
      </c>
      <c r="D3651" s="21" t="s">
        <v>5575</v>
      </c>
      <c r="E3651" s="21" t="s">
        <v>404</v>
      </c>
      <c r="F3651" s="21" t="s">
        <v>5602</v>
      </c>
      <c r="G3651" s="21" t="s">
        <v>5603</v>
      </c>
      <c r="H3651" s="20" t="s">
        <v>74</v>
      </c>
      <c r="I3651" s="21" t="s">
        <v>5604</v>
      </c>
      <c r="J3651" s="5"/>
      <c r="K3651" s="5"/>
      <c r="L3651" s="19" t="str">
        <f>D3651&amp;"|"&amp;COUNTIF($D$5:D3651,D3651)</f>
        <v>الاستلام الابتدائي: الأعمال الميكانيكية والتكييف|23</v>
      </c>
    </row>
    <row r="3652" spans="1:12" ht="36" x14ac:dyDescent="0.4">
      <c r="A3652" s="22">
        <v>3648</v>
      </c>
      <c r="B3652" s="22" t="s">
        <v>5488</v>
      </c>
      <c r="C3652" s="23" t="s">
        <v>5489</v>
      </c>
      <c r="D3652" s="23" t="s">
        <v>5605</v>
      </c>
      <c r="E3652" s="23" t="s">
        <v>404</v>
      </c>
      <c r="F3652" s="23" t="s">
        <v>5606</v>
      </c>
      <c r="G3652" s="23"/>
      <c r="H3652" s="22" t="s">
        <v>78</v>
      </c>
      <c r="I3652" s="23" t="s">
        <v>5604</v>
      </c>
      <c r="J3652" s="5"/>
      <c r="K3652" s="5"/>
      <c r="L3652" s="19" t="str">
        <f>D3652&amp;"|"&amp;COUNTIF($D$5:D3652,D3652)</f>
        <v>الاستلام الابتدائي: شبكة الحريق والمضخات|1</v>
      </c>
    </row>
    <row r="3653" spans="1:12" ht="36" x14ac:dyDescent="0.4">
      <c r="A3653" s="20">
        <v>3649</v>
      </c>
      <c r="B3653" s="20" t="s">
        <v>5488</v>
      </c>
      <c r="C3653" s="21" t="s">
        <v>5489</v>
      </c>
      <c r="D3653" s="21" t="s">
        <v>5605</v>
      </c>
      <c r="E3653" s="21" t="s">
        <v>404</v>
      </c>
      <c r="F3653" s="21" t="s">
        <v>5607</v>
      </c>
      <c r="G3653" s="21"/>
      <c r="H3653" s="20" t="s">
        <v>84</v>
      </c>
      <c r="I3653" s="21" t="s">
        <v>5604</v>
      </c>
      <c r="J3653" s="5"/>
      <c r="K3653" s="5"/>
      <c r="L3653" s="19" t="str">
        <f>D3653&amp;"|"&amp;COUNTIF($D$5:D3653,D3653)</f>
        <v>الاستلام الابتدائي: شبكة الحريق والمضخات|2</v>
      </c>
    </row>
    <row r="3654" spans="1:12" ht="36" x14ac:dyDescent="0.4">
      <c r="A3654" s="22">
        <v>3650</v>
      </c>
      <c r="B3654" s="22" t="s">
        <v>5488</v>
      </c>
      <c r="C3654" s="23" t="s">
        <v>5489</v>
      </c>
      <c r="D3654" s="23" t="s">
        <v>5605</v>
      </c>
      <c r="E3654" s="23" t="s">
        <v>404</v>
      </c>
      <c r="F3654" s="23" t="s">
        <v>5608</v>
      </c>
      <c r="G3654" s="23"/>
      <c r="H3654" s="22" t="s">
        <v>78</v>
      </c>
      <c r="I3654" s="23" t="s">
        <v>5604</v>
      </c>
      <c r="J3654" s="5"/>
      <c r="K3654" s="5"/>
      <c r="L3654" s="19" t="str">
        <f>D3654&amp;"|"&amp;COUNTIF($D$5:D3654,D3654)</f>
        <v>الاستلام الابتدائي: شبكة الحريق والمضخات|3</v>
      </c>
    </row>
    <row r="3655" spans="1:12" ht="36" x14ac:dyDescent="0.4">
      <c r="A3655" s="20">
        <v>3651</v>
      </c>
      <c r="B3655" s="20" t="s">
        <v>5488</v>
      </c>
      <c r="C3655" s="21" t="s">
        <v>5489</v>
      </c>
      <c r="D3655" s="21" t="s">
        <v>5605</v>
      </c>
      <c r="E3655" s="21" t="s">
        <v>404</v>
      </c>
      <c r="F3655" s="21" t="s">
        <v>5609</v>
      </c>
      <c r="G3655" s="21"/>
      <c r="H3655" s="20" t="s">
        <v>84</v>
      </c>
      <c r="I3655" s="21" t="s">
        <v>5604</v>
      </c>
      <c r="J3655" s="5"/>
      <c r="K3655" s="5"/>
      <c r="L3655" s="19" t="str">
        <f>D3655&amp;"|"&amp;COUNTIF($D$5:D3655,D3655)</f>
        <v>الاستلام الابتدائي: شبكة الحريق والمضخات|4</v>
      </c>
    </row>
    <row r="3656" spans="1:12" ht="36" x14ac:dyDescent="0.4">
      <c r="A3656" s="22">
        <v>3652</v>
      </c>
      <c r="B3656" s="22" t="s">
        <v>5488</v>
      </c>
      <c r="C3656" s="23" t="s">
        <v>5489</v>
      </c>
      <c r="D3656" s="23" t="s">
        <v>5605</v>
      </c>
      <c r="E3656" s="23" t="s">
        <v>404</v>
      </c>
      <c r="F3656" s="23" t="s">
        <v>5610</v>
      </c>
      <c r="G3656" s="23"/>
      <c r="H3656" s="22" t="s">
        <v>74</v>
      </c>
      <c r="I3656" s="23" t="s">
        <v>5604</v>
      </c>
      <c r="J3656" s="5"/>
      <c r="K3656" s="5"/>
      <c r="L3656" s="19" t="str">
        <f>D3656&amp;"|"&amp;COUNTIF($D$5:D3656,D3656)</f>
        <v>الاستلام الابتدائي: شبكة الحريق والمضخات|5</v>
      </c>
    </row>
    <row r="3657" spans="1:12" ht="36" x14ac:dyDescent="0.4">
      <c r="A3657" s="20">
        <v>3653</v>
      </c>
      <c r="B3657" s="20" t="s">
        <v>5488</v>
      </c>
      <c r="C3657" s="21" t="s">
        <v>5489</v>
      </c>
      <c r="D3657" s="21" t="s">
        <v>5605</v>
      </c>
      <c r="E3657" s="21" t="s">
        <v>404</v>
      </c>
      <c r="F3657" s="21" t="s">
        <v>5611</v>
      </c>
      <c r="G3657" s="21"/>
      <c r="H3657" s="20" t="s">
        <v>84</v>
      </c>
      <c r="I3657" s="21" t="s">
        <v>5604</v>
      </c>
      <c r="J3657" s="5"/>
      <c r="K3657" s="5"/>
      <c r="L3657" s="19" t="str">
        <f>D3657&amp;"|"&amp;COUNTIF($D$5:D3657,D3657)</f>
        <v>الاستلام الابتدائي: شبكة الحريق والمضخات|6</v>
      </c>
    </row>
    <row r="3658" spans="1:12" ht="36" x14ac:dyDescent="0.4">
      <c r="A3658" s="22">
        <v>3654</v>
      </c>
      <c r="B3658" s="22" t="s">
        <v>5488</v>
      </c>
      <c r="C3658" s="23" t="s">
        <v>5489</v>
      </c>
      <c r="D3658" s="23" t="s">
        <v>5605</v>
      </c>
      <c r="E3658" s="23" t="s">
        <v>404</v>
      </c>
      <c r="F3658" s="23" t="s">
        <v>5612</v>
      </c>
      <c r="G3658" s="23"/>
      <c r="H3658" s="22" t="s">
        <v>84</v>
      </c>
      <c r="I3658" s="23" t="s">
        <v>5604</v>
      </c>
      <c r="J3658" s="5"/>
      <c r="K3658" s="5"/>
      <c r="L3658" s="19" t="str">
        <f>D3658&amp;"|"&amp;COUNTIF($D$5:D3658,D3658)</f>
        <v>الاستلام الابتدائي: شبكة الحريق والمضخات|7</v>
      </c>
    </row>
    <row r="3659" spans="1:12" ht="36" x14ac:dyDescent="0.4">
      <c r="A3659" s="20">
        <v>3655</v>
      </c>
      <c r="B3659" s="20" t="s">
        <v>5488</v>
      </c>
      <c r="C3659" s="21" t="s">
        <v>5489</v>
      </c>
      <c r="D3659" s="21" t="s">
        <v>5605</v>
      </c>
      <c r="E3659" s="21" t="s">
        <v>404</v>
      </c>
      <c r="F3659" s="21" t="s">
        <v>5613</v>
      </c>
      <c r="G3659" s="21" t="s">
        <v>5207</v>
      </c>
      <c r="H3659" s="20" t="s">
        <v>84</v>
      </c>
      <c r="I3659" s="21" t="s">
        <v>5604</v>
      </c>
      <c r="J3659" s="5"/>
      <c r="K3659" s="5"/>
      <c r="L3659" s="19" t="str">
        <f>D3659&amp;"|"&amp;COUNTIF($D$5:D3659,D3659)</f>
        <v>الاستلام الابتدائي: شبكة الحريق والمضخات|8</v>
      </c>
    </row>
    <row r="3660" spans="1:12" ht="36" x14ac:dyDescent="0.4">
      <c r="A3660" s="22">
        <v>3656</v>
      </c>
      <c r="B3660" s="22" t="s">
        <v>5488</v>
      </c>
      <c r="C3660" s="23" t="s">
        <v>5489</v>
      </c>
      <c r="D3660" s="23" t="s">
        <v>5605</v>
      </c>
      <c r="E3660" s="23" t="s">
        <v>404</v>
      </c>
      <c r="F3660" s="23" t="s">
        <v>5614</v>
      </c>
      <c r="G3660" s="23" t="s">
        <v>5209</v>
      </c>
      <c r="H3660" s="22" t="s">
        <v>84</v>
      </c>
      <c r="I3660" s="23" t="s">
        <v>5604</v>
      </c>
      <c r="J3660" s="5"/>
      <c r="K3660" s="5"/>
      <c r="L3660" s="19" t="str">
        <f>D3660&amp;"|"&amp;COUNTIF($D$5:D3660,D3660)</f>
        <v>الاستلام الابتدائي: شبكة الحريق والمضخات|9</v>
      </c>
    </row>
    <row r="3661" spans="1:12" ht="36" x14ac:dyDescent="0.4">
      <c r="A3661" s="20">
        <v>3657</v>
      </c>
      <c r="B3661" s="20" t="s">
        <v>5488</v>
      </c>
      <c r="C3661" s="21" t="s">
        <v>5489</v>
      </c>
      <c r="D3661" s="21" t="s">
        <v>5605</v>
      </c>
      <c r="E3661" s="21" t="s">
        <v>404</v>
      </c>
      <c r="F3661" s="21" t="s">
        <v>5615</v>
      </c>
      <c r="G3661" s="21" t="s">
        <v>5616</v>
      </c>
      <c r="H3661" s="20" t="s">
        <v>84</v>
      </c>
      <c r="I3661" s="21" t="s">
        <v>5604</v>
      </c>
      <c r="J3661" s="5"/>
      <c r="K3661" s="5"/>
      <c r="L3661" s="19" t="str">
        <f>D3661&amp;"|"&amp;COUNTIF($D$5:D3661,D3661)</f>
        <v>الاستلام الابتدائي: شبكة الحريق والمضخات|10</v>
      </c>
    </row>
    <row r="3662" spans="1:12" ht="36" x14ac:dyDescent="0.4">
      <c r="A3662" s="22">
        <v>3658</v>
      </c>
      <c r="B3662" s="22" t="s">
        <v>5488</v>
      </c>
      <c r="C3662" s="23" t="s">
        <v>5489</v>
      </c>
      <c r="D3662" s="23" t="s">
        <v>5605</v>
      </c>
      <c r="E3662" s="23" t="s">
        <v>404</v>
      </c>
      <c r="F3662" s="23" t="s">
        <v>5617</v>
      </c>
      <c r="G3662" s="23" t="s">
        <v>5618</v>
      </c>
      <c r="H3662" s="22" t="s">
        <v>84</v>
      </c>
      <c r="I3662" s="23" t="s">
        <v>5604</v>
      </c>
      <c r="J3662" s="5"/>
      <c r="K3662" s="5"/>
      <c r="L3662" s="19" t="str">
        <f>D3662&amp;"|"&amp;COUNTIF($D$5:D3662,D3662)</f>
        <v>الاستلام الابتدائي: شبكة الحريق والمضخات|11</v>
      </c>
    </row>
    <row r="3663" spans="1:12" ht="36" x14ac:dyDescent="0.4">
      <c r="A3663" s="20">
        <v>3659</v>
      </c>
      <c r="B3663" s="20" t="s">
        <v>5488</v>
      </c>
      <c r="C3663" s="21" t="s">
        <v>5489</v>
      </c>
      <c r="D3663" s="21" t="s">
        <v>5605</v>
      </c>
      <c r="E3663" s="21" t="s">
        <v>404</v>
      </c>
      <c r="F3663" s="21" t="s">
        <v>5619</v>
      </c>
      <c r="G3663" s="21"/>
      <c r="H3663" s="20" t="s">
        <v>84</v>
      </c>
      <c r="I3663" s="21" t="s">
        <v>5604</v>
      </c>
      <c r="J3663" s="5"/>
      <c r="K3663" s="5"/>
      <c r="L3663" s="19" t="str">
        <f>D3663&amp;"|"&amp;COUNTIF($D$5:D3663,D3663)</f>
        <v>الاستلام الابتدائي: شبكة الحريق والمضخات|12</v>
      </c>
    </row>
    <row r="3664" spans="1:12" ht="36" x14ac:dyDescent="0.4">
      <c r="A3664" s="22">
        <v>3660</v>
      </c>
      <c r="B3664" s="22" t="s">
        <v>5488</v>
      </c>
      <c r="C3664" s="23" t="s">
        <v>5489</v>
      </c>
      <c r="D3664" s="23" t="s">
        <v>5605</v>
      </c>
      <c r="E3664" s="23" t="s">
        <v>404</v>
      </c>
      <c r="F3664" s="23" t="s">
        <v>5620</v>
      </c>
      <c r="G3664" s="23" t="s">
        <v>5621</v>
      </c>
      <c r="H3664" s="22" t="s">
        <v>74</v>
      </c>
      <c r="I3664" s="23" t="s">
        <v>5604</v>
      </c>
      <c r="J3664" s="5"/>
      <c r="K3664" s="5"/>
      <c r="L3664" s="19" t="str">
        <f>D3664&amp;"|"&amp;COUNTIF($D$5:D3664,D3664)</f>
        <v>الاستلام الابتدائي: شبكة الحريق والمضخات|13</v>
      </c>
    </row>
    <row r="3665" spans="1:12" ht="54" x14ac:dyDescent="0.4">
      <c r="A3665" s="20">
        <v>3661</v>
      </c>
      <c r="B3665" s="20" t="s">
        <v>5488</v>
      </c>
      <c r="C3665" s="21" t="s">
        <v>5489</v>
      </c>
      <c r="D3665" s="21" t="s">
        <v>5605</v>
      </c>
      <c r="E3665" s="21" t="s">
        <v>404</v>
      </c>
      <c r="F3665" s="21" t="s">
        <v>5622</v>
      </c>
      <c r="G3665" s="21" t="s">
        <v>5623</v>
      </c>
      <c r="H3665" s="20" t="s">
        <v>74</v>
      </c>
      <c r="I3665" s="21" t="s">
        <v>5604</v>
      </c>
      <c r="J3665" s="5"/>
      <c r="K3665" s="5"/>
      <c r="L3665" s="19" t="str">
        <f>D3665&amp;"|"&amp;COUNTIF($D$5:D3665,D3665)</f>
        <v>الاستلام الابتدائي: شبكة الحريق والمضخات|14</v>
      </c>
    </row>
    <row r="3666" spans="1:12" ht="36" x14ac:dyDescent="0.4">
      <c r="A3666" s="22">
        <v>3662</v>
      </c>
      <c r="B3666" s="22" t="s">
        <v>5488</v>
      </c>
      <c r="C3666" s="23" t="s">
        <v>5489</v>
      </c>
      <c r="D3666" s="23" t="s">
        <v>5605</v>
      </c>
      <c r="E3666" s="23" t="s">
        <v>404</v>
      </c>
      <c r="F3666" s="23" t="s">
        <v>5624</v>
      </c>
      <c r="G3666" s="23"/>
      <c r="H3666" s="22" t="s">
        <v>78</v>
      </c>
      <c r="I3666" s="23" t="s">
        <v>5604</v>
      </c>
      <c r="J3666" s="5"/>
      <c r="K3666" s="5"/>
      <c r="L3666" s="19" t="str">
        <f>D3666&amp;"|"&amp;COUNTIF($D$5:D3666,D3666)</f>
        <v>الاستلام الابتدائي: شبكة الحريق والمضخات|15</v>
      </c>
    </row>
    <row r="3667" spans="1:12" ht="36" x14ac:dyDescent="0.4">
      <c r="A3667" s="20">
        <v>3663</v>
      </c>
      <c r="B3667" s="20" t="s">
        <v>5488</v>
      </c>
      <c r="C3667" s="21" t="s">
        <v>5489</v>
      </c>
      <c r="D3667" s="21" t="s">
        <v>5605</v>
      </c>
      <c r="E3667" s="21" t="s">
        <v>76</v>
      </c>
      <c r="F3667" s="21" t="s">
        <v>5625</v>
      </c>
      <c r="G3667" s="21"/>
      <c r="H3667" s="20" t="s">
        <v>78</v>
      </c>
      <c r="I3667" s="21" t="s">
        <v>5604</v>
      </c>
      <c r="J3667" s="5"/>
      <c r="K3667" s="5"/>
      <c r="L3667" s="19" t="str">
        <f>D3667&amp;"|"&amp;COUNTIF($D$5:D3667,D3667)</f>
        <v>الاستلام الابتدائي: شبكة الحريق والمضخات|16</v>
      </c>
    </row>
    <row r="3668" spans="1:12" ht="18" x14ac:dyDescent="0.4">
      <c r="A3668" s="22">
        <v>3664</v>
      </c>
      <c r="B3668" s="22" t="s">
        <v>5488</v>
      </c>
      <c r="C3668" s="23" t="s">
        <v>5489</v>
      </c>
      <c r="D3668" s="23" t="s">
        <v>5626</v>
      </c>
      <c r="E3668" s="23" t="s">
        <v>404</v>
      </c>
      <c r="F3668" s="23" t="s">
        <v>5627</v>
      </c>
      <c r="G3668" s="23"/>
      <c r="H3668" s="22" t="s">
        <v>78</v>
      </c>
      <c r="I3668" s="23" t="s">
        <v>5604</v>
      </c>
      <c r="J3668" s="5"/>
      <c r="K3668" s="5"/>
      <c r="L3668" s="19" t="str">
        <f>D3668&amp;"|"&amp;COUNTIF($D$5:D3668,D3668)</f>
        <v>الاستلام الابتدائي: الأعمال الصحية|1</v>
      </c>
    </row>
    <row r="3669" spans="1:12" ht="36" x14ac:dyDescent="0.4">
      <c r="A3669" s="20">
        <v>3665</v>
      </c>
      <c r="B3669" s="20" t="s">
        <v>5488</v>
      </c>
      <c r="C3669" s="21" t="s">
        <v>5489</v>
      </c>
      <c r="D3669" s="21" t="s">
        <v>5626</v>
      </c>
      <c r="E3669" s="21" t="s">
        <v>404</v>
      </c>
      <c r="F3669" s="21" t="s">
        <v>5628</v>
      </c>
      <c r="G3669" s="21"/>
      <c r="H3669" s="20" t="s">
        <v>78</v>
      </c>
      <c r="I3669" s="21" t="s">
        <v>5604</v>
      </c>
      <c r="J3669" s="5"/>
      <c r="K3669" s="5"/>
      <c r="L3669" s="19" t="str">
        <f>D3669&amp;"|"&amp;COUNTIF($D$5:D3669,D3669)</f>
        <v>الاستلام الابتدائي: الأعمال الصحية|2</v>
      </c>
    </row>
    <row r="3670" spans="1:12" ht="36" x14ac:dyDescent="0.4">
      <c r="A3670" s="22">
        <v>3666</v>
      </c>
      <c r="B3670" s="22" t="s">
        <v>5488</v>
      </c>
      <c r="C3670" s="23" t="s">
        <v>5489</v>
      </c>
      <c r="D3670" s="23" t="s">
        <v>5626</v>
      </c>
      <c r="E3670" s="23" t="s">
        <v>404</v>
      </c>
      <c r="F3670" s="23" t="s">
        <v>5629</v>
      </c>
      <c r="G3670" s="23"/>
      <c r="H3670" s="22" t="s">
        <v>84</v>
      </c>
      <c r="I3670" s="23" t="s">
        <v>5604</v>
      </c>
      <c r="J3670" s="5"/>
      <c r="K3670" s="5"/>
      <c r="L3670" s="19" t="str">
        <f>D3670&amp;"|"&amp;COUNTIF($D$5:D3670,D3670)</f>
        <v>الاستلام الابتدائي: الأعمال الصحية|3</v>
      </c>
    </row>
    <row r="3671" spans="1:12" ht="36" x14ac:dyDescent="0.4">
      <c r="A3671" s="20">
        <v>3667</v>
      </c>
      <c r="B3671" s="20" t="s">
        <v>5488</v>
      </c>
      <c r="C3671" s="21" t="s">
        <v>5489</v>
      </c>
      <c r="D3671" s="21" t="s">
        <v>5626</v>
      </c>
      <c r="E3671" s="21" t="s">
        <v>404</v>
      </c>
      <c r="F3671" s="21" t="s">
        <v>5630</v>
      </c>
      <c r="G3671" s="21"/>
      <c r="H3671" s="20" t="s">
        <v>84</v>
      </c>
      <c r="I3671" s="21" t="s">
        <v>5631</v>
      </c>
      <c r="J3671" s="5"/>
      <c r="K3671" s="5"/>
      <c r="L3671" s="19" t="str">
        <f>D3671&amp;"|"&amp;COUNTIF($D$5:D3671,D3671)</f>
        <v>الاستلام الابتدائي: الأعمال الصحية|4</v>
      </c>
    </row>
    <row r="3672" spans="1:12" ht="36" x14ac:dyDescent="0.4">
      <c r="A3672" s="22">
        <v>3668</v>
      </c>
      <c r="B3672" s="22" t="s">
        <v>5488</v>
      </c>
      <c r="C3672" s="23" t="s">
        <v>5489</v>
      </c>
      <c r="D3672" s="23" t="s">
        <v>5626</v>
      </c>
      <c r="E3672" s="23" t="s">
        <v>404</v>
      </c>
      <c r="F3672" s="23" t="s">
        <v>5632</v>
      </c>
      <c r="G3672" s="23" t="s">
        <v>5633</v>
      </c>
      <c r="H3672" s="22" t="s">
        <v>84</v>
      </c>
      <c r="I3672" s="23" t="s">
        <v>5631</v>
      </c>
      <c r="J3672" s="5"/>
      <c r="K3672" s="5"/>
      <c r="L3672" s="19" t="str">
        <f>D3672&amp;"|"&amp;COUNTIF($D$5:D3672,D3672)</f>
        <v>الاستلام الابتدائي: الأعمال الصحية|5</v>
      </c>
    </row>
    <row r="3673" spans="1:12" ht="36" x14ac:dyDescent="0.4">
      <c r="A3673" s="20">
        <v>3669</v>
      </c>
      <c r="B3673" s="20" t="s">
        <v>5488</v>
      </c>
      <c r="C3673" s="21" t="s">
        <v>5489</v>
      </c>
      <c r="D3673" s="21" t="s">
        <v>5626</v>
      </c>
      <c r="E3673" s="21" t="s">
        <v>404</v>
      </c>
      <c r="F3673" s="21" t="s">
        <v>5634</v>
      </c>
      <c r="G3673" s="21"/>
      <c r="H3673" s="20" t="s">
        <v>84</v>
      </c>
      <c r="I3673" s="21" t="s">
        <v>5631</v>
      </c>
      <c r="J3673" s="5"/>
      <c r="K3673" s="5"/>
      <c r="L3673" s="19" t="str">
        <f>D3673&amp;"|"&amp;COUNTIF($D$5:D3673,D3673)</f>
        <v>الاستلام الابتدائي: الأعمال الصحية|6</v>
      </c>
    </row>
    <row r="3674" spans="1:12" ht="18" x14ac:dyDescent="0.4">
      <c r="A3674" s="22">
        <v>3670</v>
      </c>
      <c r="B3674" s="22" t="s">
        <v>5488</v>
      </c>
      <c r="C3674" s="23" t="s">
        <v>5489</v>
      </c>
      <c r="D3674" s="23" t="s">
        <v>5626</v>
      </c>
      <c r="E3674" s="23" t="s">
        <v>404</v>
      </c>
      <c r="F3674" s="23" t="s">
        <v>5635</v>
      </c>
      <c r="G3674" s="23"/>
      <c r="H3674" s="22" t="s">
        <v>78</v>
      </c>
      <c r="I3674" s="23" t="s">
        <v>5631</v>
      </c>
      <c r="J3674" s="5"/>
      <c r="K3674" s="5"/>
      <c r="L3674" s="19" t="str">
        <f>D3674&amp;"|"&amp;COUNTIF($D$5:D3674,D3674)</f>
        <v>الاستلام الابتدائي: الأعمال الصحية|7</v>
      </c>
    </row>
    <row r="3675" spans="1:12" ht="18" x14ac:dyDescent="0.4">
      <c r="A3675" s="20">
        <v>3671</v>
      </c>
      <c r="B3675" s="20" t="s">
        <v>5488</v>
      </c>
      <c r="C3675" s="21" t="s">
        <v>5489</v>
      </c>
      <c r="D3675" s="21" t="s">
        <v>5626</v>
      </c>
      <c r="E3675" s="21" t="s">
        <v>404</v>
      </c>
      <c r="F3675" s="21" t="s">
        <v>5636</v>
      </c>
      <c r="G3675" s="21"/>
      <c r="H3675" s="20" t="s">
        <v>74</v>
      </c>
      <c r="I3675" s="21" t="s">
        <v>5631</v>
      </c>
      <c r="J3675" s="5"/>
      <c r="K3675" s="5"/>
      <c r="L3675" s="19" t="str">
        <f>D3675&amp;"|"&amp;COUNTIF($D$5:D3675,D3675)</f>
        <v>الاستلام الابتدائي: الأعمال الصحية|8</v>
      </c>
    </row>
    <row r="3676" spans="1:12" ht="18" x14ac:dyDescent="0.4">
      <c r="A3676" s="22">
        <v>3672</v>
      </c>
      <c r="B3676" s="22" t="s">
        <v>5488</v>
      </c>
      <c r="C3676" s="23" t="s">
        <v>5489</v>
      </c>
      <c r="D3676" s="23" t="s">
        <v>5626</v>
      </c>
      <c r="E3676" s="23" t="s">
        <v>404</v>
      </c>
      <c r="F3676" s="23" t="s">
        <v>5637</v>
      </c>
      <c r="G3676" s="23"/>
      <c r="H3676" s="22" t="s">
        <v>84</v>
      </c>
      <c r="I3676" s="23" t="s">
        <v>5631</v>
      </c>
      <c r="J3676" s="5"/>
      <c r="K3676" s="5"/>
      <c r="L3676" s="19" t="str">
        <f>D3676&amp;"|"&amp;COUNTIF($D$5:D3676,D3676)</f>
        <v>الاستلام الابتدائي: الأعمال الصحية|9</v>
      </c>
    </row>
    <row r="3677" spans="1:12" ht="18" x14ac:dyDescent="0.4">
      <c r="A3677" s="20">
        <v>3673</v>
      </c>
      <c r="B3677" s="20" t="s">
        <v>5488</v>
      </c>
      <c r="C3677" s="21" t="s">
        <v>5489</v>
      </c>
      <c r="D3677" s="21" t="s">
        <v>5626</v>
      </c>
      <c r="E3677" s="21" t="s">
        <v>404</v>
      </c>
      <c r="F3677" s="21" t="s">
        <v>5638</v>
      </c>
      <c r="G3677" s="21"/>
      <c r="H3677" s="20" t="s">
        <v>84</v>
      </c>
      <c r="I3677" s="21" t="s">
        <v>5631</v>
      </c>
      <c r="J3677" s="5"/>
      <c r="K3677" s="5"/>
      <c r="L3677" s="19" t="str">
        <f>D3677&amp;"|"&amp;COUNTIF($D$5:D3677,D3677)</f>
        <v>الاستلام الابتدائي: الأعمال الصحية|10</v>
      </c>
    </row>
    <row r="3678" spans="1:12" ht="36" x14ac:dyDescent="0.4">
      <c r="A3678" s="22">
        <v>3674</v>
      </c>
      <c r="B3678" s="22" t="s">
        <v>5488</v>
      </c>
      <c r="C3678" s="23" t="s">
        <v>5489</v>
      </c>
      <c r="D3678" s="23" t="s">
        <v>5626</v>
      </c>
      <c r="E3678" s="23" t="s">
        <v>404</v>
      </c>
      <c r="F3678" s="23" t="s">
        <v>5639</v>
      </c>
      <c r="G3678" s="23"/>
      <c r="H3678" s="22" t="s">
        <v>84</v>
      </c>
      <c r="I3678" s="23" t="s">
        <v>5631</v>
      </c>
      <c r="J3678" s="5"/>
      <c r="K3678" s="5"/>
      <c r="L3678" s="19" t="str">
        <f>D3678&amp;"|"&amp;COUNTIF($D$5:D3678,D3678)</f>
        <v>الاستلام الابتدائي: الأعمال الصحية|11</v>
      </c>
    </row>
    <row r="3679" spans="1:12" ht="18" x14ac:dyDescent="0.4">
      <c r="A3679" s="20">
        <v>3675</v>
      </c>
      <c r="B3679" s="20" t="s">
        <v>5488</v>
      </c>
      <c r="C3679" s="21" t="s">
        <v>5489</v>
      </c>
      <c r="D3679" s="21" t="s">
        <v>5626</v>
      </c>
      <c r="E3679" s="21" t="s">
        <v>404</v>
      </c>
      <c r="F3679" s="21" t="s">
        <v>5640</v>
      </c>
      <c r="G3679" s="21" t="s">
        <v>2450</v>
      </c>
      <c r="H3679" s="20" t="s">
        <v>84</v>
      </c>
      <c r="I3679" s="21" t="s">
        <v>5631</v>
      </c>
      <c r="J3679" s="5"/>
      <c r="K3679" s="5"/>
      <c r="L3679" s="19" t="str">
        <f>D3679&amp;"|"&amp;COUNTIF($D$5:D3679,D3679)</f>
        <v>الاستلام الابتدائي: الأعمال الصحية|12</v>
      </c>
    </row>
    <row r="3680" spans="1:12" ht="18" x14ac:dyDescent="0.4">
      <c r="A3680" s="22">
        <v>3676</v>
      </c>
      <c r="B3680" s="22" t="s">
        <v>5488</v>
      </c>
      <c r="C3680" s="23" t="s">
        <v>5489</v>
      </c>
      <c r="D3680" s="23" t="s">
        <v>5626</v>
      </c>
      <c r="E3680" s="23" t="s">
        <v>404</v>
      </c>
      <c r="F3680" s="23" t="s">
        <v>5641</v>
      </c>
      <c r="G3680" s="23"/>
      <c r="H3680" s="22" t="s">
        <v>84</v>
      </c>
      <c r="I3680" s="23" t="s">
        <v>5631</v>
      </c>
      <c r="J3680" s="5"/>
      <c r="K3680" s="5"/>
      <c r="L3680" s="19" t="str">
        <f>D3680&amp;"|"&amp;COUNTIF($D$5:D3680,D3680)</f>
        <v>الاستلام الابتدائي: الأعمال الصحية|13</v>
      </c>
    </row>
    <row r="3681" spans="1:12" ht="18" x14ac:dyDescent="0.4">
      <c r="A3681" s="20">
        <v>3677</v>
      </c>
      <c r="B3681" s="20" t="s">
        <v>5488</v>
      </c>
      <c r="C3681" s="21" t="s">
        <v>5489</v>
      </c>
      <c r="D3681" s="21" t="s">
        <v>5626</v>
      </c>
      <c r="E3681" s="21" t="s">
        <v>404</v>
      </c>
      <c r="F3681" s="21" t="s">
        <v>5642</v>
      </c>
      <c r="G3681" s="21"/>
      <c r="H3681" s="20" t="s">
        <v>84</v>
      </c>
      <c r="I3681" s="21" t="s">
        <v>5631</v>
      </c>
      <c r="J3681" s="5"/>
      <c r="K3681" s="5"/>
      <c r="L3681" s="19" t="str">
        <f>D3681&amp;"|"&amp;COUNTIF($D$5:D3681,D3681)</f>
        <v>الاستلام الابتدائي: الأعمال الصحية|14</v>
      </c>
    </row>
    <row r="3682" spans="1:12" ht="18" x14ac:dyDescent="0.4">
      <c r="A3682" s="22">
        <v>3678</v>
      </c>
      <c r="B3682" s="22" t="s">
        <v>5488</v>
      </c>
      <c r="C3682" s="23" t="s">
        <v>5489</v>
      </c>
      <c r="D3682" s="23" t="s">
        <v>5626</v>
      </c>
      <c r="E3682" s="23" t="s">
        <v>404</v>
      </c>
      <c r="F3682" s="23" t="s">
        <v>5643</v>
      </c>
      <c r="G3682" s="23"/>
      <c r="H3682" s="22" t="s">
        <v>84</v>
      </c>
      <c r="I3682" s="23" t="s">
        <v>5631</v>
      </c>
      <c r="J3682" s="5"/>
      <c r="K3682" s="5"/>
      <c r="L3682" s="19" t="str">
        <f>D3682&amp;"|"&amp;COUNTIF($D$5:D3682,D3682)</f>
        <v>الاستلام الابتدائي: الأعمال الصحية|15</v>
      </c>
    </row>
    <row r="3683" spans="1:12" ht="36" x14ac:dyDescent="0.4">
      <c r="A3683" s="20">
        <v>3679</v>
      </c>
      <c r="B3683" s="20" t="s">
        <v>5488</v>
      </c>
      <c r="C3683" s="21" t="s">
        <v>5489</v>
      </c>
      <c r="D3683" s="21" t="s">
        <v>5626</v>
      </c>
      <c r="E3683" s="21" t="s">
        <v>404</v>
      </c>
      <c r="F3683" s="21" t="s">
        <v>5644</v>
      </c>
      <c r="G3683" s="21"/>
      <c r="H3683" s="20" t="s">
        <v>84</v>
      </c>
      <c r="I3683" s="21" t="s">
        <v>5631</v>
      </c>
      <c r="J3683" s="5"/>
      <c r="K3683" s="5"/>
      <c r="L3683" s="19" t="str">
        <f>D3683&amp;"|"&amp;COUNTIF($D$5:D3683,D3683)</f>
        <v>الاستلام الابتدائي: الأعمال الصحية|16</v>
      </c>
    </row>
    <row r="3684" spans="1:12" ht="18" x14ac:dyDescent="0.4">
      <c r="A3684" s="22">
        <v>3680</v>
      </c>
      <c r="B3684" s="22" t="s">
        <v>5488</v>
      </c>
      <c r="C3684" s="23" t="s">
        <v>5489</v>
      </c>
      <c r="D3684" s="23" t="s">
        <v>5626</v>
      </c>
      <c r="E3684" s="23" t="s">
        <v>404</v>
      </c>
      <c r="F3684" s="23" t="s">
        <v>5645</v>
      </c>
      <c r="G3684" s="23"/>
      <c r="H3684" s="22" t="s">
        <v>84</v>
      </c>
      <c r="I3684" s="23" t="s">
        <v>5631</v>
      </c>
      <c r="J3684" s="5"/>
      <c r="K3684" s="5"/>
      <c r="L3684" s="19" t="str">
        <f>D3684&amp;"|"&amp;COUNTIF($D$5:D3684,D3684)</f>
        <v>الاستلام الابتدائي: الأعمال الصحية|17</v>
      </c>
    </row>
    <row r="3685" spans="1:12" ht="36" x14ac:dyDescent="0.4">
      <c r="A3685" s="20">
        <v>3681</v>
      </c>
      <c r="B3685" s="20" t="s">
        <v>5488</v>
      </c>
      <c r="C3685" s="21" t="s">
        <v>5489</v>
      </c>
      <c r="D3685" s="21" t="s">
        <v>5626</v>
      </c>
      <c r="E3685" s="21" t="s">
        <v>404</v>
      </c>
      <c r="F3685" s="21" t="s">
        <v>5646</v>
      </c>
      <c r="G3685" s="21"/>
      <c r="H3685" s="20" t="s">
        <v>84</v>
      </c>
      <c r="I3685" s="21" t="s">
        <v>5631</v>
      </c>
      <c r="J3685" s="5"/>
      <c r="K3685" s="5"/>
      <c r="L3685" s="19" t="str">
        <f>D3685&amp;"|"&amp;COUNTIF($D$5:D3685,D3685)</f>
        <v>الاستلام الابتدائي: الأعمال الصحية|18</v>
      </c>
    </row>
    <row r="3686" spans="1:12" ht="18" x14ac:dyDescent="0.4">
      <c r="A3686" s="22">
        <v>3682</v>
      </c>
      <c r="B3686" s="22" t="s">
        <v>5488</v>
      </c>
      <c r="C3686" s="23" t="s">
        <v>5489</v>
      </c>
      <c r="D3686" s="23" t="s">
        <v>5647</v>
      </c>
      <c r="E3686" s="23" t="s">
        <v>404</v>
      </c>
      <c r="F3686" s="23" t="s">
        <v>5648</v>
      </c>
      <c r="G3686" s="23"/>
      <c r="H3686" s="22" t="s">
        <v>84</v>
      </c>
      <c r="I3686" s="23" t="s">
        <v>5631</v>
      </c>
      <c r="J3686" s="5"/>
      <c r="K3686" s="5"/>
      <c r="L3686" s="19" t="str">
        <f>D3686&amp;"|"&amp;COUNTIF($D$5:D3686,D3686)</f>
        <v>الاستلام الابتدائي: الأعمال الكهربائية|1</v>
      </c>
    </row>
    <row r="3687" spans="1:12" ht="18" x14ac:dyDescent="0.4">
      <c r="A3687" s="20">
        <v>3683</v>
      </c>
      <c r="B3687" s="20" t="s">
        <v>5488</v>
      </c>
      <c r="C3687" s="21" t="s">
        <v>5489</v>
      </c>
      <c r="D3687" s="21" t="s">
        <v>5647</v>
      </c>
      <c r="E3687" s="21" t="s">
        <v>404</v>
      </c>
      <c r="F3687" s="21" t="s">
        <v>5649</v>
      </c>
      <c r="G3687" s="21"/>
      <c r="H3687" s="20" t="s">
        <v>84</v>
      </c>
      <c r="I3687" s="21" t="s">
        <v>5631</v>
      </c>
      <c r="J3687" s="5"/>
      <c r="K3687" s="5"/>
      <c r="L3687" s="19" t="str">
        <f>D3687&amp;"|"&amp;COUNTIF($D$5:D3687,D3687)</f>
        <v>الاستلام الابتدائي: الأعمال الكهربائية|2</v>
      </c>
    </row>
    <row r="3688" spans="1:12" ht="36" x14ac:dyDescent="0.4">
      <c r="A3688" s="22">
        <v>3684</v>
      </c>
      <c r="B3688" s="22" t="s">
        <v>5488</v>
      </c>
      <c r="C3688" s="23" t="s">
        <v>5489</v>
      </c>
      <c r="D3688" s="23" t="s">
        <v>5647</v>
      </c>
      <c r="E3688" s="23" t="s">
        <v>404</v>
      </c>
      <c r="F3688" s="23" t="s">
        <v>5650</v>
      </c>
      <c r="G3688" s="23"/>
      <c r="H3688" s="22" t="s">
        <v>84</v>
      </c>
      <c r="I3688" s="23" t="s">
        <v>5631</v>
      </c>
      <c r="J3688" s="5"/>
      <c r="K3688" s="5"/>
      <c r="L3688" s="19" t="str">
        <f>D3688&amp;"|"&amp;COUNTIF($D$5:D3688,D3688)</f>
        <v>الاستلام الابتدائي: الأعمال الكهربائية|3</v>
      </c>
    </row>
    <row r="3689" spans="1:12" ht="18" x14ac:dyDescent="0.4">
      <c r="A3689" s="20">
        <v>3685</v>
      </c>
      <c r="B3689" s="20" t="s">
        <v>5488</v>
      </c>
      <c r="C3689" s="21" t="s">
        <v>5489</v>
      </c>
      <c r="D3689" s="21" t="s">
        <v>5647</v>
      </c>
      <c r="E3689" s="21" t="s">
        <v>404</v>
      </c>
      <c r="F3689" s="21" t="s">
        <v>5651</v>
      </c>
      <c r="G3689" s="21"/>
      <c r="H3689" s="20" t="s">
        <v>84</v>
      </c>
      <c r="I3689" s="21" t="s">
        <v>5631</v>
      </c>
      <c r="J3689" s="5"/>
      <c r="K3689" s="5"/>
      <c r="L3689" s="19" t="str">
        <f>D3689&amp;"|"&amp;COUNTIF($D$5:D3689,D3689)</f>
        <v>الاستلام الابتدائي: الأعمال الكهربائية|4</v>
      </c>
    </row>
    <row r="3690" spans="1:12" ht="18" x14ac:dyDescent="0.4">
      <c r="A3690" s="22">
        <v>3686</v>
      </c>
      <c r="B3690" s="22" t="s">
        <v>5488</v>
      </c>
      <c r="C3690" s="23" t="s">
        <v>5489</v>
      </c>
      <c r="D3690" s="23" t="s">
        <v>5647</v>
      </c>
      <c r="E3690" s="23" t="s">
        <v>404</v>
      </c>
      <c r="F3690" s="23" t="s">
        <v>5652</v>
      </c>
      <c r="G3690" s="23"/>
      <c r="H3690" s="22" t="s">
        <v>74</v>
      </c>
      <c r="I3690" s="23" t="s">
        <v>5631</v>
      </c>
      <c r="J3690" s="5"/>
      <c r="K3690" s="5"/>
      <c r="L3690" s="19" t="str">
        <f>D3690&amp;"|"&amp;COUNTIF($D$5:D3690,D3690)</f>
        <v>الاستلام الابتدائي: الأعمال الكهربائية|5</v>
      </c>
    </row>
    <row r="3691" spans="1:12" ht="18" x14ac:dyDescent="0.4">
      <c r="A3691" s="20">
        <v>3687</v>
      </c>
      <c r="B3691" s="20" t="s">
        <v>5488</v>
      </c>
      <c r="C3691" s="21" t="s">
        <v>5489</v>
      </c>
      <c r="D3691" s="21" t="s">
        <v>5647</v>
      </c>
      <c r="E3691" s="21" t="s">
        <v>404</v>
      </c>
      <c r="F3691" s="21" t="s">
        <v>5653</v>
      </c>
      <c r="G3691" s="21"/>
      <c r="H3691" s="20" t="s">
        <v>78</v>
      </c>
      <c r="I3691" s="21" t="s">
        <v>5631</v>
      </c>
      <c r="J3691" s="5"/>
      <c r="K3691" s="5"/>
      <c r="L3691" s="19" t="str">
        <f>D3691&amp;"|"&amp;COUNTIF($D$5:D3691,D3691)</f>
        <v>الاستلام الابتدائي: الأعمال الكهربائية|6</v>
      </c>
    </row>
    <row r="3692" spans="1:12" ht="18" x14ac:dyDescent="0.4">
      <c r="A3692" s="22">
        <v>3688</v>
      </c>
      <c r="B3692" s="22" t="s">
        <v>5488</v>
      </c>
      <c r="C3692" s="23" t="s">
        <v>5489</v>
      </c>
      <c r="D3692" s="23" t="s">
        <v>5647</v>
      </c>
      <c r="E3692" s="23" t="s">
        <v>404</v>
      </c>
      <c r="F3692" s="23" t="s">
        <v>5654</v>
      </c>
      <c r="G3692" s="23" t="s">
        <v>5655</v>
      </c>
      <c r="H3692" s="22" t="s">
        <v>84</v>
      </c>
      <c r="I3692" s="23" t="s">
        <v>5656</v>
      </c>
      <c r="J3692" s="5"/>
      <c r="K3692" s="5"/>
      <c r="L3692" s="19" t="str">
        <f>D3692&amp;"|"&amp;COUNTIF($D$5:D3692,D3692)</f>
        <v>الاستلام الابتدائي: الأعمال الكهربائية|7</v>
      </c>
    </row>
    <row r="3693" spans="1:12" ht="18" x14ac:dyDescent="0.4">
      <c r="A3693" s="20">
        <v>3689</v>
      </c>
      <c r="B3693" s="20" t="s">
        <v>5488</v>
      </c>
      <c r="C3693" s="21" t="s">
        <v>5489</v>
      </c>
      <c r="D3693" s="21" t="s">
        <v>5647</v>
      </c>
      <c r="E3693" s="21" t="s">
        <v>404</v>
      </c>
      <c r="F3693" s="21" t="s">
        <v>5657</v>
      </c>
      <c r="G3693" s="21"/>
      <c r="H3693" s="20" t="s">
        <v>78</v>
      </c>
      <c r="I3693" s="21" t="s">
        <v>5656</v>
      </c>
      <c r="J3693" s="5"/>
      <c r="K3693" s="5"/>
      <c r="L3693" s="19" t="str">
        <f>D3693&amp;"|"&amp;COUNTIF($D$5:D3693,D3693)</f>
        <v>الاستلام الابتدائي: الأعمال الكهربائية|8</v>
      </c>
    </row>
    <row r="3694" spans="1:12" ht="18" x14ac:dyDescent="0.4">
      <c r="A3694" s="22">
        <v>3690</v>
      </c>
      <c r="B3694" s="22" t="s">
        <v>5488</v>
      </c>
      <c r="C3694" s="23" t="s">
        <v>5489</v>
      </c>
      <c r="D3694" s="23" t="s">
        <v>5647</v>
      </c>
      <c r="E3694" s="23" t="s">
        <v>404</v>
      </c>
      <c r="F3694" s="23" t="s">
        <v>5658</v>
      </c>
      <c r="G3694" s="23"/>
      <c r="H3694" s="22" t="s">
        <v>84</v>
      </c>
      <c r="I3694" s="23" t="s">
        <v>5656</v>
      </c>
      <c r="J3694" s="5"/>
      <c r="K3694" s="5"/>
      <c r="L3694" s="19" t="str">
        <f>D3694&amp;"|"&amp;COUNTIF($D$5:D3694,D3694)</f>
        <v>الاستلام الابتدائي: الأعمال الكهربائية|9</v>
      </c>
    </row>
    <row r="3695" spans="1:12" ht="18" x14ac:dyDescent="0.4">
      <c r="A3695" s="20">
        <v>3691</v>
      </c>
      <c r="B3695" s="20" t="s">
        <v>5488</v>
      </c>
      <c r="C3695" s="21" t="s">
        <v>5489</v>
      </c>
      <c r="D3695" s="21" t="s">
        <v>5647</v>
      </c>
      <c r="E3695" s="21" t="s">
        <v>404</v>
      </c>
      <c r="F3695" s="21" t="s">
        <v>5659</v>
      </c>
      <c r="G3695" s="21" t="s">
        <v>5660</v>
      </c>
      <c r="H3695" s="20" t="s">
        <v>84</v>
      </c>
      <c r="I3695" s="21" t="s">
        <v>5656</v>
      </c>
      <c r="J3695" s="5"/>
      <c r="K3695" s="5"/>
      <c r="L3695" s="19" t="str">
        <f>D3695&amp;"|"&amp;COUNTIF($D$5:D3695,D3695)</f>
        <v>الاستلام الابتدائي: الأعمال الكهربائية|10</v>
      </c>
    </row>
    <row r="3696" spans="1:12" ht="18" x14ac:dyDescent="0.4">
      <c r="A3696" s="22">
        <v>3692</v>
      </c>
      <c r="B3696" s="22" t="s">
        <v>5488</v>
      </c>
      <c r="C3696" s="23" t="s">
        <v>5489</v>
      </c>
      <c r="D3696" s="23" t="s">
        <v>5647</v>
      </c>
      <c r="E3696" s="23" t="s">
        <v>404</v>
      </c>
      <c r="F3696" s="23" t="s">
        <v>5661</v>
      </c>
      <c r="G3696" s="23" t="s">
        <v>5662</v>
      </c>
      <c r="H3696" s="22" t="s">
        <v>84</v>
      </c>
      <c r="I3696" s="23" t="s">
        <v>5656</v>
      </c>
      <c r="J3696" s="5"/>
      <c r="K3696" s="5"/>
      <c r="L3696" s="19" t="str">
        <f>D3696&amp;"|"&amp;COUNTIF($D$5:D3696,D3696)</f>
        <v>الاستلام الابتدائي: الأعمال الكهربائية|11</v>
      </c>
    </row>
    <row r="3697" spans="1:12" ht="18" x14ac:dyDescent="0.4">
      <c r="A3697" s="20">
        <v>3693</v>
      </c>
      <c r="B3697" s="20" t="s">
        <v>5488</v>
      </c>
      <c r="C3697" s="21" t="s">
        <v>5489</v>
      </c>
      <c r="D3697" s="21" t="s">
        <v>5647</v>
      </c>
      <c r="E3697" s="21" t="s">
        <v>404</v>
      </c>
      <c r="F3697" s="21" t="s">
        <v>5663</v>
      </c>
      <c r="G3697" s="21"/>
      <c r="H3697" s="20" t="s">
        <v>84</v>
      </c>
      <c r="I3697" s="21" t="s">
        <v>5656</v>
      </c>
      <c r="J3697" s="5"/>
      <c r="K3697" s="5"/>
      <c r="L3697" s="19" t="str">
        <f>D3697&amp;"|"&amp;COUNTIF($D$5:D3697,D3697)</f>
        <v>الاستلام الابتدائي: الأعمال الكهربائية|12</v>
      </c>
    </row>
    <row r="3698" spans="1:12" ht="18" x14ac:dyDescent="0.4">
      <c r="A3698" s="22">
        <v>3694</v>
      </c>
      <c r="B3698" s="22" t="s">
        <v>5488</v>
      </c>
      <c r="C3698" s="23" t="s">
        <v>5489</v>
      </c>
      <c r="D3698" s="23" t="s">
        <v>5647</v>
      </c>
      <c r="E3698" s="23" t="s">
        <v>404</v>
      </c>
      <c r="F3698" s="23" t="s">
        <v>5664</v>
      </c>
      <c r="G3698" s="23"/>
      <c r="H3698" s="22" t="s">
        <v>84</v>
      </c>
      <c r="I3698" s="23" t="s">
        <v>5656</v>
      </c>
      <c r="J3698" s="5"/>
      <c r="K3698" s="5"/>
      <c r="L3698" s="19" t="str">
        <f>D3698&amp;"|"&amp;COUNTIF($D$5:D3698,D3698)</f>
        <v>الاستلام الابتدائي: الأعمال الكهربائية|13</v>
      </c>
    </row>
    <row r="3699" spans="1:12" ht="18" x14ac:dyDescent="0.4">
      <c r="A3699" s="20">
        <v>3695</v>
      </c>
      <c r="B3699" s="20" t="s">
        <v>5488</v>
      </c>
      <c r="C3699" s="21" t="s">
        <v>5489</v>
      </c>
      <c r="D3699" s="21" t="s">
        <v>5647</v>
      </c>
      <c r="E3699" s="21" t="s">
        <v>404</v>
      </c>
      <c r="F3699" s="21" t="s">
        <v>5665</v>
      </c>
      <c r="G3699" s="21"/>
      <c r="H3699" s="20" t="s">
        <v>84</v>
      </c>
      <c r="I3699" s="21" t="s">
        <v>5656</v>
      </c>
      <c r="J3699" s="5"/>
      <c r="K3699" s="5"/>
      <c r="L3699" s="19" t="str">
        <f>D3699&amp;"|"&amp;COUNTIF($D$5:D3699,D3699)</f>
        <v>الاستلام الابتدائي: الأعمال الكهربائية|14</v>
      </c>
    </row>
    <row r="3700" spans="1:12" ht="36" x14ac:dyDescent="0.4">
      <c r="A3700" s="22">
        <v>3696</v>
      </c>
      <c r="B3700" s="22" t="s">
        <v>5488</v>
      </c>
      <c r="C3700" s="23" t="s">
        <v>5489</v>
      </c>
      <c r="D3700" s="23" t="s">
        <v>5647</v>
      </c>
      <c r="E3700" s="23" t="s">
        <v>404</v>
      </c>
      <c r="F3700" s="23" t="s">
        <v>5666</v>
      </c>
      <c r="G3700" s="23" t="s">
        <v>5189</v>
      </c>
      <c r="H3700" s="22" t="s">
        <v>74</v>
      </c>
      <c r="I3700" s="23" t="s">
        <v>5656</v>
      </c>
      <c r="J3700" s="5"/>
      <c r="K3700" s="5"/>
      <c r="L3700" s="19" t="str">
        <f>D3700&amp;"|"&amp;COUNTIF($D$5:D3700,D3700)</f>
        <v>الاستلام الابتدائي: الأعمال الكهربائية|15</v>
      </c>
    </row>
    <row r="3701" spans="1:12" ht="18" x14ac:dyDescent="0.4">
      <c r="A3701" s="20">
        <v>3697</v>
      </c>
      <c r="B3701" s="20" t="s">
        <v>5488</v>
      </c>
      <c r="C3701" s="21" t="s">
        <v>5489</v>
      </c>
      <c r="D3701" s="21" t="s">
        <v>5647</v>
      </c>
      <c r="E3701" s="21" t="s">
        <v>404</v>
      </c>
      <c r="F3701" s="21" t="s">
        <v>5667</v>
      </c>
      <c r="G3701" s="21"/>
      <c r="H3701" s="20" t="s">
        <v>84</v>
      </c>
      <c r="I3701" s="21" t="s">
        <v>5656</v>
      </c>
      <c r="J3701" s="5"/>
      <c r="K3701" s="5"/>
      <c r="L3701" s="19" t="str">
        <f>D3701&amp;"|"&amp;COUNTIF($D$5:D3701,D3701)</f>
        <v>الاستلام الابتدائي: الأعمال الكهربائية|16</v>
      </c>
    </row>
    <row r="3702" spans="1:12" ht="18" x14ac:dyDescent="0.4">
      <c r="A3702" s="22">
        <v>3698</v>
      </c>
      <c r="B3702" s="22" t="s">
        <v>5488</v>
      </c>
      <c r="C3702" s="23" t="s">
        <v>5489</v>
      </c>
      <c r="D3702" s="23" t="s">
        <v>5647</v>
      </c>
      <c r="E3702" s="23" t="s">
        <v>404</v>
      </c>
      <c r="F3702" s="23" t="s">
        <v>5668</v>
      </c>
      <c r="G3702" s="23"/>
      <c r="H3702" s="22" t="s">
        <v>74</v>
      </c>
      <c r="I3702" s="23" t="s">
        <v>5656</v>
      </c>
      <c r="J3702" s="5"/>
      <c r="K3702" s="5"/>
      <c r="L3702" s="19" t="str">
        <f>D3702&amp;"|"&amp;COUNTIF($D$5:D3702,D3702)</f>
        <v>الاستلام الابتدائي: الأعمال الكهربائية|17</v>
      </c>
    </row>
    <row r="3703" spans="1:12" ht="18" x14ac:dyDescent="0.4">
      <c r="A3703" s="20">
        <v>3699</v>
      </c>
      <c r="B3703" s="20" t="s">
        <v>5488</v>
      </c>
      <c r="C3703" s="21" t="s">
        <v>5489</v>
      </c>
      <c r="D3703" s="21" t="s">
        <v>5647</v>
      </c>
      <c r="E3703" s="21" t="s">
        <v>404</v>
      </c>
      <c r="F3703" s="21" t="s">
        <v>5669</v>
      </c>
      <c r="G3703" s="21"/>
      <c r="H3703" s="20" t="s">
        <v>84</v>
      </c>
      <c r="I3703" s="21" t="s">
        <v>5656</v>
      </c>
      <c r="J3703" s="5"/>
      <c r="K3703" s="5"/>
      <c r="L3703" s="19" t="str">
        <f>D3703&amp;"|"&amp;COUNTIF($D$5:D3703,D3703)</f>
        <v>الاستلام الابتدائي: الأعمال الكهربائية|18</v>
      </c>
    </row>
    <row r="3704" spans="1:12" ht="18" x14ac:dyDescent="0.4">
      <c r="A3704" s="22">
        <v>3700</v>
      </c>
      <c r="B3704" s="22" t="s">
        <v>5488</v>
      </c>
      <c r="C3704" s="23" t="s">
        <v>5489</v>
      </c>
      <c r="D3704" s="23" t="s">
        <v>5647</v>
      </c>
      <c r="E3704" s="23" t="s">
        <v>404</v>
      </c>
      <c r="F3704" s="23" t="s">
        <v>5670</v>
      </c>
      <c r="G3704" s="23"/>
      <c r="H3704" s="22" t="s">
        <v>78</v>
      </c>
      <c r="I3704" s="23" t="s">
        <v>5656</v>
      </c>
      <c r="J3704" s="5"/>
      <c r="K3704" s="5"/>
      <c r="L3704" s="19" t="str">
        <f>D3704&amp;"|"&amp;COUNTIF($D$5:D3704,D3704)</f>
        <v>الاستلام الابتدائي: الأعمال الكهربائية|19</v>
      </c>
    </row>
    <row r="3705" spans="1:12" ht="36" x14ac:dyDescent="0.4">
      <c r="A3705" s="20">
        <v>3701</v>
      </c>
      <c r="B3705" s="20" t="s">
        <v>5488</v>
      </c>
      <c r="C3705" s="21" t="s">
        <v>5489</v>
      </c>
      <c r="D3705" s="21" t="s">
        <v>5647</v>
      </c>
      <c r="E3705" s="21" t="s">
        <v>404</v>
      </c>
      <c r="F3705" s="21" t="s">
        <v>5671</v>
      </c>
      <c r="G3705" s="21"/>
      <c r="H3705" s="20" t="s">
        <v>84</v>
      </c>
      <c r="I3705" s="21" t="s">
        <v>5656</v>
      </c>
      <c r="J3705" s="5"/>
      <c r="K3705" s="5"/>
      <c r="L3705" s="19" t="str">
        <f>D3705&amp;"|"&amp;COUNTIF($D$5:D3705,D3705)</f>
        <v>الاستلام الابتدائي: الأعمال الكهربائية|20</v>
      </c>
    </row>
    <row r="3706" spans="1:12" ht="18" x14ac:dyDescent="0.4">
      <c r="A3706" s="22">
        <v>3702</v>
      </c>
      <c r="B3706" s="22" t="s">
        <v>5488</v>
      </c>
      <c r="C3706" s="23" t="s">
        <v>5489</v>
      </c>
      <c r="D3706" s="23" t="s">
        <v>5647</v>
      </c>
      <c r="E3706" s="23" t="s">
        <v>404</v>
      </c>
      <c r="F3706" s="23" t="s">
        <v>5672</v>
      </c>
      <c r="G3706" s="23"/>
      <c r="H3706" s="22" t="s">
        <v>74</v>
      </c>
      <c r="I3706" s="23" t="s">
        <v>5656</v>
      </c>
      <c r="J3706" s="5"/>
      <c r="K3706" s="5"/>
      <c r="L3706" s="19" t="str">
        <f>D3706&amp;"|"&amp;COUNTIF($D$5:D3706,D3706)</f>
        <v>الاستلام الابتدائي: الأعمال الكهربائية|21</v>
      </c>
    </row>
    <row r="3707" spans="1:12" ht="18" x14ac:dyDescent="0.4">
      <c r="A3707" s="20">
        <v>3703</v>
      </c>
      <c r="B3707" s="20" t="s">
        <v>5488</v>
      </c>
      <c r="C3707" s="21" t="s">
        <v>5489</v>
      </c>
      <c r="D3707" s="21" t="s">
        <v>5647</v>
      </c>
      <c r="E3707" s="21" t="s">
        <v>404</v>
      </c>
      <c r="F3707" s="21" t="s">
        <v>5673</v>
      </c>
      <c r="G3707" s="21"/>
      <c r="H3707" s="20" t="s">
        <v>84</v>
      </c>
      <c r="I3707" s="21" t="s">
        <v>5656</v>
      </c>
      <c r="J3707" s="5"/>
      <c r="K3707" s="5"/>
      <c r="L3707" s="19" t="str">
        <f>D3707&amp;"|"&amp;COUNTIF($D$5:D3707,D3707)</f>
        <v>الاستلام الابتدائي: الأعمال الكهربائية|22</v>
      </c>
    </row>
    <row r="3708" spans="1:12" ht="18" x14ac:dyDescent="0.4">
      <c r="A3708" s="22">
        <v>3704</v>
      </c>
      <c r="B3708" s="22" t="s">
        <v>5488</v>
      </c>
      <c r="C3708" s="23" t="s">
        <v>5489</v>
      </c>
      <c r="D3708" s="23" t="s">
        <v>5647</v>
      </c>
      <c r="E3708" s="23" t="s">
        <v>404</v>
      </c>
      <c r="F3708" s="23" t="s">
        <v>5674</v>
      </c>
      <c r="G3708" s="23"/>
      <c r="H3708" s="22" t="s">
        <v>84</v>
      </c>
      <c r="I3708" s="23" t="s">
        <v>5656</v>
      </c>
      <c r="J3708" s="5"/>
      <c r="K3708" s="5"/>
      <c r="L3708" s="19" t="str">
        <f>D3708&amp;"|"&amp;COUNTIF($D$5:D3708,D3708)</f>
        <v>الاستلام الابتدائي: الأعمال الكهربائية|23</v>
      </c>
    </row>
    <row r="3709" spans="1:12" ht="18" x14ac:dyDescent="0.4">
      <c r="A3709" s="20">
        <v>3705</v>
      </c>
      <c r="B3709" s="20" t="s">
        <v>5488</v>
      </c>
      <c r="C3709" s="21" t="s">
        <v>5489</v>
      </c>
      <c r="D3709" s="21" t="s">
        <v>5647</v>
      </c>
      <c r="E3709" s="21" t="s">
        <v>404</v>
      </c>
      <c r="F3709" s="21" t="s">
        <v>5675</v>
      </c>
      <c r="G3709" s="21"/>
      <c r="H3709" s="20" t="s">
        <v>84</v>
      </c>
      <c r="I3709" s="21" t="s">
        <v>5656</v>
      </c>
      <c r="J3709" s="5"/>
      <c r="K3709" s="5"/>
      <c r="L3709" s="19" t="str">
        <f>D3709&amp;"|"&amp;COUNTIF($D$5:D3709,D3709)</f>
        <v>الاستلام الابتدائي: الأعمال الكهربائية|24</v>
      </c>
    </row>
    <row r="3710" spans="1:12" ht="18" x14ac:dyDescent="0.4">
      <c r="A3710" s="22">
        <v>3706</v>
      </c>
      <c r="B3710" s="22" t="s">
        <v>5488</v>
      </c>
      <c r="C3710" s="23" t="s">
        <v>5489</v>
      </c>
      <c r="D3710" s="23" t="s">
        <v>5647</v>
      </c>
      <c r="E3710" s="23" t="s">
        <v>404</v>
      </c>
      <c r="F3710" s="23" t="s">
        <v>5676</v>
      </c>
      <c r="G3710" s="23"/>
      <c r="H3710" s="22" t="s">
        <v>84</v>
      </c>
      <c r="I3710" s="23" t="s">
        <v>5656</v>
      </c>
      <c r="J3710" s="5"/>
      <c r="K3710" s="5"/>
      <c r="L3710" s="19" t="str">
        <f>D3710&amp;"|"&amp;COUNTIF($D$5:D3710,D3710)</f>
        <v>الاستلام الابتدائي: الأعمال الكهربائية|25</v>
      </c>
    </row>
    <row r="3711" spans="1:12" ht="18" x14ac:dyDescent="0.4">
      <c r="A3711" s="20">
        <v>3707</v>
      </c>
      <c r="B3711" s="20" t="s">
        <v>5488</v>
      </c>
      <c r="C3711" s="21" t="s">
        <v>5489</v>
      </c>
      <c r="D3711" s="21" t="s">
        <v>5647</v>
      </c>
      <c r="E3711" s="21" t="s">
        <v>404</v>
      </c>
      <c r="F3711" s="21" t="s">
        <v>5677</v>
      </c>
      <c r="G3711" s="21"/>
      <c r="H3711" s="20" t="s">
        <v>84</v>
      </c>
      <c r="I3711" s="21" t="s">
        <v>5656</v>
      </c>
      <c r="J3711" s="5"/>
      <c r="K3711" s="5"/>
      <c r="L3711" s="19" t="str">
        <f>D3711&amp;"|"&amp;COUNTIF($D$5:D3711,D3711)</f>
        <v>الاستلام الابتدائي: الأعمال الكهربائية|26</v>
      </c>
    </row>
    <row r="3712" spans="1:12" ht="18" x14ac:dyDescent="0.4">
      <c r="A3712" s="22">
        <v>3708</v>
      </c>
      <c r="B3712" s="22" t="s">
        <v>5488</v>
      </c>
      <c r="C3712" s="23" t="s">
        <v>5489</v>
      </c>
      <c r="D3712" s="23" t="s">
        <v>5647</v>
      </c>
      <c r="E3712" s="23" t="s">
        <v>404</v>
      </c>
      <c r="F3712" s="23" t="s">
        <v>5678</v>
      </c>
      <c r="G3712" s="23"/>
      <c r="H3712" s="22" t="s">
        <v>84</v>
      </c>
      <c r="I3712" s="23" t="s">
        <v>5656</v>
      </c>
      <c r="J3712" s="5"/>
      <c r="K3712" s="5"/>
      <c r="L3712" s="19" t="str">
        <f>D3712&amp;"|"&amp;COUNTIF($D$5:D3712,D3712)</f>
        <v>الاستلام الابتدائي: الأعمال الكهربائية|27</v>
      </c>
    </row>
    <row r="3713" spans="1:12" ht="36" x14ac:dyDescent="0.4">
      <c r="A3713" s="20">
        <v>3709</v>
      </c>
      <c r="B3713" s="20" t="s">
        <v>5488</v>
      </c>
      <c r="C3713" s="21" t="s">
        <v>5489</v>
      </c>
      <c r="D3713" s="21" t="s">
        <v>5647</v>
      </c>
      <c r="E3713" s="21" t="s">
        <v>404</v>
      </c>
      <c r="F3713" s="21" t="s">
        <v>5679</v>
      </c>
      <c r="G3713" s="21"/>
      <c r="H3713" s="20" t="s">
        <v>74</v>
      </c>
      <c r="I3713" s="21" t="s">
        <v>5656</v>
      </c>
      <c r="J3713" s="5"/>
      <c r="K3713" s="5"/>
      <c r="L3713" s="19" t="str">
        <f>D3713&amp;"|"&amp;COUNTIF($D$5:D3713,D3713)</f>
        <v>الاستلام الابتدائي: الأعمال الكهربائية|28</v>
      </c>
    </row>
    <row r="3714" spans="1:12" ht="54" x14ac:dyDescent="0.4">
      <c r="A3714" s="22">
        <v>3710</v>
      </c>
      <c r="B3714" s="22" t="s">
        <v>5488</v>
      </c>
      <c r="C3714" s="23" t="s">
        <v>5489</v>
      </c>
      <c r="D3714" s="23" t="s">
        <v>5647</v>
      </c>
      <c r="E3714" s="23" t="s">
        <v>404</v>
      </c>
      <c r="F3714" s="23" t="s">
        <v>5680</v>
      </c>
      <c r="G3714" s="23" t="s">
        <v>5681</v>
      </c>
      <c r="H3714" s="22" t="s">
        <v>84</v>
      </c>
      <c r="I3714" s="23" t="s">
        <v>5656</v>
      </c>
      <c r="J3714" s="5"/>
      <c r="K3714" s="5"/>
      <c r="L3714" s="19" t="str">
        <f>D3714&amp;"|"&amp;COUNTIF($D$5:D3714,D3714)</f>
        <v>الاستلام الابتدائي: الأعمال الكهربائية|29</v>
      </c>
    </row>
    <row r="3715" spans="1:12" ht="18" x14ac:dyDescent="0.4">
      <c r="A3715" s="20">
        <v>3711</v>
      </c>
      <c r="B3715" s="20" t="s">
        <v>5488</v>
      </c>
      <c r="C3715" s="21" t="s">
        <v>5489</v>
      </c>
      <c r="D3715" s="21" t="s">
        <v>5647</v>
      </c>
      <c r="E3715" s="21" t="s">
        <v>404</v>
      </c>
      <c r="F3715" s="21" t="s">
        <v>5682</v>
      </c>
      <c r="G3715" s="21"/>
      <c r="H3715" s="20" t="s">
        <v>74</v>
      </c>
      <c r="I3715" s="21" t="s">
        <v>5683</v>
      </c>
      <c r="J3715" s="5"/>
      <c r="K3715" s="5"/>
      <c r="L3715" s="19" t="str">
        <f>D3715&amp;"|"&amp;COUNTIF($D$5:D3715,D3715)</f>
        <v>الاستلام الابتدائي: الأعمال الكهربائية|30</v>
      </c>
    </row>
    <row r="3716" spans="1:12" ht="18" x14ac:dyDescent="0.4">
      <c r="A3716" s="22">
        <v>3712</v>
      </c>
      <c r="B3716" s="22" t="s">
        <v>5488</v>
      </c>
      <c r="C3716" s="23" t="s">
        <v>5489</v>
      </c>
      <c r="D3716" s="23" t="s">
        <v>5647</v>
      </c>
      <c r="E3716" s="23" t="s">
        <v>76</v>
      </c>
      <c r="F3716" s="23" t="s">
        <v>5684</v>
      </c>
      <c r="G3716" s="23"/>
      <c r="H3716" s="22" t="s">
        <v>78</v>
      </c>
      <c r="I3716" s="23" t="s">
        <v>5683</v>
      </c>
      <c r="J3716" s="5"/>
      <c r="K3716" s="5"/>
      <c r="L3716" s="19" t="str">
        <f>D3716&amp;"|"&amp;COUNTIF($D$5:D3716,D3716)</f>
        <v>الاستلام الابتدائي: الأعمال الكهربائية|31</v>
      </c>
    </row>
    <row r="3717" spans="1:12" ht="18" x14ac:dyDescent="0.4">
      <c r="A3717" s="20">
        <v>3713</v>
      </c>
      <c r="B3717" s="20" t="s">
        <v>5488</v>
      </c>
      <c r="C3717" s="21" t="s">
        <v>5489</v>
      </c>
      <c r="D3717" s="21" t="s">
        <v>5647</v>
      </c>
      <c r="E3717" s="21" t="s">
        <v>76</v>
      </c>
      <c r="F3717" s="21" t="s">
        <v>5685</v>
      </c>
      <c r="G3717" s="21"/>
      <c r="H3717" s="20" t="s">
        <v>78</v>
      </c>
      <c r="I3717" s="21" t="s">
        <v>5683</v>
      </c>
      <c r="J3717" s="5"/>
      <c r="K3717" s="5"/>
      <c r="L3717" s="19" t="str">
        <f>D3717&amp;"|"&amp;COUNTIF($D$5:D3717,D3717)</f>
        <v>الاستلام الابتدائي: الأعمال الكهربائية|32</v>
      </c>
    </row>
    <row r="3718" spans="1:12" ht="18" x14ac:dyDescent="0.4">
      <c r="A3718" s="22">
        <v>3714</v>
      </c>
      <c r="B3718" s="22" t="s">
        <v>5488</v>
      </c>
      <c r="C3718" s="23" t="s">
        <v>5489</v>
      </c>
      <c r="D3718" s="23" t="s">
        <v>5647</v>
      </c>
      <c r="E3718" s="23" t="s">
        <v>404</v>
      </c>
      <c r="F3718" s="23" t="s">
        <v>5686</v>
      </c>
      <c r="G3718" s="23"/>
      <c r="H3718" s="22" t="s">
        <v>74</v>
      </c>
      <c r="I3718" s="23" t="s">
        <v>5683</v>
      </c>
      <c r="J3718" s="5"/>
      <c r="K3718" s="5"/>
      <c r="L3718" s="19" t="str">
        <f>D3718&amp;"|"&amp;COUNTIF($D$5:D3718,D3718)</f>
        <v>الاستلام الابتدائي: الأعمال الكهربائية|33</v>
      </c>
    </row>
    <row r="3719" spans="1:12" ht="18" x14ac:dyDescent="0.4">
      <c r="A3719" s="20">
        <v>3715</v>
      </c>
      <c r="B3719" s="20" t="s">
        <v>5488</v>
      </c>
      <c r="C3719" s="21" t="s">
        <v>5489</v>
      </c>
      <c r="D3719" s="21" t="s">
        <v>5647</v>
      </c>
      <c r="E3719" s="21" t="s">
        <v>404</v>
      </c>
      <c r="F3719" s="21" t="s">
        <v>5687</v>
      </c>
      <c r="G3719" s="21"/>
      <c r="H3719" s="20" t="s">
        <v>78</v>
      </c>
      <c r="I3719" s="21" t="s">
        <v>5683</v>
      </c>
      <c r="J3719" s="5"/>
      <c r="K3719" s="5"/>
      <c r="L3719" s="19" t="str">
        <f>D3719&amp;"|"&amp;COUNTIF($D$5:D3719,D3719)</f>
        <v>الاستلام الابتدائي: الأعمال الكهربائية|34</v>
      </c>
    </row>
    <row r="3720" spans="1:12" ht="18" x14ac:dyDescent="0.4">
      <c r="A3720" s="22">
        <v>3716</v>
      </c>
      <c r="B3720" s="22" t="s">
        <v>5488</v>
      </c>
      <c r="C3720" s="23" t="s">
        <v>5489</v>
      </c>
      <c r="D3720" s="23" t="s">
        <v>5647</v>
      </c>
      <c r="E3720" s="23" t="s">
        <v>404</v>
      </c>
      <c r="F3720" s="23" t="s">
        <v>5688</v>
      </c>
      <c r="G3720" s="23"/>
      <c r="H3720" s="22" t="s">
        <v>84</v>
      </c>
      <c r="I3720" s="23" t="s">
        <v>5683</v>
      </c>
      <c r="J3720" s="5"/>
      <c r="K3720" s="5"/>
      <c r="L3720" s="19" t="str">
        <f>D3720&amp;"|"&amp;COUNTIF($D$5:D3720,D3720)</f>
        <v>الاستلام الابتدائي: الأعمال الكهربائية|35</v>
      </c>
    </row>
    <row r="3721" spans="1:12" ht="36" x14ac:dyDescent="0.4">
      <c r="A3721" s="20">
        <v>3717</v>
      </c>
      <c r="B3721" s="20" t="s">
        <v>5488</v>
      </c>
      <c r="C3721" s="21" t="s">
        <v>5489</v>
      </c>
      <c r="D3721" s="21" t="s">
        <v>5647</v>
      </c>
      <c r="E3721" s="21" t="s">
        <v>404</v>
      </c>
      <c r="F3721" s="21" t="s">
        <v>5689</v>
      </c>
      <c r="G3721" s="21"/>
      <c r="H3721" s="20" t="s">
        <v>84</v>
      </c>
      <c r="I3721" s="21" t="s">
        <v>5683</v>
      </c>
      <c r="J3721" s="5"/>
      <c r="K3721" s="5"/>
      <c r="L3721" s="19" t="str">
        <f>D3721&amp;"|"&amp;COUNTIF($D$5:D3721,D3721)</f>
        <v>الاستلام الابتدائي: الأعمال الكهربائية|36</v>
      </c>
    </row>
    <row r="3722" spans="1:12" ht="18" x14ac:dyDescent="0.4">
      <c r="A3722" s="22">
        <v>3718</v>
      </c>
      <c r="B3722" s="22" t="s">
        <v>5488</v>
      </c>
      <c r="C3722" s="23" t="s">
        <v>5489</v>
      </c>
      <c r="D3722" s="23" t="s">
        <v>5647</v>
      </c>
      <c r="E3722" s="23" t="s">
        <v>404</v>
      </c>
      <c r="F3722" s="23" t="s">
        <v>5690</v>
      </c>
      <c r="G3722" s="23"/>
      <c r="H3722" s="22" t="s">
        <v>84</v>
      </c>
      <c r="I3722" s="23" t="s">
        <v>5683</v>
      </c>
      <c r="J3722" s="5"/>
      <c r="K3722" s="5"/>
      <c r="L3722" s="19" t="str">
        <f>D3722&amp;"|"&amp;COUNTIF($D$5:D3722,D3722)</f>
        <v>الاستلام الابتدائي: الأعمال الكهربائية|37</v>
      </c>
    </row>
    <row r="3723" spans="1:12" ht="18" x14ac:dyDescent="0.4">
      <c r="A3723" s="20">
        <v>3719</v>
      </c>
      <c r="B3723" s="20" t="s">
        <v>5488</v>
      </c>
      <c r="C3723" s="21" t="s">
        <v>5489</v>
      </c>
      <c r="D3723" s="21" t="s">
        <v>5647</v>
      </c>
      <c r="E3723" s="21" t="s">
        <v>404</v>
      </c>
      <c r="F3723" s="21" t="s">
        <v>5691</v>
      </c>
      <c r="G3723" s="21"/>
      <c r="H3723" s="20" t="s">
        <v>84</v>
      </c>
      <c r="I3723" s="21" t="s">
        <v>5683</v>
      </c>
      <c r="J3723" s="5"/>
      <c r="K3723" s="5"/>
      <c r="L3723" s="19" t="str">
        <f>D3723&amp;"|"&amp;COUNTIF($D$5:D3723,D3723)</f>
        <v>الاستلام الابتدائي: الأعمال الكهربائية|38</v>
      </c>
    </row>
    <row r="3724" spans="1:12" ht="18" x14ac:dyDescent="0.4">
      <c r="A3724" s="22">
        <v>3720</v>
      </c>
      <c r="B3724" s="22" t="s">
        <v>5488</v>
      </c>
      <c r="C3724" s="23" t="s">
        <v>5489</v>
      </c>
      <c r="D3724" s="23" t="s">
        <v>5647</v>
      </c>
      <c r="E3724" s="23" t="s">
        <v>404</v>
      </c>
      <c r="F3724" s="23" t="s">
        <v>5692</v>
      </c>
      <c r="G3724" s="23"/>
      <c r="H3724" s="22" t="s">
        <v>74</v>
      </c>
      <c r="I3724" s="23" t="s">
        <v>5683</v>
      </c>
      <c r="J3724" s="5"/>
      <c r="K3724" s="5"/>
      <c r="L3724" s="19" t="str">
        <f>D3724&amp;"|"&amp;COUNTIF($D$5:D3724,D3724)</f>
        <v>الاستلام الابتدائي: الأعمال الكهربائية|39</v>
      </c>
    </row>
    <row r="3725" spans="1:12" ht="18" x14ac:dyDescent="0.4">
      <c r="A3725" s="20">
        <v>3721</v>
      </c>
      <c r="B3725" s="20" t="s">
        <v>5488</v>
      </c>
      <c r="C3725" s="21" t="s">
        <v>5489</v>
      </c>
      <c r="D3725" s="21" t="s">
        <v>5647</v>
      </c>
      <c r="E3725" s="21" t="s">
        <v>404</v>
      </c>
      <c r="F3725" s="21" t="s">
        <v>5693</v>
      </c>
      <c r="G3725" s="21"/>
      <c r="H3725" s="20" t="s">
        <v>74</v>
      </c>
      <c r="I3725" s="21" t="s">
        <v>5683</v>
      </c>
      <c r="J3725" s="5"/>
      <c r="K3725" s="5"/>
      <c r="L3725" s="19" t="str">
        <f>D3725&amp;"|"&amp;COUNTIF($D$5:D3725,D3725)</f>
        <v>الاستلام الابتدائي: الأعمال الكهربائية|40</v>
      </c>
    </row>
    <row r="3726" spans="1:12" ht="18" x14ac:dyDescent="0.4">
      <c r="A3726" s="22">
        <v>3722</v>
      </c>
      <c r="B3726" s="22" t="s">
        <v>5488</v>
      </c>
      <c r="C3726" s="23" t="s">
        <v>5489</v>
      </c>
      <c r="D3726" s="23" t="s">
        <v>5647</v>
      </c>
      <c r="E3726" s="23" t="s">
        <v>404</v>
      </c>
      <c r="F3726" s="23" t="s">
        <v>5694</v>
      </c>
      <c r="G3726" s="23"/>
      <c r="H3726" s="22" t="s">
        <v>84</v>
      </c>
      <c r="I3726" s="23" t="s">
        <v>5683</v>
      </c>
      <c r="J3726" s="5"/>
      <c r="K3726" s="5"/>
      <c r="L3726" s="19" t="str">
        <f>D3726&amp;"|"&amp;COUNTIF($D$5:D3726,D3726)</f>
        <v>الاستلام الابتدائي: الأعمال الكهربائية|41</v>
      </c>
    </row>
    <row r="3727" spans="1:12" ht="18" x14ac:dyDescent="0.4">
      <c r="A3727" s="20">
        <v>3723</v>
      </c>
      <c r="B3727" s="20" t="s">
        <v>5488</v>
      </c>
      <c r="C3727" s="21" t="s">
        <v>5489</v>
      </c>
      <c r="D3727" s="21" t="s">
        <v>5647</v>
      </c>
      <c r="E3727" s="21" t="s">
        <v>404</v>
      </c>
      <c r="F3727" s="21" t="s">
        <v>5695</v>
      </c>
      <c r="G3727" s="21"/>
      <c r="H3727" s="20" t="s">
        <v>74</v>
      </c>
      <c r="I3727" s="21" t="s">
        <v>5683</v>
      </c>
      <c r="J3727" s="5"/>
      <c r="K3727" s="5"/>
      <c r="L3727" s="19" t="str">
        <f>D3727&amp;"|"&amp;COUNTIF($D$5:D3727,D3727)</f>
        <v>الاستلام الابتدائي: الأعمال الكهربائية|42</v>
      </c>
    </row>
    <row r="3728" spans="1:12" ht="36" x14ac:dyDescent="0.4">
      <c r="A3728" s="22">
        <v>3724</v>
      </c>
      <c r="B3728" s="22" t="s">
        <v>5488</v>
      </c>
      <c r="C3728" s="23" t="s">
        <v>5489</v>
      </c>
      <c r="D3728" s="23" t="s">
        <v>5647</v>
      </c>
      <c r="E3728" s="23" t="s">
        <v>404</v>
      </c>
      <c r="F3728" s="23" t="s">
        <v>5696</v>
      </c>
      <c r="G3728" s="23"/>
      <c r="H3728" s="22" t="s">
        <v>74</v>
      </c>
      <c r="I3728" s="23" t="s">
        <v>5683</v>
      </c>
      <c r="J3728" s="5"/>
      <c r="K3728" s="5"/>
      <c r="L3728" s="19" t="str">
        <f>D3728&amp;"|"&amp;COUNTIF($D$5:D3728,D3728)</f>
        <v>الاستلام الابتدائي: الأعمال الكهربائية|43</v>
      </c>
    </row>
    <row r="3729" spans="1:12" ht="18" x14ac:dyDescent="0.4">
      <c r="A3729" s="20">
        <v>3725</v>
      </c>
      <c r="B3729" s="20" t="s">
        <v>5488</v>
      </c>
      <c r="C3729" s="21" t="s">
        <v>5489</v>
      </c>
      <c r="D3729" s="21" t="s">
        <v>5647</v>
      </c>
      <c r="E3729" s="21" t="s">
        <v>404</v>
      </c>
      <c r="F3729" s="21" t="s">
        <v>5697</v>
      </c>
      <c r="G3729" s="21"/>
      <c r="H3729" s="20" t="s">
        <v>74</v>
      </c>
      <c r="I3729" s="21" t="s">
        <v>5683</v>
      </c>
      <c r="J3729" s="5"/>
      <c r="K3729" s="5"/>
      <c r="L3729" s="19" t="str">
        <f>D3729&amp;"|"&amp;COUNTIF($D$5:D3729,D3729)</f>
        <v>الاستلام الابتدائي: الأعمال الكهربائية|44</v>
      </c>
    </row>
    <row r="3730" spans="1:12" ht="36" x14ac:dyDescent="0.4">
      <c r="A3730" s="22">
        <v>3726</v>
      </c>
      <c r="B3730" s="22" t="s">
        <v>5488</v>
      </c>
      <c r="C3730" s="23" t="s">
        <v>5489</v>
      </c>
      <c r="D3730" s="23" t="s">
        <v>5647</v>
      </c>
      <c r="E3730" s="23" t="s">
        <v>404</v>
      </c>
      <c r="F3730" s="23" t="s">
        <v>5698</v>
      </c>
      <c r="G3730" s="23"/>
      <c r="H3730" s="22" t="s">
        <v>84</v>
      </c>
      <c r="I3730" s="23" t="s">
        <v>5699</v>
      </c>
      <c r="J3730" s="5"/>
      <c r="K3730" s="5"/>
      <c r="L3730" s="19" t="str">
        <f>D3730&amp;"|"&amp;COUNTIF($D$5:D3730,D3730)</f>
        <v>الاستلام الابتدائي: الأعمال الكهربائية|45</v>
      </c>
    </row>
    <row r="3731" spans="1:12" ht="18" x14ac:dyDescent="0.4">
      <c r="A3731" s="20">
        <v>3727</v>
      </c>
      <c r="B3731" s="20" t="s">
        <v>5488</v>
      </c>
      <c r="C3731" s="21" t="s">
        <v>5489</v>
      </c>
      <c r="D3731" s="21" t="s">
        <v>5647</v>
      </c>
      <c r="E3731" s="21" t="s">
        <v>404</v>
      </c>
      <c r="F3731" s="21" t="s">
        <v>5700</v>
      </c>
      <c r="G3731" s="21"/>
      <c r="H3731" s="20" t="s">
        <v>84</v>
      </c>
      <c r="I3731" s="21" t="s">
        <v>5699</v>
      </c>
      <c r="J3731" s="5"/>
      <c r="K3731" s="5"/>
      <c r="L3731" s="19" t="str">
        <f>D3731&amp;"|"&amp;COUNTIF($D$5:D3731,D3731)</f>
        <v>الاستلام الابتدائي: الأعمال الكهربائية|46</v>
      </c>
    </row>
    <row r="3732" spans="1:12" ht="18" x14ac:dyDescent="0.4">
      <c r="A3732" s="22">
        <v>3728</v>
      </c>
      <c r="B3732" s="22" t="s">
        <v>5488</v>
      </c>
      <c r="C3732" s="23" t="s">
        <v>5489</v>
      </c>
      <c r="D3732" s="23" t="s">
        <v>5701</v>
      </c>
      <c r="E3732" s="23" t="s">
        <v>404</v>
      </c>
      <c r="F3732" s="23" t="s">
        <v>5702</v>
      </c>
      <c r="G3732" s="23"/>
      <c r="H3732" s="22" t="s">
        <v>78</v>
      </c>
      <c r="I3732" s="23" t="s">
        <v>5699</v>
      </c>
      <c r="J3732" s="5"/>
      <c r="K3732" s="5"/>
      <c r="L3732" s="19" t="str">
        <f>D3732&amp;"|"&amp;COUNTIF($D$5:D3732,D3732)</f>
        <v>الاستلام الابتدائي: نظام إنذار الحريق|1</v>
      </c>
    </row>
    <row r="3733" spans="1:12" ht="18" x14ac:dyDescent="0.4">
      <c r="A3733" s="20">
        <v>3729</v>
      </c>
      <c r="B3733" s="20" t="s">
        <v>5488</v>
      </c>
      <c r="C3733" s="21" t="s">
        <v>5489</v>
      </c>
      <c r="D3733" s="21" t="s">
        <v>5701</v>
      </c>
      <c r="E3733" s="21" t="s">
        <v>404</v>
      </c>
      <c r="F3733" s="21" t="s">
        <v>5703</v>
      </c>
      <c r="G3733" s="21"/>
      <c r="H3733" s="20" t="s">
        <v>84</v>
      </c>
      <c r="I3733" s="21" t="s">
        <v>5699</v>
      </c>
      <c r="J3733" s="5"/>
      <c r="K3733" s="5"/>
      <c r="L3733" s="19" t="str">
        <f>D3733&amp;"|"&amp;COUNTIF($D$5:D3733,D3733)</f>
        <v>الاستلام الابتدائي: نظام إنذار الحريق|2</v>
      </c>
    </row>
    <row r="3734" spans="1:12" ht="36" x14ac:dyDescent="0.4">
      <c r="A3734" s="22">
        <v>3730</v>
      </c>
      <c r="B3734" s="22" t="s">
        <v>5488</v>
      </c>
      <c r="C3734" s="23" t="s">
        <v>5489</v>
      </c>
      <c r="D3734" s="23" t="s">
        <v>5701</v>
      </c>
      <c r="E3734" s="23" t="s">
        <v>404</v>
      </c>
      <c r="F3734" s="23" t="s">
        <v>5704</v>
      </c>
      <c r="G3734" s="23" t="s">
        <v>5705</v>
      </c>
      <c r="H3734" s="22" t="s">
        <v>84</v>
      </c>
      <c r="I3734" s="23" t="s">
        <v>5699</v>
      </c>
      <c r="J3734" s="5"/>
      <c r="K3734" s="5"/>
      <c r="L3734" s="19" t="str">
        <f>D3734&amp;"|"&amp;COUNTIF($D$5:D3734,D3734)</f>
        <v>الاستلام الابتدائي: نظام إنذار الحريق|3</v>
      </c>
    </row>
    <row r="3735" spans="1:12" ht="18" x14ac:dyDescent="0.4">
      <c r="A3735" s="20">
        <v>3731</v>
      </c>
      <c r="B3735" s="20" t="s">
        <v>5488</v>
      </c>
      <c r="C3735" s="21" t="s">
        <v>5489</v>
      </c>
      <c r="D3735" s="21" t="s">
        <v>5701</v>
      </c>
      <c r="E3735" s="21" t="s">
        <v>404</v>
      </c>
      <c r="F3735" s="21" t="s">
        <v>5706</v>
      </c>
      <c r="G3735" s="21"/>
      <c r="H3735" s="20" t="s">
        <v>78</v>
      </c>
      <c r="I3735" s="21" t="s">
        <v>5699</v>
      </c>
      <c r="J3735" s="5"/>
      <c r="K3735" s="5"/>
      <c r="L3735" s="19" t="str">
        <f>D3735&amp;"|"&amp;COUNTIF($D$5:D3735,D3735)</f>
        <v>الاستلام الابتدائي: نظام إنذار الحريق|4</v>
      </c>
    </row>
    <row r="3736" spans="1:12" ht="18" x14ac:dyDescent="0.4">
      <c r="A3736" s="22">
        <v>3732</v>
      </c>
      <c r="B3736" s="22" t="s">
        <v>5488</v>
      </c>
      <c r="C3736" s="23" t="s">
        <v>5489</v>
      </c>
      <c r="D3736" s="23" t="s">
        <v>5701</v>
      </c>
      <c r="E3736" s="23" t="s">
        <v>404</v>
      </c>
      <c r="F3736" s="23" t="s">
        <v>5707</v>
      </c>
      <c r="G3736" s="23" t="s">
        <v>5452</v>
      </c>
      <c r="H3736" s="22" t="s">
        <v>84</v>
      </c>
      <c r="I3736" s="23" t="s">
        <v>5699</v>
      </c>
      <c r="J3736" s="5"/>
      <c r="K3736" s="5"/>
      <c r="L3736" s="19" t="str">
        <f>D3736&amp;"|"&amp;COUNTIF($D$5:D3736,D3736)</f>
        <v>الاستلام الابتدائي: نظام إنذار الحريق|5</v>
      </c>
    </row>
    <row r="3737" spans="1:12" ht="18" x14ac:dyDescent="0.4">
      <c r="A3737" s="20">
        <v>3733</v>
      </c>
      <c r="B3737" s="20" t="s">
        <v>5488</v>
      </c>
      <c r="C3737" s="21" t="s">
        <v>5489</v>
      </c>
      <c r="D3737" s="21" t="s">
        <v>5701</v>
      </c>
      <c r="E3737" s="21" t="s">
        <v>404</v>
      </c>
      <c r="F3737" s="21" t="s">
        <v>5708</v>
      </c>
      <c r="G3737" s="21"/>
      <c r="H3737" s="20" t="s">
        <v>74</v>
      </c>
      <c r="I3737" s="21" t="s">
        <v>5699</v>
      </c>
      <c r="J3737" s="5"/>
      <c r="K3737" s="5"/>
      <c r="L3737" s="19" t="str">
        <f>D3737&amp;"|"&amp;COUNTIF($D$5:D3737,D3737)</f>
        <v>الاستلام الابتدائي: نظام إنذار الحريق|6</v>
      </c>
    </row>
    <row r="3738" spans="1:12" ht="36" x14ac:dyDescent="0.4">
      <c r="A3738" s="22">
        <v>3734</v>
      </c>
      <c r="B3738" s="22" t="s">
        <v>5488</v>
      </c>
      <c r="C3738" s="23" t="s">
        <v>5489</v>
      </c>
      <c r="D3738" s="23" t="s">
        <v>5701</v>
      </c>
      <c r="E3738" s="23" t="s">
        <v>404</v>
      </c>
      <c r="F3738" s="23" t="s">
        <v>5709</v>
      </c>
      <c r="G3738" s="23"/>
      <c r="H3738" s="22" t="s">
        <v>74</v>
      </c>
      <c r="I3738" s="23" t="s">
        <v>5699</v>
      </c>
      <c r="J3738" s="5"/>
      <c r="K3738" s="5"/>
      <c r="L3738" s="19" t="str">
        <f>D3738&amp;"|"&amp;COUNTIF($D$5:D3738,D3738)</f>
        <v>الاستلام الابتدائي: نظام إنذار الحريق|7</v>
      </c>
    </row>
    <row r="3739" spans="1:12" ht="18" x14ac:dyDescent="0.4">
      <c r="A3739" s="20">
        <v>3735</v>
      </c>
      <c r="B3739" s="20" t="s">
        <v>5488</v>
      </c>
      <c r="C3739" s="21" t="s">
        <v>5489</v>
      </c>
      <c r="D3739" s="21" t="s">
        <v>5701</v>
      </c>
      <c r="E3739" s="21" t="s">
        <v>404</v>
      </c>
      <c r="F3739" s="21" t="s">
        <v>5710</v>
      </c>
      <c r="G3739" s="21"/>
      <c r="H3739" s="20" t="s">
        <v>74</v>
      </c>
      <c r="I3739" s="21" t="s">
        <v>5699</v>
      </c>
      <c r="J3739" s="5"/>
      <c r="K3739" s="5"/>
      <c r="L3739" s="19" t="str">
        <f>D3739&amp;"|"&amp;COUNTIF($D$5:D3739,D3739)</f>
        <v>الاستلام الابتدائي: نظام إنذار الحريق|8</v>
      </c>
    </row>
    <row r="3740" spans="1:12" ht="18" x14ac:dyDescent="0.4">
      <c r="A3740" s="22">
        <v>3736</v>
      </c>
      <c r="B3740" s="22" t="s">
        <v>5488</v>
      </c>
      <c r="C3740" s="23" t="s">
        <v>5489</v>
      </c>
      <c r="D3740" s="23" t="s">
        <v>5701</v>
      </c>
      <c r="E3740" s="23" t="s">
        <v>404</v>
      </c>
      <c r="F3740" s="23" t="s">
        <v>5711</v>
      </c>
      <c r="G3740" s="23"/>
      <c r="H3740" s="22" t="s">
        <v>84</v>
      </c>
      <c r="I3740" s="23" t="s">
        <v>5699</v>
      </c>
      <c r="J3740" s="5"/>
      <c r="K3740" s="5"/>
      <c r="L3740" s="19" t="str">
        <f>D3740&amp;"|"&amp;COUNTIF($D$5:D3740,D3740)</f>
        <v>الاستلام الابتدائي: نظام إنذار الحريق|9</v>
      </c>
    </row>
    <row r="3741" spans="1:12" ht="36" x14ac:dyDescent="0.4">
      <c r="A3741" s="20">
        <v>3737</v>
      </c>
      <c r="B3741" s="20" t="s">
        <v>5488</v>
      </c>
      <c r="C3741" s="21" t="s">
        <v>5489</v>
      </c>
      <c r="D3741" s="21" t="s">
        <v>5701</v>
      </c>
      <c r="E3741" s="21" t="s">
        <v>404</v>
      </c>
      <c r="F3741" s="21" t="s">
        <v>5712</v>
      </c>
      <c r="G3741" s="21" t="s">
        <v>5713</v>
      </c>
      <c r="H3741" s="20" t="s">
        <v>74</v>
      </c>
      <c r="I3741" s="21" t="s">
        <v>5699</v>
      </c>
      <c r="J3741" s="5"/>
      <c r="K3741" s="5"/>
      <c r="L3741" s="19" t="str">
        <f>D3741&amp;"|"&amp;COUNTIF($D$5:D3741,D3741)</f>
        <v>الاستلام الابتدائي: نظام إنذار الحريق|10</v>
      </c>
    </row>
    <row r="3742" spans="1:12" ht="36" x14ac:dyDescent="0.4">
      <c r="A3742" s="22">
        <v>3738</v>
      </c>
      <c r="B3742" s="22" t="s">
        <v>5488</v>
      </c>
      <c r="C3742" s="23" t="s">
        <v>5489</v>
      </c>
      <c r="D3742" s="23" t="s">
        <v>5701</v>
      </c>
      <c r="E3742" s="23" t="s">
        <v>404</v>
      </c>
      <c r="F3742" s="23" t="s">
        <v>5714</v>
      </c>
      <c r="G3742" s="23"/>
      <c r="H3742" s="22" t="s">
        <v>74</v>
      </c>
      <c r="I3742" s="23" t="s">
        <v>5699</v>
      </c>
      <c r="J3742" s="5"/>
      <c r="K3742" s="5"/>
      <c r="L3742" s="19" t="str">
        <f>D3742&amp;"|"&amp;COUNTIF($D$5:D3742,D3742)</f>
        <v>الاستلام الابتدائي: نظام إنذار الحريق|11</v>
      </c>
    </row>
    <row r="3743" spans="1:12" ht="36" x14ac:dyDescent="0.4">
      <c r="A3743" s="20">
        <v>3739</v>
      </c>
      <c r="B3743" s="20" t="s">
        <v>5488</v>
      </c>
      <c r="C3743" s="21" t="s">
        <v>5489</v>
      </c>
      <c r="D3743" s="21" t="s">
        <v>5701</v>
      </c>
      <c r="E3743" s="21" t="s">
        <v>404</v>
      </c>
      <c r="F3743" s="21" t="s">
        <v>5715</v>
      </c>
      <c r="G3743" s="21"/>
      <c r="H3743" s="20" t="s">
        <v>78</v>
      </c>
      <c r="I3743" s="21" t="s">
        <v>5699</v>
      </c>
      <c r="J3743" s="5"/>
      <c r="K3743" s="5"/>
      <c r="L3743" s="19" t="str">
        <f>D3743&amp;"|"&amp;COUNTIF($D$5:D3743,D3743)</f>
        <v>الاستلام الابتدائي: نظام إنذار الحريق|12</v>
      </c>
    </row>
    <row r="3744" spans="1:12" ht="18" x14ac:dyDescent="0.4">
      <c r="A3744" s="22">
        <v>3740</v>
      </c>
      <c r="B3744" s="22" t="s">
        <v>5488</v>
      </c>
      <c r="C3744" s="23" t="s">
        <v>5489</v>
      </c>
      <c r="D3744" s="23" t="s">
        <v>5701</v>
      </c>
      <c r="E3744" s="23" t="s">
        <v>404</v>
      </c>
      <c r="F3744" s="23" t="s">
        <v>5716</v>
      </c>
      <c r="G3744" s="23"/>
      <c r="H3744" s="22" t="s">
        <v>84</v>
      </c>
      <c r="I3744" s="23" t="s">
        <v>5699</v>
      </c>
      <c r="J3744" s="5"/>
      <c r="K3744" s="5"/>
      <c r="L3744" s="19" t="str">
        <f>D3744&amp;"|"&amp;COUNTIF($D$5:D3744,D3744)</f>
        <v>الاستلام الابتدائي: نظام إنذار الحريق|13</v>
      </c>
    </row>
    <row r="3745" spans="1:12" ht="18" x14ac:dyDescent="0.4">
      <c r="A3745" s="20">
        <v>3741</v>
      </c>
      <c r="B3745" s="20" t="s">
        <v>5488</v>
      </c>
      <c r="C3745" s="21" t="s">
        <v>5489</v>
      </c>
      <c r="D3745" s="21" t="s">
        <v>5701</v>
      </c>
      <c r="E3745" s="21" t="s">
        <v>404</v>
      </c>
      <c r="F3745" s="21" t="s">
        <v>5717</v>
      </c>
      <c r="G3745" s="21"/>
      <c r="H3745" s="20" t="s">
        <v>84</v>
      </c>
      <c r="I3745" s="21" t="s">
        <v>5699</v>
      </c>
      <c r="J3745" s="5"/>
      <c r="K3745" s="5"/>
      <c r="L3745" s="19" t="str">
        <f>D3745&amp;"|"&amp;COUNTIF($D$5:D3745,D3745)</f>
        <v>الاستلام الابتدائي: نظام إنذار الحريق|14</v>
      </c>
    </row>
    <row r="3746" spans="1:12" ht="18" x14ac:dyDescent="0.4">
      <c r="A3746" s="22">
        <v>3742</v>
      </c>
      <c r="B3746" s="22" t="s">
        <v>5488</v>
      </c>
      <c r="C3746" s="23" t="s">
        <v>5489</v>
      </c>
      <c r="D3746" s="23" t="s">
        <v>5701</v>
      </c>
      <c r="E3746" s="23" t="s">
        <v>404</v>
      </c>
      <c r="F3746" s="23" t="s">
        <v>5718</v>
      </c>
      <c r="G3746" s="23"/>
      <c r="H3746" s="22" t="s">
        <v>84</v>
      </c>
      <c r="I3746" s="23" t="s">
        <v>5699</v>
      </c>
      <c r="J3746" s="5"/>
      <c r="K3746" s="5"/>
      <c r="L3746" s="19" t="str">
        <f>D3746&amp;"|"&amp;COUNTIF($D$5:D3746,D3746)</f>
        <v>الاستلام الابتدائي: نظام إنذار الحريق|15</v>
      </c>
    </row>
    <row r="3747" spans="1:12" ht="18" x14ac:dyDescent="0.4">
      <c r="A3747" s="20">
        <v>3743</v>
      </c>
      <c r="B3747" s="20" t="s">
        <v>5488</v>
      </c>
      <c r="C3747" s="21" t="s">
        <v>5489</v>
      </c>
      <c r="D3747" s="21" t="s">
        <v>5701</v>
      </c>
      <c r="E3747" s="21" t="s">
        <v>404</v>
      </c>
      <c r="F3747" s="21" t="s">
        <v>5719</v>
      </c>
      <c r="G3747" s="21"/>
      <c r="H3747" s="20" t="s">
        <v>84</v>
      </c>
      <c r="I3747" s="21" t="s">
        <v>5699</v>
      </c>
      <c r="J3747" s="5"/>
      <c r="K3747" s="5"/>
      <c r="L3747" s="19" t="str">
        <f>D3747&amp;"|"&amp;COUNTIF($D$5:D3747,D3747)</f>
        <v>الاستلام الابتدائي: نظام إنذار الحريق|16</v>
      </c>
    </row>
    <row r="3748" spans="1:12" ht="18" x14ac:dyDescent="0.4">
      <c r="A3748" s="22">
        <v>3744</v>
      </c>
      <c r="B3748" s="22" t="s">
        <v>5488</v>
      </c>
      <c r="C3748" s="23" t="s">
        <v>5489</v>
      </c>
      <c r="D3748" s="23" t="s">
        <v>5701</v>
      </c>
      <c r="E3748" s="23" t="s">
        <v>404</v>
      </c>
      <c r="F3748" s="23" t="s">
        <v>5720</v>
      </c>
      <c r="G3748" s="23"/>
      <c r="H3748" s="22" t="s">
        <v>84</v>
      </c>
      <c r="I3748" s="23" t="s">
        <v>5699</v>
      </c>
      <c r="J3748" s="5"/>
      <c r="K3748" s="5"/>
      <c r="L3748" s="19" t="str">
        <f>D3748&amp;"|"&amp;COUNTIF($D$5:D3748,D3748)</f>
        <v>الاستلام الابتدائي: نظام إنذار الحريق|17</v>
      </c>
    </row>
    <row r="3749" spans="1:12" ht="18" x14ac:dyDescent="0.4">
      <c r="A3749" s="20">
        <v>3745</v>
      </c>
      <c r="B3749" s="20" t="s">
        <v>5488</v>
      </c>
      <c r="C3749" s="21" t="s">
        <v>5489</v>
      </c>
      <c r="D3749" s="21" t="s">
        <v>5701</v>
      </c>
      <c r="E3749" s="21" t="s">
        <v>404</v>
      </c>
      <c r="F3749" s="21" t="s">
        <v>5721</v>
      </c>
      <c r="G3749" s="21"/>
      <c r="H3749" s="20" t="s">
        <v>74</v>
      </c>
      <c r="I3749" s="21" t="s">
        <v>5699</v>
      </c>
      <c r="J3749" s="5"/>
      <c r="K3749" s="5"/>
      <c r="L3749" s="19" t="str">
        <f>D3749&amp;"|"&amp;COUNTIF($D$5:D3749,D3749)</f>
        <v>الاستلام الابتدائي: نظام إنذار الحريق|18</v>
      </c>
    </row>
    <row r="3750" spans="1:12" ht="18" x14ac:dyDescent="0.4">
      <c r="A3750" s="22">
        <v>3746</v>
      </c>
      <c r="B3750" s="22" t="s">
        <v>5488</v>
      </c>
      <c r="C3750" s="23" t="s">
        <v>5489</v>
      </c>
      <c r="D3750" s="23" t="s">
        <v>5701</v>
      </c>
      <c r="E3750" s="23" t="s">
        <v>404</v>
      </c>
      <c r="F3750" s="23" t="s">
        <v>5722</v>
      </c>
      <c r="G3750" s="23"/>
      <c r="H3750" s="22" t="s">
        <v>74</v>
      </c>
      <c r="I3750" s="23" t="s">
        <v>5699</v>
      </c>
      <c r="J3750" s="5"/>
      <c r="K3750" s="5"/>
      <c r="L3750" s="19" t="str">
        <f>D3750&amp;"|"&amp;COUNTIF($D$5:D3750,D3750)</f>
        <v>الاستلام الابتدائي: نظام إنذار الحريق|19</v>
      </c>
    </row>
    <row r="3751" spans="1:12" ht="18" x14ac:dyDescent="0.4">
      <c r="A3751" s="20">
        <v>3747</v>
      </c>
      <c r="B3751" s="20" t="s">
        <v>5488</v>
      </c>
      <c r="C3751" s="21" t="s">
        <v>5489</v>
      </c>
      <c r="D3751" s="21" t="s">
        <v>5701</v>
      </c>
      <c r="E3751" s="21" t="s">
        <v>404</v>
      </c>
      <c r="F3751" s="21" t="s">
        <v>5723</v>
      </c>
      <c r="G3751" s="21"/>
      <c r="H3751" s="20" t="s">
        <v>84</v>
      </c>
      <c r="I3751" s="21" t="s">
        <v>5699</v>
      </c>
      <c r="J3751" s="5"/>
      <c r="K3751" s="5"/>
      <c r="L3751" s="19" t="str">
        <f>D3751&amp;"|"&amp;COUNTIF($D$5:D3751,D3751)</f>
        <v>الاستلام الابتدائي: نظام إنذار الحريق|20</v>
      </c>
    </row>
    <row r="3752" spans="1:12" ht="18" x14ac:dyDescent="0.4">
      <c r="A3752" s="22">
        <v>3748</v>
      </c>
      <c r="B3752" s="22" t="s">
        <v>5488</v>
      </c>
      <c r="C3752" s="23" t="s">
        <v>5489</v>
      </c>
      <c r="D3752" s="23" t="s">
        <v>5724</v>
      </c>
      <c r="E3752" s="23" t="s">
        <v>404</v>
      </c>
      <c r="F3752" s="23" t="s">
        <v>5725</v>
      </c>
      <c r="G3752" s="23"/>
      <c r="H3752" s="22" t="s">
        <v>78</v>
      </c>
      <c r="I3752" s="23" t="s">
        <v>5699</v>
      </c>
      <c r="J3752" s="5"/>
      <c r="K3752" s="5"/>
      <c r="L3752" s="19" t="str">
        <f>D3752&amp;"|"&amp;COUNTIF($D$5:D3752,D3752)</f>
        <v>الاستلام الابتدائي: النظام الصوتي|1</v>
      </c>
    </row>
    <row r="3753" spans="1:12" ht="18" x14ac:dyDescent="0.4">
      <c r="A3753" s="20">
        <v>3749</v>
      </c>
      <c r="B3753" s="20" t="s">
        <v>5488</v>
      </c>
      <c r="C3753" s="21" t="s">
        <v>5489</v>
      </c>
      <c r="D3753" s="21" t="s">
        <v>5724</v>
      </c>
      <c r="E3753" s="21" t="s">
        <v>404</v>
      </c>
      <c r="F3753" s="21" t="s">
        <v>5726</v>
      </c>
      <c r="G3753" s="21"/>
      <c r="H3753" s="20" t="s">
        <v>84</v>
      </c>
      <c r="I3753" s="21" t="s">
        <v>5727</v>
      </c>
      <c r="J3753" s="5"/>
      <c r="K3753" s="5"/>
      <c r="L3753" s="19" t="str">
        <f>D3753&amp;"|"&amp;COUNTIF($D$5:D3753,D3753)</f>
        <v>الاستلام الابتدائي: النظام الصوتي|2</v>
      </c>
    </row>
    <row r="3754" spans="1:12" ht="18" x14ac:dyDescent="0.4">
      <c r="A3754" s="22">
        <v>3750</v>
      </c>
      <c r="B3754" s="22" t="s">
        <v>5488</v>
      </c>
      <c r="C3754" s="23" t="s">
        <v>5489</v>
      </c>
      <c r="D3754" s="23" t="s">
        <v>5724</v>
      </c>
      <c r="E3754" s="23" t="s">
        <v>404</v>
      </c>
      <c r="F3754" s="23" t="s">
        <v>5728</v>
      </c>
      <c r="G3754" s="23"/>
      <c r="H3754" s="22" t="s">
        <v>74</v>
      </c>
      <c r="I3754" s="23" t="s">
        <v>5727</v>
      </c>
      <c r="J3754" s="5"/>
      <c r="K3754" s="5"/>
      <c r="L3754" s="19" t="str">
        <f>D3754&amp;"|"&amp;COUNTIF($D$5:D3754,D3754)</f>
        <v>الاستلام الابتدائي: النظام الصوتي|3</v>
      </c>
    </row>
    <row r="3755" spans="1:12" ht="18" x14ac:dyDescent="0.4">
      <c r="A3755" s="20">
        <v>3751</v>
      </c>
      <c r="B3755" s="20" t="s">
        <v>5488</v>
      </c>
      <c r="C3755" s="21" t="s">
        <v>5489</v>
      </c>
      <c r="D3755" s="21" t="s">
        <v>5729</v>
      </c>
      <c r="E3755" s="21" t="s">
        <v>404</v>
      </c>
      <c r="F3755" s="21" t="s">
        <v>5730</v>
      </c>
      <c r="G3755" s="21"/>
      <c r="H3755" s="20" t="s">
        <v>78</v>
      </c>
      <c r="I3755" s="21" t="s">
        <v>5727</v>
      </c>
      <c r="J3755" s="5"/>
      <c r="K3755" s="5"/>
      <c r="L3755" s="19" t="str">
        <f>D3755&amp;"|"&amp;COUNTIF($D$5:D3755,D3755)</f>
        <v>الاستلام الابتدائي: أعمال الزراعة|1</v>
      </c>
    </row>
    <row r="3756" spans="1:12" ht="18" x14ac:dyDescent="0.4">
      <c r="A3756" s="22">
        <v>3752</v>
      </c>
      <c r="B3756" s="22" t="s">
        <v>5488</v>
      </c>
      <c r="C3756" s="23" t="s">
        <v>5489</v>
      </c>
      <c r="D3756" s="23" t="s">
        <v>5729</v>
      </c>
      <c r="E3756" s="23" t="s">
        <v>404</v>
      </c>
      <c r="F3756" s="23" t="s">
        <v>5731</v>
      </c>
      <c r="G3756" s="23"/>
      <c r="H3756" s="22" t="s">
        <v>84</v>
      </c>
      <c r="I3756" s="23" t="s">
        <v>5727</v>
      </c>
      <c r="J3756" s="5"/>
      <c r="K3756" s="5"/>
      <c r="L3756" s="19" t="str">
        <f>D3756&amp;"|"&amp;COUNTIF($D$5:D3756,D3756)</f>
        <v>الاستلام الابتدائي: أعمال الزراعة|2</v>
      </c>
    </row>
    <row r="3757" spans="1:12" ht="18" x14ac:dyDescent="0.4">
      <c r="A3757" s="20">
        <v>3753</v>
      </c>
      <c r="B3757" s="20" t="s">
        <v>5488</v>
      </c>
      <c r="C3757" s="21" t="s">
        <v>5489</v>
      </c>
      <c r="D3757" s="21" t="s">
        <v>5729</v>
      </c>
      <c r="E3757" s="21" t="s">
        <v>404</v>
      </c>
      <c r="F3757" s="21" t="s">
        <v>5732</v>
      </c>
      <c r="G3757" s="21"/>
      <c r="H3757" s="20" t="s">
        <v>84</v>
      </c>
      <c r="I3757" s="21" t="s">
        <v>5727</v>
      </c>
      <c r="J3757" s="5"/>
      <c r="K3757" s="5"/>
      <c r="L3757" s="19" t="str">
        <f>D3757&amp;"|"&amp;COUNTIF($D$5:D3757,D3757)</f>
        <v>الاستلام الابتدائي: أعمال الزراعة|3</v>
      </c>
    </row>
    <row r="3758" spans="1:12" ht="18" x14ac:dyDescent="0.4">
      <c r="A3758" s="22">
        <v>3754</v>
      </c>
      <c r="B3758" s="22" t="s">
        <v>5488</v>
      </c>
      <c r="C3758" s="23" t="s">
        <v>5489</v>
      </c>
      <c r="D3758" s="23" t="s">
        <v>5729</v>
      </c>
      <c r="E3758" s="23" t="s">
        <v>72</v>
      </c>
      <c r="F3758" s="23" t="s">
        <v>5733</v>
      </c>
      <c r="G3758" s="23"/>
      <c r="H3758" s="22" t="s">
        <v>78</v>
      </c>
      <c r="I3758" s="23" t="s">
        <v>5727</v>
      </c>
      <c r="J3758" s="5"/>
      <c r="K3758" s="5"/>
      <c r="L3758" s="19" t="str">
        <f>D3758&amp;"|"&amp;COUNTIF($D$5:D3758,D3758)</f>
        <v>الاستلام الابتدائي: أعمال الزراعة|4</v>
      </c>
    </row>
    <row r="3759" spans="1:12" ht="18" x14ac:dyDescent="0.4">
      <c r="A3759" s="20">
        <v>3755</v>
      </c>
      <c r="B3759" s="20" t="s">
        <v>5488</v>
      </c>
      <c r="C3759" s="21" t="s">
        <v>5489</v>
      </c>
      <c r="D3759" s="21" t="s">
        <v>5729</v>
      </c>
      <c r="E3759" s="21" t="s">
        <v>404</v>
      </c>
      <c r="F3759" s="21" t="s">
        <v>5734</v>
      </c>
      <c r="G3759" s="21"/>
      <c r="H3759" s="20" t="s">
        <v>84</v>
      </c>
      <c r="I3759" s="21" t="s">
        <v>5727</v>
      </c>
      <c r="J3759" s="5"/>
      <c r="K3759" s="5"/>
      <c r="L3759" s="19" t="str">
        <f>D3759&amp;"|"&amp;COUNTIF($D$5:D3759,D3759)</f>
        <v>الاستلام الابتدائي: أعمال الزراعة|5</v>
      </c>
    </row>
    <row r="3760" spans="1:12" ht="18" x14ac:dyDescent="0.4">
      <c r="A3760" s="22">
        <v>3756</v>
      </c>
      <c r="B3760" s="22" t="s">
        <v>5488</v>
      </c>
      <c r="C3760" s="23" t="s">
        <v>5489</v>
      </c>
      <c r="D3760" s="23" t="s">
        <v>5729</v>
      </c>
      <c r="E3760" s="23" t="s">
        <v>404</v>
      </c>
      <c r="F3760" s="23" t="s">
        <v>5735</v>
      </c>
      <c r="G3760" s="23"/>
      <c r="H3760" s="22" t="s">
        <v>84</v>
      </c>
      <c r="I3760" s="23" t="s">
        <v>5727</v>
      </c>
      <c r="J3760" s="5"/>
      <c r="K3760" s="5"/>
      <c r="L3760" s="19" t="str">
        <f>D3760&amp;"|"&amp;COUNTIF($D$5:D3760,D3760)</f>
        <v>الاستلام الابتدائي: أعمال الزراعة|6</v>
      </c>
    </row>
    <row r="3761" spans="1:12" ht="18" x14ac:dyDescent="0.4">
      <c r="A3761" s="20">
        <v>3757</v>
      </c>
      <c r="B3761" s="20" t="s">
        <v>5488</v>
      </c>
      <c r="C3761" s="21" t="s">
        <v>5489</v>
      </c>
      <c r="D3761" s="21" t="s">
        <v>5729</v>
      </c>
      <c r="E3761" s="21" t="s">
        <v>404</v>
      </c>
      <c r="F3761" s="21" t="s">
        <v>5736</v>
      </c>
      <c r="G3761" s="21"/>
      <c r="H3761" s="20" t="s">
        <v>84</v>
      </c>
      <c r="I3761" s="21" t="s">
        <v>5727</v>
      </c>
      <c r="J3761" s="5"/>
      <c r="K3761" s="5"/>
      <c r="L3761" s="19" t="str">
        <f>D3761&amp;"|"&amp;COUNTIF($D$5:D3761,D3761)</f>
        <v>الاستلام الابتدائي: أعمال الزراعة|7</v>
      </c>
    </row>
    <row r="3762" spans="1:12" ht="18" x14ac:dyDescent="0.4">
      <c r="A3762" s="22">
        <v>3758</v>
      </c>
      <c r="B3762" s="22" t="s">
        <v>5488</v>
      </c>
      <c r="C3762" s="23" t="s">
        <v>5489</v>
      </c>
      <c r="D3762" s="23" t="s">
        <v>5729</v>
      </c>
      <c r="E3762" s="23" t="s">
        <v>404</v>
      </c>
      <c r="F3762" s="23" t="s">
        <v>5737</v>
      </c>
      <c r="G3762" s="23"/>
      <c r="H3762" s="22" t="s">
        <v>84</v>
      </c>
      <c r="I3762" s="23" t="s">
        <v>5727</v>
      </c>
      <c r="J3762" s="5"/>
      <c r="K3762" s="5"/>
      <c r="L3762" s="19" t="str">
        <f>D3762&amp;"|"&amp;COUNTIF($D$5:D3762,D3762)</f>
        <v>الاستلام الابتدائي: أعمال الزراعة|8</v>
      </c>
    </row>
    <row r="3763" spans="1:12" ht="18" x14ac:dyDescent="0.4">
      <c r="A3763" s="20">
        <v>3759</v>
      </c>
      <c r="B3763" s="20" t="s">
        <v>5488</v>
      </c>
      <c r="C3763" s="21" t="s">
        <v>5489</v>
      </c>
      <c r="D3763" s="21" t="s">
        <v>5729</v>
      </c>
      <c r="E3763" s="21" t="s">
        <v>404</v>
      </c>
      <c r="F3763" s="21" t="s">
        <v>5738</v>
      </c>
      <c r="G3763" s="21"/>
      <c r="H3763" s="20" t="s">
        <v>84</v>
      </c>
      <c r="I3763" s="21" t="s">
        <v>5727</v>
      </c>
      <c r="J3763" s="5"/>
      <c r="K3763" s="5"/>
      <c r="L3763" s="19" t="str">
        <f>D3763&amp;"|"&amp;COUNTIF($D$5:D3763,D3763)</f>
        <v>الاستلام الابتدائي: أعمال الزراعة|9</v>
      </c>
    </row>
    <row r="3764" spans="1:12" ht="18" x14ac:dyDescent="0.4">
      <c r="A3764" s="22">
        <v>3760</v>
      </c>
      <c r="B3764" s="22" t="s">
        <v>5488</v>
      </c>
      <c r="C3764" s="23" t="s">
        <v>5489</v>
      </c>
      <c r="D3764" s="23" t="s">
        <v>5729</v>
      </c>
      <c r="E3764" s="23" t="s">
        <v>404</v>
      </c>
      <c r="F3764" s="23" t="s">
        <v>5739</v>
      </c>
      <c r="G3764" s="23"/>
      <c r="H3764" s="22" t="s">
        <v>84</v>
      </c>
      <c r="I3764" s="23" t="s">
        <v>5727</v>
      </c>
      <c r="J3764" s="5"/>
      <c r="K3764" s="5"/>
      <c r="L3764" s="19" t="str">
        <f>D3764&amp;"|"&amp;COUNTIF($D$5:D3764,D3764)</f>
        <v>الاستلام الابتدائي: أعمال الزراعة|10</v>
      </c>
    </row>
    <row r="3765" spans="1:12" ht="36" x14ac:dyDescent="0.4">
      <c r="A3765" s="20">
        <v>3761</v>
      </c>
      <c r="B3765" s="20" t="s">
        <v>5488</v>
      </c>
      <c r="C3765" s="21" t="s">
        <v>5489</v>
      </c>
      <c r="D3765" s="21" t="s">
        <v>5740</v>
      </c>
      <c r="E3765" s="21" t="s">
        <v>76</v>
      </c>
      <c r="F3765" s="21" t="s">
        <v>5741</v>
      </c>
      <c r="G3765" s="21" t="s">
        <v>5742</v>
      </c>
      <c r="H3765" s="20" t="s">
        <v>78</v>
      </c>
      <c r="I3765" s="21" t="s">
        <v>5743</v>
      </c>
      <c r="J3765" s="5"/>
      <c r="K3765" s="5"/>
      <c r="L3765" s="19" t="str">
        <f>D3765&amp;"|"&amp;COUNTIF($D$5:D3765,D3765)</f>
        <v>محضر الاستلام الابتدائي|1</v>
      </c>
    </row>
    <row r="3766" spans="1:12" ht="18" x14ac:dyDescent="0.4">
      <c r="A3766" s="22">
        <v>3762</v>
      </c>
      <c r="B3766" s="22" t="s">
        <v>5488</v>
      </c>
      <c r="C3766" s="23" t="s">
        <v>5489</v>
      </c>
      <c r="D3766" s="23" t="s">
        <v>5740</v>
      </c>
      <c r="E3766" s="23" t="s">
        <v>76</v>
      </c>
      <c r="F3766" s="23" t="s">
        <v>5744</v>
      </c>
      <c r="G3766" s="23"/>
      <c r="H3766" s="22" t="s">
        <v>78</v>
      </c>
      <c r="I3766" s="23" t="s">
        <v>5743</v>
      </c>
      <c r="J3766" s="5"/>
      <c r="K3766" s="5"/>
      <c r="L3766" s="19" t="str">
        <f>D3766&amp;"|"&amp;COUNTIF($D$5:D3766,D3766)</f>
        <v>محضر الاستلام الابتدائي|2</v>
      </c>
    </row>
    <row r="3767" spans="1:12" ht="18" x14ac:dyDescent="0.4">
      <c r="A3767" s="20">
        <v>3763</v>
      </c>
      <c r="B3767" s="20" t="s">
        <v>5488</v>
      </c>
      <c r="C3767" s="21" t="s">
        <v>5489</v>
      </c>
      <c r="D3767" s="21" t="s">
        <v>5740</v>
      </c>
      <c r="E3767" s="21" t="s">
        <v>76</v>
      </c>
      <c r="F3767" s="21" t="s">
        <v>5745</v>
      </c>
      <c r="G3767" s="21"/>
      <c r="H3767" s="20" t="s">
        <v>78</v>
      </c>
      <c r="I3767" s="21" t="s">
        <v>5743</v>
      </c>
      <c r="J3767" s="5"/>
      <c r="K3767" s="5"/>
      <c r="L3767" s="19" t="str">
        <f>D3767&amp;"|"&amp;COUNTIF($D$5:D3767,D3767)</f>
        <v>محضر الاستلام الابتدائي|3</v>
      </c>
    </row>
    <row r="3768" spans="1:12" ht="18" x14ac:dyDescent="0.4">
      <c r="A3768" s="22">
        <v>3764</v>
      </c>
      <c r="B3768" s="22" t="s">
        <v>5488</v>
      </c>
      <c r="C3768" s="23" t="s">
        <v>5489</v>
      </c>
      <c r="D3768" s="23" t="s">
        <v>5740</v>
      </c>
      <c r="E3768" s="23" t="s">
        <v>76</v>
      </c>
      <c r="F3768" s="23" t="s">
        <v>5746</v>
      </c>
      <c r="G3768" s="23"/>
      <c r="H3768" s="22" t="s">
        <v>78</v>
      </c>
      <c r="I3768" s="23" t="s">
        <v>5743</v>
      </c>
      <c r="J3768" s="5"/>
      <c r="K3768" s="5"/>
      <c r="L3768" s="19" t="str">
        <f>D3768&amp;"|"&amp;COUNTIF($D$5:D3768,D3768)</f>
        <v>محضر الاستلام الابتدائي|4</v>
      </c>
    </row>
    <row r="3769" spans="1:12" ht="36" x14ac:dyDescent="0.4">
      <c r="A3769" s="20">
        <v>3765</v>
      </c>
      <c r="B3769" s="20" t="s">
        <v>5488</v>
      </c>
      <c r="C3769" s="21" t="s">
        <v>5489</v>
      </c>
      <c r="D3769" s="21" t="s">
        <v>5747</v>
      </c>
      <c r="E3769" s="21" t="s">
        <v>76</v>
      </c>
      <c r="F3769" s="21" t="s">
        <v>5748</v>
      </c>
      <c r="G3769" s="21" t="s">
        <v>5749</v>
      </c>
      <c r="H3769" s="20" t="s">
        <v>78</v>
      </c>
      <c r="I3769" s="21" t="s">
        <v>5750</v>
      </c>
      <c r="J3769" s="5"/>
      <c r="K3769" s="5"/>
      <c r="L3769" s="19" t="str">
        <f>D3769&amp;"|"&amp;COUNTIF($D$5:D3769,D3769)</f>
        <v>محضر الاستلام النهائي|1</v>
      </c>
    </row>
    <row r="3770" spans="1:12" ht="54" x14ac:dyDescent="0.4">
      <c r="A3770" s="22">
        <v>3766</v>
      </c>
      <c r="B3770" s="22" t="s">
        <v>5488</v>
      </c>
      <c r="C3770" s="23" t="s">
        <v>5489</v>
      </c>
      <c r="D3770" s="23" t="s">
        <v>5751</v>
      </c>
      <c r="E3770" s="23" t="s">
        <v>76</v>
      </c>
      <c r="F3770" s="23" t="s">
        <v>5752</v>
      </c>
      <c r="G3770" s="23"/>
      <c r="H3770" s="22" t="s">
        <v>78</v>
      </c>
      <c r="I3770" s="23" t="s">
        <v>5753</v>
      </c>
      <c r="J3770" s="5"/>
      <c r="K3770" s="5"/>
      <c r="L3770" s="19" t="str">
        <f>D3770&amp;"|"&amp;COUNTIF($D$5:D3770,D3770)</f>
        <v>إجراءات الاستلام النهائي للمشروع|1</v>
      </c>
    </row>
    <row r="3771" spans="1:12" ht="36" x14ac:dyDescent="0.4">
      <c r="A3771" s="20">
        <v>3767</v>
      </c>
      <c r="B3771" s="20" t="s">
        <v>5488</v>
      </c>
      <c r="C3771" s="21" t="s">
        <v>5489</v>
      </c>
      <c r="D3771" s="21" t="s">
        <v>5751</v>
      </c>
      <c r="E3771" s="21" t="s">
        <v>76</v>
      </c>
      <c r="F3771" s="21" t="s">
        <v>5754</v>
      </c>
      <c r="G3771" s="21"/>
      <c r="H3771" s="20" t="s">
        <v>78</v>
      </c>
      <c r="I3771" s="21" t="s">
        <v>5753</v>
      </c>
      <c r="J3771" s="5"/>
      <c r="K3771" s="5"/>
      <c r="L3771" s="19" t="str">
        <f>D3771&amp;"|"&amp;COUNTIF($D$5:D3771,D3771)</f>
        <v>إجراءات الاستلام النهائي للمشروع|2</v>
      </c>
    </row>
    <row r="3772" spans="1:12" ht="18" x14ac:dyDescent="0.4">
      <c r="A3772" s="22">
        <v>3768</v>
      </c>
      <c r="B3772" s="22" t="s">
        <v>5488</v>
      </c>
      <c r="C3772" s="23" t="s">
        <v>5489</v>
      </c>
      <c r="D3772" s="23" t="s">
        <v>5751</v>
      </c>
      <c r="E3772" s="23" t="s">
        <v>72</v>
      </c>
      <c r="F3772" s="23" t="s">
        <v>5755</v>
      </c>
      <c r="G3772" s="23" t="s">
        <v>5452</v>
      </c>
      <c r="H3772" s="22" t="s">
        <v>78</v>
      </c>
      <c r="I3772" s="23" t="s">
        <v>5753</v>
      </c>
      <c r="J3772" s="5"/>
      <c r="K3772" s="5"/>
      <c r="L3772" s="19" t="str">
        <f>D3772&amp;"|"&amp;COUNTIF($D$5:D3772,D3772)</f>
        <v>إجراءات الاستلام النهائي للمشروع|3</v>
      </c>
    </row>
    <row r="3773" spans="1:12" ht="18" x14ac:dyDescent="0.4">
      <c r="A3773" s="20">
        <v>3769</v>
      </c>
      <c r="B3773" s="20" t="s">
        <v>5488</v>
      </c>
      <c r="C3773" s="21" t="s">
        <v>5489</v>
      </c>
      <c r="D3773" s="21" t="s">
        <v>5751</v>
      </c>
      <c r="E3773" s="21" t="s">
        <v>76</v>
      </c>
      <c r="F3773" s="21" t="s">
        <v>5756</v>
      </c>
      <c r="G3773" s="21" t="s">
        <v>5757</v>
      </c>
      <c r="H3773" s="20" t="s">
        <v>78</v>
      </c>
      <c r="I3773" s="21" t="s">
        <v>5753</v>
      </c>
      <c r="J3773" s="5"/>
      <c r="K3773" s="5"/>
      <c r="L3773" s="19" t="str">
        <f>D3773&amp;"|"&amp;COUNTIF($D$5:D3773,D3773)</f>
        <v>إجراءات الاستلام النهائي للمشروع|4</v>
      </c>
    </row>
    <row r="3774" spans="1:12" ht="36" x14ac:dyDescent="0.4">
      <c r="A3774" s="22">
        <v>3770</v>
      </c>
      <c r="B3774" s="22" t="s">
        <v>5488</v>
      </c>
      <c r="C3774" s="23" t="s">
        <v>5489</v>
      </c>
      <c r="D3774" s="23" t="s">
        <v>5751</v>
      </c>
      <c r="E3774" s="23" t="s">
        <v>404</v>
      </c>
      <c r="F3774" s="23" t="s">
        <v>5758</v>
      </c>
      <c r="G3774" s="23"/>
      <c r="H3774" s="22" t="s">
        <v>74</v>
      </c>
      <c r="I3774" s="23" t="s">
        <v>5753</v>
      </c>
      <c r="J3774" s="5"/>
      <c r="K3774" s="5"/>
      <c r="L3774" s="19" t="str">
        <f>D3774&amp;"|"&amp;COUNTIF($D$5:D3774,D3774)</f>
        <v>إجراءات الاستلام النهائي للمشروع|5</v>
      </c>
    </row>
    <row r="3775" spans="1:12" ht="36" x14ac:dyDescent="0.4">
      <c r="A3775" s="20">
        <v>3771</v>
      </c>
      <c r="B3775" s="20" t="s">
        <v>5488</v>
      </c>
      <c r="C3775" s="21" t="s">
        <v>5489</v>
      </c>
      <c r="D3775" s="21" t="s">
        <v>5751</v>
      </c>
      <c r="E3775" s="21" t="s">
        <v>404</v>
      </c>
      <c r="F3775" s="21" t="s">
        <v>5759</v>
      </c>
      <c r="G3775" s="21"/>
      <c r="H3775" s="20" t="s">
        <v>74</v>
      </c>
      <c r="I3775" s="21" t="s">
        <v>5753</v>
      </c>
      <c r="J3775" s="5"/>
      <c r="K3775" s="5"/>
      <c r="L3775" s="19" t="str">
        <f>D3775&amp;"|"&amp;COUNTIF($D$5:D3775,D3775)</f>
        <v>إجراءات الاستلام النهائي للمشروع|6</v>
      </c>
    </row>
    <row r="3776" spans="1:12" ht="36" x14ac:dyDescent="0.4">
      <c r="A3776" s="22">
        <v>3772</v>
      </c>
      <c r="B3776" s="22" t="s">
        <v>5488</v>
      </c>
      <c r="C3776" s="23" t="s">
        <v>5489</v>
      </c>
      <c r="D3776" s="23" t="s">
        <v>5751</v>
      </c>
      <c r="E3776" s="23" t="s">
        <v>404</v>
      </c>
      <c r="F3776" s="23" t="s">
        <v>5760</v>
      </c>
      <c r="G3776" s="23"/>
      <c r="H3776" s="22" t="s">
        <v>78</v>
      </c>
      <c r="I3776" s="23" t="s">
        <v>5753</v>
      </c>
      <c r="J3776" s="5"/>
      <c r="K3776" s="5"/>
      <c r="L3776" s="19" t="str">
        <f>D3776&amp;"|"&amp;COUNTIF($D$5:D3776,D3776)</f>
        <v>إجراءات الاستلام النهائي للمشروع|7</v>
      </c>
    </row>
    <row r="3777" spans="1:12" ht="36" x14ac:dyDescent="0.4">
      <c r="A3777" s="20">
        <v>3773</v>
      </c>
      <c r="B3777" s="20" t="s">
        <v>5488</v>
      </c>
      <c r="C3777" s="21" t="s">
        <v>5489</v>
      </c>
      <c r="D3777" s="21" t="s">
        <v>5751</v>
      </c>
      <c r="E3777" s="21" t="s">
        <v>76</v>
      </c>
      <c r="F3777" s="21" t="s">
        <v>5761</v>
      </c>
      <c r="G3777" s="21"/>
      <c r="H3777" s="20" t="s">
        <v>78</v>
      </c>
      <c r="I3777" s="21" t="s">
        <v>5753</v>
      </c>
      <c r="J3777" s="5"/>
      <c r="K3777" s="5"/>
      <c r="L3777" s="19" t="str">
        <f>D3777&amp;"|"&amp;COUNTIF($D$5:D3777,D3777)</f>
        <v>إجراءات الاستلام النهائي للمشروع|8</v>
      </c>
    </row>
    <row r="3778" spans="1:12" ht="36" x14ac:dyDescent="0.4">
      <c r="A3778" s="22">
        <v>3774</v>
      </c>
      <c r="B3778" s="22" t="s">
        <v>5488</v>
      </c>
      <c r="C3778" s="23" t="s">
        <v>5489</v>
      </c>
      <c r="D3778" s="23" t="s">
        <v>5751</v>
      </c>
      <c r="E3778" s="23" t="s">
        <v>76</v>
      </c>
      <c r="F3778" s="23" t="s">
        <v>5762</v>
      </c>
      <c r="G3778" s="23" t="s">
        <v>5763</v>
      </c>
      <c r="H3778" s="22" t="s">
        <v>74</v>
      </c>
      <c r="I3778" s="23" t="s">
        <v>5753</v>
      </c>
      <c r="J3778" s="5"/>
      <c r="K3778" s="5"/>
      <c r="L3778" s="19" t="str">
        <f>D3778&amp;"|"&amp;COUNTIF($D$5:D3778,D3778)</f>
        <v>إجراءات الاستلام النهائي للمشروع|9</v>
      </c>
    </row>
    <row r="3779" spans="1:12" ht="54" x14ac:dyDescent="0.4">
      <c r="A3779" s="20">
        <v>3775</v>
      </c>
      <c r="B3779" s="20" t="s">
        <v>5488</v>
      </c>
      <c r="C3779" s="21" t="s">
        <v>5489</v>
      </c>
      <c r="D3779" s="21" t="s">
        <v>5751</v>
      </c>
      <c r="E3779" s="21" t="s">
        <v>404</v>
      </c>
      <c r="F3779" s="21" t="s">
        <v>5764</v>
      </c>
      <c r="G3779" s="21" t="s">
        <v>5765</v>
      </c>
      <c r="H3779" s="20" t="s">
        <v>78</v>
      </c>
      <c r="I3779" s="21" t="s">
        <v>5753</v>
      </c>
      <c r="J3779" s="5"/>
      <c r="K3779" s="5"/>
      <c r="L3779" s="19" t="str">
        <f>D3779&amp;"|"&amp;COUNTIF($D$5:D3779,D3779)</f>
        <v>إجراءات الاستلام النهائي للمشروع|10</v>
      </c>
    </row>
    <row r="3780" spans="1:12" ht="36" x14ac:dyDescent="0.4">
      <c r="A3780" s="22">
        <v>3776</v>
      </c>
      <c r="B3780" s="22" t="s">
        <v>5488</v>
      </c>
      <c r="C3780" s="23" t="s">
        <v>5489</v>
      </c>
      <c r="D3780" s="23" t="s">
        <v>5751</v>
      </c>
      <c r="E3780" s="23" t="s">
        <v>404</v>
      </c>
      <c r="F3780" s="23" t="s">
        <v>5766</v>
      </c>
      <c r="G3780" s="23" t="s">
        <v>5767</v>
      </c>
      <c r="H3780" s="22" t="s">
        <v>74</v>
      </c>
      <c r="I3780" s="23" t="s">
        <v>5753</v>
      </c>
      <c r="J3780" s="5"/>
      <c r="K3780" s="5"/>
      <c r="L3780" s="19" t="str">
        <f>D3780&amp;"|"&amp;COUNTIF($D$5:D3780,D3780)</f>
        <v>إجراءات الاستلام النهائي للمشروع|11</v>
      </c>
    </row>
    <row r="3781" spans="1:12" ht="18" x14ac:dyDescent="0.4">
      <c r="A3781" s="20">
        <v>3777</v>
      </c>
      <c r="B3781" s="20" t="s">
        <v>5488</v>
      </c>
      <c r="C3781" s="21" t="s">
        <v>5489</v>
      </c>
      <c r="D3781" s="21" t="s">
        <v>5768</v>
      </c>
      <c r="E3781" s="21" t="s">
        <v>404</v>
      </c>
      <c r="F3781" s="21" t="s">
        <v>5769</v>
      </c>
      <c r="G3781" s="21" t="s">
        <v>5770</v>
      </c>
      <c r="H3781" s="20" t="s">
        <v>74</v>
      </c>
      <c r="I3781" s="21" t="s">
        <v>5771</v>
      </c>
      <c r="J3781" s="5"/>
      <c r="K3781" s="5"/>
      <c r="L3781" s="19" t="str">
        <f>D3781&amp;"|"&amp;COUNTIF($D$5:D3781,D3781)</f>
        <v>عيوب تراجع قبل الاستلام النهائي|1</v>
      </c>
    </row>
    <row r="3782" spans="1:12" ht="18" x14ac:dyDescent="0.4">
      <c r="A3782" s="22">
        <v>3778</v>
      </c>
      <c r="B3782" s="22" t="s">
        <v>5488</v>
      </c>
      <c r="C3782" s="23" t="s">
        <v>5489</v>
      </c>
      <c r="D3782" s="23" t="s">
        <v>5768</v>
      </c>
      <c r="E3782" s="23" t="s">
        <v>404</v>
      </c>
      <c r="F3782" s="23" t="s">
        <v>5772</v>
      </c>
      <c r="G3782" s="23" t="s">
        <v>5770</v>
      </c>
      <c r="H3782" s="22" t="s">
        <v>74</v>
      </c>
      <c r="I3782" s="23" t="s">
        <v>5771</v>
      </c>
      <c r="J3782" s="5"/>
      <c r="K3782" s="5"/>
      <c r="L3782" s="19" t="str">
        <f>D3782&amp;"|"&amp;COUNTIF($D$5:D3782,D3782)</f>
        <v>عيوب تراجع قبل الاستلام النهائي|2</v>
      </c>
    </row>
    <row r="3783" spans="1:12" ht="18" x14ac:dyDescent="0.4">
      <c r="A3783" s="20">
        <v>3779</v>
      </c>
      <c r="B3783" s="20" t="s">
        <v>5488</v>
      </c>
      <c r="C3783" s="21" t="s">
        <v>5489</v>
      </c>
      <c r="D3783" s="21" t="s">
        <v>5768</v>
      </c>
      <c r="E3783" s="21" t="s">
        <v>404</v>
      </c>
      <c r="F3783" s="21" t="s">
        <v>5773</v>
      </c>
      <c r="G3783" s="21" t="s">
        <v>5770</v>
      </c>
      <c r="H3783" s="20" t="s">
        <v>84</v>
      </c>
      <c r="I3783" s="21" t="s">
        <v>5771</v>
      </c>
      <c r="J3783" s="5"/>
      <c r="K3783" s="5"/>
      <c r="L3783" s="19" t="str">
        <f>D3783&amp;"|"&amp;COUNTIF($D$5:D3783,D3783)</f>
        <v>عيوب تراجع قبل الاستلام النهائي|3</v>
      </c>
    </row>
    <row r="3784" spans="1:12" ht="18" x14ac:dyDescent="0.4">
      <c r="A3784" s="22">
        <v>3780</v>
      </c>
      <c r="B3784" s="22" t="s">
        <v>5488</v>
      </c>
      <c r="C3784" s="23" t="s">
        <v>5489</v>
      </c>
      <c r="D3784" s="23" t="s">
        <v>5768</v>
      </c>
      <c r="E3784" s="23" t="s">
        <v>404</v>
      </c>
      <c r="F3784" s="23" t="s">
        <v>5774</v>
      </c>
      <c r="G3784" s="23" t="s">
        <v>5770</v>
      </c>
      <c r="H3784" s="22" t="s">
        <v>74</v>
      </c>
      <c r="I3784" s="23" t="s">
        <v>5771</v>
      </c>
      <c r="J3784" s="5"/>
      <c r="K3784" s="5"/>
      <c r="L3784" s="19" t="str">
        <f>D3784&amp;"|"&amp;COUNTIF($D$5:D3784,D3784)</f>
        <v>عيوب تراجع قبل الاستلام النهائي|4</v>
      </c>
    </row>
    <row r="3785" spans="1:12" ht="18" x14ac:dyDescent="0.4">
      <c r="A3785" s="20">
        <v>3781</v>
      </c>
      <c r="B3785" s="20" t="s">
        <v>5488</v>
      </c>
      <c r="C3785" s="21" t="s">
        <v>5489</v>
      </c>
      <c r="D3785" s="21" t="s">
        <v>5768</v>
      </c>
      <c r="E3785" s="21" t="s">
        <v>404</v>
      </c>
      <c r="F3785" s="21" t="s">
        <v>5775</v>
      </c>
      <c r="G3785" s="21" t="s">
        <v>5770</v>
      </c>
      <c r="H3785" s="20" t="s">
        <v>84</v>
      </c>
      <c r="I3785" s="21" t="s">
        <v>5771</v>
      </c>
      <c r="J3785" s="5"/>
      <c r="K3785" s="5"/>
      <c r="L3785" s="19" t="str">
        <f>D3785&amp;"|"&amp;COUNTIF($D$5:D3785,D3785)</f>
        <v>عيوب تراجع قبل الاستلام النهائي|5</v>
      </c>
    </row>
    <row r="3786" spans="1:12" ht="18" x14ac:dyDescent="0.4">
      <c r="A3786" s="22">
        <v>3782</v>
      </c>
      <c r="B3786" s="22" t="s">
        <v>5488</v>
      </c>
      <c r="C3786" s="23" t="s">
        <v>5489</v>
      </c>
      <c r="D3786" s="23" t="s">
        <v>5768</v>
      </c>
      <c r="E3786" s="23" t="s">
        <v>404</v>
      </c>
      <c r="F3786" s="23" t="s">
        <v>5776</v>
      </c>
      <c r="G3786" s="23" t="s">
        <v>5770</v>
      </c>
      <c r="H3786" s="22" t="s">
        <v>74</v>
      </c>
      <c r="I3786" s="23" t="s">
        <v>5771</v>
      </c>
      <c r="J3786" s="5"/>
      <c r="K3786" s="5"/>
      <c r="L3786" s="19" t="str">
        <f>D3786&amp;"|"&amp;COUNTIF($D$5:D3786,D3786)</f>
        <v>عيوب تراجع قبل الاستلام النهائي|6</v>
      </c>
    </row>
    <row r="3787" spans="1:12" ht="18" x14ac:dyDescent="0.4">
      <c r="A3787" s="20">
        <v>3783</v>
      </c>
      <c r="B3787" s="20" t="s">
        <v>5488</v>
      </c>
      <c r="C3787" s="21" t="s">
        <v>5489</v>
      </c>
      <c r="D3787" s="21" t="s">
        <v>5768</v>
      </c>
      <c r="E3787" s="21" t="s">
        <v>404</v>
      </c>
      <c r="F3787" s="21" t="s">
        <v>5777</v>
      </c>
      <c r="G3787" s="21" t="s">
        <v>5770</v>
      </c>
      <c r="H3787" s="20" t="s">
        <v>74</v>
      </c>
      <c r="I3787" s="21" t="s">
        <v>5771</v>
      </c>
      <c r="J3787" s="5"/>
      <c r="K3787" s="5"/>
      <c r="L3787" s="19" t="str">
        <f>D3787&amp;"|"&amp;COUNTIF($D$5:D3787,D3787)</f>
        <v>عيوب تراجع قبل الاستلام النهائي|7</v>
      </c>
    </row>
    <row r="3788" spans="1:12" ht="18" x14ac:dyDescent="0.4">
      <c r="A3788" s="22">
        <v>3784</v>
      </c>
      <c r="B3788" s="22" t="s">
        <v>5488</v>
      </c>
      <c r="C3788" s="23" t="s">
        <v>5489</v>
      </c>
      <c r="D3788" s="23" t="s">
        <v>5768</v>
      </c>
      <c r="E3788" s="23" t="s">
        <v>404</v>
      </c>
      <c r="F3788" s="23" t="s">
        <v>5778</v>
      </c>
      <c r="G3788" s="23" t="s">
        <v>5770</v>
      </c>
      <c r="H3788" s="22" t="s">
        <v>84</v>
      </c>
      <c r="I3788" s="23" t="s">
        <v>5771</v>
      </c>
      <c r="J3788" s="5"/>
      <c r="K3788" s="5"/>
      <c r="L3788" s="19" t="str">
        <f>D3788&amp;"|"&amp;COUNTIF($D$5:D3788,D3788)</f>
        <v>عيوب تراجع قبل الاستلام النهائي|8</v>
      </c>
    </row>
    <row r="3789" spans="1:12" ht="18" x14ac:dyDescent="0.4">
      <c r="A3789" s="20">
        <v>3785</v>
      </c>
      <c r="B3789" s="20" t="s">
        <v>5488</v>
      </c>
      <c r="C3789" s="21" t="s">
        <v>5489</v>
      </c>
      <c r="D3789" s="21" t="s">
        <v>5768</v>
      </c>
      <c r="E3789" s="21" t="s">
        <v>404</v>
      </c>
      <c r="F3789" s="21" t="s">
        <v>5779</v>
      </c>
      <c r="G3789" s="21" t="s">
        <v>5770</v>
      </c>
      <c r="H3789" s="20" t="s">
        <v>74</v>
      </c>
      <c r="I3789" s="21" t="s">
        <v>5771</v>
      </c>
      <c r="J3789" s="5"/>
      <c r="K3789" s="5"/>
      <c r="L3789" s="19" t="str">
        <f>D3789&amp;"|"&amp;COUNTIF($D$5:D3789,D3789)</f>
        <v>عيوب تراجع قبل الاستلام النهائي|9</v>
      </c>
    </row>
    <row r="3790" spans="1:12" ht="36" x14ac:dyDescent="0.4">
      <c r="A3790" s="22">
        <v>3786</v>
      </c>
      <c r="B3790" s="22" t="s">
        <v>5488</v>
      </c>
      <c r="C3790" s="23" t="s">
        <v>5489</v>
      </c>
      <c r="D3790" s="23" t="s">
        <v>5768</v>
      </c>
      <c r="E3790" s="23" t="s">
        <v>404</v>
      </c>
      <c r="F3790" s="23" t="s">
        <v>5780</v>
      </c>
      <c r="G3790" s="23" t="s">
        <v>5770</v>
      </c>
      <c r="H3790" s="22" t="s">
        <v>84</v>
      </c>
      <c r="I3790" s="23" t="s">
        <v>5771</v>
      </c>
      <c r="J3790" s="5"/>
      <c r="K3790" s="5"/>
      <c r="L3790" s="19" t="str">
        <f>D3790&amp;"|"&amp;COUNTIF($D$5:D3790,D3790)</f>
        <v>عيوب تراجع قبل الاستلام النهائي|10</v>
      </c>
    </row>
    <row r="3791" spans="1:12" ht="36" x14ac:dyDescent="0.4">
      <c r="A3791" s="20">
        <v>3787</v>
      </c>
      <c r="B3791" s="20" t="s">
        <v>5781</v>
      </c>
      <c r="C3791" s="21" t="s">
        <v>5782</v>
      </c>
      <c r="D3791" s="21" t="s">
        <v>5783</v>
      </c>
      <c r="E3791" s="21" t="s">
        <v>76</v>
      </c>
      <c r="F3791" s="21" t="s">
        <v>5784</v>
      </c>
      <c r="G3791" s="21"/>
      <c r="H3791" s="20" t="s">
        <v>78</v>
      </c>
      <c r="I3791" s="21" t="s">
        <v>5785</v>
      </c>
      <c r="J3791" s="5"/>
      <c r="K3791" s="5"/>
      <c r="L3791" s="19" t="str">
        <f>D3791&amp;"|"&amp;COUNTIF($D$5:D3791,D3791)</f>
        <v>فهرس الباب الثامن: التفاصيل القياسية|1</v>
      </c>
    </row>
    <row r="3792" spans="1:12" ht="18" x14ac:dyDescent="0.4">
      <c r="A3792" s="22">
        <v>3788</v>
      </c>
      <c r="B3792" s="22" t="s">
        <v>5781</v>
      </c>
      <c r="C3792" s="23" t="s">
        <v>5782</v>
      </c>
      <c r="D3792" s="23" t="s">
        <v>5786</v>
      </c>
      <c r="E3792" s="23" t="s">
        <v>118</v>
      </c>
      <c r="F3792" s="23" t="s">
        <v>5787</v>
      </c>
      <c r="G3792" s="23" t="s">
        <v>5788</v>
      </c>
      <c r="H3792" s="22" t="s">
        <v>74</v>
      </c>
      <c r="I3792" s="23" t="s">
        <v>5789</v>
      </c>
      <c r="J3792" s="5"/>
      <c r="K3792" s="5"/>
      <c r="L3792" s="19" t="str">
        <f>D3792&amp;"|"&amp;COUNTIF($D$5:D3792,D3792)</f>
        <v>تفريد تسليح الكمرات|1</v>
      </c>
    </row>
    <row r="3793" spans="1:12" ht="18" x14ac:dyDescent="0.4">
      <c r="A3793" s="20">
        <v>3789</v>
      </c>
      <c r="B3793" s="20" t="s">
        <v>5781</v>
      </c>
      <c r="C3793" s="21" t="s">
        <v>5782</v>
      </c>
      <c r="D3793" s="21" t="s">
        <v>5790</v>
      </c>
      <c r="E3793" s="21" t="s">
        <v>118</v>
      </c>
      <c r="F3793" s="21" t="s">
        <v>5791</v>
      </c>
      <c r="G3793" s="21"/>
      <c r="H3793" s="20" t="s">
        <v>84</v>
      </c>
      <c r="I3793" s="21" t="s">
        <v>5792</v>
      </c>
      <c r="J3793" s="5"/>
      <c r="K3793" s="5"/>
      <c r="L3793" s="19" t="str">
        <f>D3793&amp;"|"&amp;COUNTIF($D$5:D3793,D3793)</f>
        <v>الميدات الأرضية بدون حديد مكسح|1</v>
      </c>
    </row>
    <row r="3794" spans="1:12" ht="54" x14ac:dyDescent="0.4">
      <c r="A3794" s="22">
        <v>3790</v>
      </c>
      <c r="B3794" s="22" t="s">
        <v>5781</v>
      </c>
      <c r="C3794" s="23" t="s">
        <v>5782</v>
      </c>
      <c r="D3794" s="23" t="s">
        <v>5793</v>
      </c>
      <c r="E3794" s="23" t="s">
        <v>118</v>
      </c>
      <c r="F3794" s="23" t="s">
        <v>5794</v>
      </c>
      <c r="G3794" s="23"/>
      <c r="H3794" s="22" t="s">
        <v>84</v>
      </c>
      <c r="I3794" s="23" t="s">
        <v>5795</v>
      </c>
      <c r="J3794" s="5"/>
      <c r="K3794" s="5"/>
      <c r="L3794" s="19" t="str">
        <f>D3794&amp;"|"&amp;COUNTIF($D$5:D3794,D3794)</f>
        <v>تفريد حديد الكمرات حسب الكود الأمريكي TYPICAL BEAM REINFORCING DETAIL|1</v>
      </c>
    </row>
    <row r="3795" spans="1:12" ht="18" x14ac:dyDescent="0.4">
      <c r="A3795" s="20">
        <v>3791</v>
      </c>
      <c r="B3795" s="20" t="s">
        <v>5781</v>
      </c>
      <c r="C3795" s="21" t="s">
        <v>5782</v>
      </c>
      <c r="D3795" s="21" t="s">
        <v>5796</v>
      </c>
      <c r="E3795" s="21" t="s">
        <v>118</v>
      </c>
      <c r="F3795" s="21" t="s">
        <v>5797</v>
      </c>
      <c r="G3795" s="21" t="s">
        <v>5798</v>
      </c>
      <c r="H3795" s="20" t="s">
        <v>74</v>
      </c>
      <c r="I3795" s="21" t="s">
        <v>5799</v>
      </c>
      <c r="J3795" s="5"/>
      <c r="K3795" s="5"/>
      <c r="L3795" s="19" t="str">
        <f>D3795&amp;"|"&amp;COUNTIF($D$5:D3795,D3795)</f>
        <v>كمرة بقوة قص عالية وعمود مزروع|1</v>
      </c>
    </row>
    <row r="3796" spans="1:12" ht="36" x14ac:dyDescent="0.4">
      <c r="A3796" s="22">
        <v>3792</v>
      </c>
      <c r="B3796" s="22" t="s">
        <v>5781</v>
      </c>
      <c r="C3796" s="23" t="s">
        <v>5782</v>
      </c>
      <c r="D3796" s="23" t="s">
        <v>5800</v>
      </c>
      <c r="E3796" s="23" t="s">
        <v>118</v>
      </c>
      <c r="F3796" s="23" t="s">
        <v>5801</v>
      </c>
      <c r="G3796" s="23" t="s">
        <v>5802</v>
      </c>
      <c r="H3796" s="22" t="s">
        <v>74</v>
      </c>
      <c r="I3796" s="23" t="s">
        <v>5803</v>
      </c>
      <c r="J3796" s="5"/>
      <c r="K3796" s="5"/>
      <c r="L3796" s="19" t="str">
        <f>D3796&amp;"|"&amp;COUNTIF($D$5:D3796,D3796)</f>
        <v>توزيع الكانات لمقاومة الزلازل Hoop spacing|1</v>
      </c>
    </row>
    <row r="3797" spans="1:12" ht="54" x14ac:dyDescent="0.4">
      <c r="A3797" s="20">
        <v>3793</v>
      </c>
      <c r="B3797" s="20" t="s">
        <v>5781</v>
      </c>
      <c r="C3797" s="21" t="s">
        <v>5782</v>
      </c>
      <c r="D3797" s="21" t="s">
        <v>5804</v>
      </c>
      <c r="E3797" s="21" t="s">
        <v>118</v>
      </c>
      <c r="F3797" s="21" t="s">
        <v>5805</v>
      </c>
      <c r="G3797" s="21" t="s">
        <v>5806</v>
      </c>
      <c r="H3797" s="20" t="s">
        <v>74</v>
      </c>
      <c r="I3797" s="21" t="s">
        <v>5803</v>
      </c>
      <c r="J3797" s="5"/>
      <c r="K3797" s="5"/>
      <c r="L3797" s="19" t="str">
        <f>D3797&amp;"|"&amp;COUNTIF($D$5:D3797,D3797)</f>
        <v>جراب رأسي داخل كمرة لمواسير الصرف|1</v>
      </c>
    </row>
    <row r="3798" spans="1:12" ht="18" x14ac:dyDescent="0.4">
      <c r="A3798" s="22">
        <v>3794</v>
      </c>
      <c r="B3798" s="22" t="s">
        <v>5781</v>
      </c>
      <c r="C3798" s="23" t="s">
        <v>5782</v>
      </c>
      <c r="D3798" s="23" t="s">
        <v>5807</v>
      </c>
      <c r="E3798" s="23" t="s">
        <v>118</v>
      </c>
      <c r="F3798" s="23" t="s">
        <v>5808</v>
      </c>
      <c r="G3798" s="23"/>
      <c r="H3798" s="22" t="s">
        <v>84</v>
      </c>
      <c r="I3798" s="23" t="s">
        <v>5803</v>
      </c>
      <c r="J3798" s="5"/>
      <c r="K3798" s="5"/>
      <c r="L3798" s="19" t="str">
        <f>D3798&amp;"|"&amp;COUNTIF($D$5:D3798,D3798)</f>
        <v>تقابل كمرة ثانوية مع رئيسية|1</v>
      </c>
    </row>
    <row r="3799" spans="1:12" ht="36" x14ac:dyDescent="0.4">
      <c r="A3799" s="20">
        <v>3795</v>
      </c>
      <c r="B3799" s="20" t="s">
        <v>5781</v>
      </c>
      <c r="C3799" s="21" t="s">
        <v>5782</v>
      </c>
      <c r="D3799" s="21" t="s">
        <v>5809</v>
      </c>
      <c r="E3799" s="21" t="s">
        <v>118</v>
      </c>
      <c r="F3799" s="21" t="s">
        <v>5810</v>
      </c>
      <c r="G3799" s="21"/>
      <c r="H3799" s="20" t="s">
        <v>84</v>
      </c>
      <c r="I3799" s="21" t="s">
        <v>5811</v>
      </c>
      <c r="J3799" s="5"/>
      <c r="K3799" s="5"/>
      <c r="L3799" s="19" t="str">
        <f>D3799&amp;"|"&amp;COUNTIF($D$5:D3799,D3799)</f>
        <v>توزيع حديد التسليح داخل قطاع الكمرة|1</v>
      </c>
    </row>
    <row r="3800" spans="1:12" ht="36" x14ac:dyDescent="0.4">
      <c r="A3800" s="22">
        <v>3796</v>
      </c>
      <c r="B3800" s="22" t="s">
        <v>5781</v>
      </c>
      <c r="C3800" s="23" t="s">
        <v>5782</v>
      </c>
      <c r="D3800" s="23" t="s">
        <v>5809</v>
      </c>
      <c r="E3800" s="23" t="s">
        <v>118</v>
      </c>
      <c r="F3800" s="23" t="s">
        <v>5812</v>
      </c>
      <c r="G3800" s="23"/>
      <c r="H3800" s="22" t="s">
        <v>84</v>
      </c>
      <c r="I3800" s="23" t="s">
        <v>5811</v>
      </c>
      <c r="J3800" s="5"/>
      <c r="K3800" s="5"/>
      <c r="L3800" s="19" t="str">
        <f>D3800&amp;"|"&amp;COUNTIF($D$5:D3800,D3800)</f>
        <v>توزيع حديد التسليح داخل قطاع الكمرة|2</v>
      </c>
    </row>
    <row r="3801" spans="1:12" ht="36" x14ac:dyDescent="0.4">
      <c r="A3801" s="20">
        <v>3797</v>
      </c>
      <c r="B3801" s="20" t="s">
        <v>5781</v>
      </c>
      <c r="C3801" s="21" t="s">
        <v>5782</v>
      </c>
      <c r="D3801" s="21" t="s">
        <v>5809</v>
      </c>
      <c r="E3801" s="21" t="s">
        <v>118</v>
      </c>
      <c r="F3801" s="21" t="s">
        <v>5813</v>
      </c>
      <c r="G3801" s="21"/>
      <c r="H3801" s="20" t="s">
        <v>84</v>
      </c>
      <c r="I3801" s="21" t="s">
        <v>5811</v>
      </c>
      <c r="J3801" s="5"/>
      <c r="K3801" s="5"/>
      <c r="L3801" s="19" t="str">
        <f>D3801&amp;"|"&amp;COUNTIF($D$5:D3801,D3801)</f>
        <v>توزيع حديد التسليح داخل قطاع الكمرة|3</v>
      </c>
    </row>
    <row r="3802" spans="1:12" ht="36" x14ac:dyDescent="0.4">
      <c r="A3802" s="22">
        <v>3798</v>
      </c>
      <c r="B3802" s="22" t="s">
        <v>5781</v>
      </c>
      <c r="C3802" s="23" t="s">
        <v>5782</v>
      </c>
      <c r="D3802" s="23" t="s">
        <v>5809</v>
      </c>
      <c r="E3802" s="23" t="s">
        <v>118</v>
      </c>
      <c r="F3802" s="23" t="s">
        <v>5814</v>
      </c>
      <c r="G3802" s="23"/>
      <c r="H3802" s="22" t="s">
        <v>84</v>
      </c>
      <c r="I3802" s="23" t="s">
        <v>5811</v>
      </c>
      <c r="J3802" s="5"/>
      <c r="K3802" s="5"/>
      <c r="L3802" s="19" t="str">
        <f>D3802&amp;"|"&amp;COUNTIF($D$5:D3802,D3802)</f>
        <v>توزيع حديد التسليح داخل قطاع الكمرة|4</v>
      </c>
    </row>
    <row r="3803" spans="1:12" ht="36" x14ac:dyDescent="0.4">
      <c r="A3803" s="20">
        <v>3799</v>
      </c>
      <c r="B3803" s="20" t="s">
        <v>5781</v>
      </c>
      <c r="C3803" s="21" t="s">
        <v>5782</v>
      </c>
      <c r="D3803" s="21" t="s">
        <v>5809</v>
      </c>
      <c r="E3803" s="21" t="s">
        <v>118</v>
      </c>
      <c r="F3803" s="21" t="s">
        <v>5815</v>
      </c>
      <c r="G3803" s="21"/>
      <c r="H3803" s="20" t="s">
        <v>84</v>
      </c>
      <c r="I3803" s="21" t="s">
        <v>5811</v>
      </c>
      <c r="J3803" s="5"/>
      <c r="K3803" s="5"/>
      <c r="L3803" s="19" t="str">
        <f>D3803&amp;"|"&amp;COUNTIF($D$5:D3803,D3803)</f>
        <v>توزيع حديد التسليح داخل قطاع الكمرة|5</v>
      </c>
    </row>
    <row r="3804" spans="1:12" ht="36" x14ac:dyDescent="0.4">
      <c r="A3804" s="22">
        <v>3800</v>
      </c>
      <c r="B3804" s="22" t="s">
        <v>5781</v>
      </c>
      <c r="C3804" s="23" t="s">
        <v>5782</v>
      </c>
      <c r="D3804" s="23" t="s">
        <v>5809</v>
      </c>
      <c r="E3804" s="23" t="s">
        <v>118</v>
      </c>
      <c r="F3804" s="23" t="s">
        <v>5816</v>
      </c>
      <c r="G3804" s="23"/>
      <c r="H3804" s="22" t="s">
        <v>84</v>
      </c>
      <c r="I3804" s="23" t="s">
        <v>5817</v>
      </c>
      <c r="J3804" s="5"/>
      <c r="K3804" s="5"/>
      <c r="L3804" s="19" t="str">
        <f>D3804&amp;"|"&amp;COUNTIF($D$5:D3804,D3804)</f>
        <v>توزيع حديد التسليح داخل قطاع الكمرة|6</v>
      </c>
    </row>
    <row r="3805" spans="1:12" ht="18" x14ac:dyDescent="0.4">
      <c r="A3805" s="20">
        <v>3801</v>
      </c>
      <c r="B3805" s="20" t="s">
        <v>5781</v>
      </c>
      <c r="C3805" s="21" t="s">
        <v>5782</v>
      </c>
      <c r="D3805" s="21" t="s">
        <v>5818</v>
      </c>
      <c r="E3805" s="21" t="s">
        <v>118</v>
      </c>
      <c r="F3805" s="21" t="s">
        <v>5819</v>
      </c>
      <c r="G3805" s="21" t="s">
        <v>5820</v>
      </c>
      <c r="H3805" s="20" t="s">
        <v>74</v>
      </c>
      <c r="I3805" s="21" t="s">
        <v>5821</v>
      </c>
      <c r="J3805" s="5"/>
      <c r="K3805" s="5"/>
      <c r="L3805" s="19" t="str">
        <f>D3805&amp;"|"&amp;COUNTIF($D$5:D3805,D3805)</f>
        <v>فتحات أفقية في الكمرات|1</v>
      </c>
    </row>
    <row r="3806" spans="1:12" ht="18" x14ac:dyDescent="0.4">
      <c r="A3806" s="22">
        <v>3802</v>
      </c>
      <c r="B3806" s="22" t="s">
        <v>5781</v>
      </c>
      <c r="C3806" s="23" t="s">
        <v>5782</v>
      </c>
      <c r="D3806" s="23" t="s">
        <v>5822</v>
      </c>
      <c r="E3806" s="23" t="s">
        <v>118</v>
      </c>
      <c r="F3806" s="23" t="s">
        <v>5823</v>
      </c>
      <c r="G3806" s="23"/>
      <c r="H3806" s="22" t="s">
        <v>84</v>
      </c>
      <c r="I3806" s="23" t="s">
        <v>5824</v>
      </c>
      <c r="J3806" s="5"/>
      <c r="K3806" s="5"/>
      <c r="L3806" s="19" t="str">
        <f>D3806&amp;"|"&amp;COUNTIF($D$5:D3806,D3806)</f>
        <v>الكمرة المقلوبة مع بلاطة هوردي|1</v>
      </c>
    </row>
    <row r="3807" spans="1:12" ht="36" x14ac:dyDescent="0.4">
      <c r="A3807" s="20">
        <v>3803</v>
      </c>
      <c r="B3807" s="20" t="s">
        <v>5781</v>
      </c>
      <c r="C3807" s="21" t="s">
        <v>5782</v>
      </c>
      <c r="D3807" s="21" t="s">
        <v>5825</v>
      </c>
      <c r="E3807" s="21" t="s">
        <v>118</v>
      </c>
      <c r="F3807" s="21" t="s">
        <v>5826</v>
      </c>
      <c r="G3807" s="21"/>
      <c r="H3807" s="20" t="s">
        <v>84</v>
      </c>
      <c r="I3807" s="21" t="s">
        <v>5827</v>
      </c>
      <c r="J3807" s="5"/>
      <c r="K3807" s="5"/>
      <c r="L3807" s="19" t="str">
        <f>D3807&amp;"|"&amp;COUNTIF($D$5:D3807,D3807)</f>
        <v>كمرات متجاورة بمناسيب مختلفة وتقاطع Panelled Beams|1</v>
      </c>
    </row>
    <row r="3808" spans="1:12" ht="36" x14ac:dyDescent="0.4">
      <c r="A3808" s="22">
        <v>3804</v>
      </c>
      <c r="B3808" s="22" t="s">
        <v>5781</v>
      </c>
      <c r="C3808" s="23" t="s">
        <v>5782</v>
      </c>
      <c r="D3808" s="23" t="s">
        <v>5825</v>
      </c>
      <c r="E3808" s="23" t="s">
        <v>118</v>
      </c>
      <c r="F3808" s="23" t="s">
        <v>5828</v>
      </c>
      <c r="G3808" s="23"/>
      <c r="H3808" s="22" t="s">
        <v>84</v>
      </c>
      <c r="I3808" s="23" t="s">
        <v>5827</v>
      </c>
      <c r="J3808" s="5"/>
      <c r="K3808" s="5"/>
      <c r="L3808" s="19" t="str">
        <f>D3808&amp;"|"&amp;COUNTIF($D$5:D3808,D3808)</f>
        <v>كمرات متجاورة بمناسيب مختلفة وتقاطع Panelled Beams|2</v>
      </c>
    </row>
    <row r="3809" spans="1:12" ht="36" x14ac:dyDescent="0.4">
      <c r="A3809" s="20">
        <v>3805</v>
      </c>
      <c r="B3809" s="20" t="s">
        <v>5781</v>
      </c>
      <c r="C3809" s="21" t="s">
        <v>5782</v>
      </c>
      <c r="D3809" s="21" t="s">
        <v>5829</v>
      </c>
      <c r="E3809" s="21" t="s">
        <v>118</v>
      </c>
      <c r="F3809" s="21" t="s">
        <v>5830</v>
      </c>
      <c r="G3809" s="21"/>
      <c r="H3809" s="20" t="s">
        <v>84</v>
      </c>
      <c r="I3809" s="21" t="s">
        <v>5831</v>
      </c>
      <c r="J3809" s="5"/>
      <c r="K3809" s="5"/>
      <c r="L3809" s="19" t="str">
        <f>D3809&amp;"|"&amp;COUNTIF($D$5:D3809,D3809)</f>
        <v>قطاعات رأسية نموذجية للكمرات Bar Placing|1</v>
      </c>
    </row>
    <row r="3810" spans="1:12" ht="36" x14ac:dyDescent="0.4">
      <c r="A3810" s="22">
        <v>3806</v>
      </c>
      <c r="B3810" s="22" t="s">
        <v>5781</v>
      </c>
      <c r="C3810" s="23" t="s">
        <v>5782</v>
      </c>
      <c r="D3810" s="23" t="s">
        <v>5832</v>
      </c>
      <c r="E3810" s="23" t="s">
        <v>118</v>
      </c>
      <c r="F3810" s="23" t="s">
        <v>5833</v>
      </c>
      <c r="G3810" s="23"/>
      <c r="H3810" s="22" t="s">
        <v>74</v>
      </c>
      <c r="I3810" s="23" t="s">
        <v>5831</v>
      </c>
      <c r="J3810" s="5"/>
      <c r="K3810" s="5"/>
      <c r="L3810" s="19" t="str">
        <f>D3810&amp;"|"&amp;COUNTIF($D$5:D3810,D3810)</f>
        <v>التقاء الكمرة مع الأعمدة الطرفية وحوائط القص زلزاليا|1</v>
      </c>
    </row>
    <row r="3811" spans="1:12" ht="36" x14ac:dyDescent="0.4">
      <c r="A3811" s="20">
        <v>3807</v>
      </c>
      <c r="B3811" s="20" t="s">
        <v>5781</v>
      </c>
      <c r="C3811" s="21" t="s">
        <v>5782</v>
      </c>
      <c r="D3811" s="21" t="s">
        <v>5834</v>
      </c>
      <c r="E3811" s="21" t="s">
        <v>118</v>
      </c>
      <c r="F3811" s="21" t="s">
        <v>5835</v>
      </c>
      <c r="G3811" s="21"/>
      <c r="H3811" s="20" t="s">
        <v>84</v>
      </c>
      <c r="I3811" s="21" t="s">
        <v>5836</v>
      </c>
      <c r="J3811" s="5"/>
      <c r="K3811" s="5"/>
      <c r="L3811" s="19" t="str">
        <f>D3811&amp;"|"&amp;COUNTIF($D$5:D3811,D3811)</f>
        <v>توزيع الحديد والكانات في الأعمدة ACI 318|1</v>
      </c>
    </row>
    <row r="3812" spans="1:12" ht="36" x14ac:dyDescent="0.4">
      <c r="A3812" s="22">
        <v>3808</v>
      </c>
      <c r="B3812" s="22" t="s">
        <v>5781</v>
      </c>
      <c r="C3812" s="23" t="s">
        <v>5782</v>
      </c>
      <c r="D3812" s="23" t="s">
        <v>5834</v>
      </c>
      <c r="E3812" s="23" t="s">
        <v>118</v>
      </c>
      <c r="F3812" s="23" t="s">
        <v>5837</v>
      </c>
      <c r="G3812" s="23"/>
      <c r="H3812" s="22" t="s">
        <v>78</v>
      </c>
      <c r="I3812" s="23" t="s">
        <v>5836</v>
      </c>
      <c r="J3812" s="5"/>
      <c r="K3812" s="5"/>
      <c r="L3812" s="19" t="str">
        <f>D3812&amp;"|"&amp;COUNTIF($D$5:D3812,D3812)</f>
        <v>توزيع الحديد والكانات في الأعمدة ACI 318|2</v>
      </c>
    </row>
    <row r="3813" spans="1:12" ht="36" x14ac:dyDescent="0.4">
      <c r="A3813" s="20">
        <v>3809</v>
      </c>
      <c r="B3813" s="20" t="s">
        <v>5781</v>
      </c>
      <c r="C3813" s="21" t="s">
        <v>5782</v>
      </c>
      <c r="D3813" s="21" t="s">
        <v>5838</v>
      </c>
      <c r="E3813" s="21" t="s">
        <v>118</v>
      </c>
      <c r="F3813" s="21" t="s">
        <v>5839</v>
      </c>
      <c r="G3813" s="21"/>
      <c r="H3813" s="20" t="s">
        <v>78</v>
      </c>
      <c r="I3813" s="21" t="s">
        <v>5840</v>
      </c>
      <c r="J3813" s="5"/>
      <c r="K3813" s="5"/>
      <c r="L3813" s="19" t="str">
        <f>D3813&amp;"|"&amp;COUNTIF($D$5:D3813,D3813)</f>
        <v>حوائط القص وفتحات حوائط المصعد|1</v>
      </c>
    </row>
    <row r="3814" spans="1:12" ht="36" x14ac:dyDescent="0.4">
      <c r="A3814" s="22">
        <v>3810</v>
      </c>
      <c r="B3814" s="22" t="s">
        <v>5781</v>
      </c>
      <c r="C3814" s="23" t="s">
        <v>5782</v>
      </c>
      <c r="D3814" s="23" t="s">
        <v>5841</v>
      </c>
      <c r="E3814" s="23" t="s">
        <v>118</v>
      </c>
      <c r="F3814" s="23" t="s">
        <v>5842</v>
      </c>
      <c r="G3814" s="23"/>
      <c r="H3814" s="22" t="s">
        <v>84</v>
      </c>
      <c r="I3814" s="23" t="s">
        <v>5843</v>
      </c>
      <c r="J3814" s="5"/>
      <c r="K3814" s="5"/>
      <c r="L3814" s="19" t="str">
        <f>D3814&amp;"|"&amp;COUNTIF($D$5:D3814,D3814)</f>
        <v>ترحيل الأعمدة بين الأدوار COLUMN TRANSITION|1</v>
      </c>
    </row>
    <row r="3815" spans="1:12" ht="36" x14ac:dyDescent="0.4">
      <c r="A3815" s="20">
        <v>3811</v>
      </c>
      <c r="B3815" s="20" t="s">
        <v>5781</v>
      </c>
      <c r="C3815" s="21" t="s">
        <v>5782</v>
      </c>
      <c r="D3815" s="21" t="s">
        <v>5841</v>
      </c>
      <c r="E3815" s="21" t="s">
        <v>118</v>
      </c>
      <c r="F3815" s="21" t="s">
        <v>5844</v>
      </c>
      <c r="G3815" s="21"/>
      <c r="H3815" s="20" t="s">
        <v>84</v>
      </c>
      <c r="I3815" s="21" t="s">
        <v>5843</v>
      </c>
      <c r="J3815" s="5"/>
      <c r="K3815" s="5"/>
      <c r="L3815" s="19" t="str">
        <f>D3815&amp;"|"&amp;COUNTIF($D$5:D3815,D3815)</f>
        <v>ترحيل الأعمدة بين الأدوار COLUMN TRANSITION|2</v>
      </c>
    </row>
    <row r="3816" spans="1:12" ht="36" x14ac:dyDescent="0.4">
      <c r="A3816" s="22">
        <v>3812</v>
      </c>
      <c r="B3816" s="22" t="s">
        <v>5781</v>
      </c>
      <c r="C3816" s="23" t="s">
        <v>5782</v>
      </c>
      <c r="D3816" s="23" t="s">
        <v>5845</v>
      </c>
      <c r="E3816" s="23" t="s">
        <v>76</v>
      </c>
      <c r="F3816" s="23" t="s">
        <v>5846</v>
      </c>
      <c r="G3816" s="23"/>
      <c r="H3816" s="22" t="s">
        <v>78</v>
      </c>
      <c r="I3816" s="23" t="s">
        <v>5847</v>
      </c>
      <c r="J3816" s="5"/>
      <c r="K3816" s="5"/>
      <c r="L3816" s="19" t="str">
        <f>D3816&amp;"|"&amp;COUNTIF($D$5:D3816,D3816)</f>
        <v>البلاطات الهوردي Ribbed slabs|1</v>
      </c>
    </row>
    <row r="3817" spans="1:12" ht="18" x14ac:dyDescent="0.4">
      <c r="A3817" s="20">
        <v>3813</v>
      </c>
      <c r="B3817" s="20" t="s">
        <v>5781</v>
      </c>
      <c r="C3817" s="21" t="s">
        <v>5782</v>
      </c>
      <c r="D3817" s="21" t="s">
        <v>5848</v>
      </c>
      <c r="E3817" s="21" t="s">
        <v>118</v>
      </c>
      <c r="F3817" s="21" t="s">
        <v>5849</v>
      </c>
      <c r="G3817" s="21"/>
      <c r="H3817" s="20" t="s">
        <v>78</v>
      </c>
      <c r="I3817" s="21" t="s">
        <v>5850</v>
      </c>
      <c r="J3817" s="5"/>
      <c r="K3817" s="5"/>
      <c r="L3817" s="19" t="str">
        <f>D3817&amp;"|"&amp;COUNTIF($D$5:D3817,D3817)</f>
        <v>الفتحات في البلاطات|1</v>
      </c>
    </row>
    <row r="3818" spans="1:12" ht="36" x14ac:dyDescent="0.4">
      <c r="A3818" s="22">
        <v>3814</v>
      </c>
      <c r="B3818" s="22" t="s">
        <v>5781</v>
      </c>
      <c r="C3818" s="23" t="s">
        <v>5782</v>
      </c>
      <c r="D3818" s="23" t="s">
        <v>5851</v>
      </c>
      <c r="E3818" s="23" t="s">
        <v>118</v>
      </c>
      <c r="F3818" s="23" t="s">
        <v>5852</v>
      </c>
      <c r="G3818" s="23"/>
      <c r="H3818" s="22" t="s">
        <v>74</v>
      </c>
      <c r="I3818" s="23" t="s">
        <v>5853</v>
      </c>
      <c r="J3818" s="5"/>
      <c r="K3818" s="5"/>
      <c r="L3818" s="19" t="str">
        <f>D3818&amp;"|"&amp;COUNTIF($D$5:D3818,D3818)</f>
        <v>البلاطات المفرغة سابقة الصنع HCS|1</v>
      </c>
    </row>
    <row r="3819" spans="1:12" ht="36" x14ac:dyDescent="0.4">
      <c r="A3819" s="20">
        <v>3815</v>
      </c>
      <c r="B3819" s="20" t="s">
        <v>5781</v>
      </c>
      <c r="C3819" s="21" t="s">
        <v>5782</v>
      </c>
      <c r="D3819" s="21" t="s">
        <v>5851</v>
      </c>
      <c r="E3819" s="21" t="s">
        <v>118</v>
      </c>
      <c r="F3819" s="21" t="s">
        <v>5854</v>
      </c>
      <c r="G3819" s="21"/>
      <c r="H3819" s="20" t="s">
        <v>84</v>
      </c>
      <c r="I3819" s="21" t="s">
        <v>5853</v>
      </c>
      <c r="J3819" s="5"/>
      <c r="K3819" s="5"/>
      <c r="L3819" s="19" t="str">
        <f>D3819&amp;"|"&amp;COUNTIF($D$5:D3819,D3819)</f>
        <v>البلاطات المفرغة سابقة الصنع HCS|2</v>
      </c>
    </row>
    <row r="3820" spans="1:12" ht="36" x14ac:dyDescent="0.4">
      <c r="A3820" s="22">
        <v>3816</v>
      </c>
      <c r="B3820" s="22" t="s">
        <v>5781</v>
      </c>
      <c r="C3820" s="23" t="s">
        <v>5782</v>
      </c>
      <c r="D3820" s="23" t="s">
        <v>5851</v>
      </c>
      <c r="E3820" s="23" t="s">
        <v>118</v>
      </c>
      <c r="F3820" s="23" t="s">
        <v>5855</v>
      </c>
      <c r="G3820" s="23" t="s">
        <v>5856</v>
      </c>
      <c r="H3820" s="22" t="s">
        <v>74</v>
      </c>
      <c r="I3820" s="23" t="s">
        <v>5857</v>
      </c>
      <c r="J3820" s="5"/>
      <c r="K3820" s="5"/>
      <c r="L3820" s="19" t="str">
        <f>D3820&amp;"|"&amp;COUNTIF($D$5:D3820,D3820)</f>
        <v>البلاطات المفرغة سابقة الصنع HCS|3</v>
      </c>
    </row>
    <row r="3821" spans="1:12" ht="36" x14ac:dyDescent="0.4">
      <c r="A3821" s="20">
        <v>3817</v>
      </c>
      <c r="B3821" s="20" t="s">
        <v>5781</v>
      </c>
      <c r="C3821" s="21" t="s">
        <v>5782</v>
      </c>
      <c r="D3821" s="21" t="s">
        <v>5851</v>
      </c>
      <c r="E3821" s="21" t="s">
        <v>118</v>
      </c>
      <c r="F3821" s="21" t="s">
        <v>5858</v>
      </c>
      <c r="G3821" s="21"/>
      <c r="H3821" s="20" t="s">
        <v>84</v>
      </c>
      <c r="I3821" s="21" t="s">
        <v>5859</v>
      </c>
      <c r="J3821" s="5"/>
      <c r="K3821" s="5"/>
      <c r="L3821" s="19" t="str">
        <f>D3821&amp;"|"&amp;COUNTIF($D$5:D3821,D3821)</f>
        <v>البلاطات المفرغة سابقة الصنع HCS|4</v>
      </c>
    </row>
    <row r="3822" spans="1:12" ht="36" x14ac:dyDescent="0.4">
      <c r="A3822" s="22">
        <v>3818</v>
      </c>
      <c r="B3822" s="22" t="s">
        <v>5781</v>
      </c>
      <c r="C3822" s="23" t="s">
        <v>5782</v>
      </c>
      <c r="D3822" s="23" t="s">
        <v>5851</v>
      </c>
      <c r="E3822" s="23" t="s">
        <v>118</v>
      </c>
      <c r="F3822" s="23" t="s">
        <v>5860</v>
      </c>
      <c r="G3822" s="23"/>
      <c r="H3822" s="22" t="s">
        <v>84</v>
      </c>
      <c r="I3822" s="23" t="s">
        <v>5859</v>
      </c>
      <c r="J3822" s="5"/>
      <c r="K3822" s="5"/>
      <c r="L3822" s="19" t="str">
        <f>D3822&amp;"|"&amp;COUNTIF($D$5:D3822,D3822)</f>
        <v>البلاطات المفرغة سابقة الصنع HCS|5</v>
      </c>
    </row>
    <row r="3823" spans="1:12" ht="36" x14ac:dyDescent="0.4">
      <c r="A3823" s="20">
        <v>3819</v>
      </c>
      <c r="B3823" s="20" t="s">
        <v>5781</v>
      </c>
      <c r="C3823" s="21" t="s">
        <v>5782</v>
      </c>
      <c r="D3823" s="21" t="s">
        <v>5851</v>
      </c>
      <c r="E3823" s="21" t="s">
        <v>118</v>
      </c>
      <c r="F3823" s="21" t="s">
        <v>5861</v>
      </c>
      <c r="G3823" s="21"/>
      <c r="H3823" s="20" t="s">
        <v>84</v>
      </c>
      <c r="I3823" s="21" t="s">
        <v>5862</v>
      </c>
      <c r="J3823" s="5"/>
      <c r="K3823" s="5"/>
      <c r="L3823" s="19" t="str">
        <f>D3823&amp;"|"&amp;COUNTIF($D$5:D3823,D3823)</f>
        <v>البلاطات المفرغة سابقة الصنع HCS|6</v>
      </c>
    </row>
    <row r="3824" spans="1:12" ht="18" x14ac:dyDescent="0.4">
      <c r="A3824" s="22">
        <v>3820</v>
      </c>
      <c r="B3824" s="22" t="s">
        <v>5781</v>
      </c>
      <c r="C3824" s="23" t="s">
        <v>5782</v>
      </c>
      <c r="D3824" s="23" t="s">
        <v>5863</v>
      </c>
      <c r="E3824" s="23" t="s">
        <v>118</v>
      </c>
      <c r="F3824" s="23" t="s">
        <v>5864</v>
      </c>
      <c r="G3824" s="23"/>
      <c r="H3824" s="22" t="s">
        <v>84</v>
      </c>
      <c r="I3824" s="23" t="s">
        <v>5865</v>
      </c>
      <c r="J3824" s="5"/>
      <c r="K3824" s="5"/>
      <c r="L3824" s="19" t="str">
        <f>D3824&amp;"|"&amp;COUNTIF($D$5:D3824,D3824)</f>
        <v>السلالم الخرسانية|1</v>
      </c>
    </row>
    <row r="3825" spans="1:12" ht="18" x14ac:dyDescent="0.4">
      <c r="A3825" s="20">
        <v>3821</v>
      </c>
      <c r="B3825" s="20" t="s">
        <v>5781</v>
      </c>
      <c r="C3825" s="21" t="s">
        <v>5782</v>
      </c>
      <c r="D3825" s="21" t="s">
        <v>5863</v>
      </c>
      <c r="E3825" s="21" t="s">
        <v>118</v>
      </c>
      <c r="F3825" s="21" t="s">
        <v>5866</v>
      </c>
      <c r="G3825" s="21"/>
      <c r="H3825" s="20" t="s">
        <v>84</v>
      </c>
      <c r="I3825" s="21" t="s">
        <v>5865</v>
      </c>
      <c r="J3825" s="5"/>
      <c r="K3825" s="5"/>
      <c r="L3825" s="19" t="str">
        <f>D3825&amp;"|"&amp;COUNTIF($D$5:D3825,D3825)</f>
        <v>السلالم الخرسانية|2</v>
      </c>
    </row>
    <row r="3826" spans="1:12" ht="36" x14ac:dyDescent="0.4">
      <c r="A3826" s="22">
        <v>3822</v>
      </c>
      <c r="B3826" s="22" t="s">
        <v>5781</v>
      </c>
      <c r="C3826" s="23" t="s">
        <v>5782</v>
      </c>
      <c r="D3826" s="23" t="s">
        <v>5863</v>
      </c>
      <c r="E3826" s="23" t="s">
        <v>118</v>
      </c>
      <c r="F3826" s="23" t="s">
        <v>5867</v>
      </c>
      <c r="G3826" s="23"/>
      <c r="H3826" s="22" t="s">
        <v>74</v>
      </c>
      <c r="I3826" s="23" t="s">
        <v>5868</v>
      </c>
      <c r="J3826" s="5"/>
      <c r="K3826" s="5"/>
      <c r="L3826" s="19" t="str">
        <f>D3826&amp;"|"&amp;COUNTIF($D$5:D3826,D3826)</f>
        <v>السلالم الخرسانية|3</v>
      </c>
    </row>
    <row r="3827" spans="1:12" ht="18" x14ac:dyDescent="0.4">
      <c r="A3827" s="20">
        <v>3823</v>
      </c>
      <c r="B3827" s="20" t="s">
        <v>5781</v>
      </c>
      <c r="C3827" s="21" t="s">
        <v>5782</v>
      </c>
      <c r="D3827" s="21" t="s">
        <v>5863</v>
      </c>
      <c r="E3827" s="21" t="s">
        <v>118</v>
      </c>
      <c r="F3827" s="21" t="s">
        <v>5869</v>
      </c>
      <c r="G3827" s="21"/>
      <c r="H3827" s="20" t="s">
        <v>84</v>
      </c>
      <c r="I3827" s="21" t="s">
        <v>5870</v>
      </c>
      <c r="J3827" s="5"/>
      <c r="K3827" s="5"/>
      <c r="L3827" s="19" t="str">
        <f>D3827&amp;"|"&amp;COUNTIF($D$5:D3827,D3827)</f>
        <v>السلالم الخرسانية|4</v>
      </c>
    </row>
    <row r="3828" spans="1:12" ht="18" x14ac:dyDescent="0.4">
      <c r="A3828" s="22">
        <v>3824</v>
      </c>
      <c r="B3828" s="22" t="s">
        <v>5781</v>
      </c>
      <c r="C3828" s="23" t="s">
        <v>5782</v>
      </c>
      <c r="D3828" s="23" t="s">
        <v>5863</v>
      </c>
      <c r="E3828" s="23" t="s">
        <v>118</v>
      </c>
      <c r="F3828" s="23" t="s">
        <v>5871</v>
      </c>
      <c r="G3828" s="23"/>
      <c r="H3828" s="22" t="s">
        <v>74</v>
      </c>
      <c r="I3828" s="23" t="s">
        <v>5870</v>
      </c>
      <c r="J3828" s="5"/>
      <c r="K3828" s="5"/>
      <c r="L3828" s="19" t="str">
        <f>D3828&amp;"|"&amp;COUNTIF($D$5:D3828,D3828)</f>
        <v>السلالم الخرسانية|5</v>
      </c>
    </row>
    <row r="3829" spans="1:12" ht="36" x14ac:dyDescent="0.4">
      <c r="A3829" s="20">
        <v>3825</v>
      </c>
      <c r="B3829" s="20" t="s">
        <v>5781</v>
      </c>
      <c r="C3829" s="21" t="s">
        <v>5782</v>
      </c>
      <c r="D3829" s="21" t="s">
        <v>5863</v>
      </c>
      <c r="E3829" s="21" t="s">
        <v>118</v>
      </c>
      <c r="F3829" s="21" t="s">
        <v>5872</v>
      </c>
      <c r="G3829" s="21"/>
      <c r="H3829" s="20" t="s">
        <v>74</v>
      </c>
      <c r="I3829" s="21" t="s">
        <v>5873</v>
      </c>
      <c r="J3829" s="5"/>
      <c r="K3829" s="5"/>
      <c r="L3829" s="19" t="str">
        <f>D3829&amp;"|"&amp;COUNTIF($D$5:D3829,D3829)</f>
        <v>السلالم الخرسانية|6</v>
      </c>
    </row>
    <row r="3830" spans="1:12" ht="36" x14ac:dyDescent="0.4">
      <c r="A3830" s="22">
        <v>3826</v>
      </c>
      <c r="B3830" s="22" t="s">
        <v>5781</v>
      </c>
      <c r="C3830" s="23" t="s">
        <v>5782</v>
      </c>
      <c r="D3830" s="23" t="s">
        <v>5874</v>
      </c>
      <c r="E3830" s="23" t="s">
        <v>118</v>
      </c>
      <c r="F3830" s="23" t="s">
        <v>5875</v>
      </c>
      <c r="G3830" s="23"/>
      <c r="H3830" s="22" t="s">
        <v>84</v>
      </c>
      <c r="I3830" s="23" t="s">
        <v>5876</v>
      </c>
      <c r="J3830" s="5"/>
      <c r="K3830" s="5"/>
      <c r="L3830" s="19" t="str">
        <f>D3830&amp;"|"&amp;COUNTIF($D$5:D3830,D3830)</f>
        <v>بلاطات وافل ولاكمرية|1</v>
      </c>
    </row>
    <row r="3831" spans="1:12" ht="18" x14ac:dyDescent="0.4">
      <c r="A3831" s="20">
        <v>3827</v>
      </c>
      <c r="B3831" s="20" t="s">
        <v>5781</v>
      </c>
      <c r="C3831" s="21" t="s">
        <v>5782</v>
      </c>
      <c r="D3831" s="21" t="s">
        <v>5877</v>
      </c>
      <c r="E3831" s="21" t="s">
        <v>118</v>
      </c>
      <c r="F3831" s="21" t="s">
        <v>5878</v>
      </c>
      <c r="G3831" s="21"/>
      <c r="H3831" s="20" t="s">
        <v>84</v>
      </c>
      <c r="I3831" s="21" t="s">
        <v>5879</v>
      </c>
      <c r="J3831" s="5"/>
      <c r="K3831" s="5"/>
      <c r="L3831" s="19" t="str">
        <f>D3831&amp;"|"&amp;COUNTIF($D$5:D3831,D3831)</f>
        <v>الحوائط الساندة|1</v>
      </c>
    </row>
    <row r="3832" spans="1:12" ht="36" x14ac:dyDescent="0.4">
      <c r="A3832" s="22">
        <v>3828</v>
      </c>
      <c r="B3832" s="22" t="s">
        <v>5781</v>
      </c>
      <c r="C3832" s="23" t="s">
        <v>5782</v>
      </c>
      <c r="D3832" s="23" t="s">
        <v>5880</v>
      </c>
      <c r="E3832" s="23" t="s">
        <v>118</v>
      </c>
      <c r="F3832" s="23" t="s">
        <v>5881</v>
      </c>
      <c r="G3832" s="23"/>
      <c r="H3832" s="22" t="s">
        <v>74</v>
      </c>
      <c r="I3832" s="23" t="s">
        <v>5882</v>
      </c>
      <c r="J3832" s="5"/>
      <c r="K3832" s="5"/>
      <c r="L3832" s="19" t="str">
        <f>D3832&amp;"|"&amp;COUNTIF($D$5:D3832,D3832)</f>
        <v>جراب يخترق حائط خزان|1</v>
      </c>
    </row>
    <row r="3833" spans="1:12" ht="36" x14ac:dyDescent="0.4">
      <c r="A3833" s="20">
        <v>3829</v>
      </c>
      <c r="B3833" s="20" t="s">
        <v>5781</v>
      </c>
      <c r="C3833" s="21" t="s">
        <v>5782</v>
      </c>
      <c r="D3833" s="21" t="s">
        <v>5880</v>
      </c>
      <c r="E3833" s="21" t="s">
        <v>118</v>
      </c>
      <c r="F3833" s="21" t="s">
        <v>5883</v>
      </c>
      <c r="G3833" s="21"/>
      <c r="H3833" s="20" t="s">
        <v>84</v>
      </c>
      <c r="I3833" s="21" t="s">
        <v>5882</v>
      </c>
      <c r="J3833" s="5"/>
      <c r="K3833" s="5"/>
      <c r="L3833" s="19" t="str">
        <f>D3833&amp;"|"&amp;COUNTIF($D$5:D3833,D3833)</f>
        <v>جراب يخترق حائط خزان|2</v>
      </c>
    </row>
    <row r="3834" spans="1:12" ht="36" x14ac:dyDescent="0.4">
      <c r="A3834" s="22">
        <v>3830</v>
      </c>
      <c r="B3834" s="22" t="s">
        <v>5781</v>
      </c>
      <c r="C3834" s="23" t="s">
        <v>5782</v>
      </c>
      <c r="D3834" s="23" t="s">
        <v>5884</v>
      </c>
      <c r="E3834" s="23" t="s">
        <v>118</v>
      </c>
      <c r="F3834" s="23" t="s">
        <v>5885</v>
      </c>
      <c r="G3834" s="23"/>
      <c r="H3834" s="22" t="s">
        <v>74</v>
      </c>
      <c r="I3834" s="23" t="s">
        <v>5886</v>
      </c>
      <c r="J3834" s="5"/>
      <c r="K3834" s="5"/>
      <c r="L3834" s="19" t="str">
        <f>D3834&amp;"|"&amp;COUNTIF($D$5:D3834,D3834)</f>
        <v>فواصل حوائط البدروم والجدران الاستنادية|1</v>
      </c>
    </row>
    <row r="3835" spans="1:12" ht="18" x14ac:dyDescent="0.4">
      <c r="A3835" s="20">
        <v>3831</v>
      </c>
      <c r="B3835" s="20" t="s">
        <v>5781</v>
      </c>
      <c r="C3835" s="21" t="s">
        <v>5782</v>
      </c>
      <c r="D3835" s="21" t="s">
        <v>5887</v>
      </c>
      <c r="E3835" s="21" t="s">
        <v>118</v>
      </c>
      <c r="F3835" s="21" t="s">
        <v>5888</v>
      </c>
      <c r="G3835" s="21"/>
      <c r="H3835" s="20" t="s">
        <v>84</v>
      </c>
      <c r="I3835" s="21" t="s">
        <v>5889</v>
      </c>
      <c r="J3835" s="5"/>
      <c r="K3835" s="5"/>
      <c r="L3835" s="19" t="str">
        <f>D3835&amp;"|"&amp;COUNTIF($D$5:D3835,D3835)</f>
        <v>خزان أرضي وغرفة ترسيب|1</v>
      </c>
    </row>
    <row r="3836" spans="1:12" ht="18" x14ac:dyDescent="0.4">
      <c r="A3836" s="22">
        <v>3832</v>
      </c>
      <c r="B3836" s="22" t="s">
        <v>5781</v>
      </c>
      <c r="C3836" s="23" t="s">
        <v>5782</v>
      </c>
      <c r="D3836" s="23" t="s">
        <v>5890</v>
      </c>
      <c r="E3836" s="23" t="s">
        <v>118</v>
      </c>
      <c r="F3836" s="23" t="s">
        <v>5891</v>
      </c>
      <c r="G3836" s="23"/>
      <c r="H3836" s="22" t="s">
        <v>74</v>
      </c>
      <c r="I3836" s="23" t="s">
        <v>5892</v>
      </c>
      <c r="J3836" s="5"/>
      <c r="K3836" s="5"/>
      <c r="L3836" s="19" t="str">
        <f>D3836&amp;"|"&amp;COUNTIF($D$5:D3836,D3836)</f>
        <v>تسليح الإطارات الخرسانية|1</v>
      </c>
    </row>
    <row r="3837" spans="1:12" ht="18" x14ac:dyDescent="0.4">
      <c r="A3837" s="20">
        <v>3833</v>
      </c>
      <c r="B3837" s="20" t="s">
        <v>5781</v>
      </c>
      <c r="C3837" s="21" t="s">
        <v>5782</v>
      </c>
      <c r="D3837" s="21" t="s">
        <v>5890</v>
      </c>
      <c r="E3837" s="21" t="s">
        <v>118</v>
      </c>
      <c r="F3837" s="21" t="s">
        <v>5893</v>
      </c>
      <c r="G3837" s="21"/>
      <c r="H3837" s="20" t="s">
        <v>84</v>
      </c>
      <c r="I3837" s="21" t="s">
        <v>5894</v>
      </c>
      <c r="J3837" s="5"/>
      <c r="K3837" s="5"/>
      <c r="L3837" s="19" t="str">
        <f>D3837&amp;"|"&amp;COUNTIF($D$5:D3837,D3837)</f>
        <v>تسليح الإطارات الخرسانية|2</v>
      </c>
    </row>
    <row r="3838" spans="1:12" ht="36" x14ac:dyDescent="0.4">
      <c r="A3838" s="22">
        <v>3834</v>
      </c>
      <c r="B3838" s="22" t="s">
        <v>5781</v>
      </c>
      <c r="C3838" s="23" t="s">
        <v>5782</v>
      </c>
      <c r="D3838" s="23" t="s">
        <v>5890</v>
      </c>
      <c r="E3838" s="23" t="s">
        <v>118</v>
      </c>
      <c r="F3838" s="23" t="s">
        <v>5895</v>
      </c>
      <c r="G3838" s="23"/>
      <c r="H3838" s="22" t="s">
        <v>84</v>
      </c>
      <c r="I3838" s="23" t="s">
        <v>5894</v>
      </c>
      <c r="J3838" s="5"/>
      <c r="K3838" s="5"/>
      <c r="L3838" s="19" t="str">
        <f>D3838&amp;"|"&amp;COUNTIF($D$5:D3838,D3838)</f>
        <v>تسليح الإطارات الخرسانية|3</v>
      </c>
    </row>
    <row r="3839" spans="1:12" ht="36" x14ac:dyDescent="0.4">
      <c r="A3839" s="20">
        <v>3835</v>
      </c>
      <c r="B3839" s="20" t="s">
        <v>5781</v>
      </c>
      <c r="C3839" s="21" t="s">
        <v>5782</v>
      </c>
      <c r="D3839" s="21" t="s">
        <v>5896</v>
      </c>
      <c r="E3839" s="21" t="s">
        <v>76</v>
      </c>
      <c r="F3839" s="21" t="s">
        <v>5897</v>
      </c>
      <c r="G3839" s="21" t="s">
        <v>5898</v>
      </c>
      <c r="H3839" s="20" t="s">
        <v>78</v>
      </c>
      <c r="I3839" s="21" t="s">
        <v>5899</v>
      </c>
      <c r="J3839" s="5"/>
      <c r="K3839" s="5"/>
      <c r="L3839" s="19" t="str">
        <f>D3839&amp;"|"&amp;COUNTIF($D$5:D3839,D3839)</f>
        <v>الحدود الدنيا لمقاسات الفراغات|1</v>
      </c>
    </row>
    <row r="3840" spans="1:12" ht="36" x14ac:dyDescent="0.4">
      <c r="A3840" s="22">
        <v>3836</v>
      </c>
      <c r="B3840" s="22" t="s">
        <v>5781</v>
      </c>
      <c r="C3840" s="23" t="s">
        <v>5782</v>
      </c>
      <c r="D3840" s="23" t="s">
        <v>5900</v>
      </c>
      <c r="E3840" s="23" t="s">
        <v>118</v>
      </c>
      <c r="F3840" s="23" t="s">
        <v>5901</v>
      </c>
      <c r="G3840" s="23" t="s">
        <v>5902</v>
      </c>
      <c r="H3840" s="22" t="s">
        <v>74</v>
      </c>
      <c r="I3840" s="23" t="s">
        <v>5903</v>
      </c>
      <c r="J3840" s="5"/>
      <c r="K3840" s="5"/>
      <c r="L3840" s="19" t="str">
        <f>D3840&amp;"|"&amp;COUNTIF($D$5:D3840,D3840)</f>
        <v>بحر قصير أو كبير بين بحور مختلفة (حديد مكسح)|1</v>
      </c>
    </row>
    <row r="3841" spans="1:12" ht="36" x14ac:dyDescent="0.4">
      <c r="A3841" s="20">
        <v>3837</v>
      </c>
      <c r="B3841" s="20" t="s">
        <v>5781</v>
      </c>
      <c r="C3841" s="21" t="s">
        <v>5782</v>
      </c>
      <c r="D3841" s="21" t="s">
        <v>5834</v>
      </c>
      <c r="E3841" s="21" t="s">
        <v>118</v>
      </c>
      <c r="F3841" s="21" t="s">
        <v>5904</v>
      </c>
      <c r="G3841" s="21" t="s">
        <v>5905</v>
      </c>
      <c r="H3841" s="20" t="s">
        <v>84</v>
      </c>
      <c r="I3841" s="21" t="s">
        <v>5836</v>
      </c>
      <c r="J3841" s="5"/>
      <c r="K3841" s="5"/>
      <c r="L3841" s="19" t="str">
        <f>D3841&amp;"|"&amp;COUNTIF($D$5:D3841,D3841)</f>
        <v>توزيع الحديد والكانات في الأعمدة ACI 318|3</v>
      </c>
    </row>
    <row r="3842" spans="1:12" ht="36" x14ac:dyDescent="0.4">
      <c r="A3842" s="22">
        <v>3838</v>
      </c>
      <c r="B3842" s="22" t="s">
        <v>5781</v>
      </c>
      <c r="C3842" s="23" t="s">
        <v>5782</v>
      </c>
      <c r="D3842" s="23" t="s">
        <v>5863</v>
      </c>
      <c r="E3842" s="23" t="s">
        <v>118</v>
      </c>
      <c r="F3842" s="23" t="s">
        <v>5906</v>
      </c>
      <c r="G3842" s="23" t="s">
        <v>5907</v>
      </c>
      <c r="H3842" s="22" t="s">
        <v>84</v>
      </c>
      <c r="I3842" s="23" t="s">
        <v>5868</v>
      </c>
      <c r="J3842" s="5"/>
      <c r="K3842" s="5"/>
      <c r="L3842" s="19" t="str">
        <f>D3842&amp;"|"&amp;COUNTIF($D$5:D3842,D3842)</f>
        <v>السلالم الخرسانية|7</v>
      </c>
    </row>
    <row r="3843" spans="1:12" ht="36" x14ac:dyDescent="0.4">
      <c r="A3843" s="20">
        <v>3839</v>
      </c>
      <c r="B3843" s="20" t="s">
        <v>5781</v>
      </c>
      <c r="C3843" s="21" t="s">
        <v>5782</v>
      </c>
      <c r="D3843" s="21" t="s">
        <v>5887</v>
      </c>
      <c r="E3843" s="21" t="s">
        <v>118</v>
      </c>
      <c r="F3843" s="21" t="s">
        <v>5908</v>
      </c>
      <c r="G3843" s="21" t="s">
        <v>2404</v>
      </c>
      <c r="H3843" s="20" t="s">
        <v>84</v>
      </c>
      <c r="I3843" s="21" t="s">
        <v>5889</v>
      </c>
      <c r="J3843" s="5"/>
      <c r="K3843" s="5"/>
      <c r="L3843" s="19" t="str">
        <f>D3843&amp;"|"&amp;COUNTIF($D$5:D3843,D3843)</f>
        <v>خزان أرضي وغرفة ترسيب|2</v>
      </c>
    </row>
  </sheetData>
  <autoFilter ref="A4:K3843" xr:uid="{00000000-0009-0000-0000-000002000000}"/>
  <dataValidations count="1">
    <dataValidation type="list" allowBlank="1" sqref="J5:J3843" xr:uid="{00000000-0002-0000-0200-000000000000}">
      <formula1>"مطابق,غير مطابق,لا ينطبق,مؤجل"</formula1>
    </dataValidation>
  </dataValidations>
  <printOptions horizontalCentered="1"/>
  <pageMargins left="0.75" right="0.75" top="1" bottom="1" header="0.5" footer="0.5"/>
  <pageSetup paperSize="9" fitToHeight="0" orientation="landscape"/>
  <headerFooter>
    <oddFooter>&amp;Cصفحة &amp;P من &amp;N&amp;R&amp;A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52976"/>
    <pageSetUpPr fitToPage="1"/>
  </sheetPr>
  <dimension ref="A1:J2016"/>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8" customWidth="1"/>
    <col min="3" max="3" width="16" customWidth="1"/>
    <col min="4" max="4" width="24" customWidth="1"/>
    <col min="5" max="5" width="38" customWidth="1"/>
    <col min="6" max="6" width="22" customWidth="1"/>
    <col min="7" max="7" width="34" customWidth="1"/>
    <col min="8" max="8" width="10" customWidth="1"/>
    <col min="9" max="9" width="8" customWidth="1"/>
    <col min="10" max="10" width="17" customWidth="1"/>
  </cols>
  <sheetData>
    <row r="1" spans="1:10" ht="22.8" x14ac:dyDescent="0.65">
      <c r="A1" s="10" t="s">
        <v>5909</v>
      </c>
      <c r="B1" s="2"/>
      <c r="C1" s="2"/>
      <c r="D1" s="2"/>
      <c r="E1" s="2"/>
      <c r="F1" s="2"/>
      <c r="G1" s="2"/>
      <c r="H1" s="2"/>
      <c r="I1" s="2"/>
      <c r="J1" s="2"/>
    </row>
    <row r="2" spans="1:10" ht="18.600000000000001" x14ac:dyDescent="0.55000000000000004">
      <c r="A2" s="11" t="s">
        <v>64</v>
      </c>
      <c r="B2" s="2"/>
      <c r="C2" s="2"/>
      <c r="D2" s="2"/>
      <c r="E2" s="2"/>
      <c r="F2" s="2"/>
      <c r="G2" s="2"/>
      <c r="H2" s="2"/>
      <c r="I2" s="2"/>
      <c r="J2" s="2"/>
    </row>
    <row r="3" spans="1:10" ht="18.600000000000001" x14ac:dyDescent="0.55000000000000004">
      <c r="A3" s="2"/>
      <c r="B3" s="2"/>
      <c r="C3" s="2"/>
      <c r="D3" s="2"/>
      <c r="E3" s="2"/>
      <c r="F3" s="2"/>
      <c r="G3" s="2"/>
      <c r="H3" s="2"/>
      <c r="I3" s="2"/>
      <c r="J3" s="2"/>
    </row>
    <row r="4" spans="1:10" ht="37.950000000000003" customHeight="1" x14ac:dyDescent="0.25">
      <c r="A4" s="18" t="s">
        <v>49</v>
      </c>
      <c r="B4" s="18" t="s">
        <v>65</v>
      </c>
      <c r="C4" s="18" t="s">
        <v>66</v>
      </c>
      <c r="D4" s="18" t="s">
        <v>5910</v>
      </c>
      <c r="E4" s="18" t="s">
        <v>5911</v>
      </c>
      <c r="F4" s="18" t="s">
        <v>5912</v>
      </c>
      <c r="G4" s="18" t="s">
        <v>5913</v>
      </c>
      <c r="H4" s="18" t="s">
        <v>67</v>
      </c>
      <c r="I4" s="18" t="s">
        <v>5914</v>
      </c>
      <c r="J4" s="18" t="s">
        <v>5915</v>
      </c>
    </row>
    <row r="5" spans="1:10" ht="36" x14ac:dyDescent="0.25">
      <c r="A5" s="20">
        <v>1</v>
      </c>
      <c r="B5" s="20" t="s">
        <v>70</v>
      </c>
      <c r="C5" s="21" t="s">
        <v>71</v>
      </c>
      <c r="D5" s="21" t="s">
        <v>45</v>
      </c>
      <c r="E5" s="21" t="s">
        <v>5916</v>
      </c>
      <c r="F5" s="21" t="s">
        <v>5917</v>
      </c>
      <c r="G5" s="21" t="s">
        <v>5918</v>
      </c>
      <c r="H5" s="21" t="s">
        <v>121</v>
      </c>
      <c r="I5" s="20"/>
      <c r="J5" s="21"/>
    </row>
    <row r="6" spans="1:10" ht="36" x14ac:dyDescent="0.25">
      <c r="A6" s="22">
        <v>2</v>
      </c>
      <c r="B6" s="22" t="s">
        <v>70</v>
      </c>
      <c r="C6" s="23" t="s">
        <v>71</v>
      </c>
      <c r="D6" s="23" t="s">
        <v>123</v>
      </c>
      <c r="E6" s="23" t="s">
        <v>5919</v>
      </c>
      <c r="F6" s="23" t="s">
        <v>5920</v>
      </c>
      <c r="G6" s="23" t="s">
        <v>5921</v>
      </c>
      <c r="H6" s="23" t="s">
        <v>125</v>
      </c>
      <c r="I6" s="22"/>
      <c r="J6" s="23"/>
    </row>
    <row r="7" spans="1:10" ht="36" x14ac:dyDescent="0.25">
      <c r="A7" s="20">
        <v>3</v>
      </c>
      <c r="B7" s="20" t="s">
        <v>70</v>
      </c>
      <c r="C7" s="21" t="s">
        <v>71</v>
      </c>
      <c r="D7" s="21" t="s">
        <v>123</v>
      </c>
      <c r="E7" s="21" t="s">
        <v>5922</v>
      </c>
      <c r="F7" s="21" t="s">
        <v>141</v>
      </c>
      <c r="G7" s="21"/>
      <c r="H7" s="21" t="s">
        <v>137</v>
      </c>
      <c r="I7" s="20"/>
      <c r="J7" s="21"/>
    </row>
    <row r="8" spans="1:10" ht="36" x14ac:dyDescent="0.25">
      <c r="A8" s="22">
        <v>4</v>
      </c>
      <c r="B8" s="22" t="s">
        <v>70</v>
      </c>
      <c r="C8" s="23" t="s">
        <v>71</v>
      </c>
      <c r="D8" s="23" t="s">
        <v>123</v>
      </c>
      <c r="E8" s="23" t="s">
        <v>5923</v>
      </c>
      <c r="F8" s="23" t="s">
        <v>5924</v>
      </c>
      <c r="G8" s="23"/>
      <c r="H8" s="23" t="s">
        <v>148</v>
      </c>
      <c r="I8" s="22"/>
      <c r="J8" s="23"/>
    </row>
    <row r="9" spans="1:10" ht="36" x14ac:dyDescent="0.25">
      <c r="A9" s="20">
        <v>5</v>
      </c>
      <c r="B9" s="20" t="s">
        <v>70</v>
      </c>
      <c r="C9" s="21" t="s">
        <v>71</v>
      </c>
      <c r="D9" s="21" t="s">
        <v>5925</v>
      </c>
      <c r="E9" s="21" t="s">
        <v>5926</v>
      </c>
      <c r="F9" s="21" t="s">
        <v>5927</v>
      </c>
      <c r="G9" s="21" t="s">
        <v>5928</v>
      </c>
      <c r="H9" s="21" t="s">
        <v>137</v>
      </c>
      <c r="I9" s="20"/>
      <c r="J9" s="21"/>
    </row>
    <row r="10" spans="1:10" ht="36" x14ac:dyDescent="0.25">
      <c r="A10" s="22">
        <v>6</v>
      </c>
      <c r="B10" s="22" t="s">
        <v>70</v>
      </c>
      <c r="C10" s="23" t="s">
        <v>71</v>
      </c>
      <c r="D10" s="23" t="s">
        <v>5925</v>
      </c>
      <c r="E10" s="23" t="s">
        <v>5929</v>
      </c>
      <c r="F10" s="23" t="s">
        <v>5930</v>
      </c>
      <c r="G10" s="23"/>
      <c r="H10" s="23" t="s">
        <v>137</v>
      </c>
      <c r="I10" s="22"/>
      <c r="J10" s="23"/>
    </row>
    <row r="11" spans="1:10" ht="36" x14ac:dyDescent="0.25">
      <c r="A11" s="20">
        <v>7</v>
      </c>
      <c r="B11" s="20" t="s">
        <v>70</v>
      </c>
      <c r="C11" s="21" t="s">
        <v>71</v>
      </c>
      <c r="D11" s="21" t="s">
        <v>5925</v>
      </c>
      <c r="E11" s="21" t="s">
        <v>5931</v>
      </c>
      <c r="F11" s="21" t="s">
        <v>5932</v>
      </c>
      <c r="G11" s="21"/>
      <c r="H11" s="21" t="s">
        <v>137</v>
      </c>
      <c r="I11" s="20"/>
      <c r="J11" s="21"/>
    </row>
    <row r="12" spans="1:10" ht="36" x14ac:dyDescent="0.25">
      <c r="A12" s="22">
        <v>8</v>
      </c>
      <c r="B12" s="22" t="s">
        <v>70</v>
      </c>
      <c r="C12" s="23" t="s">
        <v>71</v>
      </c>
      <c r="D12" s="23" t="s">
        <v>5925</v>
      </c>
      <c r="E12" s="23" t="s">
        <v>5933</v>
      </c>
      <c r="F12" s="23" t="s">
        <v>5934</v>
      </c>
      <c r="G12" s="23"/>
      <c r="H12" s="23" t="s">
        <v>137</v>
      </c>
      <c r="I12" s="22"/>
      <c r="J12" s="23"/>
    </row>
    <row r="13" spans="1:10" ht="36" x14ac:dyDescent="0.25">
      <c r="A13" s="20">
        <v>9</v>
      </c>
      <c r="B13" s="20" t="s">
        <v>70</v>
      </c>
      <c r="C13" s="21" t="s">
        <v>71</v>
      </c>
      <c r="D13" s="21" t="s">
        <v>5925</v>
      </c>
      <c r="E13" s="21" t="s">
        <v>5935</v>
      </c>
      <c r="F13" s="21" t="s">
        <v>5936</v>
      </c>
      <c r="G13" s="21"/>
      <c r="H13" s="21" t="s">
        <v>137</v>
      </c>
      <c r="I13" s="20"/>
      <c r="J13" s="21"/>
    </row>
    <row r="14" spans="1:10" ht="36" x14ac:dyDescent="0.25">
      <c r="A14" s="22">
        <v>10</v>
      </c>
      <c r="B14" s="22" t="s">
        <v>70</v>
      </c>
      <c r="C14" s="23" t="s">
        <v>71</v>
      </c>
      <c r="D14" s="23" t="s">
        <v>5925</v>
      </c>
      <c r="E14" s="23" t="s">
        <v>5937</v>
      </c>
      <c r="F14" s="23" t="s">
        <v>5938</v>
      </c>
      <c r="G14" s="23"/>
      <c r="H14" s="23" t="s">
        <v>137</v>
      </c>
      <c r="I14" s="22"/>
      <c r="J14" s="23"/>
    </row>
    <row r="15" spans="1:10" ht="36" x14ac:dyDescent="0.25">
      <c r="A15" s="20">
        <v>11</v>
      </c>
      <c r="B15" s="20" t="s">
        <v>70</v>
      </c>
      <c r="C15" s="21" t="s">
        <v>71</v>
      </c>
      <c r="D15" s="21" t="s">
        <v>5925</v>
      </c>
      <c r="E15" s="21" t="s">
        <v>5939</v>
      </c>
      <c r="F15" s="21" t="s">
        <v>5940</v>
      </c>
      <c r="G15" s="21"/>
      <c r="H15" s="21" t="s">
        <v>137</v>
      </c>
      <c r="I15" s="20"/>
      <c r="J15" s="21"/>
    </row>
    <row r="16" spans="1:10" ht="36" x14ac:dyDescent="0.25">
      <c r="A16" s="22">
        <v>12</v>
      </c>
      <c r="B16" s="22" t="s">
        <v>70</v>
      </c>
      <c r="C16" s="23" t="s">
        <v>71</v>
      </c>
      <c r="D16" s="23" t="s">
        <v>5925</v>
      </c>
      <c r="E16" s="23" t="s">
        <v>5941</v>
      </c>
      <c r="F16" s="23" t="s">
        <v>5942</v>
      </c>
      <c r="G16" s="23"/>
      <c r="H16" s="23" t="s">
        <v>137</v>
      </c>
      <c r="I16" s="22"/>
      <c r="J16" s="23"/>
    </row>
    <row r="17" spans="1:10" ht="36" x14ac:dyDescent="0.25">
      <c r="A17" s="20">
        <v>13</v>
      </c>
      <c r="B17" s="20" t="s">
        <v>70</v>
      </c>
      <c r="C17" s="21" t="s">
        <v>71</v>
      </c>
      <c r="D17" s="21" t="s">
        <v>5925</v>
      </c>
      <c r="E17" s="21" t="s">
        <v>5943</v>
      </c>
      <c r="F17" s="21" t="s">
        <v>5944</v>
      </c>
      <c r="G17" s="21" t="s">
        <v>5945</v>
      </c>
      <c r="H17" s="21" t="s">
        <v>137</v>
      </c>
      <c r="I17" s="20"/>
      <c r="J17" s="21"/>
    </row>
    <row r="18" spans="1:10" ht="36" x14ac:dyDescent="0.25">
      <c r="A18" s="22">
        <v>14</v>
      </c>
      <c r="B18" s="22" t="s">
        <v>70</v>
      </c>
      <c r="C18" s="23" t="s">
        <v>71</v>
      </c>
      <c r="D18" s="23" t="s">
        <v>5925</v>
      </c>
      <c r="E18" s="23" t="s">
        <v>5946</v>
      </c>
      <c r="F18" s="23" t="s">
        <v>5947</v>
      </c>
      <c r="G18" s="23"/>
      <c r="H18" s="23" t="s">
        <v>137</v>
      </c>
      <c r="I18" s="22"/>
      <c r="J18" s="23"/>
    </row>
    <row r="19" spans="1:10" ht="36" x14ac:dyDescent="0.25">
      <c r="A19" s="20">
        <v>15</v>
      </c>
      <c r="B19" s="20" t="s">
        <v>70</v>
      </c>
      <c r="C19" s="21" t="s">
        <v>71</v>
      </c>
      <c r="D19" s="21" t="s">
        <v>5925</v>
      </c>
      <c r="E19" s="21" t="s">
        <v>5948</v>
      </c>
      <c r="F19" s="21" t="s">
        <v>5949</v>
      </c>
      <c r="G19" s="21"/>
      <c r="H19" s="21" t="s">
        <v>137</v>
      </c>
      <c r="I19" s="20"/>
      <c r="J19" s="21"/>
    </row>
    <row r="20" spans="1:10" ht="36" x14ac:dyDescent="0.25">
      <c r="A20" s="22">
        <v>16</v>
      </c>
      <c r="B20" s="22" t="s">
        <v>70</v>
      </c>
      <c r="C20" s="23" t="s">
        <v>71</v>
      </c>
      <c r="D20" s="23" t="s">
        <v>5925</v>
      </c>
      <c r="E20" s="23" t="s">
        <v>5950</v>
      </c>
      <c r="F20" s="23" t="s">
        <v>5951</v>
      </c>
      <c r="G20" s="23"/>
      <c r="H20" s="23" t="s">
        <v>137</v>
      </c>
      <c r="I20" s="22"/>
      <c r="J20" s="23"/>
    </row>
    <row r="21" spans="1:10" ht="36" x14ac:dyDescent="0.25">
      <c r="A21" s="20">
        <v>17</v>
      </c>
      <c r="B21" s="20" t="s">
        <v>70</v>
      </c>
      <c r="C21" s="21" t="s">
        <v>71</v>
      </c>
      <c r="D21" s="21" t="s">
        <v>5925</v>
      </c>
      <c r="E21" s="21" t="s">
        <v>5952</v>
      </c>
      <c r="F21" s="21" t="s">
        <v>5953</v>
      </c>
      <c r="G21" s="21"/>
      <c r="H21" s="21" t="s">
        <v>137</v>
      </c>
      <c r="I21" s="20"/>
      <c r="J21" s="21"/>
    </row>
    <row r="22" spans="1:10" ht="36" x14ac:dyDescent="0.25">
      <c r="A22" s="22">
        <v>18</v>
      </c>
      <c r="B22" s="22" t="s">
        <v>70</v>
      </c>
      <c r="C22" s="23" t="s">
        <v>71</v>
      </c>
      <c r="D22" s="23" t="s">
        <v>5925</v>
      </c>
      <c r="E22" s="23" t="s">
        <v>5954</v>
      </c>
      <c r="F22" s="23" t="s">
        <v>5955</v>
      </c>
      <c r="G22" s="23" t="s">
        <v>5956</v>
      </c>
      <c r="H22" s="23" t="s">
        <v>137</v>
      </c>
      <c r="I22" s="22"/>
      <c r="J22" s="23" t="s">
        <v>5957</v>
      </c>
    </row>
    <row r="23" spans="1:10" ht="36" x14ac:dyDescent="0.25">
      <c r="A23" s="20">
        <v>19</v>
      </c>
      <c r="B23" s="20" t="s">
        <v>70</v>
      </c>
      <c r="C23" s="21" t="s">
        <v>71</v>
      </c>
      <c r="D23" s="21" t="s">
        <v>5925</v>
      </c>
      <c r="E23" s="21" t="s">
        <v>5958</v>
      </c>
      <c r="F23" s="21" t="s">
        <v>5959</v>
      </c>
      <c r="G23" s="21"/>
      <c r="H23" s="21" t="s">
        <v>137</v>
      </c>
      <c r="I23" s="20"/>
      <c r="J23" s="21"/>
    </row>
    <row r="24" spans="1:10" ht="36" x14ac:dyDescent="0.25">
      <c r="A24" s="22">
        <v>20</v>
      </c>
      <c r="B24" s="22" t="s">
        <v>70</v>
      </c>
      <c r="C24" s="23" t="s">
        <v>71</v>
      </c>
      <c r="D24" s="23" t="s">
        <v>5925</v>
      </c>
      <c r="E24" s="23" t="s">
        <v>5960</v>
      </c>
      <c r="F24" s="23" t="s">
        <v>5961</v>
      </c>
      <c r="G24" s="23"/>
      <c r="H24" s="23" t="s">
        <v>137</v>
      </c>
      <c r="I24" s="22"/>
      <c r="J24" s="23"/>
    </row>
    <row r="25" spans="1:10" ht="36" x14ac:dyDescent="0.25">
      <c r="A25" s="20">
        <v>21</v>
      </c>
      <c r="B25" s="20" t="s">
        <v>70</v>
      </c>
      <c r="C25" s="21" t="s">
        <v>71</v>
      </c>
      <c r="D25" s="21" t="s">
        <v>5925</v>
      </c>
      <c r="E25" s="21" t="s">
        <v>5962</v>
      </c>
      <c r="F25" s="21" t="s">
        <v>5963</v>
      </c>
      <c r="G25" s="21" t="s">
        <v>5964</v>
      </c>
      <c r="H25" s="21" t="s">
        <v>137</v>
      </c>
      <c r="I25" s="20"/>
      <c r="J25" s="21"/>
    </row>
    <row r="26" spans="1:10" ht="36" x14ac:dyDescent="0.25">
      <c r="A26" s="22">
        <v>22</v>
      </c>
      <c r="B26" s="22" t="s">
        <v>70</v>
      </c>
      <c r="C26" s="23" t="s">
        <v>71</v>
      </c>
      <c r="D26" s="23" t="s">
        <v>5925</v>
      </c>
      <c r="E26" s="23" t="s">
        <v>5962</v>
      </c>
      <c r="F26" s="23" t="s">
        <v>5965</v>
      </c>
      <c r="G26" s="23" t="s">
        <v>5966</v>
      </c>
      <c r="H26" s="23" t="s">
        <v>137</v>
      </c>
      <c r="I26" s="22"/>
      <c r="J26" s="23"/>
    </row>
    <row r="27" spans="1:10" ht="36" x14ac:dyDescent="0.25">
      <c r="A27" s="20">
        <v>23</v>
      </c>
      <c r="B27" s="20" t="s">
        <v>70</v>
      </c>
      <c r="C27" s="21" t="s">
        <v>71</v>
      </c>
      <c r="D27" s="21" t="s">
        <v>5925</v>
      </c>
      <c r="E27" s="21" t="s">
        <v>5967</v>
      </c>
      <c r="F27" s="21" t="s">
        <v>5968</v>
      </c>
      <c r="G27" s="21"/>
      <c r="H27" s="21" t="s">
        <v>137</v>
      </c>
      <c r="I27" s="20"/>
      <c r="J27" s="21"/>
    </row>
    <row r="28" spans="1:10" ht="36" x14ac:dyDescent="0.25">
      <c r="A28" s="22">
        <v>24</v>
      </c>
      <c r="B28" s="22" t="s">
        <v>70</v>
      </c>
      <c r="C28" s="23" t="s">
        <v>71</v>
      </c>
      <c r="D28" s="23" t="s">
        <v>5925</v>
      </c>
      <c r="E28" s="23" t="s">
        <v>5969</v>
      </c>
      <c r="F28" s="23" t="s">
        <v>5970</v>
      </c>
      <c r="G28" s="23" t="s">
        <v>5971</v>
      </c>
      <c r="H28" s="23" t="s">
        <v>137</v>
      </c>
      <c r="I28" s="22"/>
      <c r="J28" s="23"/>
    </row>
    <row r="29" spans="1:10" ht="36" x14ac:dyDescent="0.25">
      <c r="A29" s="20">
        <v>25</v>
      </c>
      <c r="B29" s="20" t="s">
        <v>70</v>
      </c>
      <c r="C29" s="21" t="s">
        <v>71</v>
      </c>
      <c r="D29" s="21" t="s">
        <v>5925</v>
      </c>
      <c r="E29" s="21" t="s">
        <v>5972</v>
      </c>
      <c r="F29" s="21" t="s">
        <v>5973</v>
      </c>
      <c r="G29" s="21"/>
      <c r="H29" s="21" t="s">
        <v>137</v>
      </c>
      <c r="I29" s="20"/>
      <c r="J29" s="21"/>
    </row>
    <row r="30" spans="1:10" ht="36" x14ac:dyDescent="0.25">
      <c r="A30" s="22">
        <v>26</v>
      </c>
      <c r="B30" s="22" t="s">
        <v>70</v>
      </c>
      <c r="C30" s="23" t="s">
        <v>71</v>
      </c>
      <c r="D30" s="23" t="s">
        <v>5925</v>
      </c>
      <c r="E30" s="23" t="s">
        <v>5974</v>
      </c>
      <c r="F30" s="23" t="s">
        <v>5975</v>
      </c>
      <c r="G30" s="23" t="s">
        <v>5976</v>
      </c>
      <c r="H30" s="23" t="s">
        <v>137</v>
      </c>
      <c r="I30" s="22"/>
      <c r="J30" s="23"/>
    </row>
    <row r="31" spans="1:10" ht="36" x14ac:dyDescent="0.25">
      <c r="A31" s="20">
        <v>27</v>
      </c>
      <c r="B31" s="20" t="s">
        <v>70</v>
      </c>
      <c r="C31" s="21" t="s">
        <v>71</v>
      </c>
      <c r="D31" s="21" t="s">
        <v>5925</v>
      </c>
      <c r="E31" s="21" t="s">
        <v>5977</v>
      </c>
      <c r="F31" s="21" t="s">
        <v>5978</v>
      </c>
      <c r="G31" s="21" t="s">
        <v>5979</v>
      </c>
      <c r="H31" s="21" t="s">
        <v>137</v>
      </c>
      <c r="I31" s="20"/>
      <c r="J31" s="21"/>
    </row>
    <row r="32" spans="1:10" ht="54" x14ac:dyDescent="0.25">
      <c r="A32" s="22">
        <v>28</v>
      </c>
      <c r="B32" s="22" t="s">
        <v>70</v>
      </c>
      <c r="C32" s="23" t="s">
        <v>71</v>
      </c>
      <c r="D32" s="23" t="s">
        <v>289</v>
      </c>
      <c r="E32" s="23" t="s">
        <v>5980</v>
      </c>
      <c r="F32" s="23" t="s">
        <v>5981</v>
      </c>
      <c r="G32" s="23"/>
      <c r="H32" s="23" t="s">
        <v>137</v>
      </c>
      <c r="I32" s="22"/>
      <c r="J32" s="23"/>
    </row>
    <row r="33" spans="1:10" ht="36" x14ac:dyDescent="0.25">
      <c r="A33" s="20">
        <v>29</v>
      </c>
      <c r="B33" s="20" t="s">
        <v>70</v>
      </c>
      <c r="C33" s="21" t="s">
        <v>71</v>
      </c>
      <c r="D33" s="21" t="s">
        <v>289</v>
      </c>
      <c r="E33" s="21" t="s">
        <v>5982</v>
      </c>
      <c r="F33" s="21" t="s">
        <v>5983</v>
      </c>
      <c r="G33" s="21" t="s">
        <v>5984</v>
      </c>
      <c r="H33" s="21" t="s">
        <v>291</v>
      </c>
      <c r="I33" s="20"/>
      <c r="J33" s="21" t="s">
        <v>5957</v>
      </c>
    </row>
    <row r="34" spans="1:10" ht="36" x14ac:dyDescent="0.25">
      <c r="A34" s="22">
        <v>30</v>
      </c>
      <c r="B34" s="22" t="s">
        <v>70</v>
      </c>
      <c r="C34" s="23" t="s">
        <v>71</v>
      </c>
      <c r="D34" s="23" t="s">
        <v>289</v>
      </c>
      <c r="E34" s="23" t="s">
        <v>5985</v>
      </c>
      <c r="F34" s="23" t="s">
        <v>5986</v>
      </c>
      <c r="G34" s="23"/>
      <c r="H34" s="23" t="s">
        <v>291</v>
      </c>
      <c r="I34" s="22"/>
      <c r="J34" s="23" t="s">
        <v>5957</v>
      </c>
    </row>
    <row r="35" spans="1:10" ht="36" x14ac:dyDescent="0.25">
      <c r="A35" s="20">
        <v>31</v>
      </c>
      <c r="B35" s="20" t="s">
        <v>70</v>
      </c>
      <c r="C35" s="21" t="s">
        <v>71</v>
      </c>
      <c r="D35" s="21" t="s">
        <v>289</v>
      </c>
      <c r="E35" s="21" t="s">
        <v>5987</v>
      </c>
      <c r="F35" s="21" t="s">
        <v>5988</v>
      </c>
      <c r="G35" s="21"/>
      <c r="H35" s="21" t="s">
        <v>291</v>
      </c>
      <c r="I35" s="20"/>
      <c r="J35" s="21" t="s">
        <v>5957</v>
      </c>
    </row>
    <row r="36" spans="1:10" ht="36" x14ac:dyDescent="0.25">
      <c r="A36" s="22">
        <v>32</v>
      </c>
      <c r="B36" s="22" t="s">
        <v>70</v>
      </c>
      <c r="C36" s="23" t="s">
        <v>71</v>
      </c>
      <c r="D36" s="23" t="s">
        <v>289</v>
      </c>
      <c r="E36" s="23" t="s">
        <v>5989</v>
      </c>
      <c r="F36" s="23" t="s">
        <v>5990</v>
      </c>
      <c r="G36" s="23"/>
      <c r="H36" s="23" t="s">
        <v>291</v>
      </c>
      <c r="I36" s="22"/>
      <c r="J36" s="23"/>
    </row>
    <row r="37" spans="1:10" ht="36" x14ac:dyDescent="0.25">
      <c r="A37" s="20">
        <v>33</v>
      </c>
      <c r="B37" s="20" t="s">
        <v>70</v>
      </c>
      <c r="C37" s="21" t="s">
        <v>71</v>
      </c>
      <c r="D37" s="21" t="s">
        <v>289</v>
      </c>
      <c r="E37" s="21" t="s">
        <v>5991</v>
      </c>
      <c r="F37" s="21" t="s">
        <v>5992</v>
      </c>
      <c r="G37" s="21"/>
      <c r="H37" s="21" t="s">
        <v>291</v>
      </c>
      <c r="I37" s="20"/>
      <c r="J37" s="21"/>
    </row>
    <row r="38" spans="1:10" ht="36" x14ac:dyDescent="0.25">
      <c r="A38" s="22">
        <v>34</v>
      </c>
      <c r="B38" s="22" t="s">
        <v>70</v>
      </c>
      <c r="C38" s="23" t="s">
        <v>71</v>
      </c>
      <c r="D38" s="23" t="s">
        <v>289</v>
      </c>
      <c r="E38" s="23" t="s">
        <v>5993</v>
      </c>
      <c r="F38" s="23" t="s">
        <v>5994</v>
      </c>
      <c r="G38" s="23"/>
      <c r="H38" s="23" t="s">
        <v>291</v>
      </c>
      <c r="I38" s="22"/>
      <c r="J38" s="23"/>
    </row>
    <row r="39" spans="1:10" ht="36" x14ac:dyDescent="0.25">
      <c r="A39" s="20">
        <v>35</v>
      </c>
      <c r="B39" s="20" t="s">
        <v>70</v>
      </c>
      <c r="C39" s="21" t="s">
        <v>71</v>
      </c>
      <c r="D39" s="21" t="s">
        <v>289</v>
      </c>
      <c r="E39" s="21" t="s">
        <v>5995</v>
      </c>
      <c r="F39" s="21" t="s">
        <v>5996</v>
      </c>
      <c r="G39" s="21"/>
      <c r="H39" s="21" t="s">
        <v>291</v>
      </c>
      <c r="I39" s="20"/>
      <c r="J39" s="21"/>
    </row>
    <row r="40" spans="1:10" ht="36" x14ac:dyDescent="0.25">
      <c r="A40" s="22">
        <v>36</v>
      </c>
      <c r="B40" s="22" t="s">
        <v>70</v>
      </c>
      <c r="C40" s="23" t="s">
        <v>71</v>
      </c>
      <c r="D40" s="23" t="s">
        <v>289</v>
      </c>
      <c r="E40" s="23" t="s">
        <v>5997</v>
      </c>
      <c r="F40" s="23" t="s">
        <v>5998</v>
      </c>
      <c r="G40" s="23"/>
      <c r="H40" s="23" t="s">
        <v>291</v>
      </c>
      <c r="I40" s="22"/>
      <c r="J40" s="23"/>
    </row>
    <row r="41" spans="1:10" ht="36" x14ac:dyDescent="0.25">
      <c r="A41" s="20">
        <v>37</v>
      </c>
      <c r="B41" s="20" t="s">
        <v>70</v>
      </c>
      <c r="C41" s="21" t="s">
        <v>71</v>
      </c>
      <c r="D41" s="21" t="s">
        <v>289</v>
      </c>
      <c r="E41" s="21" t="s">
        <v>5999</v>
      </c>
      <c r="F41" s="21" t="s">
        <v>6000</v>
      </c>
      <c r="G41" s="21" t="s">
        <v>6001</v>
      </c>
      <c r="H41" s="21" t="s">
        <v>291</v>
      </c>
      <c r="I41" s="20"/>
      <c r="J41" s="21"/>
    </row>
    <row r="42" spans="1:10" ht="36" x14ac:dyDescent="0.25">
      <c r="A42" s="22">
        <v>38</v>
      </c>
      <c r="B42" s="22" t="s">
        <v>70</v>
      </c>
      <c r="C42" s="23" t="s">
        <v>71</v>
      </c>
      <c r="D42" s="23" t="s">
        <v>289</v>
      </c>
      <c r="E42" s="23" t="s">
        <v>6002</v>
      </c>
      <c r="F42" s="23" t="s">
        <v>6003</v>
      </c>
      <c r="G42" s="23"/>
      <c r="H42" s="23" t="s">
        <v>291</v>
      </c>
      <c r="I42" s="22"/>
      <c r="J42" s="23"/>
    </row>
    <row r="43" spans="1:10" ht="36" x14ac:dyDescent="0.25">
      <c r="A43" s="20">
        <v>39</v>
      </c>
      <c r="B43" s="20" t="s">
        <v>70</v>
      </c>
      <c r="C43" s="21" t="s">
        <v>71</v>
      </c>
      <c r="D43" s="21" t="s">
        <v>289</v>
      </c>
      <c r="E43" s="21" t="s">
        <v>6004</v>
      </c>
      <c r="F43" s="21" t="s">
        <v>6005</v>
      </c>
      <c r="G43" s="21"/>
      <c r="H43" s="21" t="s">
        <v>291</v>
      </c>
      <c r="I43" s="20"/>
      <c r="J43" s="21"/>
    </row>
    <row r="44" spans="1:10" ht="36" x14ac:dyDescent="0.25">
      <c r="A44" s="22">
        <v>40</v>
      </c>
      <c r="B44" s="22" t="s">
        <v>70</v>
      </c>
      <c r="C44" s="23" t="s">
        <v>71</v>
      </c>
      <c r="D44" s="23" t="s">
        <v>289</v>
      </c>
      <c r="E44" s="23" t="s">
        <v>6006</v>
      </c>
      <c r="F44" s="23" t="s">
        <v>6007</v>
      </c>
      <c r="G44" s="23" t="s">
        <v>6008</v>
      </c>
      <c r="H44" s="23" t="s">
        <v>291</v>
      </c>
      <c r="I44" s="22"/>
      <c r="J44" s="23"/>
    </row>
    <row r="45" spans="1:10" ht="54" x14ac:dyDescent="0.25">
      <c r="A45" s="20">
        <v>41</v>
      </c>
      <c r="B45" s="20" t="s">
        <v>70</v>
      </c>
      <c r="C45" s="21" t="s">
        <v>71</v>
      </c>
      <c r="D45" s="21" t="s">
        <v>289</v>
      </c>
      <c r="E45" s="21" t="s">
        <v>6009</v>
      </c>
      <c r="F45" s="21" t="s">
        <v>6010</v>
      </c>
      <c r="G45" s="21" t="s">
        <v>6011</v>
      </c>
      <c r="H45" s="21" t="s">
        <v>291</v>
      </c>
      <c r="I45" s="20"/>
      <c r="J45" s="21" t="s">
        <v>5957</v>
      </c>
    </row>
    <row r="46" spans="1:10" ht="36" x14ac:dyDescent="0.25">
      <c r="A46" s="22">
        <v>42</v>
      </c>
      <c r="B46" s="22" t="s">
        <v>70</v>
      </c>
      <c r="C46" s="23" t="s">
        <v>71</v>
      </c>
      <c r="D46" s="23" t="s">
        <v>289</v>
      </c>
      <c r="E46" s="23" t="s">
        <v>6012</v>
      </c>
      <c r="F46" s="23" t="s">
        <v>6013</v>
      </c>
      <c r="G46" s="23" t="s">
        <v>6014</v>
      </c>
      <c r="H46" s="23" t="s">
        <v>291</v>
      </c>
      <c r="I46" s="22"/>
      <c r="J46" s="23"/>
    </row>
    <row r="47" spans="1:10" ht="90" x14ac:dyDescent="0.25">
      <c r="A47" s="20">
        <v>43</v>
      </c>
      <c r="B47" s="20" t="s">
        <v>70</v>
      </c>
      <c r="C47" s="21" t="s">
        <v>71</v>
      </c>
      <c r="D47" s="21" t="s">
        <v>289</v>
      </c>
      <c r="E47" s="21" t="s">
        <v>6015</v>
      </c>
      <c r="F47" s="21" t="s">
        <v>6016</v>
      </c>
      <c r="G47" s="21"/>
      <c r="H47" s="21" t="s">
        <v>291</v>
      </c>
      <c r="I47" s="20"/>
      <c r="J47" s="21"/>
    </row>
    <row r="48" spans="1:10" ht="36" x14ac:dyDescent="0.25">
      <c r="A48" s="22">
        <v>44</v>
      </c>
      <c r="B48" s="22" t="s">
        <v>70</v>
      </c>
      <c r="C48" s="23" t="s">
        <v>71</v>
      </c>
      <c r="D48" s="23" t="s">
        <v>6017</v>
      </c>
      <c r="E48" s="23" t="s">
        <v>1461</v>
      </c>
      <c r="F48" s="23" t="s">
        <v>6018</v>
      </c>
      <c r="G48" s="23" t="s">
        <v>6019</v>
      </c>
      <c r="H48" s="23" t="s">
        <v>291</v>
      </c>
      <c r="I48" s="22"/>
      <c r="J48" s="23"/>
    </row>
    <row r="49" spans="1:10" ht="36" x14ac:dyDescent="0.25">
      <c r="A49" s="20">
        <v>45</v>
      </c>
      <c r="B49" s="20" t="s">
        <v>70</v>
      </c>
      <c r="C49" s="21" t="s">
        <v>71</v>
      </c>
      <c r="D49" s="21" t="s">
        <v>6017</v>
      </c>
      <c r="E49" s="21" t="s">
        <v>6020</v>
      </c>
      <c r="F49" s="21" t="s">
        <v>6021</v>
      </c>
      <c r="G49" s="21"/>
      <c r="H49" s="21" t="s">
        <v>291</v>
      </c>
      <c r="I49" s="20"/>
      <c r="J49" s="21"/>
    </row>
    <row r="50" spans="1:10" ht="36" x14ac:dyDescent="0.25">
      <c r="A50" s="22">
        <v>46</v>
      </c>
      <c r="B50" s="22" t="s">
        <v>70</v>
      </c>
      <c r="C50" s="23" t="s">
        <v>71</v>
      </c>
      <c r="D50" s="23" t="s">
        <v>6017</v>
      </c>
      <c r="E50" s="23" t="s">
        <v>6022</v>
      </c>
      <c r="F50" s="23" t="s">
        <v>6023</v>
      </c>
      <c r="G50" s="23"/>
      <c r="H50" s="23" t="s">
        <v>291</v>
      </c>
      <c r="I50" s="22"/>
      <c r="J50" s="23"/>
    </row>
    <row r="51" spans="1:10" ht="36" x14ac:dyDescent="0.25">
      <c r="A51" s="20">
        <v>47</v>
      </c>
      <c r="B51" s="20" t="s">
        <v>70</v>
      </c>
      <c r="C51" s="21" t="s">
        <v>71</v>
      </c>
      <c r="D51" s="21" t="s">
        <v>6017</v>
      </c>
      <c r="E51" s="21" t="s">
        <v>6024</v>
      </c>
      <c r="F51" s="21" t="s">
        <v>6025</v>
      </c>
      <c r="G51" s="21"/>
      <c r="H51" s="21" t="s">
        <v>291</v>
      </c>
      <c r="I51" s="20"/>
      <c r="J51" s="21" t="s">
        <v>5957</v>
      </c>
    </row>
    <row r="52" spans="1:10" ht="36" x14ac:dyDescent="0.25">
      <c r="A52" s="22">
        <v>48</v>
      </c>
      <c r="B52" s="22" t="s">
        <v>70</v>
      </c>
      <c r="C52" s="23" t="s">
        <v>71</v>
      </c>
      <c r="D52" s="23" t="s">
        <v>6017</v>
      </c>
      <c r="E52" s="23" t="s">
        <v>6026</v>
      </c>
      <c r="F52" s="23" t="s">
        <v>6027</v>
      </c>
      <c r="G52" s="23" t="s">
        <v>6028</v>
      </c>
      <c r="H52" s="23" t="s">
        <v>291</v>
      </c>
      <c r="I52" s="22"/>
      <c r="J52" s="23" t="s">
        <v>5957</v>
      </c>
    </row>
    <row r="53" spans="1:10" ht="36" x14ac:dyDescent="0.25">
      <c r="A53" s="20">
        <v>49</v>
      </c>
      <c r="B53" s="20" t="s">
        <v>70</v>
      </c>
      <c r="C53" s="21" t="s">
        <v>71</v>
      </c>
      <c r="D53" s="21" t="s">
        <v>6029</v>
      </c>
      <c r="E53" s="21" t="s">
        <v>6030</v>
      </c>
      <c r="F53" s="21" t="s">
        <v>6031</v>
      </c>
      <c r="G53" s="21" t="s">
        <v>6032</v>
      </c>
      <c r="H53" s="21" t="s">
        <v>144</v>
      </c>
      <c r="I53" s="20"/>
      <c r="J53" s="21"/>
    </row>
    <row r="54" spans="1:10" ht="36" x14ac:dyDescent="0.25">
      <c r="A54" s="22">
        <v>50</v>
      </c>
      <c r="B54" s="22" t="s">
        <v>70</v>
      </c>
      <c r="C54" s="23" t="s">
        <v>71</v>
      </c>
      <c r="D54" s="23" t="s">
        <v>6029</v>
      </c>
      <c r="E54" s="23" t="s">
        <v>6033</v>
      </c>
      <c r="F54" s="23" t="s">
        <v>6034</v>
      </c>
      <c r="G54" s="23" t="s">
        <v>6035</v>
      </c>
      <c r="H54" s="23" t="s">
        <v>144</v>
      </c>
      <c r="I54" s="22"/>
      <c r="J54" s="23"/>
    </row>
    <row r="55" spans="1:10" ht="36" x14ac:dyDescent="0.25">
      <c r="A55" s="20">
        <v>51</v>
      </c>
      <c r="B55" s="20" t="s">
        <v>70</v>
      </c>
      <c r="C55" s="21" t="s">
        <v>71</v>
      </c>
      <c r="D55" s="21" t="s">
        <v>6029</v>
      </c>
      <c r="E55" s="21" t="s">
        <v>6036</v>
      </c>
      <c r="F55" s="21" t="s">
        <v>6037</v>
      </c>
      <c r="G55" s="21" t="s">
        <v>6038</v>
      </c>
      <c r="H55" s="21" t="s">
        <v>144</v>
      </c>
      <c r="I55" s="20" t="s">
        <v>5914</v>
      </c>
      <c r="J55" s="21" t="s">
        <v>5957</v>
      </c>
    </row>
    <row r="56" spans="1:10" ht="90" x14ac:dyDescent="0.25">
      <c r="A56" s="22">
        <v>52</v>
      </c>
      <c r="B56" s="22" t="s">
        <v>70</v>
      </c>
      <c r="C56" s="23" t="s">
        <v>71</v>
      </c>
      <c r="D56" s="23" t="s">
        <v>6029</v>
      </c>
      <c r="E56" s="23" t="s">
        <v>6039</v>
      </c>
      <c r="F56" s="23" t="s">
        <v>6040</v>
      </c>
      <c r="G56" s="23" t="s">
        <v>6041</v>
      </c>
      <c r="H56" s="23" t="s">
        <v>144</v>
      </c>
      <c r="I56" s="22" t="s">
        <v>5914</v>
      </c>
      <c r="J56" s="23" t="s">
        <v>5957</v>
      </c>
    </row>
    <row r="57" spans="1:10" ht="36" x14ac:dyDescent="0.25">
      <c r="A57" s="20">
        <v>53</v>
      </c>
      <c r="B57" s="20" t="s">
        <v>70</v>
      </c>
      <c r="C57" s="21" t="s">
        <v>71</v>
      </c>
      <c r="D57" s="21" t="s">
        <v>6029</v>
      </c>
      <c r="E57" s="21" t="s">
        <v>6042</v>
      </c>
      <c r="F57" s="21" t="s">
        <v>6043</v>
      </c>
      <c r="G57" s="21" t="s">
        <v>6044</v>
      </c>
      <c r="H57" s="21" t="s">
        <v>144</v>
      </c>
      <c r="I57" s="20"/>
      <c r="J57" s="21"/>
    </row>
    <row r="58" spans="1:10" ht="36" x14ac:dyDescent="0.25">
      <c r="A58" s="22">
        <v>54</v>
      </c>
      <c r="B58" s="22" t="s">
        <v>70</v>
      </c>
      <c r="C58" s="23" t="s">
        <v>71</v>
      </c>
      <c r="D58" s="23" t="s">
        <v>6045</v>
      </c>
      <c r="E58" s="23" t="s">
        <v>6046</v>
      </c>
      <c r="F58" s="23" t="s">
        <v>6047</v>
      </c>
      <c r="G58" s="23" t="s">
        <v>6048</v>
      </c>
      <c r="H58" s="23" t="s">
        <v>144</v>
      </c>
      <c r="I58" s="22"/>
      <c r="J58" s="23"/>
    </row>
    <row r="59" spans="1:10" ht="36" x14ac:dyDescent="0.25">
      <c r="A59" s="20">
        <v>55</v>
      </c>
      <c r="B59" s="20" t="s">
        <v>70</v>
      </c>
      <c r="C59" s="21" t="s">
        <v>71</v>
      </c>
      <c r="D59" s="21" t="s">
        <v>6045</v>
      </c>
      <c r="E59" s="21" t="s">
        <v>6049</v>
      </c>
      <c r="F59" s="21" t="s">
        <v>6050</v>
      </c>
      <c r="G59" s="21"/>
      <c r="H59" s="21" t="s">
        <v>144</v>
      </c>
      <c r="I59" s="20"/>
      <c r="J59" s="21"/>
    </row>
    <row r="60" spans="1:10" ht="36" x14ac:dyDescent="0.25">
      <c r="A60" s="22">
        <v>56</v>
      </c>
      <c r="B60" s="22" t="s">
        <v>70</v>
      </c>
      <c r="C60" s="23" t="s">
        <v>71</v>
      </c>
      <c r="D60" s="23" t="s">
        <v>6045</v>
      </c>
      <c r="E60" s="23" t="s">
        <v>6051</v>
      </c>
      <c r="F60" s="23" t="s">
        <v>6052</v>
      </c>
      <c r="G60" s="23" t="s">
        <v>6053</v>
      </c>
      <c r="H60" s="23" t="s">
        <v>144</v>
      </c>
      <c r="I60" s="22"/>
      <c r="J60" s="23"/>
    </row>
    <row r="61" spans="1:10" ht="36" x14ac:dyDescent="0.25">
      <c r="A61" s="20">
        <v>57</v>
      </c>
      <c r="B61" s="20" t="s">
        <v>70</v>
      </c>
      <c r="C61" s="21" t="s">
        <v>71</v>
      </c>
      <c r="D61" s="21" t="s">
        <v>6045</v>
      </c>
      <c r="E61" s="21" t="s">
        <v>6054</v>
      </c>
      <c r="F61" s="21" t="s">
        <v>6055</v>
      </c>
      <c r="G61" s="21"/>
      <c r="H61" s="21" t="s">
        <v>144</v>
      </c>
      <c r="I61" s="20"/>
      <c r="J61" s="21"/>
    </row>
    <row r="62" spans="1:10" ht="36" x14ac:dyDescent="0.25">
      <c r="A62" s="22">
        <v>58</v>
      </c>
      <c r="B62" s="22" t="s">
        <v>70</v>
      </c>
      <c r="C62" s="23" t="s">
        <v>71</v>
      </c>
      <c r="D62" s="23" t="s">
        <v>6045</v>
      </c>
      <c r="E62" s="23" t="s">
        <v>6056</v>
      </c>
      <c r="F62" s="23" t="s">
        <v>6057</v>
      </c>
      <c r="G62" s="23"/>
      <c r="H62" s="23" t="s">
        <v>144</v>
      </c>
      <c r="I62" s="22"/>
      <c r="J62" s="23"/>
    </row>
    <row r="63" spans="1:10" ht="36" x14ac:dyDescent="0.25">
      <c r="A63" s="20">
        <v>59</v>
      </c>
      <c r="B63" s="20" t="s">
        <v>70</v>
      </c>
      <c r="C63" s="21" t="s">
        <v>71</v>
      </c>
      <c r="D63" s="21" t="s">
        <v>6045</v>
      </c>
      <c r="E63" s="21" t="s">
        <v>6058</v>
      </c>
      <c r="F63" s="21" t="s">
        <v>6059</v>
      </c>
      <c r="G63" s="21"/>
      <c r="H63" s="21" t="s">
        <v>144</v>
      </c>
      <c r="I63" s="20"/>
      <c r="J63" s="21"/>
    </row>
    <row r="64" spans="1:10" ht="36" x14ac:dyDescent="0.25">
      <c r="A64" s="22">
        <v>60</v>
      </c>
      <c r="B64" s="22" t="s">
        <v>70</v>
      </c>
      <c r="C64" s="23" t="s">
        <v>71</v>
      </c>
      <c r="D64" s="23" t="s">
        <v>6045</v>
      </c>
      <c r="E64" s="23" t="s">
        <v>6060</v>
      </c>
      <c r="F64" s="23" t="s">
        <v>6061</v>
      </c>
      <c r="G64" s="23" t="s">
        <v>6062</v>
      </c>
      <c r="H64" s="23" t="s">
        <v>144</v>
      </c>
      <c r="I64" s="22"/>
      <c r="J64" s="23"/>
    </row>
    <row r="65" spans="1:10" ht="36" x14ac:dyDescent="0.25">
      <c r="A65" s="20">
        <v>61</v>
      </c>
      <c r="B65" s="20" t="s">
        <v>70</v>
      </c>
      <c r="C65" s="21" t="s">
        <v>71</v>
      </c>
      <c r="D65" s="21" t="s">
        <v>162</v>
      </c>
      <c r="E65" s="21" t="s">
        <v>6063</v>
      </c>
      <c r="F65" s="21" t="s">
        <v>6064</v>
      </c>
      <c r="G65" s="21" t="s">
        <v>6065</v>
      </c>
      <c r="H65" s="21" t="s">
        <v>181</v>
      </c>
      <c r="I65" s="20"/>
      <c r="J65" s="21"/>
    </row>
    <row r="66" spans="1:10" ht="36" x14ac:dyDescent="0.25">
      <c r="A66" s="22">
        <v>62</v>
      </c>
      <c r="B66" s="22" t="s">
        <v>70</v>
      </c>
      <c r="C66" s="23" t="s">
        <v>71</v>
      </c>
      <c r="D66" s="23" t="s">
        <v>6066</v>
      </c>
      <c r="E66" s="23" t="s">
        <v>6067</v>
      </c>
      <c r="F66" s="23" t="s">
        <v>6068</v>
      </c>
      <c r="G66" s="23" t="s">
        <v>6069</v>
      </c>
      <c r="H66" s="23" t="s">
        <v>171</v>
      </c>
      <c r="I66" s="22"/>
      <c r="J66" s="23"/>
    </row>
    <row r="67" spans="1:10" ht="36" x14ac:dyDescent="0.25">
      <c r="A67" s="20">
        <v>63</v>
      </c>
      <c r="B67" s="20" t="s">
        <v>70</v>
      </c>
      <c r="C67" s="21" t="s">
        <v>71</v>
      </c>
      <c r="D67" s="21" t="s">
        <v>6066</v>
      </c>
      <c r="E67" s="21" t="s">
        <v>6067</v>
      </c>
      <c r="F67" s="21" t="s">
        <v>6070</v>
      </c>
      <c r="G67" s="21" t="s">
        <v>6071</v>
      </c>
      <c r="H67" s="21" t="s">
        <v>171</v>
      </c>
      <c r="I67" s="20" t="s">
        <v>5914</v>
      </c>
      <c r="J67" s="21" t="s">
        <v>5957</v>
      </c>
    </row>
    <row r="68" spans="1:10" ht="36" x14ac:dyDescent="0.25">
      <c r="A68" s="22">
        <v>64</v>
      </c>
      <c r="B68" s="22" t="s">
        <v>70</v>
      </c>
      <c r="C68" s="23" t="s">
        <v>71</v>
      </c>
      <c r="D68" s="23" t="s">
        <v>6066</v>
      </c>
      <c r="E68" s="23" t="s">
        <v>6067</v>
      </c>
      <c r="F68" s="23" t="s">
        <v>6072</v>
      </c>
      <c r="G68" s="23" t="s">
        <v>6073</v>
      </c>
      <c r="H68" s="23" t="s">
        <v>171</v>
      </c>
      <c r="I68" s="22"/>
      <c r="J68" s="23"/>
    </row>
    <row r="69" spans="1:10" ht="54" x14ac:dyDescent="0.25">
      <c r="A69" s="20">
        <v>65</v>
      </c>
      <c r="B69" s="20" t="s">
        <v>70</v>
      </c>
      <c r="C69" s="21" t="s">
        <v>71</v>
      </c>
      <c r="D69" s="21" t="s">
        <v>6066</v>
      </c>
      <c r="E69" s="21" t="s">
        <v>6067</v>
      </c>
      <c r="F69" s="21" t="s">
        <v>6074</v>
      </c>
      <c r="G69" s="21" t="s">
        <v>6075</v>
      </c>
      <c r="H69" s="21" t="s">
        <v>171</v>
      </c>
      <c r="I69" s="20"/>
      <c r="J69" s="21"/>
    </row>
    <row r="70" spans="1:10" ht="36" x14ac:dyDescent="0.25">
      <c r="A70" s="22">
        <v>66</v>
      </c>
      <c r="B70" s="22" t="s">
        <v>70</v>
      </c>
      <c r="C70" s="23" t="s">
        <v>71</v>
      </c>
      <c r="D70" s="23" t="s">
        <v>6076</v>
      </c>
      <c r="E70" s="23" t="s">
        <v>6077</v>
      </c>
      <c r="F70" s="23" t="s">
        <v>6078</v>
      </c>
      <c r="G70" s="23"/>
      <c r="H70" s="23" t="s">
        <v>211</v>
      </c>
      <c r="I70" s="22"/>
      <c r="J70" s="23"/>
    </row>
    <row r="71" spans="1:10" ht="36" x14ac:dyDescent="0.25">
      <c r="A71" s="20">
        <v>67</v>
      </c>
      <c r="B71" s="20" t="s">
        <v>70</v>
      </c>
      <c r="C71" s="21" t="s">
        <v>71</v>
      </c>
      <c r="D71" s="21" t="s">
        <v>6076</v>
      </c>
      <c r="E71" s="21" t="s">
        <v>6079</v>
      </c>
      <c r="F71" s="21" t="s">
        <v>6080</v>
      </c>
      <c r="G71" s="21"/>
      <c r="H71" s="21" t="s">
        <v>211</v>
      </c>
      <c r="I71" s="20"/>
      <c r="J71" s="21"/>
    </row>
    <row r="72" spans="1:10" ht="54" x14ac:dyDescent="0.25">
      <c r="A72" s="22">
        <v>68</v>
      </c>
      <c r="B72" s="22" t="s">
        <v>70</v>
      </c>
      <c r="C72" s="23" t="s">
        <v>71</v>
      </c>
      <c r="D72" s="23" t="s">
        <v>6076</v>
      </c>
      <c r="E72" s="23" t="s">
        <v>6081</v>
      </c>
      <c r="F72" s="23" t="s">
        <v>6082</v>
      </c>
      <c r="G72" s="23"/>
      <c r="H72" s="23" t="s">
        <v>211</v>
      </c>
      <c r="I72" s="22"/>
      <c r="J72" s="23" t="s">
        <v>6083</v>
      </c>
    </row>
    <row r="73" spans="1:10" ht="72" x14ac:dyDescent="0.25">
      <c r="A73" s="20">
        <v>69</v>
      </c>
      <c r="B73" s="20" t="s">
        <v>70</v>
      </c>
      <c r="C73" s="21" t="s">
        <v>71</v>
      </c>
      <c r="D73" s="21" t="s">
        <v>6076</v>
      </c>
      <c r="E73" s="21" t="s">
        <v>6084</v>
      </c>
      <c r="F73" s="21" t="s">
        <v>6085</v>
      </c>
      <c r="G73" s="21"/>
      <c r="H73" s="21" t="s">
        <v>211</v>
      </c>
      <c r="I73" s="20"/>
      <c r="J73" s="21"/>
    </row>
    <row r="74" spans="1:10" ht="36" x14ac:dyDescent="0.25">
      <c r="A74" s="22">
        <v>70</v>
      </c>
      <c r="B74" s="22" t="s">
        <v>70</v>
      </c>
      <c r="C74" s="23" t="s">
        <v>71</v>
      </c>
      <c r="D74" s="23" t="s">
        <v>219</v>
      </c>
      <c r="E74" s="23" t="s">
        <v>6086</v>
      </c>
      <c r="F74" s="23" t="s">
        <v>233</v>
      </c>
      <c r="G74" s="23"/>
      <c r="H74" s="23" t="s">
        <v>229</v>
      </c>
      <c r="I74" s="22"/>
      <c r="J74" s="23"/>
    </row>
    <row r="75" spans="1:10" ht="36" x14ac:dyDescent="0.25">
      <c r="A75" s="20">
        <v>71</v>
      </c>
      <c r="B75" s="20" t="s">
        <v>70</v>
      </c>
      <c r="C75" s="21" t="s">
        <v>71</v>
      </c>
      <c r="D75" s="21" t="s">
        <v>219</v>
      </c>
      <c r="E75" s="21" t="s">
        <v>6087</v>
      </c>
      <c r="F75" s="21" t="s">
        <v>235</v>
      </c>
      <c r="G75" s="21" t="s">
        <v>6088</v>
      </c>
      <c r="H75" s="21" t="s">
        <v>229</v>
      </c>
      <c r="I75" s="20"/>
      <c r="J75" s="21"/>
    </row>
    <row r="76" spans="1:10" ht="36" x14ac:dyDescent="0.25">
      <c r="A76" s="22">
        <v>72</v>
      </c>
      <c r="B76" s="22" t="s">
        <v>70</v>
      </c>
      <c r="C76" s="23" t="s">
        <v>71</v>
      </c>
      <c r="D76" s="23" t="s">
        <v>219</v>
      </c>
      <c r="E76" s="23" t="s">
        <v>6089</v>
      </c>
      <c r="F76" s="23" t="s">
        <v>6090</v>
      </c>
      <c r="G76" s="23" t="s">
        <v>6091</v>
      </c>
      <c r="H76" s="23" t="s">
        <v>242</v>
      </c>
      <c r="I76" s="22"/>
      <c r="J76" s="23"/>
    </row>
    <row r="77" spans="1:10" ht="36" x14ac:dyDescent="0.25">
      <c r="A77" s="20">
        <v>73</v>
      </c>
      <c r="B77" s="20" t="s">
        <v>70</v>
      </c>
      <c r="C77" s="21" t="s">
        <v>71</v>
      </c>
      <c r="D77" s="21" t="s">
        <v>255</v>
      </c>
      <c r="E77" s="21" t="s">
        <v>6092</v>
      </c>
      <c r="F77" s="21" t="s">
        <v>6093</v>
      </c>
      <c r="G77" s="21" t="s">
        <v>6094</v>
      </c>
      <c r="H77" s="21" t="s">
        <v>264</v>
      </c>
      <c r="I77" s="20"/>
      <c r="J77" s="21"/>
    </row>
    <row r="78" spans="1:10" ht="54" x14ac:dyDescent="0.25">
      <c r="A78" s="22">
        <v>74</v>
      </c>
      <c r="B78" s="22" t="s">
        <v>70</v>
      </c>
      <c r="C78" s="23" t="s">
        <v>71</v>
      </c>
      <c r="D78" s="23" t="s">
        <v>6095</v>
      </c>
      <c r="E78" s="23" t="s">
        <v>6096</v>
      </c>
      <c r="F78" s="23" t="s">
        <v>6097</v>
      </c>
      <c r="G78" s="23" t="s">
        <v>6098</v>
      </c>
      <c r="H78" s="23" t="s">
        <v>280</v>
      </c>
      <c r="I78" s="22"/>
      <c r="J78" s="23" t="s">
        <v>5957</v>
      </c>
    </row>
    <row r="79" spans="1:10" ht="90" x14ac:dyDescent="0.25">
      <c r="A79" s="20">
        <v>75</v>
      </c>
      <c r="B79" s="20" t="s">
        <v>70</v>
      </c>
      <c r="C79" s="21" t="s">
        <v>71</v>
      </c>
      <c r="D79" s="21" t="s">
        <v>6099</v>
      </c>
      <c r="E79" s="21" t="s">
        <v>6100</v>
      </c>
      <c r="F79" s="21" t="s">
        <v>6101</v>
      </c>
      <c r="G79" s="21" t="s">
        <v>6102</v>
      </c>
      <c r="H79" s="21" t="s">
        <v>6103</v>
      </c>
      <c r="I79" s="20"/>
      <c r="J79" s="21" t="s">
        <v>6083</v>
      </c>
    </row>
    <row r="80" spans="1:10" ht="90" x14ac:dyDescent="0.25">
      <c r="A80" s="22">
        <v>76</v>
      </c>
      <c r="B80" s="22" t="s">
        <v>70</v>
      </c>
      <c r="C80" s="23" t="s">
        <v>71</v>
      </c>
      <c r="D80" s="23" t="s">
        <v>6099</v>
      </c>
      <c r="E80" s="23" t="s">
        <v>6104</v>
      </c>
      <c r="F80" s="23" t="s">
        <v>6105</v>
      </c>
      <c r="G80" s="23" t="s">
        <v>6106</v>
      </c>
      <c r="H80" s="23" t="s">
        <v>6103</v>
      </c>
      <c r="I80" s="22" t="s">
        <v>5914</v>
      </c>
      <c r="J80" s="23" t="s">
        <v>6107</v>
      </c>
    </row>
    <row r="81" spans="1:10" ht="36" x14ac:dyDescent="0.25">
      <c r="A81" s="20">
        <v>77</v>
      </c>
      <c r="B81" s="20" t="s">
        <v>292</v>
      </c>
      <c r="C81" s="21" t="s">
        <v>293</v>
      </c>
      <c r="D81" s="21" t="s">
        <v>312</v>
      </c>
      <c r="E81" s="21" t="s">
        <v>6108</v>
      </c>
      <c r="F81" s="21" t="s">
        <v>314</v>
      </c>
      <c r="G81" s="21" t="s">
        <v>6109</v>
      </c>
      <c r="H81" s="21" t="s">
        <v>296</v>
      </c>
      <c r="I81" s="20"/>
      <c r="J81" s="21"/>
    </row>
    <row r="82" spans="1:10" ht="36" x14ac:dyDescent="0.25">
      <c r="A82" s="22">
        <v>78</v>
      </c>
      <c r="B82" s="22" t="s">
        <v>292</v>
      </c>
      <c r="C82" s="23" t="s">
        <v>293</v>
      </c>
      <c r="D82" s="23" t="s">
        <v>321</v>
      </c>
      <c r="E82" s="23" t="s">
        <v>6110</v>
      </c>
      <c r="F82" s="23" t="s">
        <v>6111</v>
      </c>
      <c r="G82" s="23" t="s">
        <v>6112</v>
      </c>
      <c r="H82" s="23" t="s">
        <v>121</v>
      </c>
      <c r="I82" s="22"/>
      <c r="J82" s="23"/>
    </row>
    <row r="83" spans="1:10" ht="36" x14ac:dyDescent="0.25">
      <c r="A83" s="20">
        <v>79</v>
      </c>
      <c r="B83" s="20" t="s">
        <v>292</v>
      </c>
      <c r="C83" s="21" t="s">
        <v>293</v>
      </c>
      <c r="D83" s="21" t="s">
        <v>321</v>
      </c>
      <c r="E83" s="21" t="s">
        <v>6113</v>
      </c>
      <c r="F83" s="21" t="s">
        <v>6114</v>
      </c>
      <c r="G83" s="21" t="s">
        <v>6115</v>
      </c>
      <c r="H83" s="21" t="s">
        <v>121</v>
      </c>
      <c r="I83" s="20"/>
      <c r="J83" s="21" t="s">
        <v>6083</v>
      </c>
    </row>
    <row r="84" spans="1:10" ht="36" x14ac:dyDescent="0.25">
      <c r="A84" s="22">
        <v>80</v>
      </c>
      <c r="B84" s="22" t="s">
        <v>292</v>
      </c>
      <c r="C84" s="23" t="s">
        <v>293</v>
      </c>
      <c r="D84" s="23" t="s">
        <v>321</v>
      </c>
      <c r="E84" s="23" t="s">
        <v>6116</v>
      </c>
      <c r="F84" s="23" t="s">
        <v>6117</v>
      </c>
      <c r="G84" s="23" t="s">
        <v>6118</v>
      </c>
      <c r="H84" s="23" t="s">
        <v>121</v>
      </c>
      <c r="I84" s="22"/>
      <c r="J84" s="23"/>
    </row>
    <row r="85" spans="1:10" ht="36" x14ac:dyDescent="0.25">
      <c r="A85" s="20">
        <v>81</v>
      </c>
      <c r="B85" s="20" t="s">
        <v>292</v>
      </c>
      <c r="C85" s="21" t="s">
        <v>293</v>
      </c>
      <c r="D85" s="21" t="s">
        <v>321</v>
      </c>
      <c r="E85" s="21" t="s">
        <v>6119</v>
      </c>
      <c r="F85" s="21" t="s">
        <v>6120</v>
      </c>
      <c r="G85" s="21"/>
      <c r="H85" s="21" t="s">
        <v>121</v>
      </c>
      <c r="I85" s="20"/>
      <c r="J85" s="21"/>
    </row>
    <row r="86" spans="1:10" ht="36" x14ac:dyDescent="0.25">
      <c r="A86" s="22">
        <v>82</v>
      </c>
      <c r="B86" s="22" t="s">
        <v>292</v>
      </c>
      <c r="C86" s="23" t="s">
        <v>293</v>
      </c>
      <c r="D86" s="23" t="s">
        <v>321</v>
      </c>
      <c r="E86" s="23" t="s">
        <v>6121</v>
      </c>
      <c r="F86" s="23" t="s">
        <v>6122</v>
      </c>
      <c r="G86" s="23" t="s">
        <v>6123</v>
      </c>
      <c r="H86" s="23" t="s">
        <v>121</v>
      </c>
      <c r="I86" s="22"/>
      <c r="J86" s="23"/>
    </row>
    <row r="87" spans="1:10" ht="36" x14ac:dyDescent="0.25">
      <c r="A87" s="20">
        <v>83</v>
      </c>
      <c r="B87" s="20" t="s">
        <v>292</v>
      </c>
      <c r="C87" s="21" t="s">
        <v>293</v>
      </c>
      <c r="D87" s="21" t="s">
        <v>321</v>
      </c>
      <c r="E87" s="21" t="s">
        <v>6124</v>
      </c>
      <c r="F87" s="21" t="s">
        <v>6125</v>
      </c>
      <c r="G87" s="21" t="s">
        <v>6126</v>
      </c>
      <c r="H87" s="21" t="s">
        <v>121</v>
      </c>
      <c r="I87" s="20"/>
      <c r="J87" s="21"/>
    </row>
    <row r="88" spans="1:10" ht="36" x14ac:dyDescent="0.25">
      <c r="A88" s="22">
        <v>84</v>
      </c>
      <c r="B88" s="22" t="s">
        <v>292</v>
      </c>
      <c r="C88" s="23" t="s">
        <v>293</v>
      </c>
      <c r="D88" s="23" t="s">
        <v>321</v>
      </c>
      <c r="E88" s="23" t="s">
        <v>6127</v>
      </c>
      <c r="F88" s="23" t="s">
        <v>6128</v>
      </c>
      <c r="G88" s="23" t="s">
        <v>6129</v>
      </c>
      <c r="H88" s="23" t="s">
        <v>121</v>
      </c>
      <c r="I88" s="22"/>
      <c r="J88" s="23"/>
    </row>
    <row r="89" spans="1:10" ht="54" x14ac:dyDescent="0.25">
      <c r="A89" s="20">
        <v>85</v>
      </c>
      <c r="B89" s="20" t="s">
        <v>292</v>
      </c>
      <c r="C89" s="21" t="s">
        <v>293</v>
      </c>
      <c r="D89" s="21" t="s">
        <v>321</v>
      </c>
      <c r="E89" s="21" t="s">
        <v>6130</v>
      </c>
      <c r="F89" s="21" t="s">
        <v>6131</v>
      </c>
      <c r="G89" s="21"/>
      <c r="H89" s="21" t="s">
        <v>327</v>
      </c>
      <c r="I89" s="20"/>
      <c r="J89" s="21"/>
    </row>
    <row r="90" spans="1:10" ht="36" x14ac:dyDescent="0.25">
      <c r="A90" s="22">
        <v>86</v>
      </c>
      <c r="B90" s="22" t="s">
        <v>292</v>
      </c>
      <c r="C90" s="23" t="s">
        <v>293</v>
      </c>
      <c r="D90" s="23" t="s">
        <v>321</v>
      </c>
      <c r="E90" s="23" t="s">
        <v>6132</v>
      </c>
      <c r="F90" s="23" t="s">
        <v>6133</v>
      </c>
      <c r="G90" s="23"/>
      <c r="H90" s="23" t="s">
        <v>327</v>
      </c>
      <c r="I90" s="22"/>
      <c r="J90" s="23"/>
    </row>
    <row r="91" spans="1:10" ht="36" x14ac:dyDescent="0.25">
      <c r="A91" s="20">
        <v>87</v>
      </c>
      <c r="B91" s="20" t="s">
        <v>292</v>
      </c>
      <c r="C91" s="21" t="s">
        <v>293</v>
      </c>
      <c r="D91" s="21" t="s">
        <v>321</v>
      </c>
      <c r="E91" s="21" t="s">
        <v>6134</v>
      </c>
      <c r="F91" s="21" t="s">
        <v>6135</v>
      </c>
      <c r="G91" s="21"/>
      <c r="H91" s="21" t="s">
        <v>327</v>
      </c>
      <c r="I91" s="20"/>
      <c r="J91" s="21"/>
    </row>
    <row r="92" spans="1:10" ht="54" x14ac:dyDescent="0.25">
      <c r="A92" s="22">
        <v>88</v>
      </c>
      <c r="B92" s="22" t="s">
        <v>292</v>
      </c>
      <c r="C92" s="23" t="s">
        <v>293</v>
      </c>
      <c r="D92" s="23" t="s">
        <v>6136</v>
      </c>
      <c r="E92" s="23" t="s">
        <v>6137</v>
      </c>
      <c r="F92" s="23" t="s">
        <v>6074</v>
      </c>
      <c r="G92" s="23" t="s">
        <v>6138</v>
      </c>
      <c r="H92" s="23" t="s">
        <v>327</v>
      </c>
      <c r="I92" s="22"/>
      <c r="J92" s="23"/>
    </row>
    <row r="93" spans="1:10" ht="54" x14ac:dyDescent="0.25">
      <c r="A93" s="20">
        <v>89</v>
      </c>
      <c r="B93" s="20" t="s">
        <v>292</v>
      </c>
      <c r="C93" s="21" t="s">
        <v>293</v>
      </c>
      <c r="D93" s="21" t="s">
        <v>6136</v>
      </c>
      <c r="E93" s="21" t="s">
        <v>6139</v>
      </c>
      <c r="F93" s="21" t="s">
        <v>6140</v>
      </c>
      <c r="G93" s="21" t="s">
        <v>6138</v>
      </c>
      <c r="H93" s="21" t="s">
        <v>327</v>
      </c>
      <c r="I93" s="20"/>
      <c r="J93" s="21"/>
    </row>
    <row r="94" spans="1:10" ht="54" x14ac:dyDescent="0.25">
      <c r="A94" s="22">
        <v>90</v>
      </c>
      <c r="B94" s="22" t="s">
        <v>292</v>
      </c>
      <c r="C94" s="23" t="s">
        <v>293</v>
      </c>
      <c r="D94" s="23" t="s">
        <v>6136</v>
      </c>
      <c r="E94" s="23" t="s">
        <v>6141</v>
      </c>
      <c r="F94" s="23" t="s">
        <v>6142</v>
      </c>
      <c r="G94" s="23" t="s">
        <v>6138</v>
      </c>
      <c r="H94" s="23" t="s">
        <v>327</v>
      </c>
      <c r="I94" s="22"/>
      <c r="J94" s="23"/>
    </row>
    <row r="95" spans="1:10" ht="54" x14ac:dyDescent="0.25">
      <c r="A95" s="20">
        <v>91</v>
      </c>
      <c r="B95" s="20" t="s">
        <v>292</v>
      </c>
      <c r="C95" s="21" t="s">
        <v>293</v>
      </c>
      <c r="D95" s="21" t="s">
        <v>6136</v>
      </c>
      <c r="E95" s="21" t="s">
        <v>6137</v>
      </c>
      <c r="F95" s="21" t="s">
        <v>6143</v>
      </c>
      <c r="G95" s="21" t="s">
        <v>6144</v>
      </c>
      <c r="H95" s="21" t="s">
        <v>327</v>
      </c>
      <c r="I95" s="20"/>
      <c r="J95" s="21"/>
    </row>
    <row r="96" spans="1:10" ht="54" x14ac:dyDescent="0.25">
      <c r="A96" s="22">
        <v>92</v>
      </c>
      <c r="B96" s="22" t="s">
        <v>292</v>
      </c>
      <c r="C96" s="23" t="s">
        <v>293</v>
      </c>
      <c r="D96" s="23" t="s">
        <v>6136</v>
      </c>
      <c r="E96" s="23" t="s">
        <v>6139</v>
      </c>
      <c r="F96" s="23" t="s">
        <v>6145</v>
      </c>
      <c r="G96" s="23" t="s">
        <v>6144</v>
      </c>
      <c r="H96" s="23" t="s">
        <v>327</v>
      </c>
      <c r="I96" s="22"/>
      <c r="J96" s="23"/>
    </row>
    <row r="97" spans="1:10" ht="54" x14ac:dyDescent="0.25">
      <c r="A97" s="20">
        <v>93</v>
      </c>
      <c r="B97" s="20" t="s">
        <v>292</v>
      </c>
      <c r="C97" s="21" t="s">
        <v>293</v>
      </c>
      <c r="D97" s="21" t="s">
        <v>6136</v>
      </c>
      <c r="E97" s="21" t="s">
        <v>6141</v>
      </c>
      <c r="F97" s="21" t="s">
        <v>6146</v>
      </c>
      <c r="G97" s="21" t="s">
        <v>6144</v>
      </c>
      <c r="H97" s="21" t="s">
        <v>327</v>
      </c>
      <c r="I97" s="20"/>
      <c r="J97" s="21"/>
    </row>
    <row r="98" spans="1:10" ht="54" x14ac:dyDescent="0.25">
      <c r="A98" s="22">
        <v>94</v>
      </c>
      <c r="B98" s="22" t="s">
        <v>292</v>
      </c>
      <c r="C98" s="23" t="s">
        <v>293</v>
      </c>
      <c r="D98" s="23" t="s">
        <v>6136</v>
      </c>
      <c r="E98" s="23" t="s">
        <v>6139</v>
      </c>
      <c r="F98" s="23" t="s">
        <v>6147</v>
      </c>
      <c r="G98" s="23" t="s">
        <v>6148</v>
      </c>
      <c r="H98" s="23" t="s">
        <v>327</v>
      </c>
      <c r="I98" s="22"/>
      <c r="J98" s="23" t="s">
        <v>5957</v>
      </c>
    </row>
    <row r="99" spans="1:10" ht="54" x14ac:dyDescent="0.25">
      <c r="A99" s="20">
        <v>95</v>
      </c>
      <c r="B99" s="20" t="s">
        <v>292</v>
      </c>
      <c r="C99" s="21" t="s">
        <v>293</v>
      </c>
      <c r="D99" s="21" t="s">
        <v>6136</v>
      </c>
      <c r="E99" s="21" t="s">
        <v>6141</v>
      </c>
      <c r="F99" s="21" t="s">
        <v>6149</v>
      </c>
      <c r="G99" s="21" t="s">
        <v>6148</v>
      </c>
      <c r="H99" s="21" t="s">
        <v>327</v>
      </c>
      <c r="I99" s="20"/>
      <c r="J99" s="21" t="s">
        <v>5957</v>
      </c>
    </row>
    <row r="100" spans="1:10" ht="54" x14ac:dyDescent="0.25">
      <c r="A100" s="22">
        <v>96</v>
      </c>
      <c r="B100" s="22" t="s">
        <v>292</v>
      </c>
      <c r="C100" s="23" t="s">
        <v>293</v>
      </c>
      <c r="D100" s="23" t="s">
        <v>6136</v>
      </c>
      <c r="E100" s="23" t="s">
        <v>6150</v>
      </c>
      <c r="F100" s="23" t="s">
        <v>6151</v>
      </c>
      <c r="G100" s="23" t="s">
        <v>6152</v>
      </c>
      <c r="H100" s="23" t="s">
        <v>327</v>
      </c>
      <c r="I100" s="22"/>
      <c r="J100" s="23" t="s">
        <v>5957</v>
      </c>
    </row>
    <row r="101" spans="1:10" ht="36" x14ac:dyDescent="0.25">
      <c r="A101" s="20">
        <v>97</v>
      </c>
      <c r="B101" s="20" t="s">
        <v>292</v>
      </c>
      <c r="C101" s="21" t="s">
        <v>293</v>
      </c>
      <c r="D101" s="21" t="s">
        <v>363</v>
      </c>
      <c r="E101" s="21" t="s">
        <v>6153</v>
      </c>
      <c r="F101" s="21" t="s">
        <v>6154</v>
      </c>
      <c r="G101" s="21"/>
      <c r="H101" s="21" t="s">
        <v>370</v>
      </c>
      <c r="I101" s="20"/>
      <c r="J101" s="21"/>
    </row>
    <row r="102" spans="1:10" ht="36" x14ac:dyDescent="0.25">
      <c r="A102" s="22">
        <v>98</v>
      </c>
      <c r="B102" s="22" t="s">
        <v>292</v>
      </c>
      <c r="C102" s="23" t="s">
        <v>293</v>
      </c>
      <c r="D102" s="23" t="s">
        <v>6155</v>
      </c>
      <c r="E102" s="23" t="s">
        <v>6156</v>
      </c>
      <c r="F102" s="23" t="s">
        <v>6157</v>
      </c>
      <c r="G102" s="23" t="s">
        <v>6158</v>
      </c>
      <c r="H102" s="23" t="s">
        <v>4573</v>
      </c>
      <c r="I102" s="22"/>
      <c r="J102" s="23" t="s">
        <v>5957</v>
      </c>
    </row>
    <row r="103" spans="1:10" ht="36" x14ac:dyDescent="0.25">
      <c r="A103" s="20">
        <v>99</v>
      </c>
      <c r="B103" s="20" t="s">
        <v>292</v>
      </c>
      <c r="C103" s="21" t="s">
        <v>293</v>
      </c>
      <c r="D103" s="21" t="s">
        <v>6155</v>
      </c>
      <c r="E103" s="21" t="s">
        <v>6159</v>
      </c>
      <c r="F103" s="21" t="s">
        <v>6160</v>
      </c>
      <c r="G103" s="21" t="s">
        <v>6158</v>
      </c>
      <c r="H103" s="21" t="s">
        <v>4573</v>
      </c>
      <c r="I103" s="20"/>
      <c r="J103" s="21" t="s">
        <v>5957</v>
      </c>
    </row>
    <row r="104" spans="1:10" ht="36" x14ac:dyDescent="0.25">
      <c r="A104" s="22">
        <v>100</v>
      </c>
      <c r="B104" s="22" t="s">
        <v>292</v>
      </c>
      <c r="C104" s="23" t="s">
        <v>293</v>
      </c>
      <c r="D104" s="23" t="s">
        <v>6155</v>
      </c>
      <c r="E104" s="23" t="s">
        <v>6161</v>
      </c>
      <c r="F104" s="23" t="s">
        <v>6162</v>
      </c>
      <c r="G104" s="23" t="s">
        <v>6158</v>
      </c>
      <c r="H104" s="23" t="s">
        <v>4573</v>
      </c>
      <c r="I104" s="22"/>
      <c r="J104" s="23" t="s">
        <v>5957</v>
      </c>
    </row>
    <row r="105" spans="1:10" ht="36" x14ac:dyDescent="0.25">
      <c r="A105" s="20">
        <v>101</v>
      </c>
      <c r="B105" s="20" t="s">
        <v>292</v>
      </c>
      <c r="C105" s="21" t="s">
        <v>293</v>
      </c>
      <c r="D105" s="21" t="s">
        <v>6155</v>
      </c>
      <c r="E105" s="21" t="s">
        <v>6163</v>
      </c>
      <c r="F105" s="21" t="s">
        <v>6164</v>
      </c>
      <c r="G105" s="21" t="s">
        <v>6158</v>
      </c>
      <c r="H105" s="21" t="s">
        <v>4573</v>
      </c>
      <c r="I105" s="20"/>
      <c r="J105" s="21" t="s">
        <v>5957</v>
      </c>
    </row>
    <row r="106" spans="1:10" ht="36" x14ac:dyDescent="0.25">
      <c r="A106" s="22">
        <v>102</v>
      </c>
      <c r="B106" s="22" t="s">
        <v>292</v>
      </c>
      <c r="C106" s="23" t="s">
        <v>293</v>
      </c>
      <c r="D106" s="23" t="s">
        <v>6165</v>
      </c>
      <c r="E106" s="23" t="s">
        <v>6166</v>
      </c>
      <c r="F106" s="23" t="s">
        <v>6167</v>
      </c>
      <c r="G106" s="23"/>
      <c r="H106" s="23" t="s">
        <v>383</v>
      </c>
      <c r="I106" s="22"/>
      <c r="J106" s="23" t="s">
        <v>5957</v>
      </c>
    </row>
    <row r="107" spans="1:10" ht="36" x14ac:dyDescent="0.25">
      <c r="A107" s="20">
        <v>103</v>
      </c>
      <c r="B107" s="20" t="s">
        <v>292</v>
      </c>
      <c r="C107" s="21" t="s">
        <v>293</v>
      </c>
      <c r="D107" s="21" t="s">
        <v>6165</v>
      </c>
      <c r="E107" s="21" t="s">
        <v>6168</v>
      </c>
      <c r="F107" s="21" t="s">
        <v>6140</v>
      </c>
      <c r="G107" s="21" t="s">
        <v>6169</v>
      </c>
      <c r="H107" s="21" t="s">
        <v>383</v>
      </c>
      <c r="I107" s="20"/>
      <c r="J107" s="21" t="s">
        <v>5957</v>
      </c>
    </row>
    <row r="108" spans="1:10" ht="36" x14ac:dyDescent="0.25">
      <c r="A108" s="22">
        <v>104</v>
      </c>
      <c r="B108" s="22" t="s">
        <v>292</v>
      </c>
      <c r="C108" s="23" t="s">
        <v>293</v>
      </c>
      <c r="D108" s="23" t="s">
        <v>6165</v>
      </c>
      <c r="E108" s="23" t="s">
        <v>6170</v>
      </c>
      <c r="F108" s="23" t="s">
        <v>1081</v>
      </c>
      <c r="G108" s="23"/>
      <c r="H108" s="23" t="s">
        <v>383</v>
      </c>
      <c r="I108" s="22"/>
      <c r="J108" s="23" t="s">
        <v>5957</v>
      </c>
    </row>
    <row r="109" spans="1:10" ht="36" x14ac:dyDescent="0.25">
      <c r="A109" s="20">
        <v>105</v>
      </c>
      <c r="B109" s="20" t="s">
        <v>292</v>
      </c>
      <c r="C109" s="21" t="s">
        <v>293</v>
      </c>
      <c r="D109" s="21" t="s">
        <v>6165</v>
      </c>
      <c r="E109" s="21" t="s">
        <v>6171</v>
      </c>
      <c r="F109" s="21" t="s">
        <v>6172</v>
      </c>
      <c r="G109" s="21"/>
      <c r="H109" s="21" t="s">
        <v>383</v>
      </c>
      <c r="I109" s="20"/>
      <c r="J109" s="21" t="s">
        <v>5957</v>
      </c>
    </row>
    <row r="110" spans="1:10" ht="36" x14ac:dyDescent="0.25">
      <c r="A110" s="22">
        <v>106</v>
      </c>
      <c r="B110" s="22" t="s">
        <v>292</v>
      </c>
      <c r="C110" s="23" t="s">
        <v>293</v>
      </c>
      <c r="D110" s="23" t="s">
        <v>6165</v>
      </c>
      <c r="E110" s="23" t="s">
        <v>6173</v>
      </c>
      <c r="F110" s="23" t="s">
        <v>6174</v>
      </c>
      <c r="G110" s="23"/>
      <c r="H110" s="23" t="s">
        <v>287</v>
      </c>
      <c r="I110" s="22"/>
      <c r="J110" s="23" t="s">
        <v>5957</v>
      </c>
    </row>
    <row r="111" spans="1:10" ht="36" x14ac:dyDescent="0.25">
      <c r="A111" s="20">
        <v>107</v>
      </c>
      <c r="B111" s="20" t="s">
        <v>292</v>
      </c>
      <c r="C111" s="21" t="s">
        <v>293</v>
      </c>
      <c r="D111" s="21" t="s">
        <v>6165</v>
      </c>
      <c r="E111" s="21" t="s">
        <v>6175</v>
      </c>
      <c r="F111" s="21" t="s">
        <v>408</v>
      </c>
      <c r="G111" s="21" t="s">
        <v>6176</v>
      </c>
      <c r="H111" s="21" t="s">
        <v>287</v>
      </c>
      <c r="I111" s="20"/>
      <c r="J111" s="21" t="s">
        <v>5957</v>
      </c>
    </row>
    <row r="112" spans="1:10" ht="54" x14ac:dyDescent="0.25">
      <c r="A112" s="22">
        <v>108</v>
      </c>
      <c r="B112" s="22" t="s">
        <v>292</v>
      </c>
      <c r="C112" s="23" t="s">
        <v>293</v>
      </c>
      <c r="D112" s="23" t="s">
        <v>6136</v>
      </c>
      <c r="E112" s="23" t="s">
        <v>6137</v>
      </c>
      <c r="F112" s="23" t="s">
        <v>6143</v>
      </c>
      <c r="G112" s="23" t="s">
        <v>6177</v>
      </c>
      <c r="H112" s="23" t="s">
        <v>327</v>
      </c>
      <c r="I112" s="22"/>
      <c r="J112" s="23" t="s">
        <v>6107</v>
      </c>
    </row>
    <row r="113" spans="1:10" ht="36" x14ac:dyDescent="0.25">
      <c r="A113" s="20">
        <v>109</v>
      </c>
      <c r="B113" s="20" t="s">
        <v>409</v>
      </c>
      <c r="C113" s="21" t="s">
        <v>410</v>
      </c>
      <c r="D113" s="21" t="s">
        <v>6178</v>
      </c>
      <c r="E113" s="21" t="s">
        <v>6179</v>
      </c>
      <c r="F113" s="21" t="s">
        <v>6180</v>
      </c>
      <c r="G113" s="21" t="s">
        <v>6181</v>
      </c>
      <c r="H113" s="21" t="s">
        <v>359</v>
      </c>
      <c r="I113" s="20"/>
      <c r="J113" s="21" t="s">
        <v>6083</v>
      </c>
    </row>
    <row r="114" spans="1:10" ht="36" x14ac:dyDescent="0.25">
      <c r="A114" s="22">
        <v>110</v>
      </c>
      <c r="B114" s="22" t="s">
        <v>409</v>
      </c>
      <c r="C114" s="23" t="s">
        <v>410</v>
      </c>
      <c r="D114" s="23" t="s">
        <v>6178</v>
      </c>
      <c r="E114" s="23" t="s">
        <v>6182</v>
      </c>
      <c r="F114" s="23" t="s">
        <v>6183</v>
      </c>
      <c r="G114" s="23"/>
      <c r="H114" s="23" t="s">
        <v>359</v>
      </c>
      <c r="I114" s="22"/>
      <c r="J114" s="23"/>
    </row>
    <row r="115" spans="1:10" ht="18" x14ac:dyDescent="0.25">
      <c r="A115" s="20">
        <v>111</v>
      </c>
      <c r="B115" s="20" t="s">
        <v>409</v>
      </c>
      <c r="C115" s="21" t="s">
        <v>410</v>
      </c>
      <c r="D115" s="21" t="s">
        <v>411</v>
      </c>
      <c r="E115" s="21" t="s">
        <v>6184</v>
      </c>
      <c r="F115" s="21" t="s">
        <v>413</v>
      </c>
      <c r="G115" s="21" t="s">
        <v>6185</v>
      </c>
      <c r="H115" s="21" t="s">
        <v>359</v>
      </c>
      <c r="I115" s="20"/>
      <c r="J115" s="21"/>
    </row>
    <row r="116" spans="1:10" ht="18" x14ac:dyDescent="0.25">
      <c r="A116" s="22">
        <v>112</v>
      </c>
      <c r="B116" s="22" t="s">
        <v>409</v>
      </c>
      <c r="C116" s="23" t="s">
        <v>410</v>
      </c>
      <c r="D116" s="23" t="s">
        <v>411</v>
      </c>
      <c r="E116" s="23" t="s">
        <v>6186</v>
      </c>
      <c r="F116" s="23" t="s">
        <v>416</v>
      </c>
      <c r="G116" s="23"/>
      <c r="H116" s="23" t="s">
        <v>359</v>
      </c>
      <c r="I116" s="22"/>
      <c r="J116" s="23"/>
    </row>
    <row r="117" spans="1:10" ht="36" x14ac:dyDescent="0.25">
      <c r="A117" s="20">
        <v>113</v>
      </c>
      <c r="B117" s="20" t="s">
        <v>409</v>
      </c>
      <c r="C117" s="21" t="s">
        <v>410</v>
      </c>
      <c r="D117" s="21" t="s">
        <v>425</v>
      </c>
      <c r="E117" s="21" t="s">
        <v>6187</v>
      </c>
      <c r="F117" s="21" t="s">
        <v>6188</v>
      </c>
      <c r="G117" s="21" t="s">
        <v>6189</v>
      </c>
      <c r="H117" s="21" t="s">
        <v>429</v>
      </c>
      <c r="I117" s="20"/>
      <c r="J117" s="21"/>
    </row>
    <row r="118" spans="1:10" ht="36" x14ac:dyDescent="0.25">
      <c r="A118" s="22">
        <v>114</v>
      </c>
      <c r="B118" s="22" t="s">
        <v>409</v>
      </c>
      <c r="C118" s="23" t="s">
        <v>410</v>
      </c>
      <c r="D118" s="23" t="s">
        <v>425</v>
      </c>
      <c r="E118" s="23" t="s">
        <v>6187</v>
      </c>
      <c r="F118" s="23" t="s">
        <v>6190</v>
      </c>
      <c r="G118" s="23" t="s">
        <v>6191</v>
      </c>
      <c r="H118" s="23" t="s">
        <v>429</v>
      </c>
      <c r="I118" s="22"/>
      <c r="J118" s="23"/>
    </row>
    <row r="119" spans="1:10" ht="36" x14ac:dyDescent="0.25">
      <c r="A119" s="20">
        <v>115</v>
      </c>
      <c r="B119" s="20" t="s">
        <v>409</v>
      </c>
      <c r="C119" s="21" t="s">
        <v>410</v>
      </c>
      <c r="D119" s="21" t="s">
        <v>425</v>
      </c>
      <c r="E119" s="21" t="s">
        <v>6192</v>
      </c>
      <c r="F119" s="21" t="s">
        <v>6193</v>
      </c>
      <c r="G119" s="21"/>
      <c r="H119" s="21" t="s">
        <v>429</v>
      </c>
      <c r="I119" s="20"/>
      <c r="J119" s="21"/>
    </row>
    <row r="120" spans="1:10" ht="54" x14ac:dyDescent="0.25">
      <c r="A120" s="22">
        <v>116</v>
      </c>
      <c r="B120" s="22" t="s">
        <v>409</v>
      </c>
      <c r="C120" s="23" t="s">
        <v>410</v>
      </c>
      <c r="D120" s="23" t="s">
        <v>6194</v>
      </c>
      <c r="E120" s="23" t="s">
        <v>6195</v>
      </c>
      <c r="F120" s="23" t="s">
        <v>6196</v>
      </c>
      <c r="G120" s="23" t="s">
        <v>6197</v>
      </c>
      <c r="H120" s="23" t="s">
        <v>429</v>
      </c>
      <c r="I120" s="22"/>
      <c r="J120" s="23" t="s">
        <v>5957</v>
      </c>
    </row>
    <row r="121" spans="1:10" ht="54" x14ac:dyDescent="0.25">
      <c r="A121" s="20">
        <v>117</v>
      </c>
      <c r="B121" s="20" t="s">
        <v>409</v>
      </c>
      <c r="C121" s="21" t="s">
        <v>410</v>
      </c>
      <c r="D121" s="21" t="s">
        <v>6194</v>
      </c>
      <c r="E121" s="21" t="s">
        <v>6198</v>
      </c>
      <c r="F121" s="21" t="s">
        <v>6199</v>
      </c>
      <c r="G121" s="21" t="s">
        <v>6197</v>
      </c>
      <c r="H121" s="21" t="s">
        <v>429</v>
      </c>
      <c r="I121" s="20"/>
      <c r="J121" s="21" t="s">
        <v>5957</v>
      </c>
    </row>
    <row r="122" spans="1:10" ht="36" x14ac:dyDescent="0.25">
      <c r="A122" s="22">
        <v>118</v>
      </c>
      <c r="B122" s="22" t="s">
        <v>409</v>
      </c>
      <c r="C122" s="23" t="s">
        <v>410</v>
      </c>
      <c r="D122" s="23" t="s">
        <v>6194</v>
      </c>
      <c r="E122" s="23" t="s">
        <v>6200</v>
      </c>
      <c r="F122" s="23" t="s">
        <v>6201</v>
      </c>
      <c r="G122" s="23" t="s">
        <v>6202</v>
      </c>
      <c r="H122" s="23" t="s">
        <v>429</v>
      </c>
      <c r="I122" s="22"/>
      <c r="J122" s="23" t="s">
        <v>5957</v>
      </c>
    </row>
    <row r="123" spans="1:10" ht="54" x14ac:dyDescent="0.25">
      <c r="A123" s="20">
        <v>119</v>
      </c>
      <c r="B123" s="20" t="s">
        <v>409</v>
      </c>
      <c r="C123" s="21" t="s">
        <v>410</v>
      </c>
      <c r="D123" s="21" t="s">
        <v>6194</v>
      </c>
      <c r="E123" s="21" t="s">
        <v>6203</v>
      </c>
      <c r="F123" s="21" t="s">
        <v>6204</v>
      </c>
      <c r="G123" s="21" t="s">
        <v>6205</v>
      </c>
      <c r="H123" s="21" t="s">
        <v>429</v>
      </c>
      <c r="I123" s="20"/>
      <c r="J123" s="21" t="s">
        <v>5957</v>
      </c>
    </row>
    <row r="124" spans="1:10" ht="36" x14ac:dyDescent="0.25">
      <c r="A124" s="22">
        <v>120</v>
      </c>
      <c r="B124" s="22" t="s">
        <v>409</v>
      </c>
      <c r="C124" s="23" t="s">
        <v>410</v>
      </c>
      <c r="D124" s="23" t="s">
        <v>6194</v>
      </c>
      <c r="E124" s="23" t="s">
        <v>6206</v>
      </c>
      <c r="F124" s="23" t="s">
        <v>6207</v>
      </c>
      <c r="G124" s="23" t="s">
        <v>6205</v>
      </c>
      <c r="H124" s="23" t="s">
        <v>429</v>
      </c>
      <c r="I124" s="22"/>
      <c r="J124" s="23" t="s">
        <v>5957</v>
      </c>
    </row>
    <row r="125" spans="1:10" ht="36" x14ac:dyDescent="0.25">
      <c r="A125" s="20">
        <v>121</v>
      </c>
      <c r="B125" s="20" t="s">
        <v>409</v>
      </c>
      <c r="C125" s="21" t="s">
        <v>410</v>
      </c>
      <c r="D125" s="21" t="s">
        <v>6194</v>
      </c>
      <c r="E125" s="21" t="s">
        <v>6208</v>
      </c>
      <c r="F125" s="21" t="s">
        <v>6209</v>
      </c>
      <c r="G125" s="21" t="s">
        <v>6205</v>
      </c>
      <c r="H125" s="21" t="s">
        <v>429</v>
      </c>
      <c r="I125" s="20"/>
      <c r="J125" s="21" t="s">
        <v>5957</v>
      </c>
    </row>
    <row r="126" spans="1:10" ht="36" x14ac:dyDescent="0.25">
      <c r="A126" s="22">
        <v>122</v>
      </c>
      <c r="B126" s="22" t="s">
        <v>409</v>
      </c>
      <c r="C126" s="23" t="s">
        <v>410</v>
      </c>
      <c r="D126" s="23" t="s">
        <v>6194</v>
      </c>
      <c r="E126" s="23" t="s">
        <v>6210</v>
      </c>
      <c r="F126" s="23" t="s">
        <v>6211</v>
      </c>
      <c r="G126" s="23" t="s">
        <v>6205</v>
      </c>
      <c r="H126" s="23" t="s">
        <v>429</v>
      </c>
      <c r="I126" s="22"/>
      <c r="J126" s="23" t="s">
        <v>5957</v>
      </c>
    </row>
    <row r="127" spans="1:10" ht="36" x14ac:dyDescent="0.25">
      <c r="A127" s="20">
        <v>123</v>
      </c>
      <c r="B127" s="20" t="s">
        <v>409</v>
      </c>
      <c r="C127" s="21" t="s">
        <v>410</v>
      </c>
      <c r="D127" s="21" t="s">
        <v>6194</v>
      </c>
      <c r="E127" s="21" t="s">
        <v>6212</v>
      </c>
      <c r="F127" s="21" t="s">
        <v>6213</v>
      </c>
      <c r="G127" s="21" t="s">
        <v>6214</v>
      </c>
      <c r="H127" s="21" t="s">
        <v>429</v>
      </c>
      <c r="I127" s="20"/>
      <c r="J127" s="21" t="s">
        <v>5957</v>
      </c>
    </row>
    <row r="128" spans="1:10" ht="36" x14ac:dyDescent="0.25">
      <c r="A128" s="22">
        <v>124</v>
      </c>
      <c r="B128" s="22" t="s">
        <v>409</v>
      </c>
      <c r="C128" s="23" t="s">
        <v>410</v>
      </c>
      <c r="D128" s="23" t="s">
        <v>6194</v>
      </c>
      <c r="E128" s="23" t="s">
        <v>6215</v>
      </c>
      <c r="F128" s="23" t="s">
        <v>6216</v>
      </c>
      <c r="G128" s="23" t="s">
        <v>6214</v>
      </c>
      <c r="H128" s="23" t="s">
        <v>429</v>
      </c>
      <c r="I128" s="22"/>
      <c r="J128" s="23" t="s">
        <v>5957</v>
      </c>
    </row>
    <row r="129" spans="1:10" ht="36" x14ac:dyDescent="0.25">
      <c r="A129" s="20">
        <v>125</v>
      </c>
      <c r="B129" s="20" t="s">
        <v>409</v>
      </c>
      <c r="C129" s="21" t="s">
        <v>410</v>
      </c>
      <c r="D129" s="21" t="s">
        <v>6194</v>
      </c>
      <c r="E129" s="21" t="s">
        <v>6217</v>
      </c>
      <c r="F129" s="21" t="s">
        <v>6218</v>
      </c>
      <c r="G129" s="21" t="s">
        <v>6219</v>
      </c>
      <c r="H129" s="21" t="s">
        <v>429</v>
      </c>
      <c r="I129" s="20"/>
      <c r="J129" s="21" t="s">
        <v>5957</v>
      </c>
    </row>
    <row r="130" spans="1:10" ht="36" x14ac:dyDescent="0.25">
      <c r="A130" s="22">
        <v>126</v>
      </c>
      <c r="B130" s="22" t="s">
        <v>409</v>
      </c>
      <c r="C130" s="23" t="s">
        <v>410</v>
      </c>
      <c r="D130" s="23" t="s">
        <v>6194</v>
      </c>
      <c r="E130" s="23" t="s">
        <v>6220</v>
      </c>
      <c r="F130" s="23" t="s">
        <v>6221</v>
      </c>
      <c r="G130" s="23" t="s">
        <v>6219</v>
      </c>
      <c r="H130" s="23" t="s">
        <v>429</v>
      </c>
      <c r="I130" s="22"/>
      <c r="J130" s="23" t="s">
        <v>5957</v>
      </c>
    </row>
    <row r="131" spans="1:10" ht="18" x14ac:dyDescent="0.25">
      <c r="A131" s="20">
        <v>127</v>
      </c>
      <c r="B131" s="20" t="s">
        <v>409</v>
      </c>
      <c r="C131" s="21" t="s">
        <v>410</v>
      </c>
      <c r="D131" s="21" t="s">
        <v>6194</v>
      </c>
      <c r="E131" s="21" t="s">
        <v>6222</v>
      </c>
      <c r="F131" s="21" t="s">
        <v>6223</v>
      </c>
      <c r="G131" s="21" t="s">
        <v>6224</v>
      </c>
      <c r="H131" s="21" t="s">
        <v>429</v>
      </c>
      <c r="I131" s="20"/>
      <c r="J131" s="21"/>
    </row>
    <row r="132" spans="1:10" ht="54" x14ac:dyDescent="0.25">
      <c r="A132" s="22">
        <v>128</v>
      </c>
      <c r="B132" s="22" t="s">
        <v>409</v>
      </c>
      <c r="C132" s="23" t="s">
        <v>410</v>
      </c>
      <c r="D132" s="23" t="s">
        <v>6194</v>
      </c>
      <c r="E132" s="23" t="s">
        <v>6225</v>
      </c>
      <c r="F132" s="23" t="s">
        <v>6226</v>
      </c>
      <c r="G132" s="23"/>
      <c r="H132" s="23" t="s">
        <v>429</v>
      </c>
      <c r="I132" s="22"/>
      <c r="J132" s="23"/>
    </row>
    <row r="133" spans="1:10" ht="72" x14ac:dyDescent="0.25">
      <c r="A133" s="20">
        <v>129</v>
      </c>
      <c r="B133" s="20" t="s">
        <v>409</v>
      </c>
      <c r="C133" s="21" t="s">
        <v>410</v>
      </c>
      <c r="D133" s="21" t="s">
        <v>6227</v>
      </c>
      <c r="E133" s="21" t="s">
        <v>6228</v>
      </c>
      <c r="F133" s="21" t="s">
        <v>6229</v>
      </c>
      <c r="G133" s="21"/>
      <c r="H133" s="21" t="s">
        <v>429</v>
      </c>
      <c r="I133" s="20"/>
      <c r="J133" s="21"/>
    </row>
    <row r="134" spans="1:10" ht="54" x14ac:dyDescent="0.25">
      <c r="A134" s="22">
        <v>130</v>
      </c>
      <c r="B134" s="22" t="s">
        <v>409</v>
      </c>
      <c r="C134" s="23" t="s">
        <v>410</v>
      </c>
      <c r="D134" s="23" t="s">
        <v>6227</v>
      </c>
      <c r="E134" s="23" t="s">
        <v>6230</v>
      </c>
      <c r="F134" s="23" t="s">
        <v>6231</v>
      </c>
      <c r="G134" s="23"/>
      <c r="H134" s="23" t="s">
        <v>429</v>
      </c>
      <c r="I134" s="22"/>
      <c r="J134" s="23"/>
    </row>
    <row r="135" spans="1:10" ht="36" x14ac:dyDescent="0.25">
      <c r="A135" s="20">
        <v>131</v>
      </c>
      <c r="B135" s="20" t="s">
        <v>409</v>
      </c>
      <c r="C135" s="21" t="s">
        <v>410</v>
      </c>
      <c r="D135" s="21" t="s">
        <v>439</v>
      </c>
      <c r="E135" s="21" t="s">
        <v>6232</v>
      </c>
      <c r="F135" s="21" t="s">
        <v>6233</v>
      </c>
      <c r="G135" s="21" t="s">
        <v>6234</v>
      </c>
      <c r="H135" s="21" t="s">
        <v>441</v>
      </c>
      <c r="I135" s="20"/>
      <c r="J135" s="21"/>
    </row>
    <row r="136" spans="1:10" ht="18" x14ac:dyDescent="0.25">
      <c r="A136" s="22">
        <v>132</v>
      </c>
      <c r="B136" s="22" t="s">
        <v>409</v>
      </c>
      <c r="C136" s="23" t="s">
        <v>410</v>
      </c>
      <c r="D136" s="23" t="s">
        <v>455</v>
      </c>
      <c r="E136" s="23" t="s">
        <v>6235</v>
      </c>
      <c r="F136" s="23" t="s">
        <v>6236</v>
      </c>
      <c r="G136" s="23" t="s">
        <v>6237</v>
      </c>
      <c r="H136" s="23" t="s">
        <v>457</v>
      </c>
      <c r="I136" s="22"/>
      <c r="J136" s="23"/>
    </row>
    <row r="137" spans="1:10" ht="18" x14ac:dyDescent="0.25">
      <c r="A137" s="20">
        <v>133</v>
      </c>
      <c r="B137" s="20" t="s">
        <v>409</v>
      </c>
      <c r="C137" s="21" t="s">
        <v>410</v>
      </c>
      <c r="D137" s="21" t="s">
        <v>455</v>
      </c>
      <c r="E137" s="21" t="s">
        <v>6238</v>
      </c>
      <c r="F137" s="21" t="s">
        <v>6183</v>
      </c>
      <c r="G137" s="21" t="s">
        <v>6239</v>
      </c>
      <c r="H137" s="21" t="s">
        <v>457</v>
      </c>
      <c r="I137" s="20"/>
      <c r="J137" s="21"/>
    </row>
    <row r="138" spans="1:10" ht="18" x14ac:dyDescent="0.25">
      <c r="A138" s="22">
        <v>134</v>
      </c>
      <c r="B138" s="22" t="s">
        <v>409</v>
      </c>
      <c r="C138" s="23" t="s">
        <v>410</v>
      </c>
      <c r="D138" s="23" t="s">
        <v>455</v>
      </c>
      <c r="E138" s="23" t="s">
        <v>6240</v>
      </c>
      <c r="F138" s="23" t="s">
        <v>6241</v>
      </c>
      <c r="G138" s="23" t="s">
        <v>6242</v>
      </c>
      <c r="H138" s="23" t="s">
        <v>457</v>
      </c>
      <c r="I138" s="22"/>
      <c r="J138" s="23"/>
    </row>
    <row r="139" spans="1:10" ht="18" x14ac:dyDescent="0.25">
      <c r="A139" s="20">
        <v>135</v>
      </c>
      <c r="B139" s="20" t="s">
        <v>409</v>
      </c>
      <c r="C139" s="21" t="s">
        <v>410</v>
      </c>
      <c r="D139" s="21" t="s">
        <v>455</v>
      </c>
      <c r="E139" s="21" t="s">
        <v>6240</v>
      </c>
      <c r="F139" s="21" t="s">
        <v>6243</v>
      </c>
      <c r="G139" s="21" t="s">
        <v>6244</v>
      </c>
      <c r="H139" s="21" t="s">
        <v>457</v>
      </c>
      <c r="I139" s="20"/>
      <c r="J139" s="21"/>
    </row>
    <row r="140" spans="1:10" ht="18" x14ac:dyDescent="0.25">
      <c r="A140" s="22">
        <v>136</v>
      </c>
      <c r="B140" s="22" t="s">
        <v>409</v>
      </c>
      <c r="C140" s="23" t="s">
        <v>410</v>
      </c>
      <c r="D140" s="23" t="s">
        <v>455</v>
      </c>
      <c r="E140" s="23" t="s">
        <v>6240</v>
      </c>
      <c r="F140" s="23" t="s">
        <v>6245</v>
      </c>
      <c r="G140" s="23" t="s">
        <v>6246</v>
      </c>
      <c r="H140" s="23" t="s">
        <v>457</v>
      </c>
      <c r="I140" s="22"/>
      <c r="J140" s="23"/>
    </row>
    <row r="141" spans="1:10" ht="18" x14ac:dyDescent="0.25">
      <c r="A141" s="20">
        <v>137</v>
      </c>
      <c r="B141" s="20" t="s">
        <v>409</v>
      </c>
      <c r="C141" s="21" t="s">
        <v>410</v>
      </c>
      <c r="D141" s="21" t="s">
        <v>455</v>
      </c>
      <c r="E141" s="21" t="s">
        <v>6247</v>
      </c>
      <c r="F141" s="21" t="s">
        <v>6248</v>
      </c>
      <c r="G141" s="21" t="s">
        <v>6249</v>
      </c>
      <c r="H141" s="21" t="s">
        <v>457</v>
      </c>
      <c r="I141" s="20"/>
      <c r="J141" s="21"/>
    </row>
    <row r="142" spans="1:10" ht="18" x14ac:dyDescent="0.25">
      <c r="A142" s="22">
        <v>138</v>
      </c>
      <c r="B142" s="22" t="s">
        <v>409</v>
      </c>
      <c r="C142" s="23" t="s">
        <v>410</v>
      </c>
      <c r="D142" s="23" t="s">
        <v>455</v>
      </c>
      <c r="E142" s="23" t="s">
        <v>6250</v>
      </c>
      <c r="F142" s="23" t="s">
        <v>473</v>
      </c>
      <c r="G142" s="23" t="s">
        <v>6251</v>
      </c>
      <c r="H142" s="23" t="s">
        <v>474</v>
      </c>
      <c r="I142" s="22"/>
      <c r="J142" s="23"/>
    </row>
    <row r="143" spans="1:10" ht="18" x14ac:dyDescent="0.25">
      <c r="A143" s="20">
        <v>139</v>
      </c>
      <c r="B143" s="20" t="s">
        <v>409</v>
      </c>
      <c r="C143" s="21" t="s">
        <v>410</v>
      </c>
      <c r="D143" s="21" t="s">
        <v>455</v>
      </c>
      <c r="E143" s="21" t="s">
        <v>6252</v>
      </c>
      <c r="F143" s="21" t="s">
        <v>6253</v>
      </c>
      <c r="G143" s="21" t="s">
        <v>6254</v>
      </c>
      <c r="H143" s="21" t="s">
        <v>474</v>
      </c>
      <c r="I143" s="20"/>
      <c r="J143" s="21"/>
    </row>
    <row r="144" spans="1:10" ht="18" x14ac:dyDescent="0.25">
      <c r="A144" s="22">
        <v>140</v>
      </c>
      <c r="B144" s="22" t="s">
        <v>409</v>
      </c>
      <c r="C144" s="23" t="s">
        <v>410</v>
      </c>
      <c r="D144" s="23" t="s">
        <v>455</v>
      </c>
      <c r="E144" s="23" t="s">
        <v>6255</v>
      </c>
      <c r="F144" s="23" t="s">
        <v>479</v>
      </c>
      <c r="G144" s="23" t="s">
        <v>6256</v>
      </c>
      <c r="H144" s="23" t="s">
        <v>474</v>
      </c>
      <c r="I144" s="22"/>
      <c r="J144" s="23"/>
    </row>
    <row r="145" spans="1:10" ht="18" x14ac:dyDescent="0.25">
      <c r="A145" s="20">
        <v>141</v>
      </c>
      <c r="B145" s="20" t="s">
        <v>409</v>
      </c>
      <c r="C145" s="21" t="s">
        <v>410</v>
      </c>
      <c r="D145" s="21" t="s">
        <v>455</v>
      </c>
      <c r="E145" s="21" t="s">
        <v>6257</v>
      </c>
      <c r="F145" s="21" t="s">
        <v>6258</v>
      </c>
      <c r="G145" s="21" t="s">
        <v>6190</v>
      </c>
      <c r="H145" s="21" t="s">
        <v>474</v>
      </c>
      <c r="I145" s="20"/>
      <c r="J145" s="21"/>
    </row>
    <row r="146" spans="1:10" ht="18" x14ac:dyDescent="0.25">
      <c r="A146" s="22">
        <v>142</v>
      </c>
      <c r="B146" s="22" t="s">
        <v>409</v>
      </c>
      <c r="C146" s="23" t="s">
        <v>410</v>
      </c>
      <c r="D146" s="23" t="s">
        <v>455</v>
      </c>
      <c r="E146" s="23" t="s">
        <v>6259</v>
      </c>
      <c r="F146" s="23" t="s">
        <v>485</v>
      </c>
      <c r="G146" s="23"/>
      <c r="H146" s="23" t="s">
        <v>474</v>
      </c>
      <c r="I146" s="22"/>
      <c r="J146" s="23"/>
    </row>
    <row r="147" spans="1:10" ht="18" x14ac:dyDescent="0.25">
      <c r="A147" s="20">
        <v>143</v>
      </c>
      <c r="B147" s="20" t="s">
        <v>409</v>
      </c>
      <c r="C147" s="21" t="s">
        <v>410</v>
      </c>
      <c r="D147" s="21" t="s">
        <v>455</v>
      </c>
      <c r="E147" s="21" t="s">
        <v>6260</v>
      </c>
      <c r="F147" s="21" t="s">
        <v>489</v>
      </c>
      <c r="G147" s="21" t="s">
        <v>6261</v>
      </c>
      <c r="H147" s="21" t="s">
        <v>474</v>
      </c>
      <c r="I147" s="20"/>
      <c r="J147" s="21"/>
    </row>
    <row r="148" spans="1:10" ht="36" x14ac:dyDescent="0.25">
      <c r="A148" s="22">
        <v>144</v>
      </c>
      <c r="B148" s="22" t="s">
        <v>409</v>
      </c>
      <c r="C148" s="23" t="s">
        <v>410</v>
      </c>
      <c r="D148" s="23" t="s">
        <v>455</v>
      </c>
      <c r="E148" s="23" t="s">
        <v>6262</v>
      </c>
      <c r="F148" s="23" t="s">
        <v>6263</v>
      </c>
      <c r="G148" s="23" t="s">
        <v>6264</v>
      </c>
      <c r="H148" s="23" t="s">
        <v>474</v>
      </c>
      <c r="I148" s="22"/>
      <c r="J148" s="23"/>
    </row>
    <row r="149" spans="1:10" ht="36" x14ac:dyDescent="0.25">
      <c r="A149" s="20">
        <v>145</v>
      </c>
      <c r="B149" s="20" t="s">
        <v>409</v>
      </c>
      <c r="C149" s="21" t="s">
        <v>410</v>
      </c>
      <c r="D149" s="21" t="s">
        <v>455</v>
      </c>
      <c r="E149" s="21" t="s">
        <v>6265</v>
      </c>
      <c r="F149" s="21" t="s">
        <v>6266</v>
      </c>
      <c r="G149" s="21"/>
      <c r="H149" s="21" t="s">
        <v>496</v>
      </c>
      <c r="I149" s="20"/>
      <c r="J149" s="21"/>
    </row>
    <row r="150" spans="1:10" ht="36" x14ac:dyDescent="0.25">
      <c r="A150" s="22">
        <v>146</v>
      </c>
      <c r="B150" s="22" t="s">
        <v>409</v>
      </c>
      <c r="C150" s="23" t="s">
        <v>410</v>
      </c>
      <c r="D150" s="23" t="s">
        <v>455</v>
      </c>
      <c r="E150" s="23" t="s">
        <v>6267</v>
      </c>
      <c r="F150" s="23" t="s">
        <v>6268</v>
      </c>
      <c r="G150" s="23" t="s">
        <v>6269</v>
      </c>
      <c r="H150" s="23" t="s">
        <v>496</v>
      </c>
      <c r="I150" s="22"/>
      <c r="J150" s="23"/>
    </row>
    <row r="151" spans="1:10" ht="18" x14ac:dyDescent="0.25">
      <c r="A151" s="20">
        <v>147</v>
      </c>
      <c r="B151" s="20" t="s">
        <v>409</v>
      </c>
      <c r="C151" s="21" t="s">
        <v>410</v>
      </c>
      <c r="D151" s="21" t="s">
        <v>455</v>
      </c>
      <c r="E151" s="21" t="s">
        <v>6270</v>
      </c>
      <c r="F151" s="21" t="s">
        <v>506</v>
      </c>
      <c r="G151" s="21" t="s">
        <v>6271</v>
      </c>
      <c r="H151" s="21" t="s">
        <v>496</v>
      </c>
      <c r="I151" s="20"/>
      <c r="J151" s="21" t="s">
        <v>5957</v>
      </c>
    </row>
    <row r="152" spans="1:10" ht="18" x14ac:dyDescent="0.25">
      <c r="A152" s="22">
        <v>148</v>
      </c>
      <c r="B152" s="22" t="s">
        <v>409</v>
      </c>
      <c r="C152" s="23" t="s">
        <v>410</v>
      </c>
      <c r="D152" s="23" t="s">
        <v>455</v>
      </c>
      <c r="E152" s="23" t="s">
        <v>6272</v>
      </c>
      <c r="F152" s="23" t="s">
        <v>508</v>
      </c>
      <c r="G152" s="23" t="s">
        <v>6273</v>
      </c>
      <c r="H152" s="23" t="s">
        <v>496</v>
      </c>
      <c r="I152" s="22"/>
      <c r="J152" s="23"/>
    </row>
    <row r="153" spans="1:10" ht="18" x14ac:dyDescent="0.25">
      <c r="A153" s="20">
        <v>149</v>
      </c>
      <c r="B153" s="20" t="s">
        <v>409</v>
      </c>
      <c r="C153" s="21" t="s">
        <v>410</v>
      </c>
      <c r="D153" s="21" t="s">
        <v>455</v>
      </c>
      <c r="E153" s="21" t="s">
        <v>6274</v>
      </c>
      <c r="F153" s="21" t="s">
        <v>6275</v>
      </c>
      <c r="G153" s="21" t="s">
        <v>6276</v>
      </c>
      <c r="H153" s="21" t="s">
        <v>457</v>
      </c>
      <c r="I153" s="20"/>
      <c r="J153" s="21"/>
    </row>
    <row r="154" spans="1:10" ht="36" x14ac:dyDescent="0.25">
      <c r="A154" s="22">
        <v>150</v>
      </c>
      <c r="B154" s="22" t="s">
        <v>409</v>
      </c>
      <c r="C154" s="23" t="s">
        <v>410</v>
      </c>
      <c r="D154" s="23" t="s">
        <v>6277</v>
      </c>
      <c r="E154" s="23" t="s">
        <v>6278</v>
      </c>
      <c r="F154" s="23" t="s">
        <v>6279</v>
      </c>
      <c r="G154" s="23" t="s">
        <v>6280</v>
      </c>
      <c r="H154" s="23" t="s">
        <v>513</v>
      </c>
      <c r="I154" s="22"/>
      <c r="J154" s="23"/>
    </row>
    <row r="155" spans="1:10" ht="36" x14ac:dyDescent="0.25">
      <c r="A155" s="20">
        <v>151</v>
      </c>
      <c r="B155" s="20" t="s">
        <v>409</v>
      </c>
      <c r="C155" s="21" t="s">
        <v>410</v>
      </c>
      <c r="D155" s="21" t="s">
        <v>6277</v>
      </c>
      <c r="E155" s="21" t="s">
        <v>6281</v>
      </c>
      <c r="F155" s="21" t="s">
        <v>6282</v>
      </c>
      <c r="G155" s="21" t="s">
        <v>6280</v>
      </c>
      <c r="H155" s="21" t="s">
        <v>513</v>
      </c>
      <c r="I155" s="20"/>
      <c r="J155" s="21"/>
    </row>
    <row r="156" spans="1:10" ht="36" x14ac:dyDescent="0.25">
      <c r="A156" s="22">
        <v>152</v>
      </c>
      <c r="B156" s="22" t="s">
        <v>409</v>
      </c>
      <c r="C156" s="23" t="s">
        <v>410</v>
      </c>
      <c r="D156" s="23" t="s">
        <v>6277</v>
      </c>
      <c r="E156" s="23" t="s">
        <v>6283</v>
      </c>
      <c r="F156" s="23" t="s">
        <v>6284</v>
      </c>
      <c r="G156" s="23" t="s">
        <v>6280</v>
      </c>
      <c r="H156" s="23" t="s">
        <v>513</v>
      </c>
      <c r="I156" s="22"/>
      <c r="J156" s="23"/>
    </row>
    <row r="157" spans="1:10" ht="36" x14ac:dyDescent="0.25">
      <c r="A157" s="20">
        <v>153</v>
      </c>
      <c r="B157" s="20" t="s">
        <v>409</v>
      </c>
      <c r="C157" s="21" t="s">
        <v>410</v>
      </c>
      <c r="D157" s="21" t="s">
        <v>6277</v>
      </c>
      <c r="E157" s="21" t="s">
        <v>6285</v>
      </c>
      <c r="F157" s="21" t="s">
        <v>6286</v>
      </c>
      <c r="G157" s="21" t="s">
        <v>6280</v>
      </c>
      <c r="H157" s="21" t="s">
        <v>513</v>
      </c>
      <c r="I157" s="20"/>
      <c r="J157" s="21"/>
    </row>
    <row r="158" spans="1:10" ht="36" x14ac:dyDescent="0.25">
      <c r="A158" s="22">
        <v>154</v>
      </c>
      <c r="B158" s="22" t="s">
        <v>409</v>
      </c>
      <c r="C158" s="23" t="s">
        <v>410</v>
      </c>
      <c r="D158" s="23" t="s">
        <v>6277</v>
      </c>
      <c r="E158" s="23" t="s">
        <v>6287</v>
      </c>
      <c r="F158" s="23" t="s">
        <v>6288</v>
      </c>
      <c r="G158" s="23" t="s">
        <v>6280</v>
      </c>
      <c r="H158" s="23" t="s">
        <v>513</v>
      </c>
      <c r="I158" s="22"/>
      <c r="J158" s="23"/>
    </row>
    <row r="159" spans="1:10" ht="36" x14ac:dyDescent="0.25">
      <c r="A159" s="20">
        <v>155</v>
      </c>
      <c r="B159" s="20" t="s">
        <v>409</v>
      </c>
      <c r="C159" s="21" t="s">
        <v>410</v>
      </c>
      <c r="D159" s="21" t="s">
        <v>6277</v>
      </c>
      <c r="E159" s="21" t="s">
        <v>6289</v>
      </c>
      <c r="F159" s="21" t="s">
        <v>6290</v>
      </c>
      <c r="G159" s="21" t="s">
        <v>6280</v>
      </c>
      <c r="H159" s="21" t="s">
        <v>513</v>
      </c>
      <c r="I159" s="20"/>
      <c r="J159" s="21"/>
    </row>
    <row r="160" spans="1:10" ht="36" x14ac:dyDescent="0.25">
      <c r="A160" s="22">
        <v>156</v>
      </c>
      <c r="B160" s="22" t="s">
        <v>409</v>
      </c>
      <c r="C160" s="23" t="s">
        <v>410</v>
      </c>
      <c r="D160" s="23" t="s">
        <v>6277</v>
      </c>
      <c r="E160" s="23" t="s">
        <v>6291</v>
      </c>
      <c r="F160" s="23" t="s">
        <v>6292</v>
      </c>
      <c r="G160" s="23" t="s">
        <v>6280</v>
      </c>
      <c r="H160" s="23" t="s">
        <v>513</v>
      </c>
      <c r="I160" s="22"/>
      <c r="J160" s="23"/>
    </row>
    <row r="161" spans="1:10" ht="36" x14ac:dyDescent="0.25">
      <c r="A161" s="20">
        <v>157</v>
      </c>
      <c r="B161" s="20" t="s">
        <v>409</v>
      </c>
      <c r="C161" s="21" t="s">
        <v>410</v>
      </c>
      <c r="D161" s="21" t="s">
        <v>6277</v>
      </c>
      <c r="E161" s="21" t="s">
        <v>6293</v>
      </c>
      <c r="F161" s="21" t="s">
        <v>6294</v>
      </c>
      <c r="G161" s="21" t="s">
        <v>6280</v>
      </c>
      <c r="H161" s="21" t="s">
        <v>513</v>
      </c>
      <c r="I161" s="20"/>
      <c r="J161" s="21"/>
    </row>
    <row r="162" spans="1:10" ht="36" x14ac:dyDescent="0.25">
      <c r="A162" s="22">
        <v>158</v>
      </c>
      <c r="B162" s="22" t="s">
        <v>409</v>
      </c>
      <c r="C162" s="23" t="s">
        <v>410</v>
      </c>
      <c r="D162" s="23" t="s">
        <v>6277</v>
      </c>
      <c r="E162" s="23" t="s">
        <v>6295</v>
      </c>
      <c r="F162" s="23" t="s">
        <v>6296</v>
      </c>
      <c r="G162" s="23" t="s">
        <v>6280</v>
      </c>
      <c r="H162" s="23" t="s">
        <v>513</v>
      </c>
      <c r="I162" s="22"/>
      <c r="J162" s="23"/>
    </row>
    <row r="163" spans="1:10" ht="36" x14ac:dyDescent="0.25">
      <c r="A163" s="20">
        <v>159</v>
      </c>
      <c r="B163" s="20" t="s">
        <v>409</v>
      </c>
      <c r="C163" s="21" t="s">
        <v>410</v>
      </c>
      <c r="D163" s="21" t="s">
        <v>6277</v>
      </c>
      <c r="E163" s="21" t="s">
        <v>6297</v>
      </c>
      <c r="F163" s="21" t="s">
        <v>6298</v>
      </c>
      <c r="G163" s="21" t="s">
        <v>6280</v>
      </c>
      <c r="H163" s="21" t="s">
        <v>513</v>
      </c>
      <c r="I163" s="20"/>
      <c r="J163" s="21"/>
    </row>
    <row r="164" spans="1:10" ht="36" x14ac:dyDescent="0.25">
      <c r="A164" s="22">
        <v>160</v>
      </c>
      <c r="B164" s="22" t="s">
        <v>409</v>
      </c>
      <c r="C164" s="23" t="s">
        <v>410</v>
      </c>
      <c r="D164" s="23" t="s">
        <v>6277</v>
      </c>
      <c r="E164" s="23" t="s">
        <v>6299</v>
      </c>
      <c r="F164" s="23" t="s">
        <v>6300</v>
      </c>
      <c r="G164" s="23" t="s">
        <v>6280</v>
      </c>
      <c r="H164" s="23" t="s">
        <v>513</v>
      </c>
      <c r="I164" s="22"/>
      <c r="J164" s="23"/>
    </row>
    <row r="165" spans="1:10" ht="36" x14ac:dyDescent="0.25">
      <c r="A165" s="20">
        <v>161</v>
      </c>
      <c r="B165" s="20" t="s">
        <v>409</v>
      </c>
      <c r="C165" s="21" t="s">
        <v>410</v>
      </c>
      <c r="D165" s="21" t="s">
        <v>6277</v>
      </c>
      <c r="E165" s="21" t="s">
        <v>6301</v>
      </c>
      <c r="F165" s="21" t="s">
        <v>6302</v>
      </c>
      <c r="G165" s="21" t="s">
        <v>6303</v>
      </c>
      <c r="H165" s="21" t="s">
        <v>513</v>
      </c>
      <c r="I165" s="20"/>
      <c r="J165" s="21" t="s">
        <v>6083</v>
      </c>
    </row>
    <row r="166" spans="1:10" ht="36" x14ac:dyDescent="0.25">
      <c r="A166" s="22">
        <v>162</v>
      </c>
      <c r="B166" s="22" t="s">
        <v>409</v>
      </c>
      <c r="C166" s="23" t="s">
        <v>410</v>
      </c>
      <c r="D166" s="23" t="s">
        <v>511</v>
      </c>
      <c r="E166" s="23" t="s">
        <v>6304</v>
      </c>
      <c r="F166" s="23" t="s">
        <v>6305</v>
      </c>
      <c r="G166" s="23" t="s">
        <v>6306</v>
      </c>
      <c r="H166" s="23" t="s">
        <v>513</v>
      </c>
      <c r="I166" s="22"/>
      <c r="J166" s="23"/>
    </row>
    <row r="167" spans="1:10" ht="36" x14ac:dyDescent="0.25">
      <c r="A167" s="20">
        <v>163</v>
      </c>
      <c r="B167" s="20" t="s">
        <v>409</v>
      </c>
      <c r="C167" s="21" t="s">
        <v>410</v>
      </c>
      <c r="D167" s="21" t="s">
        <v>511</v>
      </c>
      <c r="E167" s="21" t="s">
        <v>6307</v>
      </c>
      <c r="F167" s="21" t="s">
        <v>6308</v>
      </c>
      <c r="G167" s="21" t="s">
        <v>6309</v>
      </c>
      <c r="H167" s="21" t="s">
        <v>513</v>
      </c>
      <c r="I167" s="20"/>
      <c r="J167" s="21"/>
    </row>
    <row r="168" spans="1:10" ht="36" x14ac:dyDescent="0.25">
      <c r="A168" s="22">
        <v>164</v>
      </c>
      <c r="B168" s="22" t="s">
        <v>409</v>
      </c>
      <c r="C168" s="23" t="s">
        <v>410</v>
      </c>
      <c r="D168" s="23" t="s">
        <v>511</v>
      </c>
      <c r="E168" s="23" t="s">
        <v>6307</v>
      </c>
      <c r="F168" s="23" t="s">
        <v>6310</v>
      </c>
      <c r="G168" s="23" t="s">
        <v>6311</v>
      </c>
      <c r="H168" s="23" t="s">
        <v>513</v>
      </c>
      <c r="I168" s="22"/>
      <c r="J168" s="23"/>
    </row>
    <row r="169" spans="1:10" ht="36" x14ac:dyDescent="0.25">
      <c r="A169" s="20">
        <v>165</v>
      </c>
      <c r="B169" s="20" t="s">
        <v>409</v>
      </c>
      <c r="C169" s="21" t="s">
        <v>410</v>
      </c>
      <c r="D169" s="21" t="s">
        <v>511</v>
      </c>
      <c r="E169" s="21" t="s">
        <v>6312</v>
      </c>
      <c r="F169" s="21" t="s">
        <v>6313</v>
      </c>
      <c r="G169" s="21" t="s">
        <v>6314</v>
      </c>
      <c r="H169" s="21" t="s">
        <v>516</v>
      </c>
      <c r="I169" s="20"/>
      <c r="J169" s="21"/>
    </row>
    <row r="170" spans="1:10" ht="36" x14ac:dyDescent="0.25">
      <c r="A170" s="22">
        <v>166</v>
      </c>
      <c r="B170" s="22" t="s">
        <v>409</v>
      </c>
      <c r="C170" s="23" t="s">
        <v>410</v>
      </c>
      <c r="D170" s="23" t="s">
        <v>511</v>
      </c>
      <c r="E170" s="23" t="s">
        <v>6315</v>
      </c>
      <c r="F170" s="23" t="s">
        <v>6316</v>
      </c>
      <c r="G170" s="23"/>
      <c r="H170" s="23" t="s">
        <v>516</v>
      </c>
      <c r="I170" s="22"/>
      <c r="J170" s="23"/>
    </row>
    <row r="171" spans="1:10" ht="36" x14ac:dyDescent="0.25">
      <c r="A171" s="20">
        <v>167</v>
      </c>
      <c r="B171" s="20" t="s">
        <v>409</v>
      </c>
      <c r="C171" s="21" t="s">
        <v>410</v>
      </c>
      <c r="D171" s="21" t="s">
        <v>511</v>
      </c>
      <c r="E171" s="21" t="s">
        <v>6317</v>
      </c>
      <c r="F171" s="21" t="s">
        <v>6318</v>
      </c>
      <c r="G171" s="21"/>
      <c r="H171" s="21" t="s">
        <v>516</v>
      </c>
      <c r="I171" s="20"/>
      <c r="J171" s="21"/>
    </row>
    <row r="172" spans="1:10" ht="36" x14ac:dyDescent="0.25">
      <c r="A172" s="22">
        <v>168</v>
      </c>
      <c r="B172" s="22" t="s">
        <v>409</v>
      </c>
      <c r="C172" s="23" t="s">
        <v>410</v>
      </c>
      <c r="D172" s="23" t="s">
        <v>511</v>
      </c>
      <c r="E172" s="23" t="s">
        <v>6319</v>
      </c>
      <c r="F172" s="23" t="s">
        <v>6320</v>
      </c>
      <c r="G172" s="23"/>
      <c r="H172" s="23" t="s">
        <v>516</v>
      </c>
      <c r="I172" s="22"/>
      <c r="J172" s="23"/>
    </row>
    <row r="173" spans="1:10" ht="36" x14ac:dyDescent="0.25">
      <c r="A173" s="20">
        <v>169</v>
      </c>
      <c r="B173" s="20" t="s">
        <v>409</v>
      </c>
      <c r="C173" s="21" t="s">
        <v>410</v>
      </c>
      <c r="D173" s="21" t="s">
        <v>511</v>
      </c>
      <c r="E173" s="21" t="s">
        <v>6321</v>
      </c>
      <c r="F173" s="21" t="s">
        <v>6322</v>
      </c>
      <c r="G173" s="21" t="s">
        <v>6323</v>
      </c>
      <c r="H173" s="21" t="s">
        <v>516</v>
      </c>
      <c r="I173" s="20"/>
      <c r="J173" s="21"/>
    </row>
    <row r="174" spans="1:10" ht="36" x14ac:dyDescent="0.25">
      <c r="A174" s="22">
        <v>170</v>
      </c>
      <c r="B174" s="22" t="s">
        <v>409</v>
      </c>
      <c r="C174" s="23" t="s">
        <v>410</v>
      </c>
      <c r="D174" s="23" t="s">
        <v>511</v>
      </c>
      <c r="E174" s="23" t="s">
        <v>6324</v>
      </c>
      <c r="F174" s="23" t="s">
        <v>6325</v>
      </c>
      <c r="G174" s="23"/>
      <c r="H174" s="23" t="s">
        <v>516</v>
      </c>
      <c r="I174" s="22"/>
      <c r="J174" s="23"/>
    </row>
    <row r="175" spans="1:10" ht="36" x14ac:dyDescent="0.25">
      <c r="A175" s="20">
        <v>171</v>
      </c>
      <c r="B175" s="20" t="s">
        <v>409</v>
      </c>
      <c r="C175" s="21" t="s">
        <v>410</v>
      </c>
      <c r="D175" s="21" t="s">
        <v>511</v>
      </c>
      <c r="E175" s="21" t="s">
        <v>6326</v>
      </c>
      <c r="F175" s="21" t="s">
        <v>524</v>
      </c>
      <c r="G175" s="21" t="s">
        <v>6327</v>
      </c>
      <c r="H175" s="21" t="s">
        <v>516</v>
      </c>
      <c r="I175" s="20"/>
      <c r="J175" s="21"/>
    </row>
    <row r="176" spans="1:10" ht="36" x14ac:dyDescent="0.25">
      <c r="A176" s="22">
        <v>172</v>
      </c>
      <c r="B176" s="22" t="s">
        <v>409</v>
      </c>
      <c r="C176" s="23" t="s">
        <v>410</v>
      </c>
      <c r="D176" s="23" t="s">
        <v>511</v>
      </c>
      <c r="E176" s="23" t="s">
        <v>6328</v>
      </c>
      <c r="F176" s="23" t="s">
        <v>6329</v>
      </c>
      <c r="G176" s="23"/>
      <c r="H176" s="23" t="s">
        <v>370</v>
      </c>
      <c r="I176" s="22"/>
      <c r="J176" s="23"/>
    </row>
    <row r="177" spans="1:10" ht="36" x14ac:dyDescent="0.25">
      <c r="A177" s="20">
        <v>173</v>
      </c>
      <c r="B177" s="20" t="s">
        <v>409</v>
      </c>
      <c r="C177" s="21" t="s">
        <v>410</v>
      </c>
      <c r="D177" s="21" t="s">
        <v>511</v>
      </c>
      <c r="E177" s="21" t="s">
        <v>6330</v>
      </c>
      <c r="F177" s="21" t="s">
        <v>6331</v>
      </c>
      <c r="G177" s="21"/>
      <c r="H177" s="21" t="s">
        <v>370</v>
      </c>
      <c r="I177" s="20"/>
      <c r="J177" s="21"/>
    </row>
    <row r="178" spans="1:10" ht="18" x14ac:dyDescent="0.25">
      <c r="A178" s="22">
        <v>174</v>
      </c>
      <c r="B178" s="22" t="s">
        <v>409</v>
      </c>
      <c r="C178" s="23" t="s">
        <v>410</v>
      </c>
      <c r="D178" s="23" t="s">
        <v>532</v>
      </c>
      <c r="E178" s="23" t="s">
        <v>6332</v>
      </c>
      <c r="F178" s="23" t="s">
        <v>6333</v>
      </c>
      <c r="G178" s="23"/>
      <c r="H178" s="23" t="s">
        <v>543</v>
      </c>
      <c r="I178" s="22"/>
      <c r="J178" s="23"/>
    </row>
    <row r="179" spans="1:10" ht="18" x14ac:dyDescent="0.25">
      <c r="A179" s="20">
        <v>175</v>
      </c>
      <c r="B179" s="20" t="s">
        <v>409</v>
      </c>
      <c r="C179" s="21" t="s">
        <v>410</v>
      </c>
      <c r="D179" s="21" t="s">
        <v>532</v>
      </c>
      <c r="E179" s="21" t="s">
        <v>6334</v>
      </c>
      <c r="F179" s="21" t="s">
        <v>508</v>
      </c>
      <c r="G179" s="21"/>
      <c r="H179" s="21" t="s">
        <v>543</v>
      </c>
      <c r="I179" s="20"/>
      <c r="J179" s="21"/>
    </row>
    <row r="180" spans="1:10" ht="36" x14ac:dyDescent="0.25">
      <c r="A180" s="22">
        <v>176</v>
      </c>
      <c r="B180" s="22" t="s">
        <v>409</v>
      </c>
      <c r="C180" s="23" t="s">
        <v>410</v>
      </c>
      <c r="D180" s="23" t="s">
        <v>532</v>
      </c>
      <c r="E180" s="23" t="s">
        <v>6335</v>
      </c>
      <c r="F180" s="23" t="s">
        <v>6336</v>
      </c>
      <c r="G180" s="23"/>
      <c r="H180" s="23" t="s">
        <v>543</v>
      </c>
      <c r="I180" s="22"/>
      <c r="J180" s="23"/>
    </row>
    <row r="181" spans="1:10" ht="18" x14ac:dyDescent="0.25">
      <c r="A181" s="20">
        <v>177</v>
      </c>
      <c r="B181" s="20" t="s">
        <v>409</v>
      </c>
      <c r="C181" s="21" t="s">
        <v>410</v>
      </c>
      <c r="D181" s="21" t="s">
        <v>532</v>
      </c>
      <c r="E181" s="21" t="s">
        <v>6337</v>
      </c>
      <c r="F181" s="21" t="s">
        <v>6338</v>
      </c>
      <c r="G181" s="21"/>
      <c r="H181" s="21" t="s">
        <v>543</v>
      </c>
      <c r="I181" s="20"/>
      <c r="J181" s="21"/>
    </row>
    <row r="182" spans="1:10" ht="36" x14ac:dyDescent="0.25">
      <c r="A182" s="22">
        <v>178</v>
      </c>
      <c r="B182" s="22" t="s">
        <v>409</v>
      </c>
      <c r="C182" s="23" t="s">
        <v>410</v>
      </c>
      <c r="D182" s="23" t="s">
        <v>532</v>
      </c>
      <c r="E182" s="23" t="s">
        <v>6339</v>
      </c>
      <c r="F182" s="23" t="s">
        <v>6248</v>
      </c>
      <c r="G182" s="23" t="s">
        <v>6340</v>
      </c>
      <c r="H182" s="23" t="s">
        <v>571</v>
      </c>
      <c r="I182" s="22"/>
      <c r="J182" s="23" t="s">
        <v>6083</v>
      </c>
    </row>
    <row r="183" spans="1:10" ht="18" x14ac:dyDescent="0.25">
      <c r="A183" s="20">
        <v>179</v>
      </c>
      <c r="B183" s="20" t="s">
        <v>409</v>
      </c>
      <c r="C183" s="21" t="s">
        <v>410</v>
      </c>
      <c r="D183" s="21" t="s">
        <v>532</v>
      </c>
      <c r="E183" s="21" t="s">
        <v>6341</v>
      </c>
      <c r="F183" s="21" t="s">
        <v>6342</v>
      </c>
      <c r="G183" s="21"/>
      <c r="H183" s="21" t="s">
        <v>543</v>
      </c>
      <c r="I183" s="20"/>
      <c r="J183" s="21"/>
    </row>
    <row r="184" spans="1:10" ht="18" x14ac:dyDescent="0.25">
      <c r="A184" s="22">
        <v>180</v>
      </c>
      <c r="B184" s="22" t="s">
        <v>409</v>
      </c>
      <c r="C184" s="23" t="s">
        <v>410</v>
      </c>
      <c r="D184" s="23" t="s">
        <v>532</v>
      </c>
      <c r="E184" s="23" t="s">
        <v>6343</v>
      </c>
      <c r="F184" s="23" t="s">
        <v>6344</v>
      </c>
      <c r="G184" s="23"/>
      <c r="H184" s="23" t="s">
        <v>555</v>
      </c>
      <c r="I184" s="22"/>
      <c r="J184" s="23"/>
    </row>
    <row r="185" spans="1:10" ht="18" x14ac:dyDescent="0.25">
      <c r="A185" s="20">
        <v>181</v>
      </c>
      <c r="B185" s="20" t="s">
        <v>409</v>
      </c>
      <c r="C185" s="21" t="s">
        <v>410</v>
      </c>
      <c r="D185" s="21" t="s">
        <v>532</v>
      </c>
      <c r="E185" s="21" t="s">
        <v>6345</v>
      </c>
      <c r="F185" s="21" t="s">
        <v>6346</v>
      </c>
      <c r="G185" s="21"/>
      <c r="H185" s="21" t="s">
        <v>555</v>
      </c>
      <c r="I185" s="20"/>
      <c r="J185" s="21"/>
    </row>
    <row r="186" spans="1:10" ht="18" x14ac:dyDescent="0.25">
      <c r="A186" s="22">
        <v>182</v>
      </c>
      <c r="B186" s="22" t="s">
        <v>409</v>
      </c>
      <c r="C186" s="23" t="s">
        <v>410</v>
      </c>
      <c r="D186" s="23" t="s">
        <v>532</v>
      </c>
      <c r="E186" s="23" t="s">
        <v>6347</v>
      </c>
      <c r="F186" s="23" t="s">
        <v>6348</v>
      </c>
      <c r="G186" s="23"/>
      <c r="H186" s="23" t="s">
        <v>555</v>
      </c>
      <c r="I186" s="22"/>
      <c r="J186" s="23"/>
    </row>
    <row r="187" spans="1:10" ht="18" x14ac:dyDescent="0.25">
      <c r="A187" s="20">
        <v>183</v>
      </c>
      <c r="B187" s="20" t="s">
        <v>409</v>
      </c>
      <c r="C187" s="21" t="s">
        <v>410</v>
      </c>
      <c r="D187" s="21" t="s">
        <v>532</v>
      </c>
      <c r="E187" s="21" t="s">
        <v>6349</v>
      </c>
      <c r="F187" s="21" t="s">
        <v>6350</v>
      </c>
      <c r="G187" s="21" t="s">
        <v>6351</v>
      </c>
      <c r="H187" s="21" t="s">
        <v>555</v>
      </c>
      <c r="I187" s="20"/>
      <c r="J187" s="21"/>
    </row>
    <row r="188" spans="1:10" ht="18" x14ac:dyDescent="0.25">
      <c r="A188" s="22">
        <v>184</v>
      </c>
      <c r="B188" s="22" t="s">
        <v>409</v>
      </c>
      <c r="C188" s="23" t="s">
        <v>410</v>
      </c>
      <c r="D188" s="23" t="s">
        <v>532</v>
      </c>
      <c r="E188" s="23" t="s">
        <v>6352</v>
      </c>
      <c r="F188" s="23" t="s">
        <v>6353</v>
      </c>
      <c r="G188" s="23"/>
      <c r="H188" s="23" t="s">
        <v>555</v>
      </c>
      <c r="I188" s="22"/>
      <c r="J188" s="23"/>
    </row>
    <row r="189" spans="1:10" ht="36" x14ac:dyDescent="0.25">
      <c r="A189" s="20">
        <v>185</v>
      </c>
      <c r="B189" s="20" t="s">
        <v>409</v>
      </c>
      <c r="C189" s="21" t="s">
        <v>410</v>
      </c>
      <c r="D189" s="21" t="s">
        <v>6354</v>
      </c>
      <c r="E189" s="21" t="s">
        <v>6355</v>
      </c>
      <c r="F189" s="21" t="s">
        <v>6356</v>
      </c>
      <c r="G189" s="21" t="s">
        <v>6357</v>
      </c>
      <c r="H189" s="21" t="s">
        <v>543</v>
      </c>
      <c r="I189" s="20"/>
      <c r="J189" s="21"/>
    </row>
    <row r="190" spans="1:10" ht="36" x14ac:dyDescent="0.25">
      <c r="A190" s="22">
        <v>186</v>
      </c>
      <c r="B190" s="22" t="s">
        <v>409</v>
      </c>
      <c r="C190" s="23" t="s">
        <v>410</v>
      </c>
      <c r="D190" s="23" t="s">
        <v>6354</v>
      </c>
      <c r="E190" s="23" t="s">
        <v>6358</v>
      </c>
      <c r="F190" s="23" t="s">
        <v>6359</v>
      </c>
      <c r="G190" s="23" t="s">
        <v>6360</v>
      </c>
      <c r="H190" s="23" t="s">
        <v>543</v>
      </c>
      <c r="I190" s="22"/>
      <c r="J190" s="23"/>
    </row>
    <row r="191" spans="1:10" ht="72" x14ac:dyDescent="0.25">
      <c r="A191" s="20">
        <v>187</v>
      </c>
      <c r="B191" s="20" t="s">
        <v>409</v>
      </c>
      <c r="C191" s="21" t="s">
        <v>410</v>
      </c>
      <c r="D191" s="21" t="s">
        <v>6354</v>
      </c>
      <c r="E191" s="21" t="s">
        <v>6361</v>
      </c>
      <c r="F191" s="21" t="s">
        <v>6362</v>
      </c>
      <c r="G191" s="21" t="s">
        <v>6363</v>
      </c>
      <c r="H191" s="21" t="s">
        <v>543</v>
      </c>
      <c r="I191" s="20" t="s">
        <v>5914</v>
      </c>
      <c r="J191" s="21" t="s">
        <v>5957</v>
      </c>
    </row>
    <row r="192" spans="1:10" ht="36" x14ac:dyDescent="0.25">
      <c r="A192" s="22">
        <v>188</v>
      </c>
      <c r="B192" s="22" t="s">
        <v>409</v>
      </c>
      <c r="C192" s="23" t="s">
        <v>410</v>
      </c>
      <c r="D192" s="23" t="s">
        <v>6354</v>
      </c>
      <c r="E192" s="23" t="s">
        <v>6364</v>
      </c>
      <c r="F192" s="23" t="s">
        <v>6365</v>
      </c>
      <c r="G192" s="23" t="s">
        <v>6366</v>
      </c>
      <c r="H192" s="23" t="s">
        <v>543</v>
      </c>
      <c r="I192" s="22"/>
      <c r="J192" s="23"/>
    </row>
    <row r="193" spans="1:10" ht="18" x14ac:dyDescent="0.25">
      <c r="A193" s="20">
        <v>189</v>
      </c>
      <c r="B193" s="20" t="s">
        <v>409</v>
      </c>
      <c r="C193" s="21" t="s">
        <v>410</v>
      </c>
      <c r="D193" s="21" t="s">
        <v>6354</v>
      </c>
      <c r="E193" s="21" t="s">
        <v>6367</v>
      </c>
      <c r="F193" s="21" t="s">
        <v>6368</v>
      </c>
      <c r="G193" s="21" t="s">
        <v>6369</v>
      </c>
      <c r="H193" s="21" t="s">
        <v>543</v>
      </c>
      <c r="I193" s="20"/>
      <c r="J193" s="21"/>
    </row>
    <row r="194" spans="1:10" ht="36" x14ac:dyDescent="0.25">
      <c r="A194" s="22">
        <v>190</v>
      </c>
      <c r="B194" s="22" t="s">
        <v>409</v>
      </c>
      <c r="C194" s="23" t="s">
        <v>410</v>
      </c>
      <c r="D194" s="23" t="s">
        <v>579</v>
      </c>
      <c r="E194" s="23" t="s">
        <v>6370</v>
      </c>
      <c r="F194" s="23" t="s">
        <v>6371</v>
      </c>
      <c r="G194" s="23"/>
      <c r="H194" s="23" t="s">
        <v>582</v>
      </c>
      <c r="I194" s="22"/>
      <c r="J194" s="23"/>
    </row>
    <row r="195" spans="1:10" ht="36" x14ac:dyDescent="0.25">
      <c r="A195" s="20">
        <v>191</v>
      </c>
      <c r="B195" s="20" t="s">
        <v>409</v>
      </c>
      <c r="C195" s="21" t="s">
        <v>410</v>
      </c>
      <c r="D195" s="21" t="s">
        <v>579</v>
      </c>
      <c r="E195" s="21" t="s">
        <v>6372</v>
      </c>
      <c r="F195" s="21" t="s">
        <v>6373</v>
      </c>
      <c r="G195" s="21"/>
      <c r="H195" s="21" t="s">
        <v>582</v>
      </c>
      <c r="I195" s="20"/>
      <c r="J195" s="21"/>
    </row>
    <row r="196" spans="1:10" ht="36" x14ac:dyDescent="0.25">
      <c r="A196" s="22">
        <v>192</v>
      </c>
      <c r="B196" s="22" t="s">
        <v>409</v>
      </c>
      <c r="C196" s="23" t="s">
        <v>410</v>
      </c>
      <c r="D196" s="23" t="s">
        <v>579</v>
      </c>
      <c r="E196" s="23" t="s">
        <v>6374</v>
      </c>
      <c r="F196" s="23" t="s">
        <v>591</v>
      </c>
      <c r="G196" s="23"/>
      <c r="H196" s="23" t="s">
        <v>582</v>
      </c>
      <c r="I196" s="22"/>
      <c r="J196" s="23"/>
    </row>
    <row r="197" spans="1:10" ht="36" x14ac:dyDescent="0.25">
      <c r="A197" s="20">
        <v>193</v>
      </c>
      <c r="B197" s="20" t="s">
        <v>409</v>
      </c>
      <c r="C197" s="21" t="s">
        <v>410</v>
      </c>
      <c r="D197" s="21" t="s">
        <v>579</v>
      </c>
      <c r="E197" s="21" t="s">
        <v>6375</v>
      </c>
      <c r="F197" s="21" t="s">
        <v>595</v>
      </c>
      <c r="G197" s="21"/>
      <c r="H197" s="21" t="s">
        <v>582</v>
      </c>
      <c r="I197" s="20"/>
      <c r="J197" s="21"/>
    </row>
    <row r="198" spans="1:10" ht="36" x14ac:dyDescent="0.25">
      <c r="A198" s="22">
        <v>194</v>
      </c>
      <c r="B198" s="22" t="s">
        <v>409</v>
      </c>
      <c r="C198" s="23" t="s">
        <v>410</v>
      </c>
      <c r="D198" s="23" t="s">
        <v>607</v>
      </c>
      <c r="E198" s="23" t="s">
        <v>6376</v>
      </c>
      <c r="F198" s="23" t="s">
        <v>6377</v>
      </c>
      <c r="G198" s="23" t="s">
        <v>6378</v>
      </c>
      <c r="H198" s="23" t="s">
        <v>610</v>
      </c>
      <c r="I198" s="22"/>
      <c r="J198" s="23"/>
    </row>
    <row r="199" spans="1:10" ht="18" x14ac:dyDescent="0.25">
      <c r="A199" s="20">
        <v>195</v>
      </c>
      <c r="B199" s="20" t="s">
        <v>409</v>
      </c>
      <c r="C199" s="21" t="s">
        <v>410</v>
      </c>
      <c r="D199" s="21" t="s">
        <v>607</v>
      </c>
      <c r="E199" s="21" t="s">
        <v>6379</v>
      </c>
      <c r="F199" s="21" t="s">
        <v>609</v>
      </c>
      <c r="G199" s="21" t="s">
        <v>6380</v>
      </c>
      <c r="H199" s="21" t="s">
        <v>610</v>
      </c>
      <c r="I199" s="20"/>
      <c r="J199" s="21"/>
    </row>
    <row r="200" spans="1:10" ht="18" x14ac:dyDescent="0.25">
      <c r="A200" s="22">
        <v>196</v>
      </c>
      <c r="B200" s="22" t="s">
        <v>409</v>
      </c>
      <c r="C200" s="23" t="s">
        <v>410</v>
      </c>
      <c r="D200" s="23" t="s">
        <v>607</v>
      </c>
      <c r="E200" s="23" t="s">
        <v>6381</v>
      </c>
      <c r="F200" s="23" t="s">
        <v>612</v>
      </c>
      <c r="G200" s="23" t="s">
        <v>6382</v>
      </c>
      <c r="H200" s="23" t="s">
        <v>610</v>
      </c>
      <c r="I200" s="22"/>
      <c r="J200" s="23"/>
    </row>
    <row r="201" spans="1:10" ht="36" x14ac:dyDescent="0.25">
      <c r="A201" s="20">
        <v>197</v>
      </c>
      <c r="B201" s="20" t="s">
        <v>409</v>
      </c>
      <c r="C201" s="21" t="s">
        <v>410</v>
      </c>
      <c r="D201" s="21" t="s">
        <v>614</v>
      </c>
      <c r="E201" s="21" t="s">
        <v>6383</v>
      </c>
      <c r="F201" s="21" t="s">
        <v>6384</v>
      </c>
      <c r="G201" s="21" t="s">
        <v>6385</v>
      </c>
      <c r="H201" s="21" t="s">
        <v>617</v>
      </c>
      <c r="I201" s="20"/>
      <c r="J201" s="21" t="s">
        <v>6083</v>
      </c>
    </row>
    <row r="202" spans="1:10" ht="36" x14ac:dyDescent="0.25">
      <c r="A202" s="22">
        <v>198</v>
      </c>
      <c r="B202" s="22" t="s">
        <v>409</v>
      </c>
      <c r="C202" s="23" t="s">
        <v>410</v>
      </c>
      <c r="D202" s="23" t="s">
        <v>6386</v>
      </c>
      <c r="E202" s="23" t="s">
        <v>6387</v>
      </c>
      <c r="F202" s="23" t="s">
        <v>6388</v>
      </c>
      <c r="G202" s="23" t="s">
        <v>6389</v>
      </c>
      <c r="H202" s="23" t="s">
        <v>1153</v>
      </c>
      <c r="I202" s="22"/>
      <c r="J202" s="23"/>
    </row>
    <row r="203" spans="1:10" ht="36" x14ac:dyDescent="0.25">
      <c r="A203" s="20">
        <v>199</v>
      </c>
      <c r="B203" s="20" t="s">
        <v>409</v>
      </c>
      <c r="C203" s="21" t="s">
        <v>410</v>
      </c>
      <c r="D203" s="21" t="s">
        <v>1159</v>
      </c>
      <c r="E203" s="21" t="s">
        <v>6387</v>
      </c>
      <c r="F203" s="21" t="s">
        <v>6390</v>
      </c>
      <c r="G203" s="21" t="s">
        <v>6389</v>
      </c>
      <c r="H203" s="21" t="s">
        <v>1162</v>
      </c>
      <c r="I203" s="20"/>
      <c r="J203" s="21"/>
    </row>
    <row r="204" spans="1:10" ht="18" x14ac:dyDescent="0.25">
      <c r="A204" s="22">
        <v>200</v>
      </c>
      <c r="B204" s="22" t="s">
        <v>409</v>
      </c>
      <c r="C204" s="23" t="s">
        <v>410</v>
      </c>
      <c r="D204" s="23" t="s">
        <v>618</v>
      </c>
      <c r="E204" s="23" t="s">
        <v>6391</v>
      </c>
      <c r="F204" s="23" t="s">
        <v>6392</v>
      </c>
      <c r="G204" s="23" t="s">
        <v>6393</v>
      </c>
      <c r="H204" s="23" t="s">
        <v>620</v>
      </c>
      <c r="I204" s="22"/>
      <c r="J204" s="23"/>
    </row>
    <row r="205" spans="1:10" ht="18" x14ac:dyDescent="0.25">
      <c r="A205" s="20">
        <v>201</v>
      </c>
      <c r="B205" s="20" t="s">
        <v>409</v>
      </c>
      <c r="C205" s="21" t="s">
        <v>410</v>
      </c>
      <c r="D205" s="21" t="s">
        <v>618</v>
      </c>
      <c r="E205" s="21" t="s">
        <v>6394</v>
      </c>
      <c r="F205" s="21" t="s">
        <v>6395</v>
      </c>
      <c r="G205" s="21" t="s">
        <v>6393</v>
      </c>
      <c r="H205" s="21" t="s">
        <v>620</v>
      </c>
      <c r="I205" s="20"/>
      <c r="J205" s="21"/>
    </row>
    <row r="206" spans="1:10" ht="18" x14ac:dyDescent="0.25">
      <c r="A206" s="22">
        <v>202</v>
      </c>
      <c r="B206" s="22" t="s">
        <v>409</v>
      </c>
      <c r="C206" s="23" t="s">
        <v>410</v>
      </c>
      <c r="D206" s="23" t="s">
        <v>618</v>
      </c>
      <c r="E206" s="23" t="s">
        <v>6396</v>
      </c>
      <c r="F206" s="23" t="s">
        <v>6397</v>
      </c>
      <c r="G206" s="23" t="s">
        <v>6393</v>
      </c>
      <c r="H206" s="23" t="s">
        <v>620</v>
      </c>
      <c r="I206" s="22"/>
      <c r="J206" s="23"/>
    </row>
    <row r="207" spans="1:10" ht="36" x14ac:dyDescent="0.25">
      <c r="A207" s="20">
        <v>203</v>
      </c>
      <c r="B207" s="20" t="s">
        <v>409</v>
      </c>
      <c r="C207" s="21" t="s">
        <v>410</v>
      </c>
      <c r="D207" s="21" t="s">
        <v>618</v>
      </c>
      <c r="E207" s="21" t="s">
        <v>6398</v>
      </c>
      <c r="F207" s="21" t="s">
        <v>6399</v>
      </c>
      <c r="G207" s="21" t="s">
        <v>6400</v>
      </c>
      <c r="H207" s="21" t="s">
        <v>620</v>
      </c>
      <c r="I207" s="20"/>
      <c r="J207" s="21" t="s">
        <v>6083</v>
      </c>
    </row>
    <row r="208" spans="1:10" ht="36" x14ac:dyDescent="0.25">
      <c r="A208" s="22">
        <v>204</v>
      </c>
      <c r="B208" s="22" t="s">
        <v>409</v>
      </c>
      <c r="C208" s="23" t="s">
        <v>410</v>
      </c>
      <c r="D208" s="23" t="s">
        <v>6401</v>
      </c>
      <c r="E208" s="23" t="s">
        <v>6402</v>
      </c>
      <c r="F208" s="23" t="s">
        <v>2107</v>
      </c>
      <c r="G208" s="23" t="s">
        <v>6403</v>
      </c>
      <c r="H208" s="23" t="s">
        <v>2108</v>
      </c>
      <c r="I208" s="22"/>
      <c r="J208" s="23" t="s">
        <v>6083</v>
      </c>
    </row>
    <row r="209" spans="1:10" ht="36" x14ac:dyDescent="0.25">
      <c r="A209" s="20">
        <v>205</v>
      </c>
      <c r="B209" s="20" t="s">
        <v>409</v>
      </c>
      <c r="C209" s="21" t="s">
        <v>410</v>
      </c>
      <c r="D209" s="21" t="s">
        <v>632</v>
      </c>
      <c r="E209" s="21" t="s">
        <v>6404</v>
      </c>
      <c r="F209" s="21" t="s">
        <v>634</v>
      </c>
      <c r="G209" s="21" t="s">
        <v>6405</v>
      </c>
      <c r="H209" s="21" t="s">
        <v>635</v>
      </c>
      <c r="I209" s="20"/>
      <c r="J209" s="21"/>
    </row>
    <row r="210" spans="1:10" ht="36" x14ac:dyDescent="0.25">
      <c r="A210" s="22">
        <v>206</v>
      </c>
      <c r="B210" s="22" t="s">
        <v>409</v>
      </c>
      <c r="C210" s="23" t="s">
        <v>410</v>
      </c>
      <c r="D210" s="23" t="s">
        <v>632</v>
      </c>
      <c r="E210" s="23" t="s">
        <v>6406</v>
      </c>
      <c r="F210" s="23" t="s">
        <v>6407</v>
      </c>
      <c r="G210" s="23" t="s">
        <v>6408</v>
      </c>
      <c r="H210" s="23" t="s">
        <v>635</v>
      </c>
      <c r="I210" s="22"/>
      <c r="J210" s="23"/>
    </row>
    <row r="211" spans="1:10" ht="36" x14ac:dyDescent="0.25">
      <c r="A211" s="20">
        <v>207</v>
      </c>
      <c r="B211" s="20" t="s">
        <v>649</v>
      </c>
      <c r="C211" s="21" t="s">
        <v>650</v>
      </c>
      <c r="D211" s="21" t="s">
        <v>651</v>
      </c>
      <c r="E211" s="21" t="s">
        <v>6409</v>
      </c>
      <c r="F211" s="21" t="s">
        <v>6410</v>
      </c>
      <c r="G211" s="21" t="s">
        <v>6411</v>
      </c>
      <c r="H211" s="21" t="s">
        <v>656</v>
      </c>
      <c r="I211" s="20"/>
      <c r="J211" s="21"/>
    </row>
    <row r="212" spans="1:10" ht="36" x14ac:dyDescent="0.25">
      <c r="A212" s="22">
        <v>208</v>
      </c>
      <c r="B212" s="22" t="s">
        <v>649</v>
      </c>
      <c r="C212" s="23" t="s">
        <v>650</v>
      </c>
      <c r="D212" s="23" t="s">
        <v>651</v>
      </c>
      <c r="E212" s="23" t="s">
        <v>6412</v>
      </c>
      <c r="F212" s="23" t="s">
        <v>6413</v>
      </c>
      <c r="G212" s="23" t="s">
        <v>603</v>
      </c>
      <c r="H212" s="23" t="s">
        <v>656</v>
      </c>
      <c r="I212" s="22"/>
      <c r="J212" s="23"/>
    </row>
    <row r="213" spans="1:10" ht="36" x14ac:dyDescent="0.25">
      <c r="A213" s="20">
        <v>209</v>
      </c>
      <c r="B213" s="20" t="s">
        <v>649</v>
      </c>
      <c r="C213" s="21" t="s">
        <v>650</v>
      </c>
      <c r="D213" s="21" t="s">
        <v>651</v>
      </c>
      <c r="E213" s="21" t="s">
        <v>6414</v>
      </c>
      <c r="F213" s="21" t="s">
        <v>6415</v>
      </c>
      <c r="G213" s="21"/>
      <c r="H213" s="21" t="s">
        <v>656</v>
      </c>
      <c r="I213" s="20"/>
      <c r="J213" s="21"/>
    </row>
    <row r="214" spans="1:10" ht="36" x14ac:dyDescent="0.25">
      <c r="A214" s="22">
        <v>210</v>
      </c>
      <c r="B214" s="22" t="s">
        <v>649</v>
      </c>
      <c r="C214" s="23" t="s">
        <v>650</v>
      </c>
      <c r="D214" s="23" t="s">
        <v>651</v>
      </c>
      <c r="E214" s="23" t="s">
        <v>6416</v>
      </c>
      <c r="F214" s="23" t="s">
        <v>6417</v>
      </c>
      <c r="G214" s="23"/>
      <c r="H214" s="23" t="s">
        <v>656</v>
      </c>
      <c r="I214" s="22"/>
      <c r="J214" s="23"/>
    </row>
    <row r="215" spans="1:10" ht="36" x14ac:dyDescent="0.25">
      <c r="A215" s="20">
        <v>211</v>
      </c>
      <c r="B215" s="20" t="s">
        <v>649</v>
      </c>
      <c r="C215" s="21" t="s">
        <v>650</v>
      </c>
      <c r="D215" s="21" t="s">
        <v>651</v>
      </c>
      <c r="E215" s="21" t="s">
        <v>663</v>
      </c>
      <c r="F215" s="21" t="s">
        <v>664</v>
      </c>
      <c r="G215" s="21"/>
      <c r="H215" s="21" t="s">
        <v>656</v>
      </c>
      <c r="I215" s="20"/>
      <c r="J215" s="21"/>
    </row>
    <row r="216" spans="1:10" ht="36" x14ac:dyDescent="0.25">
      <c r="A216" s="22">
        <v>212</v>
      </c>
      <c r="B216" s="22" t="s">
        <v>649</v>
      </c>
      <c r="C216" s="23" t="s">
        <v>650</v>
      </c>
      <c r="D216" s="23" t="s">
        <v>651</v>
      </c>
      <c r="E216" s="23" t="s">
        <v>6418</v>
      </c>
      <c r="F216" s="23" t="s">
        <v>6419</v>
      </c>
      <c r="G216" s="23" t="s">
        <v>6420</v>
      </c>
      <c r="H216" s="23" t="s">
        <v>656</v>
      </c>
      <c r="I216" s="22"/>
      <c r="J216" s="23"/>
    </row>
    <row r="217" spans="1:10" ht="36" x14ac:dyDescent="0.25">
      <c r="A217" s="20">
        <v>213</v>
      </c>
      <c r="B217" s="20" t="s">
        <v>649</v>
      </c>
      <c r="C217" s="21" t="s">
        <v>650</v>
      </c>
      <c r="D217" s="21" t="s">
        <v>651</v>
      </c>
      <c r="E217" s="21" t="s">
        <v>6421</v>
      </c>
      <c r="F217" s="21" t="s">
        <v>6422</v>
      </c>
      <c r="G217" s="21" t="s">
        <v>6423</v>
      </c>
      <c r="H217" s="21" t="s">
        <v>6424</v>
      </c>
      <c r="I217" s="20"/>
      <c r="J217" s="21" t="s">
        <v>6083</v>
      </c>
    </row>
    <row r="218" spans="1:10" ht="36" x14ac:dyDescent="0.25">
      <c r="A218" s="22">
        <v>214</v>
      </c>
      <c r="B218" s="22" t="s">
        <v>649</v>
      </c>
      <c r="C218" s="23" t="s">
        <v>650</v>
      </c>
      <c r="D218" s="23" t="s">
        <v>651</v>
      </c>
      <c r="E218" s="23" t="s">
        <v>6425</v>
      </c>
      <c r="F218" s="23" t="s">
        <v>677</v>
      </c>
      <c r="G218" s="23" t="s">
        <v>6426</v>
      </c>
      <c r="H218" s="23" t="s">
        <v>668</v>
      </c>
      <c r="I218" s="22"/>
      <c r="J218" s="23"/>
    </row>
    <row r="219" spans="1:10" ht="36" x14ac:dyDescent="0.25">
      <c r="A219" s="20">
        <v>215</v>
      </c>
      <c r="B219" s="20" t="s">
        <v>649</v>
      </c>
      <c r="C219" s="21" t="s">
        <v>650</v>
      </c>
      <c r="D219" s="21" t="s">
        <v>651</v>
      </c>
      <c r="E219" s="21" t="s">
        <v>6427</v>
      </c>
      <c r="F219" s="21" t="s">
        <v>6428</v>
      </c>
      <c r="G219" s="21" t="s">
        <v>6429</v>
      </c>
      <c r="H219" s="21" t="s">
        <v>681</v>
      </c>
      <c r="I219" s="20"/>
      <c r="J219" s="21"/>
    </row>
    <row r="220" spans="1:10" ht="36" x14ac:dyDescent="0.25">
      <c r="A220" s="22">
        <v>216</v>
      </c>
      <c r="B220" s="22" t="s">
        <v>649</v>
      </c>
      <c r="C220" s="23" t="s">
        <v>650</v>
      </c>
      <c r="D220" s="23" t="s">
        <v>651</v>
      </c>
      <c r="E220" s="23" t="s">
        <v>6430</v>
      </c>
      <c r="F220" s="23" t="s">
        <v>6431</v>
      </c>
      <c r="G220" s="23"/>
      <c r="H220" s="23" t="s">
        <v>681</v>
      </c>
      <c r="I220" s="22"/>
      <c r="J220" s="23"/>
    </row>
    <row r="221" spans="1:10" ht="36" x14ac:dyDescent="0.25">
      <c r="A221" s="20">
        <v>217</v>
      </c>
      <c r="B221" s="20" t="s">
        <v>649</v>
      </c>
      <c r="C221" s="21" t="s">
        <v>650</v>
      </c>
      <c r="D221" s="21" t="s">
        <v>651</v>
      </c>
      <c r="E221" s="21" t="s">
        <v>6432</v>
      </c>
      <c r="F221" s="21" t="s">
        <v>686</v>
      </c>
      <c r="G221" s="21"/>
      <c r="H221" s="21" t="s">
        <v>681</v>
      </c>
      <c r="I221" s="20"/>
      <c r="J221" s="21"/>
    </row>
    <row r="222" spans="1:10" ht="54" x14ac:dyDescent="0.25">
      <c r="A222" s="22">
        <v>218</v>
      </c>
      <c r="B222" s="22" t="s">
        <v>649</v>
      </c>
      <c r="C222" s="23" t="s">
        <v>650</v>
      </c>
      <c r="D222" s="23" t="s">
        <v>651</v>
      </c>
      <c r="E222" s="23" t="s">
        <v>6433</v>
      </c>
      <c r="F222" s="23" t="s">
        <v>6434</v>
      </c>
      <c r="G222" s="23" t="s">
        <v>6435</v>
      </c>
      <c r="H222" s="23" t="s">
        <v>681</v>
      </c>
      <c r="I222" s="22" t="s">
        <v>5914</v>
      </c>
      <c r="J222" s="23" t="s">
        <v>6083</v>
      </c>
    </row>
    <row r="223" spans="1:10" ht="36" x14ac:dyDescent="0.25">
      <c r="A223" s="20">
        <v>219</v>
      </c>
      <c r="B223" s="20" t="s">
        <v>649</v>
      </c>
      <c r="C223" s="21" t="s">
        <v>650</v>
      </c>
      <c r="D223" s="21" t="s">
        <v>651</v>
      </c>
      <c r="E223" s="21" t="s">
        <v>6436</v>
      </c>
      <c r="F223" s="21" t="s">
        <v>692</v>
      </c>
      <c r="G223" s="21"/>
      <c r="H223" s="21" t="s">
        <v>681</v>
      </c>
      <c r="I223" s="20"/>
      <c r="J223" s="21"/>
    </row>
    <row r="224" spans="1:10" ht="36" x14ac:dyDescent="0.25">
      <c r="A224" s="22">
        <v>220</v>
      </c>
      <c r="B224" s="22" t="s">
        <v>649</v>
      </c>
      <c r="C224" s="23" t="s">
        <v>650</v>
      </c>
      <c r="D224" s="23" t="s">
        <v>651</v>
      </c>
      <c r="E224" s="23" t="s">
        <v>6437</v>
      </c>
      <c r="F224" s="23" t="s">
        <v>694</v>
      </c>
      <c r="G224" s="23"/>
      <c r="H224" s="23" t="s">
        <v>681</v>
      </c>
      <c r="I224" s="22"/>
      <c r="J224" s="23"/>
    </row>
    <row r="225" spans="1:10" ht="36" x14ac:dyDescent="0.25">
      <c r="A225" s="20">
        <v>221</v>
      </c>
      <c r="B225" s="20" t="s">
        <v>649</v>
      </c>
      <c r="C225" s="21" t="s">
        <v>650</v>
      </c>
      <c r="D225" s="21" t="s">
        <v>651</v>
      </c>
      <c r="E225" s="21" t="s">
        <v>6438</v>
      </c>
      <c r="F225" s="21" t="s">
        <v>6439</v>
      </c>
      <c r="G225" s="21"/>
      <c r="H225" s="21" t="s">
        <v>681</v>
      </c>
      <c r="I225" s="20"/>
      <c r="J225" s="21"/>
    </row>
    <row r="226" spans="1:10" ht="36" x14ac:dyDescent="0.25">
      <c r="A226" s="22">
        <v>222</v>
      </c>
      <c r="B226" s="22" t="s">
        <v>649</v>
      </c>
      <c r="C226" s="23" t="s">
        <v>650</v>
      </c>
      <c r="D226" s="23" t="s">
        <v>651</v>
      </c>
      <c r="E226" s="23" t="s">
        <v>6440</v>
      </c>
      <c r="F226" s="23" t="s">
        <v>6441</v>
      </c>
      <c r="G226" s="23" t="s">
        <v>6442</v>
      </c>
      <c r="H226" s="23" t="s">
        <v>699</v>
      </c>
      <c r="I226" s="22"/>
      <c r="J226" s="23"/>
    </row>
    <row r="227" spans="1:10" ht="36" x14ac:dyDescent="0.25">
      <c r="A227" s="20">
        <v>223</v>
      </c>
      <c r="B227" s="20" t="s">
        <v>649</v>
      </c>
      <c r="C227" s="21" t="s">
        <v>650</v>
      </c>
      <c r="D227" s="21" t="s">
        <v>651</v>
      </c>
      <c r="E227" s="21" t="s">
        <v>6443</v>
      </c>
      <c r="F227" s="21" t="s">
        <v>6444</v>
      </c>
      <c r="G227" s="21"/>
      <c r="H227" s="21" t="s">
        <v>699</v>
      </c>
      <c r="I227" s="20"/>
      <c r="J227" s="21"/>
    </row>
    <row r="228" spans="1:10" ht="36" x14ac:dyDescent="0.25">
      <c r="A228" s="22">
        <v>224</v>
      </c>
      <c r="B228" s="22" t="s">
        <v>649</v>
      </c>
      <c r="C228" s="23" t="s">
        <v>650</v>
      </c>
      <c r="D228" s="23" t="s">
        <v>651</v>
      </c>
      <c r="E228" s="23" t="s">
        <v>6445</v>
      </c>
      <c r="F228" s="23" t="s">
        <v>6446</v>
      </c>
      <c r="G228" s="23"/>
      <c r="H228" s="23" t="s">
        <v>699</v>
      </c>
      <c r="I228" s="22"/>
      <c r="J228" s="23"/>
    </row>
    <row r="229" spans="1:10" ht="36" x14ac:dyDescent="0.25">
      <c r="A229" s="20">
        <v>225</v>
      </c>
      <c r="B229" s="20" t="s">
        <v>649</v>
      </c>
      <c r="C229" s="21" t="s">
        <v>650</v>
      </c>
      <c r="D229" s="21" t="s">
        <v>651</v>
      </c>
      <c r="E229" s="21" t="s">
        <v>6447</v>
      </c>
      <c r="F229" s="21" t="s">
        <v>6448</v>
      </c>
      <c r="G229" s="21"/>
      <c r="H229" s="21" t="s">
        <v>699</v>
      </c>
      <c r="I229" s="20"/>
      <c r="J229" s="21"/>
    </row>
    <row r="230" spans="1:10" ht="36" x14ac:dyDescent="0.25">
      <c r="A230" s="22">
        <v>226</v>
      </c>
      <c r="B230" s="22" t="s">
        <v>649</v>
      </c>
      <c r="C230" s="23" t="s">
        <v>650</v>
      </c>
      <c r="D230" s="23" t="s">
        <v>651</v>
      </c>
      <c r="E230" s="23" t="s">
        <v>6449</v>
      </c>
      <c r="F230" s="23" t="s">
        <v>6450</v>
      </c>
      <c r="G230" s="23"/>
      <c r="H230" s="23" t="s">
        <v>699</v>
      </c>
      <c r="I230" s="22"/>
      <c r="J230" s="23"/>
    </row>
    <row r="231" spans="1:10" ht="36" x14ac:dyDescent="0.25">
      <c r="A231" s="20">
        <v>227</v>
      </c>
      <c r="B231" s="20" t="s">
        <v>649</v>
      </c>
      <c r="C231" s="21" t="s">
        <v>650</v>
      </c>
      <c r="D231" s="21" t="s">
        <v>651</v>
      </c>
      <c r="E231" s="21" t="s">
        <v>6451</v>
      </c>
      <c r="F231" s="21" t="s">
        <v>6452</v>
      </c>
      <c r="G231" s="21" t="s">
        <v>6453</v>
      </c>
      <c r="H231" s="21" t="s">
        <v>715</v>
      </c>
      <c r="I231" s="20"/>
      <c r="J231" s="21"/>
    </row>
    <row r="232" spans="1:10" ht="54" x14ac:dyDescent="0.25">
      <c r="A232" s="22">
        <v>228</v>
      </c>
      <c r="B232" s="22" t="s">
        <v>649</v>
      </c>
      <c r="C232" s="23" t="s">
        <v>650</v>
      </c>
      <c r="D232" s="23" t="s">
        <v>651</v>
      </c>
      <c r="E232" s="23" t="s">
        <v>6454</v>
      </c>
      <c r="F232" s="23" t="s">
        <v>6455</v>
      </c>
      <c r="G232" s="23"/>
      <c r="H232" s="23" t="s">
        <v>715</v>
      </c>
      <c r="I232" s="22"/>
      <c r="J232" s="23"/>
    </row>
    <row r="233" spans="1:10" ht="36" x14ac:dyDescent="0.25">
      <c r="A233" s="20">
        <v>229</v>
      </c>
      <c r="B233" s="20" t="s">
        <v>649</v>
      </c>
      <c r="C233" s="21" t="s">
        <v>650</v>
      </c>
      <c r="D233" s="21" t="s">
        <v>651</v>
      </c>
      <c r="E233" s="21" t="s">
        <v>6456</v>
      </c>
      <c r="F233" s="21" t="s">
        <v>6457</v>
      </c>
      <c r="G233" s="21" t="s">
        <v>6458</v>
      </c>
      <c r="H233" s="21" t="s">
        <v>715</v>
      </c>
      <c r="I233" s="20"/>
      <c r="J233" s="21"/>
    </row>
    <row r="234" spans="1:10" ht="36" x14ac:dyDescent="0.25">
      <c r="A234" s="22">
        <v>230</v>
      </c>
      <c r="B234" s="22" t="s">
        <v>649</v>
      </c>
      <c r="C234" s="23" t="s">
        <v>650</v>
      </c>
      <c r="D234" s="23" t="s">
        <v>651</v>
      </c>
      <c r="E234" s="23" t="s">
        <v>6459</v>
      </c>
      <c r="F234" s="23" t="s">
        <v>724</v>
      </c>
      <c r="G234" s="23"/>
      <c r="H234" s="23" t="s">
        <v>715</v>
      </c>
      <c r="I234" s="22"/>
      <c r="J234" s="23"/>
    </row>
    <row r="235" spans="1:10" ht="36" x14ac:dyDescent="0.25">
      <c r="A235" s="20">
        <v>231</v>
      </c>
      <c r="B235" s="20" t="s">
        <v>649</v>
      </c>
      <c r="C235" s="21" t="s">
        <v>650</v>
      </c>
      <c r="D235" s="21" t="s">
        <v>651</v>
      </c>
      <c r="E235" s="21" t="s">
        <v>6460</v>
      </c>
      <c r="F235" s="21" t="s">
        <v>731</v>
      </c>
      <c r="G235" s="21"/>
      <c r="H235" s="21" t="s">
        <v>729</v>
      </c>
      <c r="I235" s="20"/>
      <c r="J235" s="21"/>
    </row>
    <row r="236" spans="1:10" ht="36" x14ac:dyDescent="0.25">
      <c r="A236" s="22">
        <v>232</v>
      </c>
      <c r="B236" s="22" t="s">
        <v>649</v>
      </c>
      <c r="C236" s="23" t="s">
        <v>650</v>
      </c>
      <c r="D236" s="23" t="s">
        <v>651</v>
      </c>
      <c r="E236" s="23" t="s">
        <v>6461</v>
      </c>
      <c r="F236" s="23" t="s">
        <v>6462</v>
      </c>
      <c r="G236" s="23"/>
      <c r="H236" s="23" t="s">
        <v>729</v>
      </c>
      <c r="I236" s="22"/>
      <c r="J236" s="23"/>
    </row>
    <row r="237" spans="1:10" ht="36" x14ac:dyDescent="0.25">
      <c r="A237" s="20">
        <v>233</v>
      </c>
      <c r="B237" s="20" t="s">
        <v>649</v>
      </c>
      <c r="C237" s="21" t="s">
        <v>650</v>
      </c>
      <c r="D237" s="21" t="s">
        <v>6463</v>
      </c>
      <c r="E237" s="21" t="s">
        <v>6464</v>
      </c>
      <c r="F237" s="21" t="s">
        <v>745</v>
      </c>
      <c r="G237" s="21" t="s">
        <v>6465</v>
      </c>
      <c r="H237" s="21" t="s">
        <v>6466</v>
      </c>
      <c r="I237" s="20"/>
      <c r="J237" s="21"/>
    </row>
    <row r="238" spans="1:10" ht="36" x14ac:dyDescent="0.25">
      <c r="A238" s="22">
        <v>234</v>
      </c>
      <c r="B238" s="22" t="s">
        <v>649</v>
      </c>
      <c r="C238" s="23" t="s">
        <v>650</v>
      </c>
      <c r="D238" s="23" t="s">
        <v>6463</v>
      </c>
      <c r="E238" s="23" t="s">
        <v>6467</v>
      </c>
      <c r="F238" s="23" t="s">
        <v>747</v>
      </c>
      <c r="G238" s="23" t="s">
        <v>6465</v>
      </c>
      <c r="H238" s="23" t="s">
        <v>6466</v>
      </c>
      <c r="I238" s="22"/>
      <c r="J238" s="23"/>
    </row>
    <row r="239" spans="1:10" ht="36" x14ac:dyDescent="0.25">
      <c r="A239" s="20">
        <v>235</v>
      </c>
      <c r="B239" s="20" t="s">
        <v>649</v>
      </c>
      <c r="C239" s="21" t="s">
        <v>650</v>
      </c>
      <c r="D239" s="21" t="s">
        <v>6463</v>
      </c>
      <c r="E239" s="21" t="s">
        <v>6468</v>
      </c>
      <c r="F239" s="21" t="s">
        <v>752</v>
      </c>
      <c r="G239" s="21" t="s">
        <v>6469</v>
      </c>
      <c r="H239" s="21" t="s">
        <v>6470</v>
      </c>
      <c r="I239" s="20"/>
      <c r="J239" s="21"/>
    </row>
    <row r="240" spans="1:10" ht="36" x14ac:dyDescent="0.25">
      <c r="A240" s="22">
        <v>236</v>
      </c>
      <c r="B240" s="22" t="s">
        <v>649</v>
      </c>
      <c r="C240" s="23" t="s">
        <v>650</v>
      </c>
      <c r="D240" s="23" t="s">
        <v>6463</v>
      </c>
      <c r="E240" s="23" t="s">
        <v>6471</v>
      </c>
      <c r="F240" s="23" t="s">
        <v>6472</v>
      </c>
      <c r="G240" s="23" t="s">
        <v>6473</v>
      </c>
      <c r="H240" s="23" t="s">
        <v>6466</v>
      </c>
      <c r="I240" s="22"/>
      <c r="J240" s="23"/>
    </row>
    <row r="241" spans="1:10" ht="36" x14ac:dyDescent="0.25">
      <c r="A241" s="20">
        <v>237</v>
      </c>
      <c r="B241" s="20" t="s">
        <v>649</v>
      </c>
      <c r="C241" s="21" t="s">
        <v>650</v>
      </c>
      <c r="D241" s="21" t="s">
        <v>6474</v>
      </c>
      <c r="E241" s="21" t="s">
        <v>6456</v>
      </c>
      <c r="F241" s="21" t="s">
        <v>6475</v>
      </c>
      <c r="G241" s="21" t="s">
        <v>6476</v>
      </c>
      <c r="H241" s="21" t="s">
        <v>6477</v>
      </c>
      <c r="I241" s="20"/>
      <c r="J241" s="21"/>
    </row>
    <row r="242" spans="1:10" ht="36" x14ac:dyDescent="0.25">
      <c r="A242" s="22">
        <v>238</v>
      </c>
      <c r="B242" s="22" t="s">
        <v>649</v>
      </c>
      <c r="C242" s="23" t="s">
        <v>650</v>
      </c>
      <c r="D242" s="23" t="s">
        <v>6478</v>
      </c>
      <c r="E242" s="23" t="s">
        <v>6479</v>
      </c>
      <c r="F242" s="23" t="s">
        <v>766</v>
      </c>
      <c r="G242" s="23" t="s">
        <v>6480</v>
      </c>
      <c r="H242" s="23" t="s">
        <v>628</v>
      </c>
      <c r="I242" s="22"/>
      <c r="J242" s="23"/>
    </row>
    <row r="243" spans="1:10" ht="36" x14ac:dyDescent="0.25">
      <c r="A243" s="20">
        <v>239</v>
      </c>
      <c r="B243" s="20" t="s">
        <v>771</v>
      </c>
      <c r="C243" s="21" t="s">
        <v>772</v>
      </c>
      <c r="D243" s="21" t="s">
        <v>6481</v>
      </c>
      <c r="E243" s="21" t="s">
        <v>6482</v>
      </c>
      <c r="F243" s="21" t="s">
        <v>6483</v>
      </c>
      <c r="G243" s="21" t="s">
        <v>6484</v>
      </c>
      <c r="H243" s="21" t="s">
        <v>108</v>
      </c>
      <c r="I243" s="20"/>
      <c r="J243" s="21"/>
    </row>
    <row r="244" spans="1:10" ht="36" x14ac:dyDescent="0.25">
      <c r="A244" s="22">
        <v>240</v>
      </c>
      <c r="B244" s="22" t="s">
        <v>771</v>
      </c>
      <c r="C244" s="23" t="s">
        <v>772</v>
      </c>
      <c r="D244" s="23" t="s">
        <v>773</v>
      </c>
      <c r="E244" s="23" t="s">
        <v>6485</v>
      </c>
      <c r="F244" s="23" t="s">
        <v>788</v>
      </c>
      <c r="G244" s="23" t="s">
        <v>6486</v>
      </c>
      <c r="H244" s="23" t="s">
        <v>789</v>
      </c>
      <c r="I244" s="22"/>
      <c r="J244" s="23" t="s">
        <v>5957</v>
      </c>
    </row>
    <row r="245" spans="1:10" ht="54" x14ac:dyDescent="0.25">
      <c r="A245" s="20">
        <v>241</v>
      </c>
      <c r="B245" s="20" t="s">
        <v>771</v>
      </c>
      <c r="C245" s="21" t="s">
        <v>772</v>
      </c>
      <c r="D245" s="21" t="s">
        <v>773</v>
      </c>
      <c r="E245" s="21" t="s">
        <v>6487</v>
      </c>
      <c r="F245" s="21" t="s">
        <v>6488</v>
      </c>
      <c r="G245" s="21" t="s">
        <v>6489</v>
      </c>
      <c r="H245" s="21" t="s">
        <v>789</v>
      </c>
      <c r="I245" s="20"/>
      <c r="J245" s="21"/>
    </row>
    <row r="246" spans="1:10" ht="72" x14ac:dyDescent="0.25">
      <c r="A246" s="22">
        <v>242</v>
      </c>
      <c r="B246" s="22" t="s">
        <v>771</v>
      </c>
      <c r="C246" s="23" t="s">
        <v>772</v>
      </c>
      <c r="D246" s="23" t="s">
        <v>773</v>
      </c>
      <c r="E246" s="23" t="s">
        <v>6490</v>
      </c>
      <c r="F246" s="23" t="s">
        <v>6491</v>
      </c>
      <c r="G246" s="23" t="s">
        <v>6492</v>
      </c>
      <c r="H246" s="23" t="s">
        <v>789</v>
      </c>
      <c r="I246" s="22" t="s">
        <v>5914</v>
      </c>
      <c r="J246" s="23" t="s">
        <v>5957</v>
      </c>
    </row>
    <row r="247" spans="1:10" ht="36" x14ac:dyDescent="0.25">
      <c r="A247" s="20">
        <v>243</v>
      </c>
      <c r="B247" s="20" t="s">
        <v>771</v>
      </c>
      <c r="C247" s="21" t="s">
        <v>772</v>
      </c>
      <c r="D247" s="21" t="s">
        <v>773</v>
      </c>
      <c r="E247" s="21" t="s">
        <v>6493</v>
      </c>
      <c r="F247" s="21" t="s">
        <v>6494</v>
      </c>
      <c r="G247" s="21" t="s">
        <v>6495</v>
      </c>
      <c r="H247" s="21" t="s">
        <v>789</v>
      </c>
      <c r="I247" s="20"/>
      <c r="J247" s="21"/>
    </row>
    <row r="248" spans="1:10" ht="36" x14ac:dyDescent="0.25">
      <c r="A248" s="22">
        <v>244</v>
      </c>
      <c r="B248" s="22" t="s">
        <v>771</v>
      </c>
      <c r="C248" s="23" t="s">
        <v>772</v>
      </c>
      <c r="D248" s="23" t="s">
        <v>162</v>
      </c>
      <c r="E248" s="23" t="s">
        <v>6496</v>
      </c>
      <c r="F248" s="23" t="s">
        <v>6497</v>
      </c>
      <c r="G248" s="23" t="s">
        <v>6498</v>
      </c>
      <c r="H248" s="23" t="s">
        <v>181</v>
      </c>
      <c r="I248" s="22"/>
      <c r="J248" s="23"/>
    </row>
    <row r="249" spans="1:10" ht="36" x14ac:dyDescent="0.25">
      <c r="A249" s="20">
        <v>245</v>
      </c>
      <c r="B249" s="20" t="s">
        <v>771</v>
      </c>
      <c r="C249" s="21" t="s">
        <v>772</v>
      </c>
      <c r="D249" s="21" t="s">
        <v>162</v>
      </c>
      <c r="E249" s="21" t="s">
        <v>6499</v>
      </c>
      <c r="F249" s="21" t="s">
        <v>191</v>
      </c>
      <c r="G249" s="21" t="s">
        <v>6500</v>
      </c>
      <c r="H249" s="21" t="s">
        <v>181</v>
      </c>
      <c r="I249" s="20"/>
      <c r="J249" s="21"/>
    </row>
    <row r="250" spans="1:10" ht="36" x14ac:dyDescent="0.25">
      <c r="A250" s="22">
        <v>246</v>
      </c>
      <c r="B250" s="22" t="s">
        <v>771</v>
      </c>
      <c r="C250" s="23" t="s">
        <v>772</v>
      </c>
      <c r="D250" s="23" t="s">
        <v>162</v>
      </c>
      <c r="E250" s="23" t="s">
        <v>197</v>
      </c>
      <c r="F250" s="23" t="s">
        <v>4706</v>
      </c>
      <c r="G250" s="23" t="s">
        <v>6501</v>
      </c>
      <c r="H250" s="23" t="s">
        <v>194</v>
      </c>
      <c r="I250" s="22"/>
      <c r="J250" s="23"/>
    </row>
    <row r="251" spans="1:10" ht="36" x14ac:dyDescent="0.25">
      <c r="A251" s="20">
        <v>247</v>
      </c>
      <c r="B251" s="20" t="s">
        <v>771</v>
      </c>
      <c r="C251" s="21" t="s">
        <v>772</v>
      </c>
      <c r="D251" s="21" t="s">
        <v>794</v>
      </c>
      <c r="E251" s="21" t="s">
        <v>6502</v>
      </c>
      <c r="F251" s="21" t="s">
        <v>6503</v>
      </c>
      <c r="G251" s="21" t="s">
        <v>6504</v>
      </c>
      <c r="H251" s="21" t="s">
        <v>797</v>
      </c>
      <c r="I251" s="20"/>
      <c r="J251" s="21"/>
    </row>
    <row r="252" spans="1:10" ht="36" x14ac:dyDescent="0.25">
      <c r="A252" s="22">
        <v>248</v>
      </c>
      <c r="B252" s="22" t="s">
        <v>771</v>
      </c>
      <c r="C252" s="23" t="s">
        <v>772</v>
      </c>
      <c r="D252" s="23" t="s">
        <v>794</v>
      </c>
      <c r="E252" s="23" t="s">
        <v>6505</v>
      </c>
      <c r="F252" s="23" t="s">
        <v>6506</v>
      </c>
      <c r="G252" s="23" t="s">
        <v>6507</v>
      </c>
      <c r="H252" s="23" t="s">
        <v>800</v>
      </c>
      <c r="I252" s="22"/>
      <c r="J252" s="23"/>
    </row>
    <row r="253" spans="1:10" ht="36" x14ac:dyDescent="0.25">
      <c r="A253" s="20">
        <v>249</v>
      </c>
      <c r="B253" s="20" t="s">
        <v>771</v>
      </c>
      <c r="C253" s="21" t="s">
        <v>772</v>
      </c>
      <c r="D253" s="21" t="s">
        <v>794</v>
      </c>
      <c r="E253" s="21" t="s">
        <v>6508</v>
      </c>
      <c r="F253" s="21" t="s">
        <v>6509</v>
      </c>
      <c r="G253" s="21"/>
      <c r="H253" s="21" t="s">
        <v>800</v>
      </c>
      <c r="I253" s="20"/>
      <c r="J253" s="21"/>
    </row>
    <row r="254" spans="1:10" ht="36" x14ac:dyDescent="0.25">
      <c r="A254" s="22">
        <v>250</v>
      </c>
      <c r="B254" s="22" t="s">
        <v>771</v>
      </c>
      <c r="C254" s="23" t="s">
        <v>772</v>
      </c>
      <c r="D254" s="23" t="s">
        <v>794</v>
      </c>
      <c r="E254" s="23" t="s">
        <v>6510</v>
      </c>
      <c r="F254" s="23" t="s">
        <v>6511</v>
      </c>
      <c r="G254" s="23"/>
      <c r="H254" s="23" t="s">
        <v>800</v>
      </c>
      <c r="I254" s="22"/>
      <c r="J254" s="23"/>
    </row>
    <row r="255" spans="1:10" ht="36" x14ac:dyDescent="0.25">
      <c r="A255" s="20">
        <v>251</v>
      </c>
      <c r="B255" s="20" t="s">
        <v>771</v>
      </c>
      <c r="C255" s="21" t="s">
        <v>772</v>
      </c>
      <c r="D255" s="21" t="s">
        <v>794</v>
      </c>
      <c r="E255" s="21" t="s">
        <v>6512</v>
      </c>
      <c r="F255" s="21" t="s">
        <v>6513</v>
      </c>
      <c r="G255" s="21" t="s">
        <v>6514</v>
      </c>
      <c r="H255" s="21" t="s">
        <v>800</v>
      </c>
      <c r="I255" s="20"/>
      <c r="J255" s="21"/>
    </row>
    <row r="256" spans="1:10" ht="36" x14ac:dyDescent="0.25">
      <c r="A256" s="22">
        <v>252</v>
      </c>
      <c r="B256" s="22" t="s">
        <v>771</v>
      </c>
      <c r="C256" s="23" t="s">
        <v>772</v>
      </c>
      <c r="D256" s="23" t="s">
        <v>794</v>
      </c>
      <c r="E256" s="23" t="s">
        <v>6515</v>
      </c>
      <c r="F256" s="23" t="s">
        <v>804</v>
      </c>
      <c r="G256" s="23" t="s">
        <v>6516</v>
      </c>
      <c r="H256" s="23" t="s">
        <v>800</v>
      </c>
      <c r="I256" s="22"/>
      <c r="J256" s="23"/>
    </row>
    <row r="257" spans="1:10" ht="36" x14ac:dyDescent="0.25">
      <c r="A257" s="20">
        <v>253</v>
      </c>
      <c r="B257" s="20" t="s">
        <v>771</v>
      </c>
      <c r="C257" s="21" t="s">
        <v>772</v>
      </c>
      <c r="D257" s="21" t="s">
        <v>794</v>
      </c>
      <c r="E257" s="21" t="s">
        <v>6517</v>
      </c>
      <c r="F257" s="21" t="s">
        <v>6518</v>
      </c>
      <c r="G257" s="21" t="s">
        <v>6519</v>
      </c>
      <c r="H257" s="21" t="s">
        <v>800</v>
      </c>
      <c r="I257" s="20"/>
      <c r="J257" s="21"/>
    </row>
    <row r="258" spans="1:10" ht="36" x14ac:dyDescent="0.25">
      <c r="A258" s="22">
        <v>254</v>
      </c>
      <c r="B258" s="22" t="s">
        <v>771</v>
      </c>
      <c r="C258" s="23" t="s">
        <v>772</v>
      </c>
      <c r="D258" s="23" t="s">
        <v>794</v>
      </c>
      <c r="E258" s="23" t="s">
        <v>6517</v>
      </c>
      <c r="F258" s="23" t="s">
        <v>6520</v>
      </c>
      <c r="G258" s="23" t="s">
        <v>6521</v>
      </c>
      <c r="H258" s="23" t="s">
        <v>800</v>
      </c>
      <c r="I258" s="22"/>
      <c r="J258" s="23"/>
    </row>
    <row r="259" spans="1:10" ht="36" x14ac:dyDescent="0.25">
      <c r="A259" s="20">
        <v>255</v>
      </c>
      <c r="B259" s="20" t="s">
        <v>771</v>
      </c>
      <c r="C259" s="21" t="s">
        <v>772</v>
      </c>
      <c r="D259" s="21" t="s">
        <v>794</v>
      </c>
      <c r="E259" s="21" t="s">
        <v>6517</v>
      </c>
      <c r="F259" s="21" t="s">
        <v>6522</v>
      </c>
      <c r="G259" s="21" t="s">
        <v>6523</v>
      </c>
      <c r="H259" s="21" t="s">
        <v>800</v>
      </c>
      <c r="I259" s="20"/>
      <c r="J259" s="21"/>
    </row>
    <row r="260" spans="1:10" ht="36" x14ac:dyDescent="0.25">
      <c r="A260" s="22">
        <v>256</v>
      </c>
      <c r="B260" s="22" t="s">
        <v>771</v>
      </c>
      <c r="C260" s="23" t="s">
        <v>772</v>
      </c>
      <c r="D260" s="23" t="s">
        <v>794</v>
      </c>
      <c r="E260" s="23" t="s">
        <v>6524</v>
      </c>
      <c r="F260" s="23" t="s">
        <v>6525</v>
      </c>
      <c r="G260" s="23" t="s">
        <v>6526</v>
      </c>
      <c r="H260" s="23" t="s">
        <v>807</v>
      </c>
      <c r="I260" s="22"/>
      <c r="J260" s="23" t="s">
        <v>5957</v>
      </c>
    </row>
    <row r="261" spans="1:10" ht="36" x14ac:dyDescent="0.25">
      <c r="A261" s="20">
        <v>257</v>
      </c>
      <c r="B261" s="20" t="s">
        <v>771</v>
      </c>
      <c r="C261" s="21" t="s">
        <v>772</v>
      </c>
      <c r="D261" s="21" t="s">
        <v>794</v>
      </c>
      <c r="E261" s="21" t="s">
        <v>6527</v>
      </c>
      <c r="F261" s="21" t="s">
        <v>6528</v>
      </c>
      <c r="G261" s="21" t="s">
        <v>6529</v>
      </c>
      <c r="H261" s="21" t="s">
        <v>809</v>
      </c>
      <c r="I261" s="20"/>
      <c r="J261" s="21"/>
    </row>
    <row r="262" spans="1:10" ht="54" x14ac:dyDescent="0.25">
      <c r="A262" s="22">
        <v>258</v>
      </c>
      <c r="B262" s="22" t="s">
        <v>771</v>
      </c>
      <c r="C262" s="23" t="s">
        <v>772</v>
      </c>
      <c r="D262" s="23" t="s">
        <v>794</v>
      </c>
      <c r="E262" s="23" t="s">
        <v>6530</v>
      </c>
      <c r="F262" s="23" t="s">
        <v>6531</v>
      </c>
      <c r="G262" s="23"/>
      <c r="H262" s="23" t="s">
        <v>809</v>
      </c>
      <c r="I262" s="22"/>
      <c r="J262" s="23"/>
    </row>
    <row r="263" spans="1:10" ht="36" x14ac:dyDescent="0.25">
      <c r="A263" s="20">
        <v>259</v>
      </c>
      <c r="B263" s="20" t="s">
        <v>771</v>
      </c>
      <c r="C263" s="21" t="s">
        <v>772</v>
      </c>
      <c r="D263" s="21" t="s">
        <v>794</v>
      </c>
      <c r="E263" s="21" t="s">
        <v>6532</v>
      </c>
      <c r="F263" s="21" t="s">
        <v>6533</v>
      </c>
      <c r="G263" s="21" t="s">
        <v>6534</v>
      </c>
      <c r="H263" s="21" t="s">
        <v>809</v>
      </c>
      <c r="I263" s="20"/>
      <c r="J263" s="21"/>
    </row>
    <row r="264" spans="1:10" ht="36" x14ac:dyDescent="0.25">
      <c r="A264" s="22">
        <v>260</v>
      </c>
      <c r="B264" s="22" t="s">
        <v>771</v>
      </c>
      <c r="C264" s="23" t="s">
        <v>772</v>
      </c>
      <c r="D264" s="23" t="s">
        <v>794</v>
      </c>
      <c r="E264" s="23" t="s">
        <v>6535</v>
      </c>
      <c r="F264" s="23" t="s">
        <v>6536</v>
      </c>
      <c r="G264" s="23" t="s">
        <v>6537</v>
      </c>
      <c r="H264" s="23" t="s">
        <v>809</v>
      </c>
      <c r="I264" s="22"/>
      <c r="J264" s="23"/>
    </row>
    <row r="265" spans="1:10" ht="36" x14ac:dyDescent="0.25">
      <c r="A265" s="20">
        <v>261</v>
      </c>
      <c r="B265" s="20" t="s">
        <v>771</v>
      </c>
      <c r="C265" s="21" t="s">
        <v>772</v>
      </c>
      <c r="D265" s="21" t="s">
        <v>794</v>
      </c>
      <c r="E265" s="21" t="s">
        <v>6535</v>
      </c>
      <c r="F265" s="21" t="s">
        <v>6538</v>
      </c>
      <c r="G265" s="21" t="s">
        <v>6539</v>
      </c>
      <c r="H265" s="21" t="s">
        <v>809</v>
      </c>
      <c r="I265" s="20"/>
      <c r="J265" s="21"/>
    </row>
    <row r="266" spans="1:10" ht="36" x14ac:dyDescent="0.25">
      <c r="A266" s="22">
        <v>262</v>
      </c>
      <c r="B266" s="22" t="s">
        <v>771</v>
      </c>
      <c r="C266" s="23" t="s">
        <v>772</v>
      </c>
      <c r="D266" s="23" t="s">
        <v>794</v>
      </c>
      <c r="E266" s="23" t="s">
        <v>6540</v>
      </c>
      <c r="F266" s="23" t="s">
        <v>6541</v>
      </c>
      <c r="G266" s="23"/>
      <c r="H266" s="23" t="s">
        <v>809</v>
      </c>
      <c r="I266" s="22"/>
      <c r="J266" s="23"/>
    </row>
    <row r="267" spans="1:10" ht="36" x14ac:dyDescent="0.25">
      <c r="A267" s="20">
        <v>263</v>
      </c>
      <c r="B267" s="20" t="s">
        <v>771</v>
      </c>
      <c r="C267" s="21" t="s">
        <v>772</v>
      </c>
      <c r="D267" s="21" t="s">
        <v>794</v>
      </c>
      <c r="E267" s="21" t="s">
        <v>6542</v>
      </c>
      <c r="F267" s="21" t="s">
        <v>6543</v>
      </c>
      <c r="G267" s="21" t="s">
        <v>6544</v>
      </c>
      <c r="H267" s="21" t="s">
        <v>809</v>
      </c>
      <c r="I267" s="20"/>
      <c r="J267" s="21"/>
    </row>
    <row r="268" spans="1:10" ht="36" x14ac:dyDescent="0.25">
      <c r="A268" s="22">
        <v>264</v>
      </c>
      <c r="B268" s="22" t="s">
        <v>771</v>
      </c>
      <c r="C268" s="23" t="s">
        <v>772</v>
      </c>
      <c r="D268" s="23" t="s">
        <v>794</v>
      </c>
      <c r="E268" s="23" t="s">
        <v>6545</v>
      </c>
      <c r="F268" s="23" t="s">
        <v>6546</v>
      </c>
      <c r="G268" s="23" t="s">
        <v>6547</v>
      </c>
      <c r="H268" s="23" t="s">
        <v>809</v>
      </c>
      <c r="I268" s="22"/>
      <c r="J268" s="23"/>
    </row>
    <row r="269" spans="1:10" ht="36" x14ac:dyDescent="0.25">
      <c r="A269" s="20">
        <v>265</v>
      </c>
      <c r="B269" s="20" t="s">
        <v>771</v>
      </c>
      <c r="C269" s="21" t="s">
        <v>772</v>
      </c>
      <c r="D269" s="21" t="s">
        <v>794</v>
      </c>
      <c r="E269" s="21" t="s">
        <v>6548</v>
      </c>
      <c r="F269" s="21" t="s">
        <v>6549</v>
      </c>
      <c r="G269" s="21" t="s">
        <v>6550</v>
      </c>
      <c r="H269" s="21" t="s">
        <v>809</v>
      </c>
      <c r="I269" s="20"/>
      <c r="J269" s="21"/>
    </row>
    <row r="270" spans="1:10" ht="36" x14ac:dyDescent="0.25">
      <c r="A270" s="22">
        <v>266</v>
      </c>
      <c r="B270" s="22" t="s">
        <v>771</v>
      </c>
      <c r="C270" s="23" t="s">
        <v>772</v>
      </c>
      <c r="D270" s="23" t="s">
        <v>794</v>
      </c>
      <c r="E270" s="23" t="s">
        <v>6551</v>
      </c>
      <c r="F270" s="23" t="s">
        <v>6552</v>
      </c>
      <c r="G270" s="23" t="s">
        <v>1580</v>
      </c>
      <c r="H270" s="23" t="s">
        <v>809</v>
      </c>
      <c r="I270" s="22"/>
      <c r="J270" s="23"/>
    </row>
    <row r="271" spans="1:10" ht="36" x14ac:dyDescent="0.25">
      <c r="A271" s="20">
        <v>267</v>
      </c>
      <c r="B271" s="20" t="s">
        <v>771</v>
      </c>
      <c r="C271" s="21" t="s">
        <v>772</v>
      </c>
      <c r="D271" s="21" t="s">
        <v>794</v>
      </c>
      <c r="E271" s="21" t="s">
        <v>6553</v>
      </c>
      <c r="F271" s="21" t="s">
        <v>6554</v>
      </c>
      <c r="G271" s="21"/>
      <c r="H271" s="21" t="s">
        <v>809</v>
      </c>
      <c r="I271" s="20"/>
      <c r="J271" s="21"/>
    </row>
    <row r="272" spans="1:10" ht="36" x14ac:dyDescent="0.25">
      <c r="A272" s="22">
        <v>268</v>
      </c>
      <c r="B272" s="22" t="s">
        <v>771</v>
      </c>
      <c r="C272" s="23" t="s">
        <v>772</v>
      </c>
      <c r="D272" s="23" t="s">
        <v>794</v>
      </c>
      <c r="E272" s="23" t="s">
        <v>6555</v>
      </c>
      <c r="F272" s="23" t="s">
        <v>1744</v>
      </c>
      <c r="G272" s="23" t="s">
        <v>6556</v>
      </c>
      <c r="H272" s="23" t="s">
        <v>809</v>
      </c>
      <c r="I272" s="22"/>
      <c r="J272" s="23"/>
    </row>
    <row r="273" spans="1:10" ht="36" x14ac:dyDescent="0.25">
      <c r="A273" s="20">
        <v>269</v>
      </c>
      <c r="B273" s="20" t="s">
        <v>771</v>
      </c>
      <c r="C273" s="21" t="s">
        <v>772</v>
      </c>
      <c r="D273" s="21" t="s">
        <v>794</v>
      </c>
      <c r="E273" s="21" t="s">
        <v>6557</v>
      </c>
      <c r="F273" s="21" t="s">
        <v>6558</v>
      </c>
      <c r="G273" s="21" t="s">
        <v>6559</v>
      </c>
      <c r="H273" s="21" t="s">
        <v>809</v>
      </c>
      <c r="I273" s="20"/>
      <c r="J273" s="21"/>
    </row>
    <row r="274" spans="1:10" ht="36" x14ac:dyDescent="0.25">
      <c r="A274" s="22">
        <v>270</v>
      </c>
      <c r="B274" s="22" t="s">
        <v>771</v>
      </c>
      <c r="C274" s="23" t="s">
        <v>772</v>
      </c>
      <c r="D274" s="23" t="s">
        <v>794</v>
      </c>
      <c r="E274" s="23" t="s">
        <v>6560</v>
      </c>
      <c r="F274" s="23" t="s">
        <v>6561</v>
      </c>
      <c r="G274" s="23" t="s">
        <v>6562</v>
      </c>
      <c r="H274" s="23" t="s">
        <v>828</v>
      </c>
      <c r="I274" s="22"/>
      <c r="J274" s="23"/>
    </row>
    <row r="275" spans="1:10" ht="36" x14ac:dyDescent="0.25">
      <c r="A275" s="20">
        <v>271</v>
      </c>
      <c r="B275" s="20" t="s">
        <v>771</v>
      </c>
      <c r="C275" s="21" t="s">
        <v>772</v>
      </c>
      <c r="D275" s="21" t="s">
        <v>794</v>
      </c>
      <c r="E275" s="21" t="s">
        <v>6563</v>
      </c>
      <c r="F275" s="21" t="s">
        <v>6564</v>
      </c>
      <c r="G275" s="21" t="s">
        <v>6562</v>
      </c>
      <c r="H275" s="21" t="s">
        <v>828</v>
      </c>
      <c r="I275" s="20"/>
      <c r="J275" s="21"/>
    </row>
    <row r="276" spans="1:10" ht="36" x14ac:dyDescent="0.25">
      <c r="A276" s="22">
        <v>272</v>
      </c>
      <c r="B276" s="22" t="s">
        <v>771</v>
      </c>
      <c r="C276" s="23" t="s">
        <v>772</v>
      </c>
      <c r="D276" s="23" t="s">
        <v>794</v>
      </c>
      <c r="E276" s="23" t="s">
        <v>6565</v>
      </c>
      <c r="F276" s="23" t="s">
        <v>6566</v>
      </c>
      <c r="G276" s="23"/>
      <c r="H276" s="23" t="s">
        <v>828</v>
      </c>
      <c r="I276" s="22"/>
      <c r="J276" s="23"/>
    </row>
    <row r="277" spans="1:10" ht="36" x14ac:dyDescent="0.25">
      <c r="A277" s="20">
        <v>273</v>
      </c>
      <c r="B277" s="20" t="s">
        <v>771</v>
      </c>
      <c r="C277" s="21" t="s">
        <v>772</v>
      </c>
      <c r="D277" s="21" t="s">
        <v>794</v>
      </c>
      <c r="E277" s="21" t="s">
        <v>6530</v>
      </c>
      <c r="F277" s="21" t="s">
        <v>836</v>
      </c>
      <c r="G277" s="21"/>
      <c r="H277" s="21" t="s">
        <v>828</v>
      </c>
      <c r="I277" s="20"/>
      <c r="J277" s="21"/>
    </row>
    <row r="278" spans="1:10" ht="36" x14ac:dyDescent="0.25">
      <c r="A278" s="22">
        <v>274</v>
      </c>
      <c r="B278" s="22" t="s">
        <v>771</v>
      </c>
      <c r="C278" s="23" t="s">
        <v>772</v>
      </c>
      <c r="D278" s="23" t="s">
        <v>794</v>
      </c>
      <c r="E278" s="23" t="s">
        <v>6567</v>
      </c>
      <c r="F278" s="23" t="s">
        <v>6568</v>
      </c>
      <c r="G278" s="23" t="s">
        <v>6569</v>
      </c>
      <c r="H278" s="23" t="s">
        <v>828</v>
      </c>
      <c r="I278" s="22"/>
      <c r="J278" s="23"/>
    </row>
    <row r="279" spans="1:10" ht="36" x14ac:dyDescent="0.25">
      <c r="A279" s="20">
        <v>275</v>
      </c>
      <c r="B279" s="20" t="s">
        <v>771</v>
      </c>
      <c r="C279" s="21" t="s">
        <v>772</v>
      </c>
      <c r="D279" s="21" t="s">
        <v>794</v>
      </c>
      <c r="E279" s="21" t="s">
        <v>6570</v>
      </c>
      <c r="F279" s="21" t="s">
        <v>6571</v>
      </c>
      <c r="G279" s="21" t="s">
        <v>6572</v>
      </c>
      <c r="H279" s="21" t="s">
        <v>828</v>
      </c>
      <c r="I279" s="20"/>
      <c r="J279" s="21"/>
    </row>
    <row r="280" spans="1:10" ht="36" x14ac:dyDescent="0.25">
      <c r="A280" s="22">
        <v>276</v>
      </c>
      <c r="B280" s="22" t="s">
        <v>771</v>
      </c>
      <c r="C280" s="23" t="s">
        <v>772</v>
      </c>
      <c r="D280" s="23" t="s">
        <v>794</v>
      </c>
      <c r="E280" s="23" t="s">
        <v>6573</v>
      </c>
      <c r="F280" s="23" t="s">
        <v>6574</v>
      </c>
      <c r="G280" s="23" t="s">
        <v>6575</v>
      </c>
      <c r="H280" s="23" t="s">
        <v>828</v>
      </c>
      <c r="I280" s="22"/>
      <c r="J280" s="23"/>
    </row>
    <row r="281" spans="1:10" ht="36" x14ac:dyDescent="0.25">
      <c r="A281" s="20">
        <v>277</v>
      </c>
      <c r="B281" s="20" t="s">
        <v>771</v>
      </c>
      <c r="C281" s="21" t="s">
        <v>772</v>
      </c>
      <c r="D281" s="21" t="s">
        <v>794</v>
      </c>
      <c r="E281" s="21" t="s">
        <v>6576</v>
      </c>
      <c r="F281" s="21" t="s">
        <v>6541</v>
      </c>
      <c r="G281" s="21" t="s">
        <v>6577</v>
      </c>
      <c r="H281" s="21" t="s">
        <v>828</v>
      </c>
      <c r="I281" s="20"/>
      <c r="J281" s="21"/>
    </row>
    <row r="282" spans="1:10" ht="36" x14ac:dyDescent="0.25">
      <c r="A282" s="22">
        <v>278</v>
      </c>
      <c r="B282" s="22" t="s">
        <v>771</v>
      </c>
      <c r="C282" s="23" t="s">
        <v>772</v>
      </c>
      <c r="D282" s="23" t="s">
        <v>6578</v>
      </c>
      <c r="E282" s="23" t="s">
        <v>6579</v>
      </c>
      <c r="F282" s="23" t="s">
        <v>6580</v>
      </c>
      <c r="G282" s="23"/>
      <c r="H282" s="23" t="s">
        <v>828</v>
      </c>
      <c r="I282" s="22"/>
      <c r="J282" s="23"/>
    </row>
    <row r="283" spans="1:10" ht="36" x14ac:dyDescent="0.25">
      <c r="A283" s="20">
        <v>279</v>
      </c>
      <c r="B283" s="20" t="s">
        <v>771</v>
      </c>
      <c r="C283" s="21" t="s">
        <v>772</v>
      </c>
      <c r="D283" s="21" t="s">
        <v>6578</v>
      </c>
      <c r="E283" s="21" t="s">
        <v>6581</v>
      </c>
      <c r="F283" s="21" t="s">
        <v>6582</v>
      </c>
      <c r="G283" s="21"/>
      <c r="H283" s="21" t="s">
        <v>828</v>
      </c>
      <c r="I283" s="20"/>
      <c r="J283" s="21"/>
    </row>
    <row r="284" spans="1:10" ht="36" x14ac:dyDescent="0.25">
      <c r="A284" s="22">
        <v>280</v>
      </c>
      <c r="B284" s="22" t="s">
        <v>771</v>
      </c>
      <c r="C284" s="23" t="s">
        <v>772</v>
      </c>
      <c r="D284" s="23" t="s">
        <v>6578</v>
      </c>
      <c r="E284" s="23" t="s">
        <v>6583</v>
      </c>
      <c r="F284" s="23" t="s">
        <v>6584</v>
      </c>
      <c r="G284" s="23"/>
      <c r="H284" s="23" t="s">
        <v>828</v>
      </c>
      <c r="I284" s="22"/>
      <c r="J284" s="23"/>
    </row>
    <row r="285" spans="1:10" ht="36" x14ac:dyDescent="0.25">
      <c r="A285" s="20">
        <v>281</v>
      </c>
      <c r="B285" s="20" t="s">
        <v>771</v>
      </c>
      <c r="C285" s="21" t="s">
        <v>772</v>
      </c>
      <c r="D285" s="21" t="s">
        <v>6578</v>
      </c>
      <c r="E285" s="21" t="s">
        <v>6585</v>
      </c>
      <c r="F285" s="21" t="s">
        <v>6586</v>
      </c>
      <c r="G285" s="21"/>
      <c r="H285" s="21" t="s">
        <v>828</v>
      </c>
      <c r="I285" s="20"/>
      <c r="J285" s="21"/>
    </row>
    <row r="286" spans="1:10" ht="36" x14ac:dyDescent="0.25">
      <c r="A286" s="22">
        <v>282</v>
      </c>
      <c r="B286" s="22" t="s">
        <v>771</v>
      </c>
      <c r="C286" s="23" t="s">
        <v>772</v>
      </c>
      <c r="D286" s="23" t="s">
        <v>6578</v>
      </c>
      <c r="E286" s="23" t="s">
        <v>6587</v>
      </c>
      <c r="F286" s="23" t="s">
        <v>6588</v>
      </c>
      <c r="G286" s="23"/>
      <c r="H286" s="23" t="s">
        <v>828</v>
      </c>
      <c r="I286" s="22"/>
      <c r="J286" s="23"/>
    </row>
    <row r="287" spans="1:10" ht="36" x14ac:dyDescent="0.25">
      <c r="A287" s="20">
        <v>283</v>
      </c>
      <c r="B287" s="20" t="s">
        <v>771</v>
      </c>
      <c r="C287" s="21" t="s">
        <v>772</v>
      </c>
      <c r="D287" s="21" t="s">
        <v>6578</v>
      </c>
      <c r="E287" s="21" t="s">
        <v>6589</v>
      </c>
      <c r="F287" s="21" t="s">
        <v>6590</v>
      </c>
      <c r="G287" s="21"/>
      <c r="H287" s="21" t="s">
        <v>828</v>
      </c>
      <c r="I287" s="20"/>
      <c r="J287" s="21"/>
    </row>
    <row r="288" spans="1:10" ht="36" x14ac:dyDescent="0.25">
      <c r="A288" s="22">
        <v>284</v>
      </c>
      <c r="B288" s="22" t="s">
        <v>771</v>
      </c>
      <c r="C288" s="23" t="s">
        <v>772</v>
      </c>
      <c r="D288" s="23" t="s">
        <v>6578</v>
      </c>
      <c r="E288" s="23" t="s">
        <v>6591</v>
      </c>
      <c r="F288" s="23" t="s">
        <v>6592</v>
      </c>
      <c r="G288" s="23"/>
      <c r="H288" s="23" t="s">
        <v>828</v>
      </c>
      <c r="I288" s="22"/>
      <c r="J288" s="23"/>
    </row>
    <row r="289" spans="1:10" ht="36" x14ac:dyDescent="0.25">
      <c r="A289" s="20">
        <v>285</v>
      </c>
      <c r="B289" s="20" t="s">
        <v>771</v>
      </c>
      <c r="C289" s="21" t="s">
        <v>772</v>
      </c>
      <c r="D289" s="21" t="s">
        <v>838</v>
      </c>
      <c r="E289" s="21" t="s">
        <v>6593</v>
      </c>
      <c r="F289" s="21" t="s">
        <v>6594</v>
      </c>
      <c r="G289" s="21"/>
      <c r="H289" s="21" t="s">
        <v>840</v>
      </c>
      <c r="I289" s="20"/>
      <c r="J289" s="21"/>
    </row>
    <row r="290" spans="1:10" ht="36" x14ac:dyDescent="0.25">
      <c r="A290" s="22">
        <v>286</v>
      </c>
      <c r="B290" s="22" t="s">
        <v>771</v>
      </c>
      <c r="C290" s="23" t="s">
        <v>772</v>
      </c>
      <c r="D290" s="23" t="s">
        <v>838</v>
      </c>
      <c r="E290" s="23" t="s">
        <v>6595</v>
      </c>
      <c r="F290" s="23" t="s">
        <v>6596</v>
      </c>
      <c r="G290" s="23" t="s">
        <v>6597</v>
      </c>
      <c r="H290" s="23" t="s">
        <v>844</v>
      </c>
      <c r="I290" s="22"/>
      <c r="J290" s="23"/>
    </row>
    <row r="291" spans="1:10" ht="36" x14ac:dyDescent="0.25">
      <c r="A291" s="20">
        <v>287</v>
      </c>
      <c r="B291" s="20" t="s">
        <v>771</v>
      </c>
      <c r="C291" s="21" t="s">
        <v>772</v>
      </c>
      <c r="D291" s="21" t="s">
        <v>838</v>
      </c>
      <c r="E291" s="21" t="s">
        <v>6598</v>
      </c>
      <c r="F291" s="21" t="s">
        <v>6599</v>
      </c>
      <c r="G291" s="21" t="s">
        <v>6547</v>
      </c>
      <c r="H291" s="21" t="s">
        <v>844</v>
      </c>
      <c r="I291" s="20"/>
      <c r="J291" s="21"/>
    </row>
    <row r="292" spans="1:10" ht="36" x14ac:dyDescent="0.25">
      <c r="A292" s="22">
        <v>288</v>
      </c>
      <c r="B292" s="22" t="s">
        <v>771</v>
      </c>
      <c r="C292" s="23" t="s">
        <v>772</v>
      </c>
      <c r="D292" s="23" t="s">
        <v>838</v>
      </c>
      <c r="E292" s="23" t="s">
        <v>6600</v>
      </c>
      <c r="F292" s="23" t="s">
        <v>6601</v>
      </c>
      <c r="G292" s="23" t="s">
        <v>6547</v>
      </c>
      <c r="H292" s="23" t="s">
        <v>844</v>
      </c>
      <c r="I292" s="22"/>
      <c r="J292" s="23"/>
    </row>
    <row r="293" spans="1:10" ht="36" x14ac:dyDescent="0.25">
      <c r="A293" s="20">
        <v>289</v>
      </c>
      <c r="B293" s="20" t="s">
        <v>771</v>
      </c>
      <c r="C293" s="21" t="s">
        <v>772</v>
      </c>
      <c r="D293" s="21" t="s">
        <v>838</v>
      </c>
      <c r="E293" s="21" t="s">
        <v>6602</v>
      </c>
      <c r="F293" s="21" t="s">
        <v>6599</v>
      </c>
      <c r="G293" s="21" t="s">
        <v>6547</v>
      </c>
      <c r="H293" s="21" t="s">
        <v>844</v>
      </c>
      <c r="I293" s="20"/>
      <c r="J293" s="21" t="s">
        <v>5957</v>
      </c>
    </row>
    <row r="294" spans="1:10" ht="36" x14ac:dyDescent="0.25">
      <c r="A294" s="22">
        <v>290</v>
      </c>
      <c r="B294" s="22" t="s">
        <v>771</v>
      </c>
      <c r="C294" s="23" t="s">
        <v>772</v>
      </c>
      <c r="D294" s="23" t="s">
        <v>838</v>
      </c>
      <c r="E294" s="23" t="s">
        <v>6603</v>
      </c>
      <c r="F294" s="23" t="s">
        <v>6604</v>
      </c>
      <c r="G294" s="23" t="s">
        <v>6547</v>
      </c>
      <c r="H294" s="23" t="s">
        <v>844</v>
      </c>
      <c r="I294" s="22"/>
      <c r="J294" s="23"/>
    </row>
    <row r="295" spans="1:10" ht="36" x14ac:dyDescent="0.25">
      <c r="A295" s="20">
        <v>291</v>
      </c>
      <c r="B295" s="20" t="s">
        <v>771</v>
      </c>
      <c r="C295" s="21" t="s">
        <v>772</v>
      </c>
      <c r="D295" s="21" t="s">
        <v>838</v>
      </c>
      <c r="E295" s="21" t="s">
        <v>6605</v>
      </c>
      <c r="F295" s="21" t="s">
        <v>6606</v>
      </c>
      <c r="G295" s="21" t="s">
        <v>6547</v>
      </c>
      <c r="H295" s="21" t="s">
        <v>844</v>
      </c>
      <c r="I295" s="20"/>
      <c r="J295" s="21"/>
    </row>
    <row r="296" spans="1:10" ht="36" x14ac:dyDescent="0.25">
      <c r="A296" s="22">
        <v>292</v>
      </c>
      <c r="B296" s="22" t="s">
        <v>771</v>
      </c>
      <c r="C296" s="23" t="s">
        <v>772</v>
      </c>
      <c r="D296" s="23" t="s">
        <v>838</v>
      </c>
      <c r="E296" s="23" t="s">
        <v>6607</v>
      </c>
      <c r="F296" s="23" t="s">
        <v>6608</v>
      </c>
      <c r="G296" s="23" t="s">
        <v>6609</v>
      </c>
      <c r="H296" s="23" t="s">
        <v>844</v>
      </c>
      <c r="I296" s="22"/>
      <c r="J296" s="23"/>
    </row>
    <row r="297" spans="1:10" ht="36" x14ac:dyDescent="0.25">
      <c r="A297" s="20">
        <v>293</v>
      </c>
      <c r="B297" s="20" t="s">
        <v>771</v>
      </c>
      <c r="C297" s="21" t="s">
        <v>772</v>
      </c>
      <c r="D297" s="21" t="s">
        <v>838</v>
      </c>
      <c r="E297" s="21" t="s">
        <v>6610</v>
      </c>
      <c r="F297" s="21" t="s">
        <v>6611</v>
      </c>
      <c r="G297" s="21" t="s">
        <v>6612</v>
      </c>
      <c r="H297" s="21" t="s">
        <v>844</v>
      </c>
      <c r="I297" s="20"/>
      <c r="J297" s="21"/>
    </row>
    <row r="298" spans="1:10" ht="36" x14ac:dyDescent="0.25">
      <c r="A298" s="22">
        <v>294</v>
      </c>
      <c r="B298" s="22" t="s">
        <v>771</v>
      </c>
      <c r="C298" s="23" t="s">
        <v>772</v>
      </c>
      <c r="D298" s="23" t="s">
        <v>838</v>
      </c>
      <c r="E298" s="23" t="s">
        <v>6610</v>
      </c>
      <c r="F298" s="23" t="s">
        <v>6613</v>
      </c>
      <c r="G298" s="23" t="s">
        <v>6523</v>
      </c>
      <c r="H298" s="23" t="s">
        <v>844</v>
      </c>
      <c r="I298" s="22"/>
      <c r="J298" s="23"/>
    </row>
    <row r="299" spans="1:10" ht="36" x14ac:dyDescent="0.25">
      <c r="A299" s="20">
        <v>295</v>
      </c>
      <c r="B299" s="20" t="s">
        <v>771</v>
      </c>
      <c r="C299" s="21" t="s">
        <v>772</v>
      </c>
      <c r="D299" s="21" t="s">
        <v>838</v>
      </c>
      <c r="E299" s="21" t="s">
        <v>6614</v>
      </c>
      <c r="F299" s="21" t="s">
        <v>6608</v>
      </c>
      <c r="G299" s="21"/>
      <c r="H299" s="21" t="s">
        <v>844</v>
      </c>
      <c r="I299" s="20"/>
      <c r="J299" s="21"/>
    </row>
    <row r="300" spans="1:10" ht="36" x14ac:dyDescent="0.25">
      <c r="A300" s="22">
        <v>296</v>
      </c>
      <c r="B300" s="22" t="s">
        <v>771</v>
      </c>
      <c r="C300" s="23" t="s">
        <v>772</v>
      </c>
      <c r="D300" s="23" t="s">
        <v>838</v>
      </c>
      <c r="E300" s="23" t="s">
        <v>6615</v>
      </c>
      <c r="F300" s="23" t="s">
        <v>6616</v>
      </c>
      <c r="G300" s="23" t="s">
        <v>6617</v>
      </c>
      <c r="H300" s="23" t="s">
        <v>844</v>
      </c>
      <c r="I300" s="22"/>
      <c r="J300" s="23"/>
    </row>
    <row r="301" spans="1:10" ht="36" x14ac:dyDescent="0.25">
      <c r="A301" s="20">
        <v>297</v>
      </c>
      <c r="B301" s="20" t="s">
        <v>771</v>
      </c>
      <c r="C301" s="21" t="s">
        <v>772</v>
      </c>
      <c r="D301" s="21" t="s">
        <v>838</v>
      </c>
      <c r="E301" s="21" t="s">
        <v>6615</v>
      </c>
      <c r="F301" s="21" t="s">
        <v>6618</v>
      </c>
      <c r="G301" s="21" t="s">
        <v>6619</v>
      </c>
      <c r="H301" s="21" t="s">
        <v>844</v>
      </c>
      <c r="I301" s="20"/>
      <c r="J301" s="21"/>
    </row>
    <row r="302" spans="1:10" ht="36" x14ac:dyDescent="0.25">
      <c r="A302" s="22">
        <v>298</v>
      </c>
      <c r="B302" s="22" t="s">
        <v>771</v>
      </c>
      <c r="C302" s="23" t="s">
        <v>772</v>
      </c>
      <c r="D302" s="23" t="s">
        <v>838</v>
      </c>
      <c r="E302" s="23" t="s">
        <v>6620</v>
      </c>
      <c r="F302" s="23" t="s">
        <v>6621</v>
      </c>
      <c r="G302" s="23"/>
      <c r="H302" s="23" t="s">
        <v>844</v>
      </c>
      <c r="I302" s="22"/>
      <c r="J302" s="23"/>
    </row>
    <row r="303" spans="1:10" ht="54" x14ac:dyDescent="0.25">
      <c r="A303" s="20">
        <v>299</v>
      </c>
      <c r="B303" s="20" t="s">
        <v>771</v>
      </c>
      <c r="C303" s="21" t="s">
        <v>772</v>
      </c>
      <c r="D303" s="21" t="s">
        <v>838</v>
      </c>
      <c r="E303" s="21" t="s">
        <v>6622</v>
      </c>
      <c r="F303" s="21" t="s">
        <v>6623</v>
      </c>
      <c r="G303" s="21" t="s">
        <v>6624</v>
      </c>
      <c r="H303" s="21" t="s">
        <v>844</v>
      </c>
      <c r="I303" s="20"/>
      <c r="J303" s="21" t="s">
        <v>5957</v>
      </c>
    </row>
    <row r="304" spans="1:10" ht="54" x14ac:dyDescent="0.25">
      <c r="A304" s="22">
        <v>300</v>
      </c>
      <c r="B304" s="22" t="s">
        <v>771</v>
      </c>
      <c r="C304" s="23" t="s">
        <v>772</v>
      </c>
      <c r="D304" s="23" t="s">
        <v>838</v>
      </c>
      <c r="E304" s="23" t="s">
        <v>6625</v>
      </c>
      <c r="F304" s="23" t="s">
        <v>6626</v>
      </c>
      <c r="G304" s="23"/>
      <c r="H304" s="23" t="s">
        <v>847</v>
      </c>
      <c r="I304" s="22"/>
      <c r="J304" s="23"/>
    </row>
    <row r="305" spans="1:10" ht="36" x14ac:dyDescent="0.25">
      <c r="A305" s="20">
        <v>301</v>
      </c>
      <c r="B305" s="20" t="s">
        <v>771</v>
      </c>
      <c r="C305" s="21" t="s">
        <v>772</v>
      </c>
      <c r="D305" s="21" t="s">
        <v>845</v>
      </c>
      <c r="E305" s="21" t="s">
        <v>6627</v>
      </c>
      <c r="F305" s="21" t="s">
        <v>6628</v>
      </c>
      <c r="G305" s="21" t="s">
        <v>6547</v>
      </c>
      <c r="H305" s="21" t="s">
        <v>847</v>
      </c>
      <c r="I305" s="20"/>
      <c r="J305" s="21"/>
    </row>
    <row r="306" spans="1:10" ht="36" x14ac:dyDescent="0.25">
      <c r="A306" s="22">
        <v>302</v>
      </c>
      <c r="B306" s="22" t="s">
        <v>771</v>
      </c>
      <c r="C306" s="23" t="s">
        <v>772</v>
      </c>
      <c r="D306" s="23" t="s">
        <v>845</v>
      </c>
      <c r="E306" s="23" t="s">
        <v>6629</v>
      </c>
      <c r="F306" s="23" t="s">
        <v>6630</v>
      </c>
      <c r="G306" s="23" t="s">
        <v>6547</v>
      </c>
      <c r="H306" s="23" t="s">
        <v>847</v>
      </c>
      <c r="I306" s="22"/>
      <c r="J306" s="23"/>
    </row>
    <row r="307" spans="1:10" ht="36" x14ac:dyDescent="0.25">
      <c r="A307" s="20">
        <v>303</v>
      </c>
      <c r="B307" s="20" t="s">
        <v>771</v>
      </c>
      <c r="C307" s="21" t="s">
        <v>772</v>
      </c>
      <c r="D307" s="21" t="s">
        <v>845</v>
      </c>
      <c r="E307" s="21" t="s">
        <v>6631</v>
      </c>
      <c r="F307" s="21" t="s">
        <v>6632</v>
      </c>
      <c r="G307" s="21" t="s">
        <v>6547</v>
      </c>
      <c r="H307" s="21" t="s">
        <v>847</v>
      </c>
      <c r="I307" s="20"/>
      <c r="J307" s="21"/>
    </row>
    <row r="308" spans="1:10" ht="36" x14ac:dyDescent="0.25">
      <c r="A308" s="22">
        <v>304</v>
      </c>
      <c r="B308" s="22" t="s">
        <v>771</v>
      </c>
      <c r="C308" s="23" t="s">
        <v>772</v>
      </c>
      <c r="D308" s="23" t="s">
        <v>845</v>
      </c>
      <c r="E308" s="23" t="s">
        <v>6629</v>
      </c>
      <c r="F308" s="23" t="s">
        <v>6633</v>
      </c>
      <c r="G308" s="23" t="s">
        <v>6634</v>
      </c>
      <c r="H308" s="23" t="s">
        <v>851</v>
      </c>
      <c r="I308" s="22"/>
      <c r="J308" s="23"/>
    </row>
    <row r="309" spans="1:10" ht="36" x14ac:dyDescent="0.25">
      <c r="A309" s="20">
        <v>305</v>
      </c>
      <c r="B309" s="20" t="s">
        <v>771</v>
      </c>
      <c r="C309" s="21" t="s">
        <v>772</v>
      </c>
      <c r="D309" s="21" t="s">
        <v>845</v>
      </c>
      <c r="E309" s="21" t="s">
        <v>6631</v>
      </c>
      <c r="F309" s="21" t="s">
        <v>6635</v>
      </c>
      <c r="G309" s="21" t="s">
        <v>6636</v>
      </c>
      <c r="H309" s="21" t="s">
        <v>851</v>
      </c>
      <c r="I309" s="20"/>
      <c r="J309" s="21"/>
    </row>
    <row r="310" spans="1:10" ht="36" x14ac:dyDescent="0.25">
      <c r="A310" s="22">
        <v>306</v>
      </c>
      <c r="B310" s="22" t="s">
        <v>771</v>
      </c>
      <c r="C310" s="23" t="s">
        <v>772</v>
      </c>
      <c r="D310" s="23" t="s">
        <v>845</v>
      </c>
      <c r="E310" s="23" t="s">
        <v>6637</v>
      </c>
      <c r="F310" s="23" t="s">
        <v>6638</v>
      </c>
      <c r="G310" s="23" t="s">
        <v>6639</v>
      </c>
      <c r="H310" s="23" t="s">
        <v>851</v>
      </c>
      <c r="I310" s="22"/>
      <c r="J310" s="23"/>
    </row>
    <row r="311" spans="1:10" ht="36" x14ac:dyDescent="0.25">
      <c r="A311" s="20">
        <v>307</v>
      </c>
      <c r="B311" s="20" t="s">
        <v>771</v>
      </c>
      <c r="C311" s="21" t="s">
        <v>772</v>
      </c>
      <c r="D311" s="21" t="s">
        <v>845</v>
      </c>
      <c r="E311" s="21" t="s">
        <v>6640</v>
      </c>
      <c r="F311" s="21" t="s">
        <v>6641</v>
      </c>
      <c r="G311" s="21" t="s">
        <v>6642</v>
      </c>
      <c r="H311" s="21" t="s">
        <v>851</v>
      </c>
      <c r="I311" s="20"/>
      <c r="J311" s="21"/>
    </row>
    <row r="312" spans="1:10" ht="36" x14ac:dyDescent="0.25">
      <c r="A312" s="22">
        <v>308</v>
      </c>
      <c r="B312" s="22" t="s">
        <v>771</v>
      </c>
      <c r="C312" s="23" t="s">
        <v>772</v>
      </c>
      <c r="D312" s="23" t="s">
        <v>845</v>
      </c>
      <c r="E312" s="23" t="s">
        <v>6643</v>
      </c>
      <c r="F312" s="23" t="s">
        <v>6644</v>
      </c>
      <c r="G312" s="23" t="s">
        <v>6642</v>
      </c>
      <c r="H312" s="23" t="s">
        <v>851</v>
      </c>
      <c r="I312" s="22"/>
      <c r="J312" s="23"/>
    </row>
    <row r="313" spans="1:10" ht="36" x14ac:dyDescent="0.25">
      <c r="A313" s="20">
        <v>309</v>
      </c>
      <c r="B313" s="20" t="s">
        <v>771</v>
      </c>
      <c r="C313" s="21" t="s">
        <v>772</v>
      </c>
      <c r="D313" s="21" t="s">
        <v>845</v>
      </c>
      <c r="E313" s="21" t="s">
        <v>6645</v>
      </c>
      <c r="F313" s="21" t="s">
        <v>6646</v>
      </c>
      <c r="G313" s="21" t="s">
        <v>6642</v>
      </c>
      <c r="H313" s="21" t="s">
        <v>851</v>
      </c>
      <c r="I313" s="20"/>
      <c r="J313" s="21"/>
    </row>
    <row r="314" spans="1:10" ht="36" x14ac:dyDescent="0.25">
      <c r="A314" s="22">
        <v>310</v>
      </c>
      <c r="B314" s="22" t="s">
        <v>771</v>
      </c>
      <c r="C314" s="23" t="s">
        <v>772</v>
      </c>
      <c r="D314" s="23" t="s">
        <v>845</v>
      </c>
      <c r="E314" s="23" t="s">
        <v>6647</v>
      </c>
      <c r="F314" s="23" t="s">
        <v>6648</v>
      </c>
      <c r="G314" s="23" t="s">
        <v>6649</v>
      </c>
      <c r="H314" s="23" t="s">
        <v>851</v>
      </c>
      <c r="I314" s="22"/>
      <c r="J314" s="23"/>
    </row>
    <row r="315" spans="1:10" ht="36" x14ac:dyDescent="0.25">
      <c r="A315" s="20">
        <v>311</v>
      </c>
      <c r="B315" s="20" t="s">
        <v>771</v>
      </c>
      <c r="C315" s="21" t="s">
        <v>772</v>
      </c>
      <c r="D315" s="21" t="s">
        <v>845</v>
      </c>
      <c r="E315" s="21" t="s">
        <v>6650</v>
      </c>
      <c r="F315" s="21" t="s">
        <v>6651</v>
      </c>
      <c r="G315" s="21"/>
      <c r="H315" s="21" t="s">
        <v>851</v>
      </c>
      <c r="I315" s="20"/>
      <c r="J315" s="21"/>
    </row>
    <row r="316" spans="1:10" ht="36" x14ac:dyDescent="0.25">
      <c r="A316" s="22">
        <v>312</v>
      </c>
      <c r="B316" s="22" t="s">
        <v>771</v>
      </c>
      <c r="C316" s="23" t="s">
        <v>772</v>
      </c>
      <c r="D316" s="23" t="s">
        <v>845</v>
      </c>
      <c r="E316" s="23" t="s">
        <v>6652</v>
      </c>
      <c r="F316" s="23" t="s">
        <v>859</v>
      </c>
      <c r="G316" s="23"/>
      <c r="H316" s="23" t="s">
        <v>851</v>
      </c>
      <c r="I316" s="22"/>
      <c r="J316" s="23"/>
    </row>
    <row r="317" spans="1:10" ht="54" x14ac:dyDescent="0.25">
      <c r="A317" s="20">
        <v>313</v>
      </c>
      <c r="B317" s="20" t="s">
        <v>771</v>
      </c>
      <c r="C317" s="21" t="s">
        <v>772</v>
      </c>
      <c r="D317" s="21" t="s">
        <v>845</v>
      </c>
      <c r="E317" s="21" t="s">
        <v>6653</v>
      </c>
      <c r="F317" s="21" t="s">
        <v>6654</v>
      </c>
      <c r="G317" s="21" t="s">
        <v>6624</v>
      </c>
      <c r="H317" s="21" t="s">
        <v>851</v>
      </c>
      <c r="I317" s="20"/>
      <c r="J317" s="21" t="s">
        <v>5957</v>
      </c>
    </row>
    <row r="318" spans="1:10" ht="54" x14ac:dyDescent="0.25">
      <c r="A318" s="22">
        <v>314</v>
      </c>
      <c r="B318" s="22" t="s">
        <v>771</v>
      </c>
      <c r="C318" s="23" t="s">
        <v>772</v>
      </c>
      <c r="D318" s="23" t="s">
        <v>845</v>
      </c>
      <c r="E318" s="23" t="s">
        <v>6655</v>
      </c>
      <c r="F318" s="23" t="s">
        <v>6656</v>
      </c>
      <c r="G318" s="23" t="s">
        <v>6657</v>
      </c>
      <c r="H318" s="23" t="s">
        <v>851</v>
      </c>
      <c r="I318" s="22"/>
      <c r="J318" s="23"/>
    </row>
    <row r="319" spans="1:10" ht="36" x14ac:dyDescent="0.25">
      <c r="A319" s="20">
        <v>315</v>
      </c>
      <c r="B319" s="20" t="s">
        <v>771</v>
      </c>
      <c r="C319" s="21" t="s">
        <v>772</v>
      </c>
      <c r="D319" s="21" t="s">
        <v>845</v>
      </c>
      <c r="E319" s="21" t="s">
        <v>6658</v>
      </c>
      <c r="F319" s="21" t="s">
        <v>4389</v>
      </c>
      <c r="G319" s="21"/>
      <c r="H319" s="21" t="s">
        <v>427</v>
      </c>
      <c r="I319" s="20"/>
      <c r="J319" s="21"/>
    </row>
    <row r="320" spans="1:10" ht="36" x14ac:dyDescent="0.25">
      <c r="A320" s="22">
        <v>316</v>
      </c>
      <c r="B320" s="22" t="s">
        <v>771</v>
      </c>
      <c r="C320" s="23" t="s">
        <v>772</v>
      </c>
      <c r="D320" s="23" t="s">
        <v>845</v>
      </c>
      <c r="E320" s="23" t="s">
        <v>6659</v>
      </c>
      <c r="F320" s="23" t="s">
        <v>6660</v>
      </c>
      <c r="G320" s="23" t="s">
        <v>6661</v>
      </c>
      <c r="H320" s="23" t="s">
        <v>427</v>
      </c>
      <c r="I320" s="22"/>
      <c r="J320" s="23"/>
    </row>
    <row r="321" spans="1:10" ht="36" x14ac:dyDescent="0.25">
      <c r="A321" s="20">
        <v>317</v>
      </c>
      <c r="B321" s="20" t="s">
        <v>771</v>
      </c>
      <c r="C321" s="21" t="s">
        <v>772</v>
      </c>
      <c r="D321" s="21" t="s">
        <v>6662</v>
      </c>
      <c r="E321" s="21" t="s">
        <v>6663</v>
      </c>
      <c r="F321" s="21" t="s">
        <v>6664</v>
      </c>
      <c r="G321" s="21" t="s">
        <v>6665</v>
      </c>
      <c r="H321" s="21" t="s">
        <v>427</v>
      </c>
      <c r="I321" s="20"/>
      <c r="J321" s="21"/>
    </row>
    <row r="322" spans="1:10" ht="36" x14ac:dyDescent="0.25">
      <c r="A322" s="22">
        <v>318</v>
      </c>
      <c r="B322" s="22" t="s">
        <v>771</v>
      </c>
      <c r="C322" s="23" t="s">
        <v>772</v>
      </c>
      <c r="D322" s="23" t="s">
        <v>6662</v>
      </c>
      <c r="E322" s="23" t="s">
        <v>6666</v>
      </c>
      <c r="F322" s="23" t="s">
        <v>6667</v>
      </c>
      <c r="G322" s="23" t="s">
        <v>6665</v>
      </c>
      <c r="H322" s="23" t="s">
        <v>427</v>
      </c>
      <c r="I322" s="22"/>
      <c r="J322" s="23"/>
    </row>
    <row r="323" spans="1:10" ht="36" x14ac:dyDescent="0.25">
      <c r="A323" s="20">
        <v>319</v>
      </c>
      <c r="B323" s="20" t="s">
        <v>771</v>
      </c>
      <c r="C323" s="21" t="s">
        <v>772</v>
      </c>
      <c r="D323" s="21" t="s">
        <v>6662</v>
      </c>
      <c r="E323" s="21" t="s">
        <v>6668</v>
      </c>
      <c r="F323" s="21" t="s">
        <v>6669</v>
      </c>
      <c r="G323" s="21" t="s">
        <v>6665</v>
      </c>
      <c r="H323" s="21" t="s">
        <v>427</v>
      </c>
      <c r="I323" s="20"/>
      <c r="J323" s="21"/>
    </row>
    <row r="324" spans="1:10" ht="36" x14ac:dyDescent="0.25">
      <c r="A324" s="22">
        <v>320</v>
      </c>
      <c r="B324" s="22" t="s">
        <v>771</v>
      </c>
      <c r="C324" s="23" t="s">
        <v>772</v>
      </c>
      <c r="D324" s="23" t="s">
        <v>6662</v>
      </c>
      <c r="E324" s="23" t="s">
        <v>6670</v>
      </c>
      <c r="F324" s="23" t="s">
        <v>6671</v>
      </c>
      <c r="G324" s="23" t="s">
        <v>6665</v>
      </c>
      <c r="H324" s="23" t="s">
        <v>427</v>
      </c>
      <c r="I324" s="22"/>
      <c r="J324" s="23"/>
    </row>
    <row r="325" spans="1:10" ht="36" x14ac:dyDescent="0.25">
      <c r="A325" s="20">
        <v>321</v>
      </c>
      <c r="B325" s="20" t="s">
        <v>771</v>
      </c>
      <c r="C325" s="21" t="s">
        <v>772</v>
      </c>
      <c r="D325" s="21" t="s">
        <v>6662</v>
      </c>
      <c r="E325" s="21" t="s">
        <v>6672</v>
      </c>
      <c r="F325" s="21" t="s">
        <v>6673</v>
      </c>
      <c r="G325" s="21" t="s">
        <v>6665</v>
      </c>
      <c r="H325" s="21" t="s">
        <v>427</v>
      </c>
      <c r="I325" s="20"/>
      <c r="J325" s="21"/>
    </row>
    <row r="326" spans="1:10" ht="36" x14ac:dyDescent="0.25">
      <c r="A326" s="22">
        <v>322</v>
      </c>
      <c r="B326" s="22" t="s">
        <v>771</v>
      </c>
      <c r="C326" s="23" t="s">
        <v>772</v>
      </c>
      <c r="D326" s="23" t="s">
        <v>868</v>
      </c>
      <c r="E326" s="23" t="s">
        <v>6674</v>
      </c>
      <c r="F326" s="23" t="s">
        <v>6675</v>
      </c>
      <c r="G326" s="23"/>
      <c r="H326" s="23" t="s">
        <v>874</v>
      </c>
      <c r="I326" s="22"/>
      <c r="J326" s="23"/>
    </row>
    <row r="327" spans="1:10" ht="36" x14ac:dyDescent="0.25">
      <c r="A327" s="20">
        <v>323</v>
      </c>
      <c r="B327" s="20" t="s">
        <v>771</v>
      </c>
      <c r="C327" s="21" t="s">
        <v>772</v>
      </c>
      <c r="D327" s="21" t="s">
        <v>868</v>
      </c>
      <c r="E327" s="21" t="s">
        <v>6676</v>
      </c>
      <c r="F327" s="21" t="s">
        <v>6677</v>
      </c>
      <c r="G327" s="21" t="s">
        <v>6678</v>
      </c>
      <c r="H327" s="21" t="s">
        <v>874</v>
      </c>
      <c r="I327" s="20"/>
      <c r="J327" s="21"/>
    </row>
    <row r="328" spans="1:10" ht="36" x14ac:dyDescent="0.25">
      <c r="A328" s="22">
        <v>324</v>
      </c>
      <c r="B328" s="22" t="s">
        <v>771</v>
      </c>
      <c r="C328" s="23" t="s">
        <v>772</v>
      </c>
      <c r="D328" s="23" t="s">
        <v>868</v>
      </c>
      <c r="E328" s="23" t="s">
        <v>6676</v>
      </c>
      <c r="F328" s="23" t="s">
        <v>6679</v>
      </c>
      <c r="G328" s="23" t="s">
        <v>6680</v>
      </c>
      <c r="H328" s="23" t="s">
        <v>874</v>
      </c>
      <c r="I328" s="22"/>
      <c r="J328" s="23"/>
    </row>
    <row r="329" spans="1:10" ht="36" x14ac:dyDescent="0.25">
      <c r="A329" s="20">
        <v>325</v>
      </c>
      <c r="B329" s="20" t="s">
        <v>771</v>
      </c>
      <c r="C329" s="21" t="s">
        <v>772</v>
      </c>
      <c r="D329" s="21" t="s">
        <v>868</v>
      </c>
      <c r="E329" s="21" t="s">
        <v>6681</v>
      </c>
      <c r="F329" s="21" t="s">
        <v>6682</v>
      </c>
      <c r="G329" s="21"/>
      <c r="H329" s="21" t="s">
        <v>874</v>
      </c>
      <c r="I329" s="20"/>
      <c r="J329" s="21"/>
    </row>
    <row r="330" spans="1:10" ht="36" x14ac:dyDescent="0.25">
      <c r="A330" s="22">
        <v>326</v>
      </c>
      <c r="B330" s="22" t="s">
        <v>771</v>
      </c>
      <c r="C330" s="23" t="s">
        <v>772</v>
      </c>
      <c r="D330" s="23" t="s">
        <v>868</v>
      </c>
      <c r="E330" s="23" t="s">
        <v>6683</v>
      </c>
      <c r="F330" s="23" t="s">
        <v>888</v>
      </c>
      <c r="G330" s="23" t="s">
        <v>6684</v>
      </c>
      <c r="H330" s="23" t="s">
        <v>886</v>
      </c>
      <c r="I330" s="22"/>
      <c r="J330" s="23"/>
    </row>
    <row r="331" spans="1:10" ht="36" x14ac:dyDescent="0.25">
      <c r="A331" s="20">
        <v>327</v>
      </c>
      <c r="B331" s="20" t="s">
        <v>771</v>
      </c>
      <c r="C331" s="21" t="s">
        <v>772</v>
      </c>
      <c r="D331" s="21" t="s">
        <v>868</v>
      </c>
      <c r="E331" s="21" t="s">
        <v>6685</v>
      </c>
      <c r="F331" s="21" t="s">
        <v>6686</v>
      </c>
      <c r="G331" s="21"/>
      <c r="H331" s="21" t="s">
        <v>886</v>
      </c>
      <c r="I331" s="20"/>
      <c r="J331" s="21"/>
    </row>
    <row r="332" spans="1:10" ht="36" x14ac:dyDescent="0.25">
      <c r="A332" s="22">
        <v>328</v>
      </c>
      <c r="B332" s="22" t="s">
        <v>771</v>
      </c>
      <c r="C332" s="23" t="s">
        <v>772</v>
      </c>
      <c r="D332" s="23" t="s">
        <v>868</v>
      </c>
      <c r="E332" s="23" t="s">
        <v>6687</v>
      </c>
      <c r="F332" s="23" t="s">
        <v>6688</v>
      </c>
      <c r="G332" s="23"/>
      <c r="H332" s="23" t="s">
        <v>886</v>
      </c>
      <c r="I332" s="22"/>
      <c r="J332" s="23"/>
    </row>
    <row r="333" spans="1:10" ht="36" x14ac:dyDescent="0.25">
      <c r="A333" s="20">
        <v>329</v>
      </c>
      <c r="B333" s="20" t="s">
        <v>771</v>
      </c>
      <c r="C333" s="21" t="s">
        <v>772</v>
      </c>
      <c r="D333" s="21" t="s">
        <v>868</v>
      </c>
      <c r="E333" s="21" t="s">
        <v>6689</v>
      </c>
      <c r="F333" s="21" t="s">
        <v>6690</v>
      </c>
      <c r="G333" s="21" t="s">
        <v>6691</v>
      </c>
      <c r="H333" s="21" t="s">
        <v>886</v>
      </c>
      <c r="I333" s="20"/>
      <c r="J333" s="21"/>
    </row>
    <row r="334" spans="1:10" ht="36" x14ac:dyDescent="0.25">
      <c r="A334" s="22">
        <v>330</v>
      </c>
      <c r="B334" s="22" t="s">
        <v>771</v>
      </c>
      <c r="C334" s="23" t="s">
        <v>772</v>
      </c>
      <c r="D334" s="23" t="s">
        <v>868</v>
      </c>
      <c r="E334" s="23" t="s">
        <v>6692</v>
      </c>
      <c r="F334" s="23" t="s">
        <v>6693</v>
      </c>
      <c r="G334" s="23" t="s">
        <v>6694</v>
      </c>
      <c r="H334" s="23" t="s">
        <v>886</v>
      </c>
      <c r="I334" s="22"/>
      <c r="J334" s="23" t="s">
        <v>5957</v>
      </c>
    </row>
    <row r="335" spans="1:10" ht="36" x14ac:dyDescent="0.25">
      <c r="A335" s="20">
        <v>331</v>
      </c>
      <c r="B335" s="20" t="s">
        <v>771</v>
      </c>
      <c r="C335" s="21" t="s">
        <v>772</v>
      </c>
      <c r="D335" s="21" t="s">
        <v>868</v>
      </c>
      <c r="E335" s="21" t="s">
        <v>6695</v>
      </c>
      <c r="F335" s="21" t="s">
        <v>899</v>
      </c>
      <c r="G335" s="21"/>
      <c r="H335" s="21" t="s">
        <v>897</v>
      </c>
      <c r="I335" s="20"/>
      <c r="J335" s="21"/>
    </row>
    <row r="336" spans="1:10" ht="36" x14ac:dyDescent="0.25">
      <c r="A336" s="22">
        <v>332</v>
      </c>
      <c r="B336" s="22" t="s">
        <v>771</v>
      </c>
      <c r="C336" s="23" t="s">
        <v>772</v>
      </c>
      <c r="D336" s="23" t="s">
        <v>868</v>
      </c>
      <c r="E336" s="23" t="s">
        <v>6696</v>
      </c>
      <c r="F336" s="23" t="s">
        <v>6697</v>
      </c>
      <c r="G336" s="23" t="s">
        <v>6698</v>
      </c>
      <c r="H336" s="23" t="s">
        <v>897</v>
      </c>
      <c r="I336" s="22"/>
      <c r="J336" s="23"/>
    </row>
    <row r="337" spans="1:10" ht="36" x14ac:dyDescent="0.25">
      <c r="A337" s="20">
        <v>333</v>
      </c>
      <c r="B337" s="20" t="s">
        <v>771</v>
      </c>
      <c r="C337" s="21" t="s">
        <v>772</v>
      </c>
      <c r="D337" s="21" t="s">
        <v>868</v>
      </c>
      <c r="E337" s="21" t="s">
        <v>6699</v>
      </c>
      <c r="F337" s="21" t="s">
        <v>6700</v>
      </c>
      <c r="G337" s="21" t="s">
        <v>6701</v>
      </c>
      <c r="H337" s="21" t="s">
        <v>897</v>
      </c>
      <c r="I337" s="20"/>
      <c r="J337" s="21"/>
    </row>
    <row r="338" spans="1:10" ht="36" x14ac:dyDescent="0.25">
      <c r="A338" s="22">
        <v>334</v>
      </c>
      <c r="B338" s="22" t="s">
        <v>771</v>
      </c>
      <c r="C338" s="23" t="s">
        <v>772</v>
      </c>
      <c r="D338" s="23" t="s">
        <v>868</v>
      </c>
      <c r="E338" s="23" t="s">
        <v>6702</v>
      </c>
      <c r="F338" s="23" t="s">
        <v>6703</v>
      </c>
      <c r="G338" s="23" t="s">
        <v>6704</v>
      </c>
      <c r="H338" s="23" t="s">
        <v>897</v>
      </c>
      <c r="I338" s="22"/>
      <c r="J338" s="23"/>
    </row>
    <row r="339" spans="1:10" ht="36" x14ac:dyDescent="0.25">
      <c r="A339" s="20">
        <v>335</v>
      </c>
      <c r="B339" s="20" t="s">
        <v>771</v>
      </c>
      <c r="C339" s="21" t="s">
        <v>772</v>
      </c>
      <c r="D339" s="21" t="s">
        <v>868</v>
      </c>
      <c r="E339" s="21" t="s">
        <v>6705</v>
      </c>
      <c r="F339" s="21" t="s">
        <v>6706</v>
      </c>
      <c r="G339" s="21" t="s">
        <v>6704</v>
      </c>
      <c r="H339" s="21" t="s">
        <v>897</v>
      </c>
      <c r="I339" s="20"/>
      <c r="J339" s="21"/>
    </row>
    <row r="340" spans="1:10" ht="36" x14ac:dyDescent="0.25">
      <c r="A340" s="22">
        <v>336</v>
      </c>
      <c r="B340" s="22" t="s">
        <v>771</v>
      </c>
      <c r="C340" s="23" t="s">
        <v>772</v>
      </c>
      <c r="D340" s="23" t="s">
        <v>868</v>
      </c>
      <c r="E340" s="23" t="s">
        <v>6707</v>
      </c>
      <c r="F340" s="23" t="s">
        <v>6708</v>
      </c>
      <c r="G340" s="23" t="s">
        <v>6704</v>
      </c>
      <c r="H340" s="23" t="s">
        <v>897</v>
      </c>
      <c r="I340" s="22"/>
      <c r="J340" s="23"/>
    </row>
    <row r="341" spans="1:10" ht="54" x14ac:dyDescent="0.25">
      <c r="A341" s="20">
        <v>337</v>
      </c>
      <c r="B341" s="20" t="s">
        <v>771</v>
      </c>
      <c r="C341" s="21" t="s">
        <v>772</v>
      </c>
      <c r="D341" s="21" t="s">
        <v>868</v>
      </c>
      <c r="E341" s="21" t="s">
        <v>6709</v>
      </c>
      <c r="F341" s="21" t="s">
        <v>6710</v>
      </c>
      <c r="G341" s="21" t="s">
        <v>6711</v>
      </c>
      <c r="H341" s="21" t="s">
        <v>897</v>
      </c>
      <c r="I341" s="20"/>
      <c r="J341" s="21"/>
    </row>
    <row r="342" spans="1:10" ht="36" x14ac:dyDescent="0.25">
      <c r="A342" s="22">
        <v>338</v>
      </c>
      <c r="B342" s="22" t="s">
        <v>771</v>
      </c>
      <c r="C342" s="23" t="s">
        <v>772</v>
      </c>
      <c r="D342" s="23" t="s">
        <v>868</v>
      </c>
      <c r="E342" s="23" t="s">
        <v>6712</v>
      </c>
      <c r="F342" s="23" t="s">
        <v>6713</v>
      </c>
      <c r="G342" s="23" t="s">
        <v>6711</v>
      </c>
      <c r="H342" s="23" t="s">
        <v>897</v>
      </c>
      <c r="I342" s="22"/>
      <c r="J342" s="23"/>
    </row>
    <row r="343" spans="1:10" ht="36" x14ac:dyDescent="0.25">
      <c r="A343" s="20">
        <v>339</v>
      </c>
      <c r="B343" s="20" t="s">
        <v>771</v>
      </c>
      <c r="C343" s="21" t="s">
        <v>772</v>
      </c>
      <c r="D343" s="21" t="s">
        <v>868</v>
      </c>
      <c r="E343" s="21" t="s">
        <v>6714</v>
      </c>
      <c r="F343" s="21" t="s">
        <v>6715</v>
      </c>
      <c r="G343" s="21" t="s">
        <v>6711</v>
      </c>
      <c r="H343" s="21" t="s">
        <v>897</v>
      </c>
      <c r="I343" s="20"/>
      <c r="J343" s="21"/>
    </row>
    <row r="344" spans="1:10" ht="36" x14ac:dyDescent="0.25">
      <c r="A344" s="22">
        <v>340</v>
      </c>
      <c r="B344" s="22" t="s">
        <v>771</v>
      </c>
      <c r="C344" s="23" t="s">
        <v>772</v>
      </c>
      <c r="D344" s="23" t="s">
        <v>868</v>
      </c>
      <c r="E344" s="23" t="s">
        <v>6716</v>
      </c>
      <c r="F344" s="23" t="s">
        <v>6717</v>
      </c>
      <c r="G344" s="23" t="s">
        <v>6711</v>
      </c>
      <c r="H344" s="23" t="s">
        <v>897</v>
      </c>
      <c r="I344" s="22"/>
      <c r="J344" s="23"/>
    </row>
    <row r="345" spans="1:10" ht="36" x14ac:dyDescent="0.25">
      <c r="A345" s="20">
        <v>341</v>
      </c>
      <c r="B345" s="20" t="s">
        <v>771</v>
      </c>
      <c r="C345" s="21" t="s">
        <v>772</v>
      </c>
      <c r="D345" s="21" t="s">
        <v>868</v>
      </c>
      <c r="E345" s="21" t="s">
        <v>6718</v>
      </c>
      <c r="F345" s="21" t="s">
        <v>6719</v>
      </c>
      <c r="G345" s="21" t="s">
        <v>6720</v>
      </c>
      <c r="H345" s="21" t="s">
        <v>897</v>
      </c>
      <c r="I345" s="20"/>
      <c r="J345" s="21"/>
    </row>
    <row r="346" spans="1:10" ht="36" x14ac:dyDescent="0.25">
      <c r="A346" s="22">
        <v>342</v>
      </c>
      <c r="B346" s="22" t="s">
        <v>771</v>
      </c>
      <c r="C346" s="23" t="s">
        <v>772</v>
      </c>
      <c r="D346" s="23" t="s">
        <v>868</v>
      </c>
      <c r="E346" s="23" t="s">
        <v>6721</v>
      </c>
      <c r="F346" s="23" t="s">
        <v>6722</v>
      </c>
      <c r="G346" s="23" t="s">
        <v>6723</v>
      </c>
      <c r="H346" s="23" t="s">
        <v>906</v>
      </c>
      <c r="I346" s="22"/>
      <c r="J346" s="23" t="s">
        <v>6083</v>
      </c>
    </row>
    <row r="347" spans="1:10" ht="54" x14ac:dyDescent="0.25">
      <c r="A347" s="20">
        <v>343</v>
      </c>
      <c r="B347" s="20" t="s">
        <v>771</v>
      </c>
      <c r="C347" s="21" t="s">
        <v>772</v>
      </c>
      <c r="D347" s="21" t="s">
        <v>868</v>
      </c>
      <c r="E347" s="21" t="s">
        <v>6724</v>
      </c>
      <c r="F347" s="21" t="s">
        <v>6725</v>
      </c>
      <c r="G347" s="21" t="s">
        <v>6726</v>
      </c>
      <c r="H347" s="21" t="s">
        <v>906</v>
      </c>
      <c r="I347" s="20"/>
      <c r="J347" s="21" t="s">
        <v>5957</v>
      </c>
    </row>
    <row r="348" spans="1:10" ht="54" x14ac:dyDescent="0.25">
      <c r="A348" s="22">
        <v>344</v>
      </c>
      <c r="B348" s="22" t="s">
        <v>771</v>
      </c>
      <c r="C348" s="23" t="s">
        <v>772</v>
      </c>
      <c r="D348" s="23" t="s">
        <v>868</v>
      </c>
      <c r="E348" s="23" t="s">
        <v>6727</v>
      </c>
      <c r="F348" s="23" t="s">
        <v>920</v>
      </c>
      <c r="G348" s="23" t="s">
        <v>6728</v>
      </c>
      <c r="H348" s="23" t="s">
        <v>906</v>
      </c>
      <c r="I348" s="22"/>
      <c r="J348" s="23" t="s">
        <v>5957</v>
      </c>
    </row>
    <row r="349" spans="1:10" ht="36" x14ac:dyDescent="0.25">
      <c r="A349" s="20">
        <v>345</v>
      </c>
      <c r="B349" s="20" t="s">
        <v>771</v>
      </c>
      <c r="C349" s="21" t="s">
        <v>772</v>
      </c>
      <c r="D349" s="21" t="s">
        <v>868</v>
      </c>
      <c r="E349" s="21" t="s">
        <v>6729</v>
      </c>
      <c r="F349" s="21" t="s">
        <v>6730</v>
      </c>
      <c r="G349" s="21" t="s">
        <v>6731</v>
      </c>
      <c r="H349" s="21" t="s">
        <v>906</v>
      </c>
      <c r="I349" s="20"/>
      <c r="J349" s="21"/>
    </row>
    <row r="350" spans="1:10" ht="36" x14ac:dyDescent="0.25">
      <c r="A350" s="22">
        <v>346</v>
      </c>
      <c r="B350" s="22" t="s">
        <v>771</v>
      </c>
      <c r="C350" s="23" t="s">
        <v>772</v>
      </c>
      <c r="D350" s="23" t="s">
        <v>6732</v>
      </c>
      <c r="E350" s="23" t="s">
        <v>6733</v>
      </c>
      <c r="F350" s="23" t="s">
        <v>6734</v>
      </c>
      <c r="G350" s="23" t="s">
        <v>6735</v>
      </c>
      <c r="H350" s="23" t="s">
        <v>6736</v>
      </c>
      <c r="I350" s="22"/>
      <c r="J350" s="23"/>
    </row>
    <row r="351" spans="1:10" ht="36" x14ac:dyDescent="0.25">
      <c r="A351" s="20">
        <v>347</v>
      </c>
      <c r="B351" s="20" t="s">
        <v>771</v>
      </c>
      <c r="C351" s="21" t="s">
        <v>772</v>
      </c>
      <c r="D351" s="21" t="s">
        <v>6732</v>
      </c>
      <c r="E351" s="21" t="s">
        <v>6737</v>
      </c>
      <c r="F351" s="21" t="s">
        <v>6738</v>
      </c>
      <c r="G351" s="21" t="s">
        <v>6735</v>
      </c>
      <c r="H351" s="21" t="s">
        <v>6736</v>
      </c>
      <c r="I351" s="20"/>
      <c r="J351" s="21"/>
    </row>
    <row r="352" spans="1:10" ht="36" x14ac:dyDescent="0.25">
      <c r="A352" s="22">
        <v>348</v>
      </c>
      <c r="B352" s="22" t="s">
        <v>771</v>
      </c>
      <c r="C352" s="23" t="s">
        <v>772</v>
      </c>
      <c r="D352" s="23" t="s">
        <v>6732</v>
      </c>
      <c r="E352" s="23" t="s">
        <v>6739</v>
      </c>
      <c r="F352" s="23" t="s">
        <v>6740</v>
      </c>
      <c r="G352" s="23" t="s">
        <v>6735</v>
      </c>
      <c r="H352" s="23" t="s">
        <v>6736</v>
      </c>
      <c r="I352" s="22"/>
      <c r="J352" s="23"/>
    </row>
    <row r="353" spans="1:10" ht="36" x14ac:dyDescent="0.25">
      <c r="A353" s="20">
        <v>349</v>
      </c>
      <c r="B353" s="20" t="s">
        <v>771</v>
      </c>
      <c r="C353" s="21" t="s">
        <v>772</v>
      </c>
      <c r="D353" s="21" t="s">
        <v>6732</v>
      </c>
      <c r="E353" s="21" t="s">
        <v>6741</v>
      </c>
      <c r="F353" s="21" t="s">
        <v>6742</v>
      </c>
      <c r="G353" s="21" t="s">
        <v>6735</v>
      </c>
      <c r="H353" s="21" t="s">
        <v>6736</v>
      </c>
      <c r="I353" s="20"/>
      <c r="J353" s="21"/>
    </row>
    <row r="354" spans="1:10" ht="36" x14ac:dyDescent="0.25">
      <c r="A354" s="22">
        <v>350</v>
      </c>
      <c r="B354" s="22" t="s">
        <v>771</v>
      </c>
      <c r="C354" s="23" t="s">
        <v>772</v>
      </c>
      <c r="D354" s="23" t="s">
        <v>6732</v>
      </c>
      <c r="E354" s="23" t="s">
        <v>6743</v>
      </c>
      <c r="F354" s="23" t="s">
        <v>6744</v>
      </c>
      <c r="G354" s="23" t="s">
        <v>6735</v>
      </c>
      <c r="H354" s="23" t="s">
        <v>6736</v>
      </c>
      <c r="I354" s="22"/>
      <c r="J354" s="23"/>
    </row>
    <row r="355" spans="1:10" ht="36" x14ac:dyDescent="0.25">
      <c r="A355" s="20">
        <v>351</v>
      </c>
      <c r="B355" s="20" t="s">
        <v>771</v>
      </c>
      <c r="C355" s="21" t="s">
        <v>772</v>
      </c>
      <c r="D355" s="21" t="s">
        <v>6732</v>
      </c>
      <c r="E355" s="21" t="s">
        <v>6745</v>
      </c>
      <c r="F355" s="21" t="s">
        <v>6746</v>
      </c>
      <c r="G355" s="21" t="s">
        <v>6735</v>
      </c>
      <c r="H355" s="21" t="s">
        <v>6736</v>
      </c>
      <c r="I355" s="20"/>
      <c r="J355" s="21"/>
    </row>
    <row r="356" spans="1:10" ht="36" x14ac:dyDescent="0.25">
      <c r="A356" s="22">
        <v>352</v>
      </c>
      <c r="B356" s="22" t="s">
        <v>771</v>
      </c>
      <c r="C356" s="23" t="s">
        <v>772</v>
      </c>
      <c r="D356" s="23" t="s">
        <v>6732</v>
      </c>
      <c r="E356" s="23" t="s">
        <v>6747</v>
      </c>
      <c r="F356" s="23" t="s">
        <v>6748</v>
      </c>
      <c r="G356" s="23" t="s">
        <v>6735</v>
      </c>
      <c r="H356" s="23" t="s">
        <v>6736</v>
      </c>
      <c r="I356" s="22"/>
      <c r="J356" s="23"/>
    </row>
    <row r="357" spans="1:10" ht="36" x14ac:dyDescent="0.25">
      <c r="A357" s="20">
        <v>353</v>
      </c>
      <c r="B357" s="20" t="s">
        <v>771</v>
      </c>
      <c r="C357" s="21" t="s">
        <v>772</v>
      </c>
      <c r="D357" s="21" t="s">
        <v>6732</v>
      </c>
      <c r="E357" s="21" t="s">
        <v>6749</v>
      </c>
      <c r="F357" s="21" t="s">
        <v>6750</v>
      </c>
      <c r="G357" s="21" t="s">
        <v>6735</v>
      </c>
      <c r="H357" s="21" t="s">
        <v>6736</v>
      </c>
      <c r="I357" s="20"/>
      <c r="J357" s="21"/>
    </row>
    <row r="358" spans="1:10" ht="36" x14ac:dyDescent="0.25">
      <c r="A358" s="22">
        <v>354</v>
      </c>
      <c r="B358" s="22" t="s">
        <v>771</v>
      </c>
      <c r="C358" s="23" t="s">
        <v>772</v>
      </c>
      <c r="D358" s="23" t="s">
        <v>6732</v>
      </c>
      <c r="E358" s="23" t="s">
        <v>6751</v>
      </c>
      <c r="F358" s="23" t="s">
        <v>6752</v>
      </c>
      <c r="G358" s="23" t="s">
        <v>6735</v>
      </c>
      <c r="H358" s="23" t="s">
        <v>6736</v>
      </c>
      <c r="I358" s="22"/>
      <c r="J358" s="23"/>
    </row>
    <row r="359" spans="1:10" ht="36" x14ac:dyDescent="0.25">
      <c r="A359" s="20">
        <v>355</v>
      </c>
      <c r="B359" s="20" t="s">
        <v>771</v>
      </c>
      <c r="C359" s="21" t="s">
        <v>772</v>
      </c>
      <c r="D359" s="21" t="s">
        <v>6732</v>
      </c>
      <c r="E359" s="21" t="s">
        <v>6753</v>
      </c>
      <c r="F359" s="21" t="s">
        <v>6754</v>
      </c>
      <c r="G359" s="21" t="s">
        <v>6735</v>
      </c>
      <c r="H359" s="21" t="s">
        <v>6736</v>
      </c>
      <c r="I359" s="20"/>
      <c r="J359" s="21"/>
    </row>
    <row r="360" spans="1:10" ht="36" x14ac:dyDescent="0.25">
      <c r="A360" s="22">
        <v>356</v>
      </c>
      <c r="B360" s="22" t="s">
        <v>771</v>
      </c>
      <c r="C360" s="23" t="s">
        <v>772</v>
      </c>
      <c r="D360" s="23" t="s">
        <v>925</v>
      </c>
      <c r="E360" s="23" t="s">
        <v>6755</v>
      </c>
      <c r="F360" s="23" t="s">
        <v>6756</v>
      </c>
      <c r="G360" s="23" t="s">
        <v>6624</v>
      </c>
      <c r="H360" s="23" t="s">
        <v>653</v>
      </c>
      <c r="I360" s="22"/>
      <c r="J360" s="23" t="s">
        <v>5957</v>
      </c>
    </row>
    <row r="361" spans="1:10" ht="36" x14ac:dyDescent="0.25">
      <c r="A361" s="20">
        <v>357</v>
      </c>
      <c r="B361" s="20" t="s">
        <v>771</v>
      </c>
      <c r="C361" s="21" t="s">
        <v>772</v>
      </c>
      <c r="D361" s="21" t="s">
        <v>925</v>
      </c>
      <c r="E361" s="21" t="s">
        <v>6757</v>
      </c>
      <c r="F361" s="21" t="s">
        <v>930</v>
      </c>
      <c r="G361" s="21" t="s">
        <v>6758</v>
      </c>
      <c r="H361" s="21" t="s">
        <v>6736</v>
      </c>
      <c r="I361" s="20"/>
      <c r="J361" s="21"/>
    </row>
    <row r="362" spans="1:10" ht="36" x14ac:dyDescent="0.25">
      <c r="A362" s="22">
        <v>358</v>
      </c>
      <c r="B362" s="22" t="s">
        <v>771</v>
      </c>
      <c r="C362" s="23" t="s">
        <v>772</v>
      </c>
      <c r="D362" s="23" t="s">
        <v>925</v>
      </c>
      <c r="E362" s="23" t="s">
        <v>6759</v>
      </c>
      <c r="F362" s="23" t="s">
        <v>6760</v>
      </c>
      <c r="G362" s="23" t="s">
        <v>6761</v>
      </c>
      <c r="H362" s="23" t="s">
        <v>653</v>
      </c>
      <c r="I362" s="22"/>
      <c r="J362" s="23"/>
    </row>
    <row r="363" spans="1:10" ht="36" x14ac:dyDescent="0.25">
      <c r="A363" s="20">
        <v>359</v>
      </c>
      <c r="B363" s="20" t="s">
        <v>771</v>
      </c>
      <c r="C363" s="21" t="s">
        <v>772</v>
      </c>
      <c r="D363" s="21" t="s">
        <v>925</v>
      </c>
      <c r="E363" s="21" t="s">
        <v>6762</v>
      </c>
      <c r="F363" s="21" t="s">
        <v>6763</v>
      </c>
      <c r="G363" s="21"/>
      <c r="H363" s="21" t="s">
        <v>653</v>
      </c>
      <c r="I363" s="20"/>
      <c r="J363" s="21"/>
    </row>
    <row r="364" spans="1:10" ht="36" x14ac:dyDescent="0.25">
      <c r="A364" s="22">
        <v>360</v>
      </c>
      <c r="B364" s="22" t="s">
        <v>771</v>
      </c>
      <c r="C364" s="23" t="s">
        <v>772</v>
      </c>
      <c r="D364" s="23" t="s">
        <v>1255</v>
      </c>
      <c r="E364" s="23" t="s">
        <v>6764</v>
      </c>
      <c r="F364" s="23" t="s">
        <v>6765</v>
      </c>
      <c r="G364" s="23" t="s">
        <v>6766</v>
      </c>
      <c r="H364" s="23" t="s">
        <v>1263</v>
      </c>
      <c r="I364" s="22"/>
      <c r="J364" s="23" t="s">
        <v>6083</v>
      </c>
    </row>
    <row r="365" spans="1:10" ht="36" x14ac:dyDescent="0.25">
      <c r="A365" s="20">
        <v>361</v>
      </c>
      <c r="B365" s="20" t="s">
        <v>771</v>
      </c>
      <c r="C365" s="21" t="s">
        <v>772</v>
      </c>
      <c r="D365" s="21" t="s">
        <v>1255</v>
      </c>
      <c r="E365" s="21" t="s">
        <v>6767</v>
      </c>
      <c r="F365" s="21" t="s">
        <v>4484</v>
      </c>
      <c r="G365" s="21" t="s">
        <v>6768</v>
      </c>
      <c r="H365" s="21" t="s">
        <v>1283</v>
      </c>
      <c r="I365" s="20"/>
      <c r="J365" s="21"/>
    </row>
    <row r="366" spans="1:10" ht="36" x14ac:dyDescent="0.25">
      <c r="A366" s="22">
        <v>362</v>
      </c>
      <c r="B366" s="22" t="s">
        <v>771</v>
      </c>
      <c r="C366" s="23" t="s">
        <v>772</v>
      </c>
      <c r="D366" s="23" t="s">
        <v>1255</v>
      </c>
      <c r="E366" s="23" t="s">
        <v>6769</v>
      </c>
      <c r="F366" s="23" t="s">
        <v>967</v>
      </c>
      <c r="G366" s="23" t="s">
        <v>6770</v>
      </c>
      <c r="H366" s="23" t="s">
        <v>1283</v>
      </c>
      <c r="I366" s="22"/>
      <c r="J366" s="23"/>
    </row>
    <row r="367" spans="1:10" ht="36" x14ac:dyDescent="0.25">
      <c r="A367" s="20">
        <v>363</v>
      </c>
      <c r="B367" s="20" t="s">
        <v>771</v>
      </c>
      <c r="C367" s="21" t="s">
        <v>772</v>
      </c>
      <c r="D367" s="21" t="s">
        <v>1255</v>
      </c>
      <c r="E367" s="21" t="s">
        <v>6771</v>
      </c>
      <c r="F367" s="21" t="s">
        <v>6772</v>
      </c>
      <c r="G367" s="21"/>
      <c r="H367" s="21" t="s">
        <v>1283</v>
      </c>
      <c r="I367" s="20"/>
      <c r="J367" s="21"/>
    </row>
    <row r="368" spans="1:10" ht="36" x14ac:dyDescent="0.25">
      <c r="A368" s="22">
        <v>364</v>
      </c>
      <c r="B368" s="22" t="s">
        <v>771</v>
      </c>
      <c r="C368" s="23" t="s">
        <v>772</v>
      </c>
      <c r="D368" s="23" t="s">
        <v>1255</v>
      </c>
      <c r="E368" s="23" t="s">
        <v>6773</v>
      </c>
      <c r="F368" s="23" t="s">
        <v>1280</v>
      </c>
      <c r="G368" s="23" t="s">
        <v>6774</v>
      </c>
      <c r="H368" s="23" t="s">
        <v>1263</v>
      </c>
      <c r="I368" s="22"/>
      <c r="J368" s="23"/>
    </row>
    <row r="369" spans="1:10" ht="36" x14ac:dyDescent="0.25">
      <c r="A369" s="20">
        <v>365</v>
      </c>
      <c r="B369" s="20" t="s">
        <v>771</v>
      </c>
      <c r="C369" s="21" t="s">
        <v>772</v>
      </c>
      <c r="D369" s="21" t="s">
        <v>943</v>
      </c>
      <c r="E369" s="21" t="s">
        <v>6775</v>
      </c>
      <c r="F369" s="21" t="s">
        <v>6776</v>
      </c>
      <c r="G369" s="21"/>
      <c r="H369" s="21" t="s">
        <v>945</v>
      </c>
      <c r="I369" s="20"/>
      <c r="J369" s="21"/>
    </row>
    <row r="370" spans="1:10" ht="36" x14ac:dyDescent="0.25">
      <c r="A370" s="22">
        <v>366</v>
      </c>
      <c r="B370" s="22" t="s">
        <v>771</v>
      </c>
      <c r="C370" s="23" t="s">
        <v>772</v>
      </c>
      <c r="D370" s="23" t="s">
        <v>943</v>
      </c>
      <c r="E370" s="23" t="s">
        <v>6777</v>
      </c>
      <c r="F370" s="23" t="s">
        <v>6778</v>
      </c>
      <c r="G370" s="23"/>
      <c r="H370" s="23" t="s">
        <v>945</v>
      </c>
      <c r="I370" s="22"/>
      <c r="J370" s="23"/>
    </row>
    <row r="371" spans="1:10" ht="36" x14ac:dyDescent="0.25">
      <c r="A371" s="20">
        <v>367</v>
      </c>
      <c r="B371" s="20" t="s">
        <v>771</v>
      </c>
      <c r="C371" s="21" t="s">
        <v>772</v>
      </c>
      <c r="D371" s="21" t="s">
        <v>943</v>
      </c>
      <c r="E371" s="21" t="s">
        <v>6779</v>
      </c>
      <c r="F371" s="21" t="s">
        <v>6780</v>
      </c>
      <c r="G371" s="21" t="s">
        <v>6781</v>
      </c>
      <c r="H371" s="21" t="s">
        <v>956</v>
      </c>
      <c r="I371" s="20"/>
      <c r="J371" s="21"/>
    </row>
    <row r="372" spans="1:10" ht="36" x14ac:dyDescent="0.25">
      <c r="A372" s="22">
        <v>368</v>
      </c>
      <c r="B372" s="22" t="s">
        <v>771</v>
      </c>
      <c r="C372" s="23" t="s">
        <v>772</v>
      </c>
      <c r="D372" s="23" t="s">
        <v>943</v>
      </c>
      <c r="E372" s="23" t="s">
        <v>6782</v>
      </c>
      <c r="F372" s="23" t="s">
        <v>6783</v>
      </c>
      <c r="G372" s="23"/>
      <c r="H372" s="23" t="s">
        <v>958</v>
      </c>
      <c r="I372" s="22"/>
      <c r="J372" s="23"/>
    </row>
    <row r="373" spans="1:10" ht="36" x14ac:dyDescent="0.25">
      <c r="A373" s="20">
        <v>369</v>
      </c>
      <c r="B373" s="20" t="s">
        <v>771</v>
      </c>
      <c r="C373" s="21" t="s">
        <v>772</v>
      </c>
      <c r="D373" s="21" t="s">
        <v>943</v>
      </c>
      <c r="E373" s="21" t="s">
        <v>6784</v>
      </c>
      <c r="F373" s="21" t="s">
        <v>6785</v>
      </c>
      <c r="G373" s="21"/>
      <c r="H373" s="21" t="s">
        <v>958</v>
      </c>
      <c r="I373" s="20"/>
      <c r="J373" s="21"/>
    </row>
    <row r="374" spans="1:10" ht="36" x14ac:dyDescent="0.25">
      <c r="A374" s="22">
        <v>370</v>
      </c>
      <c r="B374" s="22" t="s">
        <v>771</v>
      </c>
      <c r="C374" s="23" t="s">
        <v>772</v>
      </c>
      <c r="D374" s="23" t="s">
        <v>943</v>
      </c>
      <c r="E374" s="23" t="s">
        <v>6786</v>
      </c>
      <c r="F374" s="23" t="s">
        <v>6243</v>
      </c>
      <c r="G374" s="23"/>
      <c r="H374" s="23" t="s">
        <v>958</v>
      </c>
      <c r="I374" s="22"/>
      <c r="J374" s="23"/>
    </row>
    <row r="375" spans="1:10" ht="36" x14ac:dyDescent="0.25">
      <c r="A375" s="20">
        <v>371</v>
      </c>
      <c r="B375" s="20" t="s">
        <v>771</v>
      </c>
      <c r="C375" s="21" t="s">
        <v>772</v>
      </c>
      <c r="D375" s="21" t="s">
        <v>943</v>
      </c>
      <c r="E375" s="21" t="s">
        <v>6787</v>
      </c>
      <c r="F375" s="21" t="s">
        <v>6788</v>
      </c>
      <c r="G375" s="21" t="s">
        <v>6789</v>
      </c>
      <c r="H375" s="21" t="s">
        <v>958</v>
      </c>
      <c r="I375" s="20"/>
      <c r="J375" s="21"/>
    </row>
    <row r="376" spans="1:10" ht="36" x14ac:dyDescent="0.25">
      <c r="A376" s="22">
        <v>372</v>
      </c>
      <c r="B376" s="22" t="s">
        <v>771</v>
      </c>
      <c r="C376" s="23" t="s">
        <v>772</v>
      </c>
      <c r="D376" s="23" t="s">
        <v>943</v>
      </c>
      <c r="E376" s="23" t="s">
        <v>6790</v>
      </c>
      <c r="F376" s="23" t="s">
        <v>973</v>
      </c>
      <c r="G376" s="23"/>
      <c r="H376" s="23" t="s">
        <v>974</v>
      </c>
      <c r="I376" s="22"/>
      <c r="J376" s="23"/>
    </row>
    <row r="377" spans="1:10" ht="90" x14ac:dyDescent="0.25">
      <c r="A377" s="20">
        <v>373</v>
      </c>
      <c r="B377" s="20" t="s">
        <v>771</v>
      </c>
      <c r="C377" s="21" t="s">
        <v>772</v>
      </c>
      <c r="D377" s="21" t="s">
        <v>943</v>
      </c>
      <c r="E377" s="21" t="s">
        <v>6791</v>
      </c>
      <c r="F377" s="21" t="s">
        <v>6792</v>
      </c>
      <c r="G377" s="21" t="s">
        <v>6624</v>
      </c>
      <c r="H377" s="21" t="s">
        <v>974</v>
      </c>
      <c r="I377" s="20"/>
      <c r="J377" s="21" t="s">
        <v>5957</v>
      </c>
    </row>
    <row r="378" spans="1:10" ht="36" x14ac:dyDescent="0.25">
      <c r="A378" s="22">
        <v>374</v>
      </c>
      <c r="B378" s="22" t="s">
        <v>771</v>
      </c>
      <c r="C378" s="23" t="s">
        <v>772</v>
      </c>
      <c r="D378" s="23" t="s">
        <v>1333</v>
      </c>
      <c r="E378" s="23" t="s">
        <v>6793</v>
      </c>
      <c r="F378" s="23" t="s">
        <v>6794</v>
      </c>
      <c r="G378" s="23"/>
      <c r="H378" s="23" t="s">
        <v>1355</v>
      </c>
      <c r="I378" s="22"/>
      <c r="J378" s="23"/>
    </row>
    <row r="379" spans="1:10" ht="36" x14ac:dyDescent="0.25">
      <c r="A379" s="20">
        <v>375</v>
      </c>
      <c r="B379" s="20" t="s">
        <v>771</v>
      </c>
      <c r="C379" s="21" t="s">
        <v>772</v>
      </c>
      <c r="D379" s="21" t="s">
        <v>981</v>
      </c>
      <c r="E379" s="21" t="s">
        <v>6795</v>
      </c>
      <c r="F379" s="21" t="s">
        <v>984</v>
      </c>
      <c r="G379" s="21"/>
      <c r="H379" s="21" t="s">
        <v>598</v>
      </c>
      <c r="I379" s="20"/>
      <c r="J379" s="21"/>
    </row>
    <row r="380" spans="1:10" ht="36" x14ac:dyDescent="0.25">
      <c r="A380" s="22">
        <v>376</v>
      </c>
      <c r="B380" s="22" t="s">
        <v>771</v>
      </c>
      <c r="C380" s="23" t="s">
        <v>772</v>
      </c>
      <c r="D380" s="23" t="s">
        <v>981</v>
      </c>
      <c r="E380" s="23" t="s">
        <v>6796</v>
      </c>
      <c r="F380" s="23" t="s">
        <v>6797</v>
      </c>
      <c r="G380" s="23" t="s">
        <v>6798</v>
      </c>
      <c r="H380" s="23" t="s">
        <v>598</v>
      </c>
      <c r="I380" s="22"/>
      <c r="J380" s="23"/>
    </row>
    <row r="381" spans="1:10" ht="36" x14ac:dyDescent="0.25">
      <c r="A381" s="20">
        <v>377</v>
      </c>
      <c r="B381" s="20" t="s">
        <v>771</v>
      </c>
      <c r="C381" s="21" t="s">
        <v>772</v>
      </c>
      <c r="D381" s="21" t="s">
        <v>981</v>
      </c>
      <c r="E381" s="21" t="s">
        <v>6799</v>
      </c>
      <c r="F381" s="21" t="s">
        <v>6800</v>
      </c>
      <c r="G381" s="21" t="s">
        <v>6801</v>
      </c>
      <c r="H381" s="21" t="s">
        <v>999</v>
      </c>
      <c r="I381" s="20"/>
      <c r="J381" s="21"/>
    </row>
    <row r="382" spans="1:10" ht="36" x14ac:dyDescent="0.25">
      <c r="A382" s="22">
        <v>378</v>
      </c>
      <c r="B382" s="22" t="s">
        <v>771</v>
      </c>
      <c r="C382" s="23" t="s">
        <v>772</v>
      </c>
      <c r="D382" s="23" t="s">
        <v>981</v>
      </c>
      <c r="E382" s="23" t="s">
        <v>6802</v>
      </c>
      <c r="F382" s="23" t="s">
        <v>6803</v>
      </c>
      <c r="G382" s="23"/>
      <c r="H382" s="23" t="s">
        <v>999</v>
      </c>
      <c r="I382" s="22"/>
      <c r="J382" s="23"/>
    </row>
    <row r="383" spans="1:10" ht="36" x14ac:dyDescent="0.25">
      <c r="A383" s="20">
        <v>379</v>
      </c>
      <c r="B383" s="20" t="s">
        <v>771</v>
      </c>
      <c r="C383" s="21" t="s">
        <v>772</v>
      </c>
      <c r="D383" s="21" t="s">
        <v>981</v>
      </c>
      <c r="E383" s="21" t="s">
        <v>6804</v>
      </c>
      <c r="F383" s="21" t="s">
        <v>6805</v>
      </c>
      <c r="G383" s="21"/>
      <c r="H383" s="21" t="s">
        <v>999</v>
      </c>
      <c r="I383" s="20"/>
      <c r="J383" s="21"/>
    </row>
    <row r="384" spans="1:10" ht="36" x14ac:dyDescent="0.25">
      <c r="A384" s="22">
        <v>380</v>
      </c>
      <c r="B384" s="22" t="s">
        <v>771</v>
      </c>
      <c r="C384" s="23" t="s">
        <v>772</v>
      </c>
      <c r="D384" s="23" t="s">
        <v>981</v>
      </c>
      <c r="E384" s="23" t="s">
        <v>6806</v>
      </c>
      <c r="F384" s="23" t="s">
        <v>6248</v>
      </c>
      <c r="G384" s="23"/>
      <c r="H384" s="23" t="s">
        <v>999</v>
      </c>
      <c r="I384" s="22"/>
      <c r="J384" s="23"/>
    </row>
    <row r="385" spans="1:10" ht="54" x14ac:dyDescent="0.25">
      <c r="A385" s="20">
        <v>381</v>
      </c>
      <c r="B385" s="20" t="s">
        <v>771</v>
      </c>
      <c r="C385" s="21" t="s">
        <v>772</v>
      </c>
      <c r="D385" s="21" t="s">
        <v>981</v>
      </c>
      <c r="E385" s="21" t="s">
        <v>6807</v>
      </c>
      <c r="F385" s="21" t="s">
        <v>6808</v>
      </c>
      <c r="G385" s="21" t="s">
        <v>6809</v>
      </c>
      <c r="H385" s="21" t="s">
        <v>1015</v>
      </c>
      <c r="I385" s="20" t="s">
        <v>5914</v>
      </c>
      <c r="J385" s="21" t="s">
        <v>5957</v>
      </c>
    </row>
    <row r="386" spans="1:10" ht="72" x14ac:dyDescent="0.25">
      <c r="A386" s="22">
        <v>382</v>
      </c>
      <c r="B386" s="22" t="s">
        <v>771</v>
      </c>
      <c r="C386" s="23" t="s">
        <v>772</v>
      </c>
      <c r="D386" s="23" t="s">
        <v>981</v>
      </c>
      <c r="E386" s="23" t="s">
        <v>6810</v>
      </c>
      <c r="F386" s="23" t="s">
        <v>6811</v>
      </c>
      <c r="G386" s="23" t="s">
        <v>6812</v>
      </c>
      <c r="H386" s="23" t="s">
        <v>1015</v>
      </c>
      <c r="I386" s="22" t="s">
        <v>5914</v>
      </c>
      <c r="J386" s="23" t="s">
        <v>5957</v>
      </c>
    </row>
    <row r="387" spans="1:10" ht="36" x14ac:dyDescent="0.25">
      <c r="A387" s="20">
        <v>383</v>
      </c>
      <c r="B387" s="20" t="s">
        <v>771</v>
      </c>
      <c r="C387" s="21" t="s">
        <v>772</v>
      </c>
      <c r="D387" s="21" t="s">
        <v>981</v>
      </c>
      <c r="E387" s="21" t="s">
        <v>6771</v>
      </c>
      <c r="F387" s="21" t="s">
        <v>978</v>
      </c>
      <c r="G387" s="21"/>
      <c r="H387" s="21" t="s">
        <v>1015</v>
      </c>
      <c r="I387" s="20"/>
      <c r="J387" s="21"/>
    </row>
    <row r="388" spans="1:10" ht="36" x14ac:dyDescent="0.25">
      <c r="A388" s="22">
        <v>384</v>
      </c>
      <c r="B388" s="22" t="s">
        <v>771</v>
      </c>
      <c r="C388" s="23" t="s">
        <v>772</v>
      </c>
      <c r="D388" s="23" t="s">
        <v>1024</v>
      </c>
      <c r="E388" s="23" t="s">
        <v>6813</v>
      </c>
      <c r="F388" s="23" t="s">
        <v>6814</v>
      </c>
      <c r="G388" s="23"/>
      <c r="H388" s="23" t="s">
        <v>1027</v>
      </c>
      <c r="I388" s="22"/>
      <c r="J388" s="23" t="s">
        <v>5957</v>
      </c>
    </row>
    <row r="389" spans="1:10" ht="36" x14ac:dyDescent="0.25">
      <c r="A389" s="20">
        <v>385</v>
      </c>
      <c r="B389" s="20" t="s">
        <v>771</v>
      </c>
      <c r="C389" s="21" t="s">
        <v>772</v>
      </c>
      <c r="D389" s="21" t="s">
        <v>1024</v>
      </c>
      <c r="E389" s="21" t="s">
        <v>6815</v>
      </c>
      <c r="F389" s="21" t="s">
        <v>6816</v>
      </c>
      <c r="G389" s="21"/>
      <c r="H389" s="21" t="s">
        <v>1027</v>
      </c>
      <c r="I389" s="20"/>
      <c r="J389" s="21"/>
    </row>
    <row r="390" spans="1:10" ht="36" x14ac:dyDescent="0.25">
      <c r="A390" s="22">
        <v>386</v>
      </c>
      <c r="B390" s="22" t="s">
        <v>771</v>
      </c>
      <c r="C390" s="23" t="s">
        <v>772</v>
      </c>
      <c r="D390" s="23" t="s">
        <v>1046</v>
      </c>
      <c r="E390" s="23" t="s">
        <v>6817</v>
      </c>
      <c r="F390" s="23" t="s">
        <v>1051</v>
      </c>
      <c r="G390" s="23" t="s">
        <v>6818</v>
      </c>
      <c r="H390" s="23" t="s">
        <v>1042</v>
      </c>
      <c r="I390" s="22"/>
      <c r="J390" s="23"/>
    </row>
    <row r="391" spans="1:10" ht="72" x14ac:dyDescent="0.25">
      <c r="A391" s="20">
        <v>387</v>
      </c>
      <c r="B391" s="20" t="s">
        <v>771</v>
      </c>
      <c r="C391" s="21" t="s">
        <v>772</v>
      </c>
      <c r="D391" s="21" t="s">
        <v>1046</v>
      </c>
      <c r="E391" s="21" t="s">
        <v>6793</v>
      </c>
      <c r="F391" s="21" t="s">
        <v>6819</v>
      </c>
      <c r="G391" s="21" t="s">
        <v>6820</v>
      </c>
      <c r="H391" s="21" t="s">
        <v>1042</v>
      </c>
      <c r="I391" s="20"/>
      <c r="J391" s="21" t="s">
        <v>6083</v>
      </c>
    </row>
    <row r="392" spans="1:10" ht="36" x14ac:dyDescent="0.25">
      <c r="A392" s="22">
        <v>388</v>
      </c>
      <c r="B392" s="22" t="s">
        <v>771</v>
      </c>
      <c r="C392" s="23" t="s">
        <v>772</v>
      </c>
      <c r="D392" s="23" t="s">
        <v>1573</v>
      </c>
      <c r="E392" s="23" t="s">
        <v>6821</v>
      </c>
      <c r="F392" s="23" t="s">
        <v>6822</v>
      </c>
      <c r="G392" s="23"/>
      <c r="H392" s="23" t="s">
        <v>1576</v>
      </c>
      <c r="I392" s="22"/>
      <c r="J392" s="23"/>
    </row>
    <row r="393" spans="1:10" ht="54" x14ac:dyDescent="0.25">
      <c r="A393" s="20">
        <v>389</v>
      </c>
      <c r="B393" s="20" t="s">
        <v>771</v>
      </c>
      <c r="C393" s="21" t="s">
        <v>772</v>
      </c>
      <c r="D393" s="21" t="s">
        <v>6823</v>
      </c>
      <c r="E393" s="21" t="s">
        <v>6687</v>
      </c>
      <c r="F393" s="21" t="s">
        <v>6824</v>
      </c>
      <c r="G393" s="21" t="s">
        <v>6825</v>
      </c>
      <c r="H393" s="21" t="s">
        <v>1063</v>
      </c>
      <c r="I393" s="20"/>
      <c r="J393" s="21" t="s">
        <v>5957</v>
      </c>
    </row>
    <row r="394" spans="1:10" ht="36" x14ac:dyDescent="0.25">
      <c r="A394" s="22">
        <v>390</v>
      </c>
      <c r="B394" s="22" t="s">
        <v>771</v>
      </c>
      <c r="C394" s="23" t="s">
        <v>772</v>
      </c>
      <c r="D394" s="23" t="s">
        <v>6823</v>
      </c>
      <c r="E394" s="23" t="s">
        <v>6826</v>
      </c>
      <c r="F394" s="23" t="s">
        <v>6827</v>
      </c>
      <c r="G394" s="23" t="s">
        <v>6828</v>
      </c>
      <c r="H394" s="23" t="s">
        <v>1078</v>
      </c>
      <c r="I394" s="22"/>
      <c r="J394" s="23"/>
    </row>
    <row r="395" spans="1:10" ht="36" x14ac:dyDescent="0.25">
      <c r="A395" s="20">
        <v>391</v>
      </c>
      <c r="B395" s="20" t="s">
        <v>771</v>
      </c>
      <c r="C395" s="21" t="s">
        <v>772</v>
      </c>
      <c r="D395" s="21" t="s">
        <v>6823</v>
      </c>
      <c r="E395" s="21" t="s">
        <v>6829</v>
      </c>
      <c r="F395" s="21" t="s">
        <v>1081</v>
      </c>
      <c r="G395" s="21"/>
      <c r="H395" s="21" t="s">
        <v>1078</v>
      </c>
      <c r="I395" s="20"/>
      <c r="J395" s="21"/>
    </row>
    <row r="396" spans="1:10" ht="36" x14ac:dyDescent="0.25">
      <c r="A396" s="22">
        <v>392</v>
      </c>
      <c r="B396" s="22" t="s">
        <v>771</v>
      </c>
      <c r="C396" s="23" t="s">
        <v>772</v>
      </c>
      <c r="D396" s="23" t="s">
        <v>6823</v>
      </c>
      <c r="E396" s="23" t="s">
        <v>6830</v>
      </c>
      <c r="F396" s="23" t="s">
        <v>6831</v>
      </c>
      <c r="G396" s="23"/>
      <c r="H396" s="23" t="s">
        <v>1078</v>
      </c>
      <c r="I396" s="22"/>
      <c r="J396" s="23"/>
    </row>
    <row r="397" spans="1:10" ht="36" x14ac:dyDescent="0.25">
      <c r="A397" s="20">
        <v>393</v>
      </c>
      <c r="B397" s="20" t="s">
        <v>771</v>
      </c>
      <c r="C397" s="21" t="s">
        <v>772</v>
      </c>
      <c r="D397" s="21" t="s">
        <v>6823</v>
      </c>
      <c r="E397" s="21" t="s">
        <v>6832</v>
      </c>
      <c r="F397" s="21" t="s">
        <v>1085</v>
      </c>
      <c r="G397" s="21"/>
      <c r="H397" s="21" t="s">
        <v>1078</v>
      </c>
      <c r="I397" s="20"/>
      <c r="J397" s="21"/>
    </row>
    <row r="398" spans="1:10" ht="36" x14ac:dyDescent="0.25">
      <c r="A398" s="22">
        <v>394</v>
      </c>
      <c r="B398" s="22" t="s">
        <v>771</v>
      </c>
      <c r="C398" s="23" t="s">
        <v>772</v>
      </c>
      <c r="D398" s="23" t="s">
        <v>6823</v>
      </c>
      <c r="E398" s="23" t="s">
        <v>6833</v>
      </c>
      <c r="F398" s="23" t="s">
        <v>6834</v>
      </c>
      <c r="G398" s="23" t="s">
        <v>6835</v>
      </c>
      <c r="H398" s="23" t="s">
        <v>1078</v>
      </c>
      <c r="I398" s="22"/>
      <c r="J398" s="23"/>
    </row>
    <row r="399" spans="1:10" ht="36" x14ac:dyDescent="0.25">
      <c r="A399" s="20">
        <v>395</v>
      </c>
      <c r="B399" s="20" t="s">
        <v>771</v>
      </c>
      <c r="C399" s="21" t="s">
        <v>772</v>
      </c>
      <c r="D399" s="21" t="s">
        <v>6823</v>
      </c>
      <c r="E399" s="21" t="s">
        <v>6836</v>
      </c>
      <c r="F399" s="21" t="s">
        <v>6837</v>
      </c>
      <c r="G399" s="21"/>
      <c r="H399" s="21" t="s">
        <v>1078</v>
      </c>
      <c r="I399" s="20"/>
      <c r="J399" s="21"/>
    </row>
    <row r="400" spans="1:10" ht="36" x14ac:dyDescent="0.25">
      <c r="A400" s="22">
        <v>396</v>
      </c>
      <c r="B400" s="22" t="s">
        <v>771</v>
      </c>
      <c r="C400" s="23" t="s">
        <v>772</v>
      </c>
      <c r="D400" s="23" t="s">
        <v>6823</v>
      </c>
      <c r="E400" s="23" t="s">
        <v>6838</v>
      </c>
      <c r="F400" s="23" t="s">
        <v>6675</v>
      </c>
      <c r="G400" s="23"/>
      <c r="H400" s="23" t="s">
        <v>1098</v>
      </c>
      <c r="I400" s="22"/>
      <c r="J400" s="23"/>
    </row>
    <row r="401" spans="1:10" ht="54" x14ac:dyDescent="0.25">
      <c r="A401" s="20">
        <v>397</v>
      </c>
      <c r="B401" s="20" t="s">
        <v>771</v>
      </c>
      <c r="C401" s="21" t="s">
        <v>772</v>
      </c>
      <c r="D401" s="21" t="s">
        <v>6823</v>
      </c>
      <c r="E401" s="21" t="s">
        <v>6839</v>
      </c>
      <c r="F401" s="21" t="s">
        <v>6840</v>
      </c>
      <c r="G401" s="21" t="s">
        <v>6841</v>
      </c>
      <c r="H401" s="21" t="s">
        <v>1098</v>
      </c>
      <c r="I401" s="20"/>
      <c r="J401" s="21" t="s">
        <v>6083</v>
      </c>
    </row>
    <row r="402" spans="1:10" ht="36" x14ac:dyDescent="0.25">
      <c r="A402" s="22">
        <v>398</v>
      </c>
      <c r="B402" s="22" t="s">
        <v>771</v>
      </c>
      <c r="C402" s="23" t="s">
        <v>772</v>
      </c>
      <c r="D402" s="23" t="s">
        <v>6823</v>
      </c>
      <c r="E402" s="23" t="s">
        <v>6842</v>
      </c>
      <c r="F402" s="23" t="s">
        <v>6843</v>
      </c>
      <c r="G402" s="23"/>
      <c r="H402" s="23" t="s">
        <v>1098</v>
      </c>
      <c r="I402" s="22"/>
      <c r="J402" s="23"/>
    </row>
    <row r="403" spans="1:10" ht="36" x14ac:dyDescent="0.25">
      <c r="A403" s="20">
        <v>399</v>
      </c>
      <c r="B403" s="20" t="s">
        <v>771</v>
      </c>
      <c r="C403" s="21" t="s">
        <v>772</v>
      </c>
      <c r="D403" s="21" t="s">
        <v>6823</v>
      </c>
      <c r="E403" s="21" t="s">
        <v>6844</v>
      </c>
      <c r="F403" s="21" t="s">
        <v>6845</v>
      </c>
      <c r="G403" s="21" t="s">
        <v>6846</v>
      </c>
      <c r="H403" s="21" t="s">
        <v>1098</v>
      </c>
      <c r="I403" s="20"/>
      <c r="J403" s="21"/>
    </row>
    <row r="404" spans="1:10" ht="36" x14ac:dyDescent="0.25">
      <c r="A404" s="22">
        <v>400</v>
      </c>
      <c r="B404" s="22" t="s">
        <v>771</v>
      </c>
      <c r="C404" s="23" t="s">
        <v>772</v>
      </c>
      <c r="D404" s="23" t="s">
        <v>1239</v>
      </c>
      <c r="E404" s="23" t="s">
        <v>6847</v>
      </c>
      <c r="F404" s="23" t="s">
        <v>6848</v>
      </c>
      <c r="G404" s="23" t="s">
        <v>6849</v>
      </c>
      <c r="H404" s="23" t="s">
        <v>1241</v>
      </c>
      <c r="I404" s="22"/>
      <c r="J404" s="23"/>
    </row>
    <row r="405" spans="1:10" ht="36" x14ac:dyDescent="0.25">
      <c r="A405" s="20">
        <v>401</v>
      </c>
      <c r="B405" s="20" t="s">
        <v>771</v>
      </c>
      <c r="C405" s="21" t="s">
        <v>772</v>
      </c>
      <c r="D405" s="21" t="s">
        <v>607</v>
      </c>
      <c r="E405" s="21" t="s">
        <v>6850</v>
      </c>
      <c r="F405" s="21" t="s">
        <v>6851</v>
      </c>
      <c r="G405" s="21" t="s">
        <v>6852</v>
      </c>
      <c r="H405" s="21" t="s">
        <v>610</v>
      </c>
      <c r="I405" s="20"/>
      <c r="J405" s="21"/>
    </row>
    <row r="406" spans="1:10" ht="36" x14ac:dyDescent="0.25">
      <c r="A406" s="22">
        <v>402</v>
      </c>
      <c r="B406" s="22" t="s">
        <v>771</v>
      </c>
      <c r="C406" s="23" t="s">
        <v>772</v>
      </c>
      <c r="D406" s="23" t="s">
        <v>607</v>
      </c>
      <c r="E406" s="23" t="s">
        <v>6853</v>
      </c>
      <c r="F406" s="23" t="s">
        <v>6854</v>
      </c>
      <c r="G406" s="23" t="s">
        <v>6855</v>
      </c>
      <c r="H406" s="23" t="s">
        <v>610</v>
      </c>
      <c r="I406" s="22"/>
      <c r="J406" s="23" t="s">
        <v>5957</v>
      </c>
    </row>
    <row r="407" spans="1:10" ht="36" x14ac:dyDescent="0.25">
      <c r="A407" s="20">
        <v>403</v>
      </c>
      <c r="B407" s="20" t="s">
        <v>771</v>
      </c>
      <c r="C407" s="21" t="s">
        <v>772</v>
      </c>
      <c r="D407" s="21" t="s">
        <v>1150</v>
      </c>
      <c r="E407" s="21" t="s">
        <v>6856</v>
      </c>
      <c r="F407" s="21" t="s">
        <v>6857</v>
      </c>
      <c r="G407" s="21" t="s">
        <v>6389</v>
      </c>
      <c r="H407" s="21" t="s">
        <v>1153</v>
      </c>
      <c r="I407" s="20"/>
      <c r="J407" s="21"/>
    </row>
    <row r="408" spans="1:10" ht="36" x14ac:dyDescent="0.25">
      <c r="A408" s="22">
        <v>404</v>
      </c>
      <c r="B408" s="22" t="s">
        <v>771</v>
      </c>
      <c r="C408" s="23" t="s">
        <v>772</v>
      </c>
      <c r="D408" s="23" t="s">
        <v>1150</v>
      </c>
      <c r="E408" s="23" t="s">
        <v>6858</v>
      </c>
      <c r="F408" s="23" t="s">
        <v>6859</v>
      </c>
      <c r="G408" s="23" t="s">
        <v>6389</v>
      </c>
      <c r="H408" s="23" t="s">
        <v>1153</v>
      </c>
      <c r="I408" s="22"/>
      <c r="J408" s="23"/>
    </row>
    <row r="409" spans="1:10" ht="36" x14ac:dyDescent="0.25">
      <c r="A409" s="20">
        <v>405</v>
      </c>
      <c r="B409" s="20" t="s">
        <v>771</v>
      </c>
      <c r="C409" s="21" t="s">
        <v>772</v>
      </c>
      <c r="D409" s="21" t="s">
        <v>1150</v>
      </c>
      <c r="E409" s="21" t="s">
        <v>6860</v>
      </c>
      <c r="F409" s="21" t="s">
        <v>6861</v>
      </c>
      <c r="G409" s="21" t="s">
        <v>6389</v>
      </c>
      <c r="H409" s="21" t="s">
        <v>1153</v>
      </c>
      <c r="I409" s="20"/>
      <c r="J409" s="21"/>
    </row>
    <row r="410" spans="1:10" ht="36" x14ac:dyDescent="0.25">
      <c r="A410" s="22">
        <v>406</v>
      </c>
      <c r="B410" s="22" t="s">
        <v>771</v>
      </c>
      <c r="C410" s="23" t="s">
        <v>772</v>
      </c>
      <c r="D410" s="23" t="s">
        <v>1150</v>
      </c>
      <c r="E410" s="23" t="s">
        <v>6862</v>
      </c>
      <c r="F410" s="23" t="s">
        <v>6861</v>
      </c>
      <c r="G410" s="23" t="s">
        <v>6389</v>
      </c>
      <c r="H410" s="23" t="s">
        <v>1153</v>
      </c>
      <c r="I410" s="22"/>
      <c r="J410" s="23"/>
    </row>
    <row r="411" spans="1:10" ht="36" x14ac:dyDescent="0.25">
      <c r="A411" s="20">
        <v>407</v>
      </c>
      <c r="B411" s="20" t="s">
        <v>771</v>
      </c>
      <c r="C411" s="21" t="s">
        <v>772</v>
      </c>
      <c r="D411" s="21" t="s">
        <v>1150</v>
      </c>
      <c r="E411" s="21" t="s">
        <v>6863</v>
      </c>
      <c r="F411" s="21" t="s">
        <v>1158</v>
      </c>
      <c r="G411" s="21" t="s">
        <v>6864</v>
      </c>
      <c r="H411" s="21" t="s">
        <v>1153</v>
      </c>
      <c r="I411" s="20"/>
      <c r="J411" s="21"/>
    </row>
    <row r="412" spans="1:10" ht="36" x14ac:dyDescent="0.25">
      <c r="A412" s="22">
        <v>408</v>
      </c>
      <c r="B412" s="22" t="s">
        <v>771</v>
      </c>
      <c r="C412" s="23" t="s">
        <v>772</v>
      </c>
      <c r="D412" s="23" t="s">
        <v>6386</v>
      </c>
      <c r="E412" s="23" t="s">
        <v>6865</v>
      </c>
      <c r="F412" s="23" t="s">
        <v>6866</v>
      </c>
      <c r="G412" s="23" t="s">
        <v>6867</v>
      </c>
      <c r="H412" s="23" t="s">
        <v>1153</v>
      </c>
      <c r="I412" s="22"/>
      <c r="J412" s="23"/>
    </row>
    <row r="413" spans="1:10" ht="36" x14ac:dyDescent="0.25">
      <c r="A413" s="20">
        <v>409</v>
      </c>
      <c r="B413" s="20" t="s">
        <v>771</v>
      </c>
      <c r="C413" s="21" t="s">
        <v>772</v>
      </c>
      <c r="D413" s="21" t="s">
        <v>6386</v>
      </c>
      <c r="E413" s="21" t="s">
        <v>6868</v>
      </c>
      <c r="F413" s="21" t="s">
        <v>612</v>
      </c>
      <c r="G413" s="21" t="s">
        <v>6869</v>
      </c>
      <c r="H413" s="21" t="s">
        <v>1153</v>
      </c>
      <c r="I413" s="20"/>
      <c r="J413" s="21"/>
    </row>
    <row r="414" spans="1:10" ht="54" x14ac:dyDescent="0.25">
      <c r="A414" s="22">
        <v>410</v>
      </c>
      <c r="B414" s="22" t="s">
        <v>771</v>
      </c>
      <c r="C414" s="23" t="s">
        <v>772</v>
      </c>
      <c r="D414" s="23" t="s">
        <v>6870</v>
      </c>
      <c r="E414" s="23" t="s">
        <v>6871</v>
      </c>
      <c r="F414" s="23" t="s">
        <v>6872</v>
      </c>
      <c r="G414" s="23" t="s">
        <v>6873</v>
      </c>
      <c r="H414" s="23" t="s">
        <v>1149</v>
      </c>
      <c r="I414" s="22"/>
      <c r="J414" s="23"/>
    </row>
    <row r="415" spans="1:10" ht="36" x14ac:dyDescent="0.25">
      <c r="A415" s="20">
        <v>411</v>
      </c>
      <c r="B415" s="20" t="s">
        <v>771</v>
      </c>
      <c r="C415" s="21" t="s">
        <v>772</v>
      </c>
      <c r="D415" s="21" t="s">
        <v>6870</v>
      </c>
      <c r="E415" s="21" t="s">
        <v>6874</v>
      </c>
      <c r="F415" s="21" t="s">
        <v>6875</v>
      </c>
      <c r="G415" s="21" t="s">
        <v>6873</v>
      </c>
      <c r="H415" s="21" t="s">
        <v>1149</v>
      </c>
      <c r="I415" s="20"/>
      <c r="J415" s="21"/>
    </row>
    <row r="416" spans="1:10" ht="90" x14ac:dyDescent="0.25">
      <c r="A416" s="22">
        <v>412</v>
      </c>
      <c r="B416" s="22" t="s">
        <v>771</v>
      </c>
      <c r="C416" s="23" t="s">
        <v>772</v>
      </c>
      <c r="D416" s="23" t="s">
        <v>6870</v>
      </c>
      <c r="E416" s="23" t="s">
        <v>6876</v>
      </c>
      <c r="F416" s="23" t="s">
        <v>6877</v>
      </c>
      <c r="G416" s="23" t="s">
        <v>6878</v>
      </c>
      <c r="H416" s="23" t="s">
        <v>1149</v>
      </c>
      <c r="I416" s="22"/>
      <c r="J416" s="23" t="s">
        <v>5957</v>
      </c>
    </row>
    <row r="417" spans="1:10" ht="36" x14ac:dyDescent="0.25">
      <c r="A417" s="20">
        <v>413</v>
      </c>
      <c r="B417" s="20" t="s">
        <v>771</v>
      </c>
      <c r="C417" s="21" t="s">
        <v>772</v>
      </c>
      <c r="D417" s="21" t="s">
        <v>1146</v>
      </c>
      <c r="E417" s="21" t="s">
        <v>6879</v>
      </c>
      <c r="F417" s="21" t="s">
        <v>1148</v>
      </c>
      <c r="G417" s="21" t="s">
        <v>6880</v>
      </c>
      <c r="H417" s="21" t="s">
        <v>1149</v>
      </c>
      <c r="I417" s="20"/>
      <c r="J417" s="21"/>
    </row>
    <row r="418" spans="1:10" ht="36" x14ac:dyDescent="0.25">
      <c r="A418" s="22">
        <v>414</v>
      </c>
      <c r="B418" s="22" t="s">
        <v>771</v>
      </c>
      <c r="C418" s="23" t="s">
        <v>772</v>
      </c>
      <c r="D418" s="23" t="s">
        <v>1146</v>
      </c>
      <c r="E418" s="23" t="s">
        <v>6881</v>
      </c>
      <c r="F418" s="23" t="s">
        <v>6882</v>
      </c>
      <c r="G418" s="23" t="s">
        <v>6883</v>
      </c>
      <c r="H418" s="23" t="s">
        <v>1149</v>
      </c>
      <c r="I418" s="22"/>
      <c r="J418" s="23" t="s">
        <v>5957</v>
      </c>
    </row>
    <row r="419" spans="1:10" ht="36" x14ac:dyDescent="0.25">
      <c r="A419" s="20">
        <v>415</v>
      </c>
      <c r="B419" s="20" t="s">
        <v>771</v>
      </c>
      <c r="C419" s="21" t="s">
        <v>772</v>
      </c>
      <c r="D419" s="21" t="s">
        <v>1159</v>
      </c>
      <c r="E419" s="21" t="s">
        <v>6884</v>
      </c>
      <c r="F419" s="21" t="s">
        <v>6885</v>
      </c>
      <c r="G419" s="21" t="s">
        <v>6886</v>
      </c>
      <c r="H419" s="21" t="s">
        <v>1162</v>
      </c>
      <c r="I419" s="20"/>
      <c r="J419" s="21" t="s">
        <v>5957</v>
      </c>
    </row>
    <row r="420" spans="1:10" ht="36" x14ac:dyDescent="0.25">
      <c r="A420" s="22">
        <v>416</v>
      </c>
      <c r="B420" s="22" t="s">
        <v>771</v>
      </c>
      <c r="C420" s="23" t="s">
        <v>772</v>
      </c>
      <c r="D420" s="23" t="s">
        <v>1159</v>
      </c>
      <c r="E420" s="23" t="s">
        <v>6887</v>
      </c>
      <c r="F420" s="23" t="s">
        <v>6888</v>
      </c>
      <c r="G420" s="23" t="s">
        <v>6886</v>
      </c>
      <c r="H420" s="23" t="s">
        <v>1162</v>
      </c>
      <c r="I420" s="22"/>
      <c r="J420" s="23" t="s">
        <v>5957</v>
      </c>
    </row>
    <row r="421" spans="1:10" ht="36" x14ac:dyDescent="0.25">
      <c r="A421" s="20">
        <v>417</v>
      </c>
      <c r="B421" s="20" t="s">
        <v>771</v>
      </c>
      <c r="C421" s="21" t="s">
        <v>772</v>
      </c>
      <c r="D421" s="21" t="s">
        <v>1159</v>
      </c>
      <c r="E421" s="21" t="s">
        <v>6889</v>
      </c>
      <c r="F421" s="21" t="s">
        <v>6890</v>
      </c>
      <c r="G421" s="21" t="s">
        <v>6891</v>
      </c>
      <c r="H421" s="21" t="s">
        <v>1162</v>
      </c>
      <c r="I421" s="20"/>
      <c r="J421" s="21" t="s">
        <v>5957</v>
      </c>
    </row>
    <row r="422" spans="1:10" ht="36" x14ac:dyDescent="0.25">
      <c r="A422" s="22">
        <v>418</v>
      </c>
      <c r="B422" s="22" t="s">
        <v>771</v>
      </c>
      <c r="C422" s="23" t="s">
        <v>772</v>
      </c>
      <c r="D422" s="23" t="s">
        <v>1159</v>
      </c>
      <c r="E422" s="23" t="s">
        <v>6892</v>
      </c>
      <c r="F422" s="23" t="s">
        <v>6893</v>
      </c>
      <c r="G422" s="23" t="s">
        <v>6894</v>
      </c>
      <c r="H422" s="23" t="s">
        <v>1162</v>
      </c>
      <c r="I422" s="22"/>
      <c r="J422" s="23"/>
    </row>
    <row r="423" spans="1:10" ht="36" x14ac:dyDescent="0.25">
      <c r="A423" s="20">
        <v>419</v>
      </c>
      <c r="B423" s="20" t="s">
        <v>771</v>
      </c>
      <c r="C423" s="21" t="s">
        <v>772</v>
      </c>
      <c r="D423" s="21" t="s">
        <v>1159</v>
      </c>
      <c r="E423" s="21" t="s">
        <v>6895</v>
      </c>
      <c r="F423" s="21" t="s">
        <v>6896</v>
      </c>
      <c r="G423" s="21" t="s">
        <v>6897</v>
      </c>
      <c r="H423" s="21" t="s">
        <v>1162</v>
      </c>
      <c r="I423" s="20"/>
      <c r="J423" s="21"/>
    </row>
    <row r="424" spans="1:10" ht="36" x14ac:dyDescent="0.25">
      <c r="A424" s="22">
        <v>420</v>
      </c>
      <c r="B424" s="22" t="s">
        <v>771</v>
      </c>
      <c r="C424" s="23" t="s">
        <v>772</v>
      </c>
      <c r="D424" s="23" t="s">
        <v>1159</v>
      </c>
      <c r="E424" s="23" t="s">
        <v>6898</v>
      </c>
      <c r="F424" s="23" t="s">
        <v>2605</v>
      </c>
      <c r="G424" s="23" t="s">
        <v>6899</v>
      </c>
      <c r="H424" s="23" t="s">
        <v>1162</v>
      </c>
      <c r="I424" s="22"/>
      <c r="J424" s="23"/>
    </row>
    <row r="425" spans="1:10" ht="36" x14ac:dyDescent="0.25">
      <c r="A425" s="20">
        <v>421</v>
      </c>
      <c r="B425" s="20" t="s">
        <v>771</v>
      </c>
      <c r="C425" s="21" t="s">
        <v>772</v>
      </c>
      <c r="D425" s="21" t="s">
        <v>1159</v>
      </c>
      <c r="E425" s="21" t="s">
        <v>6900</v>
      </c>
      <c r="F425" s="21" t="s">
        <v>6885</v>
      </c>
      <c r="G425" s="21" t="s">
        <v>6899</v>
      </c>
      <c r="H425" s="21" t="s">
        <v>1162</v>
      </c>
      <c r="I425" s="20"/>
      <c r="J425" s="21"/>
    </row>
    <row r="426" spans="1:10" ht="36" x14ac:dyDescent="0.25">
      <c r="A426" s="22">
        <v>422</v>
      </c>
      <c r="B426" s="22" t="s">
        <v>771</v>
      </c>
      <c r="C426" s="23" t="s">
        <v>772</v>
      </c>
      <c r="D426" s="23" t="s">
        <v>6901</v>
      </c>
      <c r="E426" s="23" t="s">
        <v>6902</v>
      </c>
      <c r="F426" s="23" t="s">
        <v>6903</v>
      </c>
      <c r="G426" s="23" t="s">
        <v>6904</v>
      </c>
      <c r="H426" s="23" t="s">
        <v>6905</v>
      </c>
      <c r="I426" s="22"/>
      <c r="J426" s="23"/>
    </row>
    <row r="427" spans="1:10" ht="36" x14ac:dyDescent="0.25">
      <c r="A427" s="20">
        <v>423</v>
      </c>
      <c r="B427" s="20" t="s">
        <v>771</v>
      </c>
      <c r="C427" s="21" t="s">
        <v>772</v>
      </c>
      <c r="D427" s="21" t="s">
        <v>6901</v>
      </c>
      <c r="E427" s="21" t="s">
        <v>6906</v>
      </c>
      <c r="F427" s="21" t="s">
        <v>6907</v>
      </c>
      <c r="G427" s="21" t="s">
        <v>6908</v>
      </c>
      <c r="H427" s="21" t="s">
        <v>6909</v>
      </c>
      <c r="I427" s="20"/>
      <c r="J427" s="21" t="s">
        <v>5957</v>
      </c>
    </row>
    <row r="428" spans="1:10" ht="36" x14ac:dyDescent="0.25">
      <c r="A428" s="22">
        <v>424</v>
      </c>
      <c r="B428" s="22" t="s">
        <v>771</v>
      </c>
      <c r="C428" s="23" t="s">
        <v>772</v>
      </c>
      <c r="D428" s="23" t="s">
        <v>6910</v>
      </c>
      <c r="E428" s="23" t="s">
        <v>6911</v>
      </c>
      <c r="F428" s="23" t="s">
        <v>6912</v>
      </c>
      <c r="G428" s="23" t="s">
        <v>6913</v>
      </c>
      <c r="H428" s="23" t="s">
        <v>6914</v>
      </c>
      <c r="I428" s="22"/>
      <c r="J428" s="23"/>
    </row>
    <row r="429" spans="1:10" ht="36" x14ac:dyDescent="0.25">
      <c r="A429" s="20">
        <v>425</v>
      </c>
      <c r="B429" s="20" t="s">
        <v>771</v>
      </c>
      <c r="C429" s="21" t="s">
        <v>772</v>
      </c>
      <c r="D429" s="21" t="s">
        <v>6915</v>
      </c>
      <c r="E429" s="21" t="s">
        <v>6916</v>
      </c>
      <c r="F429" s="21" t="s">
        <v>6917</v>
      </c>
      <c r="G429" s="21" t="s">
        <v>6918</v>
      </c>
      <c r="H429" s="21" t="s">
        <v>6914</v>
      </c>
      <c r="I429" s="20"/>
      <c r="J429" s="21"/>
    </row>
    <row r="430" spans="1:10" ht="36" x14ac:dyDescent="0.25">
      <c r="A430" s="22">
        <v>426</v>
      </c>
      <c r="B430" s="22" t="s">
        <v>771</v>
      </c>
      <c r="C430" s="23" t="s">
        <v>772</v>
      </c>
      <c r="D430" s="23" t="s">
        <v>6915</v>
      </c>
      <c r="E430" s="23" t="s">
        <v>6916</v>
      </c>
      <c r="F430" s="23" t="s">
        <v>6919</v>
      </c>
      <c r="G430" s="23" t="s">
        <v>6920</v>
      </c>
      <c r="H430" s="23" t="s">
        <v>6914</v>
      </c>
      <c r="I430" s="22"/>
      <c r="J430" s="23"/>
    </row>
    <row r="431" spans="1:10" ht="36" x14ac:dyDescent="0.25">
      <c r="A431" s="20">
        <v>427</v>
      </c>
      <c r="B431" s="20" t="s">
        <v>771</v>
      </c>
      <c r="C431" s="21" t="s">
        <v>772</v>
      </c>
      <c r="D431" s="21" t="s">
        <v>6921</v>
      </c>
      <c r="E431" s="21" t="s">
        <v>6922</v>
      </c>
      <c r="F431" s="21" t="s">
        <v>6923</v>
      </c>
      <c r="G431" s="21" t="s">
        <v>6924</v>
      </c>
      <c r="H431" s="21" t="s">
        <v>6925</v>
      </c>
      <c r="I431" s="20"/>
      <c r="J431" s="21"/>
    </row>
    <row r="432" spans="1:10" ht="36" x14ac:dyDescent="0.25">
      <c r="A432" s="22">
        <v>428</v>
      </c>
      <c r="B432" s="22" t="s">
        <v>771</v>
      </c>
      <c r="C432" s="23" t="s">
        <v>772</v>
      </c>
      <c r="D432" s="23" t="s">
        <v>6926</v>
      </c>
      <c r="E432" s="23" t="s">
        <v>6721</v>
      </c>
      <c r="F432" s="23" t="s">
        <v>1202</v>
      </c>
      <c r="G432" s="23" t="s">
        <v>6927</v>
      </c>
      <c r="H432" s="23" t="s">
        <v>6925</v>
      </c>
      <c r="I432" s="22"/>
      <c r="J432" s="23"/>
    </row>
    <row r="433" spans="1:10" ht="36" x14ac:dyDescent="0.25">
      <c r="A433" s="20">
        <v>429</v>
      </c>
      <c r="B433" s="20" t="s">
        <v>771</v>
      </c>
      <c r="C433" s="21" t="s">
        <v>772</v>
      </c>
      <c r="D433" s="21" t="s">
        <v>6928</v>
      </c>
      <c r="E433" s="21" t="s">
        <v>6929</v>
      </c>
      <c r="F433" s="21" t="s">
        <v>859</v>
      </c>
      <c r="G433" s="21"/>
      <c r="H433" s="21" t="s">
        <v>6925</v>
      </c>
      <c r="I433" s="20"/>
      <c r="J433" s="21"/>
    </row>
    <row r="434" spans="1:10" ht="36" x14ac:dyDescent="0.25">
      <c r="A434" s="22">
        <v>430</v>
      </c>
      <c r="B434" s="22" t="s">
        <v>771</v>
      </c>
      <c r="C434" s="23" t="s">
        <v>772</v>
      </c>
      <c r="D434" s="23" t="s">
        <v>6930</v>
      </c>
      <c r="E434" s="23" t="s">
        <v>6931</v>
      </c>
      <c r="F434" s="23" t="s">
        <v>6932</v>
      </c>
      <c r="G434" s="23" t="s">
        <v>6933</v>
      </c>
      <c r="H434" s="23" t="s">
        <v>6934</v>
      </c>
      <c r="I434" s="22"/>
      <c r="J434" s="23"/>
    </row>
    <row r="435" spans="1:10" ht="36" x14ac:dyDescent="0.25">
      <c r="A435" s="20">
        <v>431</v>
      </c>
      <c r="B435" s="20" t="s">
        <v>771</v>
      </c>
      <c r="C435" s="21" t="s">
        <v>772</v>
      </c>
      <c r="D435" s="21" t="s">
        <v>6926</v>
      </c>
      <c r="E435" s="21" t="s">
        <v>6935</v>
      </c>
      <c r="F435" s="21" t="s">
        <v>6936</v>
      </c>
      <c r="G435" s="21"/>
      <c r="H435" s="21" t="s">
        <v>6934</v>
      </c>
      <c r="I435" s="20"/>
      <c r="J435" s="21"/>
    </row>
    <row r="436" spans="1:10" ht="36" x14ac:dyDescent="0.25">
      <c r="A436" s="22">
        <v>432</v>
      </c>
      <c r="B436" s="22" t="s">
        <v>771</v>
      </c>
      <c r="C436" s="23" t="s">
        <v>772</v>
      </c>
      <c r="D436" s="23" t="s">
        <v>6926</v>
      </c>
      <c r="E436" s="23" t="s">
        <v>6937</v>
      </c>
      <c r="F436" s="23" t="s">
        <v>6938</v>
      </c>
      <c r="G436" s="23" t="s">
        <v>6939</v>
      </c>
      <c r="H436" s="23" t="s">
        <v>6934</v>
      </c>
      <c r="I436" s="22"/>
      <c r="J436" s="23"/>
    </row>
    <row r="437" spans="1:10" ht="36" x14ac:dyDescent="0.25">
      <c r="A437" s="20">
        <v>433</v>
      </c>
      <c r="B437" s="20" t="s">
        <v>771</v>
      </c>
      <c r="C437" s="21" t="s">
        <v>772</v>
      </c>
      <c r="D437" s="21" t="s">
        <v>6940</v>
      </c>
      <c r="E437" s="21" t="s">
        <v>6941</v>
      </c>
      <c r="F437" s="21" t="s">
        <v>1219</v>
      </c>
      <c r="G437" s="21" t="s">
        <v>6942</v>
      </c>
      <c r="H437" s="21" t="s">
        <v>1213</v>
      </c>
      <c r="I437" s="20"/>
      <c r="J437" s="21"/>
    </row>
    <row r="438" spans="1:10" ht="36" x14ac:dyDescent="0.25">
      <c r="A438" s="22">
        <v>434</v>
      </c>
      <c r="B438" s="22" t="s">
        <v>771</v>
      </c>
      <c r="C438" s="23" t="s">
        <v>772</v>
      </c>
      <c r="D438" s="23" t="s">
        <v>6940</v>
      </c>
      <c r="E438" s="23" t="s">
        <v>6943</v>
      </c>
      <c r="F438" s="23" t="s">
        <v>6944</v>
      </c>
      <c r="G438" s="23" t="s">
        <v>6945</v>
      </c>
      <c r="H438" s="23" t="s">
        <v>1213</v>
      </c>
      <c r="I438" s="22"/>
      <c r="J438" s="23"/>
    </row>
    <row r="439" spans="1:10" ht="36" x14ac:dyDescent="0.25">
      <c r="A439" s="20">
        <v>435</v>
      </c>
      <c r="B439" s="20" t="s">
        <v>771</v>
      </c>
      <c r="C439" s="21" t="s">
        <v>772</v>
      </c>
      <c r="D439" s="21" t="s">
        <v>6946</v>
      </c>
      <c r="E439" s="21" t="s">
        <v>6947</v>
      </c>
      <c r="F439" s="21" t="s">
        <v>6948</v>
      </c>
      <c r="G439" s="21" t="s">
        <v>6949</v>
      </c>
      <c r="H439" s="21" t="s">
        <v>1602</v>
      </c>
      <c r="I439" s="20"/>
      <c r="J439" s="21"/>
    </row>
    <row r="440" spans="1:10" ht="36" x14ac:dyDescent="0.25">
      <c r="A440" s="22">
        <v>436</v>
      </c>
      <c r="B440" s="22" t="s">
        <v>771</v>
      </c>
      <c r="C440" s="23" t="s">
        <v>772</v>
      </c>
      <c r="D440" s="23" t="s">
        <v>6946</v>
      </c>
      <c r="E440" s="23" t="s">
        <v>6950</v>
      </c>
      <c r="F440" s="23" t="s">
        <v>1156</v>
      </c>
      <c r="G440" s="23" t="s">
        <v>6949</v>
      </c>
      <c r="H440" s="23" t="s">
        <v>1602</v>
      </c>
      <c r="I440" s="22"/>
      <c r="J440" s="23"/>
    </row>
    <row r="441" spans="1:10" ht="36" x14ac:dyDescent="0.25">
      <c r="A441" s="20">
        <v>437</v>
      </c>
      <c r="B441" s="20" t="s">
        <v>771</v>
      </c>
      <c r="C441" s="21" t="s">
        <v>772</v>
      </c>
      <c r="D441" s="21" t="s">
        <v>6951</v>
      </c>
      <c r="E441" s="21" t="s">
        <v>6952</v>
      </c>
      <c r="F441" s="21" t="s">
        <v>6953</v>
      </c>
      <c r="G441" s="21" t="s">
        <v>6954</v>
      </c>
      <c r="H441" s="21" t="s">
        <v>1223</v>
      </c>
      <c r="I441" s="20"/>
      <c r="J441" s="21"/>
    </row>
    <row r="442" spans="1:10" ht="36" x14ac:dyDescent="0.25">
      <c r="A442" s="22">
        <v>438</v>
      </c>
      <c r="B442" s="22" t="s">
        <v>771</v>
      </c>
      <c r="C442" s="23" t="s">
        <v>772</v>
      </c>
      <c r="D442" s="23" t="s">
        <v>6955</v>
      </c>
      <c r="E442" s="23" t="s">
        <v>6956</v>
      </c>
      <c r="F442" s="23" t="s">
        <v>6957</v>
      </c>
      <c r="G442" s="23"/>
      <c r="H442" s="23" t="s">
        <v>1226</v>
      </c>
      <c r="I442" s="22"/>
      <c r="J442" s="23"/>
    </row>
    <row r="443" spans="1:10" ht="36" x14ac:dyDescent="0.25">
      <c r="A443" s="20">
        <v>439</v>
      </c>
      <c r="B443" s="20" t="s">
        <v>771</v>
      </c>
      <c r="C443" s="21" t="s">
        <v>772</v>
      </c>
      <c r="D443" s="21" t="s">
        <v>6955</v>
      </c>
      <c r="E443" s="21" t="s">
        <v>6958</v>
      </c>
      <c r="F443" s="21" t="s">
        <v>6959</v>
      </c>
      <c r="G443" s="21"/>
      <c r="H443" s="21" t="s">
        <v>1226</v>
      </c>
      <c r="I443" s="20"/>
      <c r="J443" s="21"/>
    </row>
    <row r="444" spans="1:10" ht="36" x14ac:dyDescent="0.25">
      <c r="A444" s="22">
        <v>440</v>
      </c>
      <c r="B444" s="22" t="s">
        <v>771</v>
      </c>
      <c r="C444" s="23" t="s">
        <v>772</v>
      </c>
      <c r="D444" s="23" t="s">
        <v>6955</v>
      </c>
      <c r="E444" s="23" t="s">
        <v>6960</v>
      </c>
      <c r="F444" s="23" t="s">
        <v>6961</v>
      </c>
      <c r="G444" s="23"/>
      <c r="H444" s="23" t="s">
        <v>1226</v>
      </c>
      <c r="I444" s="22"/>
      <c r="J444" s="23"/>
    </row>
    <row r="445" spans="1:10" ht="36" x14ac:dyDescent="0.25">
      <c r="A445" s="20">
        <v>441</v>
      </c>
      <c r="B445" s="20" t="s">
        <v>771</v>
      </c>
      <c r="C445" s="21" t="s">
        <v>772</v>
      </c>
      <c r="D445" s="21" t="s">
        <v>6955</v>
      </c>
      <c r="E445" s="21" t="s">
        <v>6962</v>
      </c>
      <c r="F445" s="21" t="s">
        <v>6963</v>
      </c>
      <c r="G445" s="21"/>
      <c r="H445" s="21" t="s">
        <v>1226</v>
      </c>
      <c r="I445" s="20"/>
      <c r="J445" s="21"/>
    </row>
    <row r="446" spans="1:10" ht="36" x14ac:dyDescent="0.25">
      <c r="A446" s="22">
        <v>442</v>
      </c>
      <c r="B446" s="22" t="s">
        <v>771</v>
      </c>
      <c r="C446" s="23" t="s">
        <v>772</v>
      </c>
      <c r="D446" s="23" t="s">
        <v>6955</v>
      </c>
      <c r="E446" s="23" t="s">
        <v>6964</v>
      </c>
      <c r="F446" s="23" t="s">
        <v>6965</v>
      </c>
      <c r="G446" s="23" t="s">
        <v>6966</v>
      </c>
      <c r="H446" s="23" t="s">
        <v>1226</v>
      </c>
      <c r="I446" s="22"/>
      <c r="J446" s="23"/>
    </row>
    <row r="447" spans="1:10" ht="36" x14ac:dyDescent="0.25">
      <c r="A447" s="20">
        <v>443</v>
      </c>
      <c r="B447" s="20" t="s">
        <v>771</v>
      </c>
      <c r="C447" s="21" t="s">
        <v>772</v>
      </c>
      <c r="D447" s="21" t="s">
        <v>6967</v>
      </c>
      <c r="E447" s="21" t="s">
        <v>6968</v>
      </c>
      <c r="F447" s="21" t="s">
        <v>6969</v>
      </c>
      <c r="G447" s="21"/>
      <c r="H447" s="21" t="s">
        <v>1232</v>
      </c>
      <c r="I447" s="20"/>
      <c r="J447" s="21"/>
    </row>
    <row r="448" spans="1:10" ht="36" x14ac:dyDescent="0.25">
      <c r="A448" s="22">
        <v>444</v>
      </c>
      <c r="B448" s="22" t="s">
        <v>771</v>
      </c>
      <c r="C448" s="23" t="s">
        <v>772</v>
      </c>
      <c r="D448" s="23" t="s">
        <v>6970</v>
      </c>
      <c r="E448" s="23" t="s">
        <v>6971</v>
      </c>
      <c r="F448" s="23" t="s">
        <v>1234</v>
      </c>
      <c r="G448" s="23" t="s">
        <v>6972</v>
      </c>
      <c r="H448" s="23" t="s">
        <v>1232</v>
      </c>
      <c r="I448" s="22"/>
      <c r="J448" s="23"/>
    </row>
    <row r="449" spans="1:10" ht="36" x14ac:dyDescent="0.25">
      <c r="A449" s="20">
        <v>445</v>
      </c>
      <c r="B449" s="20" t="s">
        <v>771</v>
      </c>
      <c r="C449" s="21" t="s">
        <v>772</v>
      </c>
      <c r="D449" s="21" t="s">
        <v>6386</v>
      </c>
      <c r="E449" s="21" t="s">
        <v>6973</v>
      </c>
      <c r="F449" s="21" t="s">
        <v>6974</v>
      </c>
      <c r="G449" s="21" t="s">
        <v>6975</v>
      </c>
      <c r="H449" s="21" t="s">
        <v>1153</v>
      </c>
      <c r="I449" s="20"/>
      <c r="J449" s="21" t="s">
        <v>6107</v>
      </c>
    </row>
    <row r="450" spans="1:10" ht="36" x14ac:dyDescent="0.25">
      <c r="A450" s="22">
        <v>446</v>
      </c>
      <c r="B450" s="22" t="s">
        <v>771</v>
      </c>
      <c r="C450" s="23" t="s">
        <v>772</v>
      </c>
      <c r="D450" s="23" t="s">
        <v>6870</v>
      </c>
      <c r="E450" s="23" t="s">
        <v>6976</v>
      </c>
      <c r="F450" s="23" t="s">
        <v>479</v>
      </c>
      <c r="G450" s="23" t="s">
        <v>6977</v>
      </c>
      <c r="H450" s="23" t="s">
        <v>1149</v>
      </c>
      <c r="I450" s="22"/>
      <c r="J450" s="23" t="s">
        <v>6107</v>
      </c>
    </row>
    <row r="451" spans="1:10" ht="36" x14ac:dyDescent="0.25">
      <c r="A451" s="20">
        <v>447</v>
      </c>
      <c r="B451" s="20" t="s">
        <v>1253</v>
      </c>
      <c r="C451" s="21" t="s">
        <v>1254</v>
      </c>
      <c r="D451" s="21" t="s">
        <v>1255</v>
      </c>
      <c r="E451" s="21" t="s">
        <v>6978</v>
      </c>
      <c r="F451" s="21" t="s">
        <v>6979</v>
      </c>
      <c r="G451" s="21"/>
      <c r="H451" s="21" t="s">
        <v>1263</v>
      </c>
      <c r="I451" s="20"/>
      <c r="J451" s="21"/>
    </row>
    <row r="452" spans="1:10" ht="36" x14ac:dyDescent="0.25">
      <c r="A452" s="22">
        <v>448</v>
      </c>
      <c r="B452" s="22" t="s">
        <v>1253</v>
      </c>
      <c r="C452" s="23" t="s">
        <v>1254</v>
      </c>
      <c r="D452" s="23" t="s">
        <v>1255</v>
      </c>
      <c r="E452" s="23" t="s">
        <v>1268</v>
      </c>
      <c r="F452" s="23" t="s">
        <v>6980</v>
      </c>
      <c r="G452" s="23"/>
      <c r="H452" s="23" t="s">
        <v>1263</v>
      </c>
      <c r="I452" s="22"/>
      <c r="J452" s="23"/>
    </row>
    <row r="453" spans="1:10" ht="36" x14ac:dyDescent="0.25">
      <c r="A453" s="20">
        <v>449</v>
      </c>
      <c r="B453" s="20" t="s">
        <v>1253</v>
      </c>
      <c r="C453" s="21" t="s">
        <v>1254</v>
      </c>
      <c r="D453" s="21" t="s">
        <v>1255</v>
      </c>
      <c r="E453" s="21" t="s">
        <v>6981</v>
      </c>
      <c r="F453" s="21" t="s">
        <v>6982</v>
      </c>
      <c r="G453" s="21"/>
      <c r="H453" s="21" t="s">
        <v>1283</v>
      </c>
      <c r="I453" s="20"/>
      <c r="J453" s="21"/>
    </row>
    <row r="454" spans="1:10" ht="36" x14ac:dyDescent="0.25">
      <c r="A454" s="22">
        <v>450</v>
      </c>
      <c r="B454" s="22" t="s">
        <v>1253</v>
      </c>
      <c r="C454" s="23" t="s">
        <v>1254</v>
      </c>
      <c r="D454" s="23" t="s">
        <v>1294</v>
      </c>
      <c r="E454" s="23" t="s">
        <v>6983</v>
      </c>
      <c r="F454" s="23" t="s">
        <v>6984</v>
      </c>
      <c r="G454" s="23"/>
      <c r="H454" s="23" t="s">
        <v>1316</v>
      </c>
      <c r="I454" s="22"/>
      <c r="J454" s="23"/>
    </row>
    <row r="455" spans="1:10" ht="36" x14ac:dyDescent="0.25">
      <c r="A455" s="20">
        <v>451</v>
      </c>
      <c r="B455" s="20" t="s">
        <v>1253</v>
      </c>
      <c r="C455" s="21" t="s">
        <v>1254</v>
      </c>
      <c r="D455" s="21" t="s">
        <v>1294</v>
      </c>
      <c r="E455" s="21" t="s">
        <v>6985</v>
      </c>
      <c r="F455" s="21" t="s">
        <v>6986</v>
      </c>
      <c r="G455" s="21"/>
      <c r="H455" s="21" t="s">
        <v>1316</v>
      </c>
      <c r="I455" s="20"/>
      <c r="J455" s="21"/>
    </row>
    <row r="456" spans="1:10" ht="36" x14ac:dyDescent="0.25">
      <c r="A456" s="22">
        <v>452</v>
      </c>
      <c r="B456" s="22" t="s">
        <v>1253</v>
      </c>
      <c r="C456" s="23" t="s">
        <v>1254</v>
      </c>
      <c r="D456" s="23" t="s">
        <v>1294</v>
      </c>
      <c r="E456" s="23" t="s">
        <v>6987</v>
      </c>
      <c r="F456" s="23" t="s">
        <v>6988</v>
      </c>
      <c r="G456" s="23" t="s">
        <v>6989</v>
      </c>
      <c r="H456" s="23" t="s">
        <v>1316</v>
      </c>
      <c r="I456" s="22"/>
      <c r="J456" s="23" t="s">
        <v>5957</v>
      </c>
    </row>
    <row r="457" spans="1:10" ht="36" x14ac:dyDescent="0.25">
      <c r="A457" s="20">
        <v>453</v>
      </c>
      <c r="B457" s="20" t="s">
        <v>1253</v>
      </c>
      <c r="C457" s="21" t="s">
        <v>1254</v>
      </c>
      <c r="D457" s="21" t="s">
        <v>1294</v>
      </c>
      <c r="E457" s="21" t="s">
        <v>6764</v>
      </c>
      <c r="F457" s="21" t="s">
        <v>6765</v>
      </c>
      <c r="G457" s="21" t="s">
        <v>6766</v>
      </c>
      <c r="H457" s="21" t="s">
        <v>1316</v>
      </c>
      <c r="I457" s="20"/>
      <c r="J457" s="21" t="s">
        <v>6083</v>
      </c>
    </row>
    <row r="458" spans="1:10" ht="36" x14ac:dyDescent="0.25">
      <c r="A458" s="22">
        <v>454</v>
      </c>
      <c r="B458" s="22" t="s">
        <v>1253</v>
      </c>
      <c r="C458" s="23" t="s">
        <v>1254</v>
      </c>
      <c r="D458" s="23" t="s">
        <v>1294</v>
      </c>
      <c r="E458" s="23" t="s">
        <v>6729</v>
      </c>
      <c r="F458" s="23" t="s">
        <v>6730</v>
      </c>
      <c r="G458" s="23" t="s">
        <v>6990</v>
      </c>
      <c r="H458" s="23" t="s">
        <v>1316</v>
      </c>
      <c r="I458" s="22"/>
      <c r="J458" s="23"/>
    </row>
    <row r="459" spans="1:10" ht="36" x14ac:dyDescent="0.25">
      <c r="A459" s="20">
        <v>455</v>
      </c>
      <c r="B459" s="20" t="s">
        <v>1253</v>
      </c>
      <c r="C459" s="21" t="s">
        <v>1254</v>
      </c>
      <c r="D459" s="21" t="s">
        <v>1294</v>
      </c>
      <c r="E459" s="21" t="s">
        <v>6267</v>
      </c>
      <c r="F459" s="21" t="s">
        <v>6991</v>
      </c>
      <c r="G459" s="21" t="s">
        <v>6992</v>
      </c>
      <c r="H459" s="21" t="s">
        <v>1316</v>
      </c>
      <c r="I459" s="20"/>
      <c r="J459" s="21"/>
    </row>
    <row r="460" spans="1:10" ht="36" x14ac:dyDescent="0.25">
      <c r="A460" s="22">
        <v>456</v>
      </c>
      <c r="B460" s="22" t="s">
        <v>1253</v>
      </c>
      <c r="C460" s="23" t="s">
        <v>1254</v>
      </c>
      <c r="D460" s="23" t="s">
        <v>1333</v>
      </c>
      <c r="E460" s="23" t="s">
        <v>6993</v>
      </c>
      <c r="F460" s="23" t="s">
        <v>6994</v>
      </c>
      <c r="G460" s="23" t="s">
        <v>1339</v>
      </c>
      <c r="H460" s="23" t="s">
        <v>1335</v>
      </c>
      <c r="I460" s="22"/>
      <c r="J460" s="23"/>
    </row>
    <row r="461" spans="1:10" ht="36" x14ac:dyDescent="0.25">
      <c r="A461" s="20">
        <v>457</v>
      </c>
      <c r="B461" s="20" t="s">
        <v>1253</v>
      </c>
      <c r="C461" s="21" t="s">
        <v>1254</v>
      </c>
      <c r="D461" s="21" t="s">
        <v>1333</v>
      </c>
      <c r="E461" s="21" t="s">
        <v>6995</v>
      </c>
      <c r="F461" s="21" t="s">
        <v>6994</v>
      </c>
      <c r="G461" s="21" t="s">
        <v>6996</v>
      </c>
      <c r="H461" s="21" t="s">
        <v>1335</v>
      </c>
      <c r="I461" s="20"/>
      <c r="J461" s="21"/>
    </row>
    <row r="462" spans="1:10" ht="36" x14ac:dyDescent="0.25">
      <c r="A462" s="22">
        <v>458</v>
      </c>
      <c r="B462" s="22" t="s">
        <v>1253</v>
      </c>
      <c r="C462" s="23" t="s">
        <v>1254</v>
      </c>
      <c r="D462" s="23" t="s">
        <v>1333</v>
      </c>
      <c r="E462" s="23" t="s">
        <v>6997</v>
      </c>
      <c r="F462" s="23" t="s">
        <v>6998</v>
      </c>
      <c r="G462" s="23"/>
      <c r="H462" s="23" t="s">
        <v>1335</v>
      </c>
      <c r="I462" s="22"/>
      <c r="J462" s="23"/>
    </row>
    <row r="463" spans="1:10" ht="36" x14ac:dyDescent="0.25">
      <c r="A463" s="20">
        <v>459</v>
      </c>
      <c r="B463" s="20" t="s">
        <v>1253</v>
      </c>
      <c r="C463" s="21" t="s">
        <v>1254</v>
      </c>
      <c r="D463" s="21" t="s">
        <v>1333</v>
      </c>
      <c r="E463" s="21" t="s">
        <v>6999</v>
      </c>
      <c r="F463" s="21" t="s">
        <v>7000</v>
      </c>
      <c r="G463" s="21"/>
      <c r="H463" s="21" t="s">
        <v>1355</v>
      </c>
      <c r="I463" s="20"/>
      <c r="J463" s="21"/>
    </row>
    <row r="464" spans="1:10" ht="36" x14ac:dyDescent="0.25">
      <c r="A464" s="22">
        <v>460</v>
      </c>
      <c r="B464" s="22" t="s">
        <v>1253</v>
      </c>
      <c r="C464" s="23" t="s">
        <v>1254</v>
      </c>
      <c r="D464" s="23" t="s">
        <v>1366</v>
      </c>
      <c r="E464" s="23" t="s">
        <v>7001</v>
      </c>
      <c r="F464" s="23" t="s">
        <v>1372</v>
      </c>
      <c r="G464" s="23"/>
      <c r="H464" s="23" t="s">
        <v>573</v>
      </c>
      <c r="I464" s="22"/>
      <c r="J464" s="23"/>
    </row>
    <row r="465" spans="1:10" ht="36" x14ac:dyDescent="0.25">
      <c r="A465" s="20">
        <v>461</v>
      </c>
      <c r="B465" s="20" t="s">
        <v>1253</v>
      </c>
      <c r="C465" s="21" t="s">
        <v>1254</v>
      </c>
      <c r="D465" s="21" t="s">
        <v>1366</v>
      </c>
      <c r="E465" s="21" t="s">
        <v>7002</v>
      </c>
      <c r="F465" s="21" t="s">
        <v>1384</v>
      </c>
      <c r="G465" s="21" t="s">
        <v>7003</v>
      </c>
      <c r="H465" s="21" t="s">
        <v>1376</v>
      </c>
      <c r="I465" s="20"/>
      <c r="J465" s="21"/>
    </row>
    <row r="466" spans="1:10" ht="36" x14ac:dyDescent="0.25">
      <c r="A466" s="22">
        <v>462</v>
      </c>
      <c r="B466" s="22" t="s">
        <v>1253</v>
      </c>
      <c r="C466" s="23" t="s">
        <v>1254</v>
      </c>
      <c r="D466" s="23" t="s">
        <v>1366</v>
      </c>
      <c r="E466" s="23" t="s">
        <v>7004</v>
      </c>
      <c r="F466" s="23" t="s">
        <v>1395</v>
      </c>
      <c r="G466" s="23" t="s">
        <v>7005</v>
      </c>
      <c r="H466" s="23" t="s">
        <v>1376</v>
      </c>
      <c r="I466" s="22"/>
      <c r="J466" s="23"/>
    </row>
    <row r="467" spans="1:10" ht="36" x14ac:dyDescent="0.25">
      <c r="A467" s="20">
        <v>463</v>
      </c>
      <c r="B467" s="20" t="s">
        <v>1253</v>
      </c>
      <c r="C467" s="21" t="s">
        <v>1254</v>
      </c>
      <c r="D467" s="21" t="s">
        <v>1366</v>
      </c>
      <c r="E467" s="21" t="s">
        <v>7006</v>
      </c>
      <c r="F467" s="21" t="s">
        <v>1397</v>
      </c>
      <c r="G467" s="21"/>
      <c r="H467" s="21" t="s">
        <v>1398</v>
      </c>
      <c r="I467" s="20"/>
      <c r="J467" s="21" t="s">
        <v>5957</v>
      </c>
    </row>
    <row r="468" spans="1:10" ht="36" x14ac:dyDescent="0.25">
      <c r="A468" s="22">
        <v>464</v>
      </c>
      <c r="B468" s="22" t="s">
        <v>1253</v>
      </c>
      <c r="C468" s="23" t="s">
        <v>1254</v>
      </c>
      <c r="D468" s="23" t="s">
        <v>1366</v>
      </c>
      <c r="E468" s="23" t="s">
        <v>7007</v>
      </c>
      <c r="F468" s="23" t="s">
        <v>7008</v>
      </c>
      <c r="G468" s="23"/>
      <c r="H468" s="23" t="s">
        <v>1400</v>
      </c>
      <c r="I468" s="22"/>
      <c r="J468" s="23"/>
    </row>
    <row r="469" spans="1:10" ht="54" x14ac:dyDescent="0.25">
      <c r="A469" s="20">
        <v>465</v>
      </c>
      <c r="B469" s="20" t="s">
        <v>1253</v>
      </c>
      <c r="C469" s="21" t="s">
        <v>1254</v>
      </c>
      <c r="D469" s="21" t="s">
        <v>1366</v>
      </c>
      <c r="E469" s="21" t="s">
        <v>7009</v>
      </c>
      <c r="F469" s="21" t="s">
        <v>7010</v>
      </c>
      <c r="G469" s="21"/>
      <c r="H469" s="21" t="s">
        <v>1400</v>
      </c>
      <c r="I469" s="20"/>
      <c r="J469" s="21"/>
    </row>
    <row r="470" spans="1:10" ht="36" x14ac:dyDescent="0.25">
      <c r="A470" s="22">
        <v>466</v>
      </c>
      <c r="B470" s="22" t="s">
        <v>1253</v>
      </c>
      <c r="C470" s="23" t="s">
        <v>1254</v>
      </c>
      <c r="D470" s="23" t="s">
        <v>1366</v>
      </c>
      <c r="E470" s="23" t="s">
        <v>7011</v>
      </c>
      <c r="F470" s="23" t="s">
        <v>7012</v>
      </c>
      <c r="G470" s="23"/>
      <c r="H470" s="23" t="s">
        <v>1400</v>
      </c>
      <c r="I470" s="22"/>
      <c r="J470" s="23"/>
    </row>
    <row r="471" spans="1:10" ht="36" x14ac:dyDescent="0.25">
      <c r="A471" s="20">
        <v>467</v>
      </c>
      <c r="B471" s="20" t="s">
        <v>1253</v>
      </c>
      <c r="C471" s="21" t="s">
        <v>1254</v>
      </c>
      <c r="D471" s="21" t="s">
        <v>1366</v>
      </c>
      <c r="E471" s="21" t="s">
        <v>7013</v>
      </c>
      <c r="F471" s="21" t="s">
        <v>7014</v>
      </c>
      <c r="G471" s="21"/>
      <c r="H471" s="21" t="s">
        <v>1400</v>
      </c>
      <c r="I471" s="20"/>
      <c r="J471" s="21"/>
    </row>
    <row r="472" spans="1:10" ht="18" x14ac:dyDescent="0.25">
      <c r="A472" s="22">
        <v>468</v>
      </c>
      <c r="B472" s="22" t="s">
        <v>1253</v>
      </c>
      <c r="C472" s="23" t="s">
        <v>1254</v>
      </c>
      <c r="D472" s="23" t="s">
        <v>1415</v>
      </c>
      <c r="E472" s="23" t="s">
        <v>7015</v>
      </c>
      <c r="F472" s="23" t="s">
        <v>7016</v>
      </c>
      <c r="G472" s="23"/>
      <c r="H472" s="23" t="s">
        <v>1421</v>
      </c>
      <c r="I472" s="22"/>
      <c r="J472" s="23"/>
    </row>
    <row r="473" spans="1:10" ht="18" x14ac:dyDescent="0.25">
      <c r="A473" s="20">
        <v>469</v>
      </c>
      <c r="B473" s="20" t="s">
        <v>1253</v>
      </c>
      <c r="C473" s="21" t="s">
        <v>1254</v>
      </c>
      <c r="D473" s="21" t="s">
        <v>1415</v>
      </c>
      <c r="E473" s="21" t="s">
        <v>7017</v>
      </c>
      <c r="F473" s="21" t="s">
        <v>7018</v>
      </c>
      <c r="G473" s="21"/>
      <c r="H473" s="21" t="s">
        <v>1421</v>
      </c>
      <c r="I473" s="20"/>
      <c r="J473" s="21"/>
    </row>
    <row r="474" spans="1:10" ht="18" x14ac:dyDescent="0.25">
      <c r="A474" s="22">
        <v>470</v>
      </c>
      <c r="B474" s="22" t="s">
        <v>1253</v>
      </c>
      <c r="C474" s="23" t="s">
        <v>1254</v>
      </c>
      <c r="D474" s="23" t="s">
        <v>1415</v>
      </c>
      <c r="E474" s="23" t="s">
        <v>7019</v>
      </c>
      <c r="F474" s="23" t="s">
        <v>7020</v>
      </c>
      <c r="G474" s="23" t="s">
        <v>1339</v>
      </c>
      <c r="H474" s="23" t="s">
        <v>1421</v>
      </c>
      <c r="I474" s="22"/>
      <c r="J474" s="23"/>
    </row>
    <row r="475" spans="1:10" ht="18" x14ac:dyDescent="0.25">
      <c r="A475" s="20">
        <v>471</v>
      </c>
      <c r="B475" s="20" t="s">
        <v>1253</v>
      </c>
      <c r="C475" s="21" t="s">
        <v>1254</v>
      </c>
      <c r="D475" s="21" t="s">
        <v>1415</v>
      </c>
      <c r="E475" s="21" t="s">
        <v>7021</v>
      </c>
      <c r="F475" s="21" t="s">
        <v>1431</v>
      </c>
      <c r="G475" s="21"/>
      <c r="H475" s="21" t="s">
        <v>1421</v>
      </c>
      <c r="I475" s="20"/>
      <c r="J475" s="21"/>
    </row>
    <row r="476" spans="1:10" ht="18" x14ac:dyDescent="0.25">
      <c r="A476" s="22">
        <v>472</v>
      </c>
      <c r="B476" s="22" t="s">
        <v>1253</v>
      </c>
      <c r="C476" s="23" t="s">
        <v>1254</v>
      </c>
      <c r="D476" s="23" t="s">
        <v>1415</v>
      </c>
      <c r="E476" s="23" t="s">
        <v>7022</v>
      </c>
      <c r="F476" s="23" t="s">
        <v>7023</v>
      </c>
      <c r="G476" s="23" t="s">
        <v>7024</v>
      </c>
      <c r="H476" s="23" t="s">
        <v>1421</v>
      </c>
      <c r="I476" s="22"/>
      <c r="J476" s="23"/>
    </row>
    <row r="477" spans="1:10" ht="18" x14ac:dyDescent="0.25">
      <c r="A477" s="20">
        <v>473</v>
      </c>
      <c r="B477" s="20" t="s">
        <v>1253</v>
      </c>
      <c r="C477" s="21" t="s">
        <v>1254</v>
      </c>
      <c r="D477" s="21" t="s">
        <v>1046</v>
      </c>
      <c r="E477" s="21" t="s">
        <v>7025</v>
      </c>
      <c r="F477" s="21" t="s">
        <v>7026</v>
      </c>
      <c r="G477" s="21" t="s">
        <v>7027</v>
      </c>
      <c r="H477" s="21" t="s">
        <v>1042</v>
      </c>
      <c r="I477" s="20"/>
      <c r="J477" s="21"/>
    </row>
    <row r="478" spans="1:10" ht="18" x14ac:dyDescent="0.25">
      <c r="A478" s="22">
        <v>474</v>
      </c>
      <c r="B478" s="22" t="s">
        <v>1253</v>
      </c>
      <c r="C478" s="23" t="s">
        <v>1254</v>
      </c>
      <c r="D478" s="23" t="s">
        <v>7028</v>
      </c>
      <c r="E478" s="23" t="s">
        <v>7029</v>
      </c>
      <c r="F478" s="23" t="s">
        <v>7030</v>
      </c>
      <c r="G478" s="23" t="s">
        <v>7031</v>
      </c>
      <c r="H478" s="23" t="s">
        <v>1444</v>
      </c>
      <c r="I478" s="22"/>
      <c r="J478" s="23"/>
    </row>
    <row r="479" spans="1:10" ht="18" x14ac:dyDescent="0.25">
      <c r="A479" s="20">
        <v>475</v>
      </c>
      <c r="B479" s="20" t="s">
        <v>1253</v>
      </c>
      <c r="C479" s="21" t="s">
        <v>1254</v>
      </c>
      <c r="D479" s="21" t="s">
        <v>7028</v>
      </c>
      <c r="E479" s="21" t="s">
        <v>7032</v>
      </c>
      <c r="F479" s="21" t="s">
        <v>7033</v>
      </c>
      <c r="G479" s="21" t="s">
        <v>7034</v>
      </c>
      <c r="H479" s="21" t="s">
        <v>1444</v>
      </c>
      <c r="I479" s="20"/>
      <c r="J479" s="21"/>
    </row>
    <row r="480" spans="1:10" ht="36" x14ac:dyDescent="0.25">
      <c r="A480" s="22">
        <v>476</v>
      </c>
      <c r="B480" s="22" t="s">
        <v>1253</v>
      </c>
      <c r="C480" s="23" t="s">
        <v>1254</v>
      </c>
      <c r="D480" s="23" t="s">
        <v>7035</v>
      </c>
      <c r="E480" s="23" t="s">
        <v>1461</v>
      </c>
      <c r="F480" s="23" t="s">
        <v>7036</v>
      </c>
      <c r="G480" s="23" t="s">
        <v>7037</v>
      </c>
      <c r="H480" s="23" t="s">
        <v>1463</v>
      </c>
      <c r="I480" s="22"/>
      <c r="J480" s="23"/>
    </row>
    <row r="481" spans="1:10" ht="18" x14ac:dyDescent="0.25">
      <c r="A481" s="20">
        <v>477</v>
      </c>
      <c r="B481" s="20" t="s">
        <v>1253</v>
      </c>
      <c r="C481" s="21" t="s">
        <v>1254</v>
      </c>
      <c r="D481" s="21" t="s">
        <v>7035</v>
      </c>
      <c r="E481" s="21" t="s">
        <v>7038</v>
      </c>
      <c r="F481" s="21" t="s">
        <v>7039</v>
      </c>
      <c r="G481" s="21"/>
      <c r="H481" s="21" t="s">
        <v>1463</v>
      </c>
      <c r="I481" s="20"/>
      <c r="J481" s="21"/>
    </row>
    <row r="482" spans="1:10" ht="18" x14ac:dyDescent="0.25">
      <c r="A482" s="22">
        <v>478</v>
      </c>
      <c r="B482" s="22" t="s">
        <v>1253</v>
      </c>
      <c r="C482" s="23" t="s">
        <v>1254</v>
      </c>
      <c r="D482" s="23" t="s">
        <v>7035</v>
      </c>
      <c r="E482" s="23" t="s">
        <v>7040</v>
      </c>
      <c r="F482" s="23" t="s">
        <v>7041</v>
      </c>
      <c r="G482" s="23"/>
      <c r="H482" s="23" t="s">
        <v>1463</v>
      </c>
      <c r="I482" s="22"/>
      <c r="J482" s="23"/>
    </row>
    <row r="483" spans="1:10" ht="18" x14ac:dyDescent="0.25">
      <c r="A483" s="20">
        <v>479</v>
      </c>
      <c r="B483" s="20" t="s">
        <v>1253</v>
      </c>
      <c r="C483" s="21" t="s">
        <v>1254</v>
      </c>
      <c r="D483" s="21" t="s">
        <v>7035</v>
      </c>
      <c r="E483" s="21" t="s">
        <v>7042</v>
      </c>
      <c r="F483" s="21" t="s">
        <v>7043</v>
      </c>
      <c r="G483" s="21"/>
      <c r="H483" s="21" t="s">
        <v>1463</v>
      </c>
      <c r="I483" s="20"/>
      <c r="J483" s="21"/>
    </row>
    <row r="484" spans="1:10" ht="18" x14ac:dyDescent="0.25">
      <c r="A484" s="22">
        <v>480</v>
      </c>
      <c r="B484" s="22" t="s">
        <v>1253</v>
      </c>
      <c r="C484" s="23" t="s">
        <v>1254</v>
      </c>
      <c r="D484" s="23" t="s">
        <v>7035</v>
      </c>
      <c r="E484" s="23" t="s">
        <v>7044</v>
      </c>
      <c r="F484" s="23" t="s">
        <v>7045</v>
      </c>
      <c r="G484" s="23" t="s">
        <v>7046</v>
      </c>
      <c r="H484" s="23" t="s">
        <v>1463</v>
      </c>
      <c r="I484" s="22"/>
      <c r="J484" s="23"/>
    </row>
    <row r="485" spans="1:10" ht="18" x14ac:dyDescent="0.25">
      <c r="A485" s="20">
        <v>481</v>
      </c>
      <c r="B485" s="20" t="s">
        <v>1253</v>
      </c>
      <c r="C485" s="21" t="s">
        <v>1254</v>
      </c>
      <c r="D485" s="21" t="s">
        <v>7035</v>
      </c>
      <c r="E485" s="21" t="s">
        <v>7047</v>
      </c>
      <c r="F485" s="21" t="s">
        <v>7048</v>
      </c>
      <c r="G485" s="21" t="s">
        <v>7049</v>
      </c>
      <c r="H485" s="21" t="s">
        <v>1463</v>
      </c>
      <c r="I485" s="20"/>
      <c r="J485" s="21"/>
    </row>
    <row r="486" spans="1:10" ht="18" x14ac:dyDescent="0.25">
      <c r="A486" s="22">
        <v>482</v>
      </c>
      <c r="B486" s="22" t="s">
        <v>1253</v>
      </c>
      <c r="C486" s="23" t="s">
        <v>1254</v>
      </c>
      <c r="D486" s="23" t="s">
        <v>7035</v>
      </c>
      <c r="E486" s="23" t="s">
        <v>7050</v>
      </c>
      <c r="F486" s="23" t="s">
        <v>141</v>
      </c>
      <c r="G486" s="23"/>
      <c r="H486" s="23" t="s">
        <v>1463</v>
      </c>
      <c r="I486" s="22"/>
      <c r="J486" s="23"/>
    </row>
    <row r="487" spans="1:10" ht="36" x14ac:dyDescent="0.25">
      <c r="A487" s="20">
        <v>483</v>
      </c>
      <c r="B487" s="20" t="s">
        <v>1253</v>
      </c>
      <c r="C487" s="21" t="s">
        <v>1254</v>
      </c>
      <c r="D487" s="21" t="s">
        <v>7035</v>
      </c>
      <c r="E487" s="21" t="s">
        <v>7051</v>
      </c>
      <c r="F487" s="21" t="s">
        <v>7052</v>
      </c>
      <c r="G487" s="21" t="s">
        <v>7053</v>
      </c>
      <c r="H487" s="21" t="s">
        <v>1463</v>
      </c>
      <c r="I487" s="20"/>
      <c r="J487" s="21"/>
    </row>
    <row r="488" spans="1:10" ht="36" x14ac:dyDescent="0.25">
      <c r="A488" s="22">
        <v>484</v>
      </c>
      <c r="B488" s="22" t="s">
        <v>1253</v>
      </c>
      <c r="C488" s="23" t="s">
        <v>1254</v>
      </c>
      <c r="D488" s="23" t="s">
        <v>7054</v>
      </c>
      <c r="E488" s="23" t="s">
        <v>7055</v>
      </c>
      <c r="F488" s="23" t="s">
        <v>7056</v>
      </c>
      <c r="G488" s="23" t="s">
        <v>7057</v>
      </c>
      <c r="H488" s="23" t="s">
        <v>1482</v>
      </c>
      <c r="I488" s="22"/>
      <c r="J488" s="23"/>
    </row>
    <row r="489" spans="1:10" ht="18" x14ac:dyDescent="0.25">
      <c r="A489" s="20">
        <v>485</v>
      </c>
      <c r="B489" s="20" t="s">
        <v>1253</v>
      </c>
      <c r="C489" s="21" t="s">
        <v>1254</v>
      </c>
      <c r="D489" s="21" t="s">
        <v>7054</v>
      </c>
      <c r="E489" s="21" t="s">
        <v>7058</v>
      </c>
      <c r="F489" s="21" t="s">
        <v>1492</v>
      </c>
      <c r="G489" s="21"/>
      <c r="H489" s="21" t="s">
        <v>1482</v>
      </c>
      <c r="I489" s="20"/>
      <c r="J489" s="21"/>
    </row>
    <row r="490" spans="1:10" ht="18" x14ac:dyDescent="0.25">
      <c r="A490" s="22">
        <v>486</v>
      </c>
      <c r="B490" s="22" t="s">
        <v>1253</v>
      </c>
      <c r="C490" s="23" t="s">
        <v>1254</v>
      </c>
      <c r="D490" s="23" t="s">
        <v>7059</v>
      </c>
      <c r="E490" s="23" t="s">
        <v>7060</v>
      </c>
      <c r="F490" s="23" t="s">
        <v>7061</v>
      </c>
      <c r="G490" s="23" t="s">
        <v>2072</v>
      </c>
      <c r="H490" s="23" t="s">
        <v>1507</v>
      </c>
      <c r="I490" s="22"/>
      <c r="J490" s="23"/>
    </row>
    <row r="491" spans="1:10" ht="18" x14ac:dyDescent="0.25">
      <c r="A491" s="20">
        <v>487</v>
      </c>
      <c r="B491" s="20" t="s">
        <v>1253</v>
      </c>
      <c r="C491" s="21" t="s">
        <v>1254</v>
      </c>
      <c r="D491" s="21" t="s">
        <v>7059</v>
      </c>
      <c r="E491" s="21" t="s">
        <v>7062</v>
      </c>
      <c r="F491" s="21" t="s">
        <v>7063</v>
      </c>
      <c r="G491" s="21"/>
      <c r="H491" s="21" t="s">
        <v>1507</v>
      </c>
      <c r="I491" s="20"/>
      <c r="J491" s="21"/>
    </row>
    <row r="492" spans="1:10" ht="36" x14ac:dyDescent="0.25">
      <c r="A492" s="22">
        <v>488</v>
      </c>
      <c r="B492" s="22" t="s">
        <v>1253</v>
      </c>
      <c r="C492" s="23" t="s">
        <v>1254</v>
      </c>
      <c r="D492" s="23" t="s">
        <v>7059</v>
      </c>
      <c r="E492" s="23" t="s">
        <v>7064</v>
      </c>
      <c r="F492" s="23" t="s">
        <v>7065</v>
      </c>
      <c r="G492" s="23" t="s">
        <v>7066</v>
      </c>
      <c r="H492" s="23" t="s">
        <v>1528</v>
      </c>
      <c r="I492" s="22"/>
      <c r="J492" s="23"/>
    </row>
    <row r="493" spans="1:10" ht="18" x14ac:dyDescent="0.25">
      <c r="A493" s="20">
        <v>489</v>
      </c>
      <c r="B493" s="20" t="s">
        <v>1253</v>
      </c>
      <c r="C493" s="21" t="s">
        <v>1254</v>
      </c>
      <c r="D493" s="21" t="s">
        <v>7059</v>
      </c>
      <c r="E493" s="21" t="s">
        <v>7067</v>
      </c>
      <c r="F493" s="21" t="s">
        <v>7068</v>
      </c>
      <c r="G493" s="21"/>
      <c r="H493" s="21" t="s">
        <v>1528</v>
      </c>
      <c r="I493" s="20"/>
      <c r="J493" s="21"/>
    </row>
    <row r="494" spans="1:10" ht="18" x14ac:dyDescent="0.25">
      <c r="A494" s="22">
        <v>490</v>
      </c>
      <c r="B494" s="22" t="s">
        <v>1253</v>
      </c>
      <c r="C494" s="23" t="s">
        <v>1254</v>
      </c>
      <c r="D494" s="23" t="s">
        <v>6095</v>
      </c>
      <c r="E494" s="23" t="s">
        <v>7069</v>
      </c>
      <c r="F494" s="23" t="s">
        <v>7070</v>
      </c>
      <c r="G494" s="23" t="s">
        <v>768</v>
      </c>
      <c r="H494" s="23" t="s">
        <v>1528</v>
      </c>
      <c r="I494" s="22"/>
      <c r="J494" s="23"/>
    </row>
    <row r="495" spans="1:10" ht="18" x14ac:dyDescent="0.25">
      <c r="A495" s="20">
        <v>491</v>
      </c>
      <c r="B495" s="20" t="s">
        <v>1253</v>
      </c>
      <c r="C495" s="21" t="s">
        <v>1254</v>
      </c>
      <c r="D495" s="21" t="s">
        <v>6095</v>
      </c>
      <c r="E495" s="21" t="s">
        <v>7071</v>
      </c>
      <c r="F495" s="21" t="s">
        <v>7072</v>
      </c>
      <c r="G495" s="21"/>
      <c r="H495" s="21" t="s">
        <v>1528</v>
      </c>
      <c r="I495" s="20"/>
      <c r="J495" s="21"/>
    </row>
    <row r="496" spans="1:10" ht="90" x14ac:dyDescent="0.25">
      <c r="A496" s="22">
        <v>492</v>
      </c>
      <c r="B496" s="22" t="s">
        <v>1253</v>
      </c>
      <c r="C496" s="23" t="s">
        <v>1254</v>
      </c>
      <c r="D496" s="23" t="s">
        <v>6095</v>
      </c>
      <c r="E496" s="23" t="s">
        <v>7073</v>
      </c>
      <c r="F496" s="23" t="s">
        <v>7074</v>
      </c>
      <c r="G496" s="23" t="s">
        <v>7075</v>
      </c>
      <c r="H496" s="23" t="s">
        <v>1528</v>
      </c>
      <c r="I496" s="22"/>
      <c r="J496" s="23" t="s">
        <v>6083</v>
      </c>
    </row>
    <row r="497" spans="1:10" ht="18" x14ac:dyDescent="0.25">
      <c r="A497" s="20">
        <v>493</v>
      </c>
      <c r="B497" s="20" t="s">
        <v>1253</v>
      </c>
      <c r="C497" s="21" t="s">
        <v>1254</v>
      </c>
      <c r="D497" s="21" t="s">
        <v>6095</v>
      </c>
      <c r="E497" s="21" t="s">
        <v>7076</v>
      </c>
      <c r="F497" s="21" t="s">
        <v>1431</v>
      </c>
      <c r="G497" s="21" t="s">
        <v>7077</v>
      </c>
      <c r="H497" s="21" t="s">
        <v>1060</v>
      </c>
      <c r="I497" s="20"/>
      <c r="J497" s="21"/>
    </row>
    <row r="498" spans="1:10" ht="36" x14ac:dyDescent="0.25">
      <c r="A498" s="22">
        <v>494</v>
      </c>
      <c r="B498" s="22" t="s">
        <v>1253</v>
      </c>
      <c r="C498" s="23" t="s">
        <v>1254</v>
      </c>
      <c r="D498" s="23" t="s">
        <v>6095</v>
      </c>
      <c r="E498" s="23" t="s">
        <v>7078</v>
      </c>
      <c r="F498" s="23" t="s">
        <v>7079</v>
      </c>
      <c r="G498" s="23"/>
      <c r="H498" s="23" t="s">
        <v>1060</v>
      </c>
      <c r="I498" s="22"/>
      <c r="J498" s="23"/>
    </row>
    <row r="499" spans="1:10" ht="18" x14ac:dyDescent="0.25">
      <c r="A499" s="20">
        <v>495</v>
      </c>
      <c r="B499" s="20" t="s">
        <v>1253</v>
      </c>
      <c r="C499" s="21" t="s">
        <v>1254</v>
      </c>
      <c r="D499" s="21" t="s">
        <v>6095</v>
      </c>
      <c r="E499" s="21" t="s">
        <v>6987</v>
      </c>
      <c r="F499" s="21" t="s">
        <v>7080</v>
      </c>
      <c r="G499" s="21" t="s">
        <v>6989</v>
      </c>
      <c r="H499" s="21" t="s">
        <v>280</v>
      </c>
      <c r="I499" s="20"/>
      <c r="J499" s="21"/>
    </row>
    <row r="500" spans="1:10" ht="18" x14ac:dyDescent="0.25">
      <c r="A500" s="22">
        <v>496</v>
      </c>
      <c r="B500" s="22" t="s">
        <v>1253</v>
      </c>
      <c r="C500" s="23" t="s">
        <v>1254</v>
      </c>
      <c r="D500" s="23" t="s">
        <v>6095</v>
      </c>
      <c r="E500" s="23" t="s">
        <v>7081</v>
      </c>
      <c r="F500" s="23" t="s">
        <v>7082</v>
      </c>
      <c r="G500" s="23"/>
      <c r="H500" s="23" t="s">
        <v>280</v>
      </c>
      <c r="I500" s="22"/>
      <c r="J500" s="23"/>
    </row>
    <row r="501" spans="1:10" ht="18" x14ac:dyDescent="0.25">
      <c r="A501" s="20">
        <v>497</v>
      </c>
      <c r="B501" s="20" t="s">
        <v>1253</v>
      </c>
      <c r="C501" s="21" t="s">
        <v>1254</v>
      </c>
      <c r="D501" s="21" t="s">
        <v>1573</v>
      </c>
      <c r="E501" s="21" t="s">
        <v>7083</v>
      </c>
      <c r="F501" s="21" t="s">
        <v>7084</v>
      </c>
      <c r="G501" s="21" t="s">
        <v>7085</v>
      </c>
      <c r="H501" s="21" t="s">
        <v>1576</v>
      </c>
      <c r="I501" s="20"/>
      <c r="J501" s="21"/>
    </row>
    <row r="502" spans="1:10" ht="36" x14ac:dyDescent="0.25">
      <c r="A502" s="22">
        <v>498</v>
      </c>
      <c r="B502" s="22" t="s">
        <v>1253</v>
      </c>
      <c r="C502" s="23" t="s">
        <v>1254</v>
      </c>
      <c r="D502" s="23" t="s">
        <v>1573</v>
      </c>
      <c r="E502" s="23" t="s">
        <v>1577</v>
      </c>
      <c r="F502" s="23" t="s">
        <v>7086</v>
      </c>
      <c r="G502" s="23" t="s">
        <v>7085</v>
      </c>
      <c r="H502" s="23" t="s">
        <v>1576</v>
      </c>
      <c r="I502" s="22"/>
      <c r="J502" s="23"/>
    </row>
    <row r="503" spans="1:10" ht="18" x14ac:dyDescent="0.25">
      <c r="A503" s="20">
        <v>499</v>
      </c>
      <c r="B503" s="20" t="s">
        <v>1253</v>
      </c>
      <c r="C503" s="21" t="s">
        <v>1254</v>
      </c>
      <c r="D503" s="21" t="s">
        <v>1573</v>
      </c>
      <c r="E503" s="21" t="s">
        <v>7087</v>
      </c>
      <c r="F503" s="21" t="s">
        <v>7088</v>
      </c>
      <c r="G503" s="21"/>
      <c r="H503" s="21" t="s">
        <v>1576</v>
      </c>
      <c r="I503" s="20"/>
      <c r="J503" s="21"/>
    </row>
    <row r="504" spans="1:10" ht="18" x14ac:dyDescent="0.25">
      <c r="A504" s="22">
        <v>500</v>
      </c>
      <c r="B504" s="22" t="s">
        <v>1253</v>
      </c>
      <c r="C504" s="23" t="s">
        <v>1254</v>
      </c>
      <c r="D504" s="23" t="s">
        <v>1573</v>
      </c>
      <c r="E504" s="23" t="s">
        <v>7089</v>
      </c>
      <c r="F504" s="23" t="s">
        <v>603</v>
      </c>
      <c r="G504" s="23"/>
      <c r="H504" s="23" t="s">
        <v>1576</v>
      </c>
      <c r="I504" s="22"/>
      <c r="J504" s="23"/>
    </row>
    <row r="505" spans="1:10" ht="18" x14ac:dyDescent="0.25">
      <c r="A505" s="20">
        <v>501</v>
      </c>
      <c r="B505" s="20" t="s">
        <v>1253</v>
      </c>
      <c r="C505" s="21" t="s">
        <v>1254</v>
      </c>
      <c r="D505" s="21" t="s">
        <v>1573</v>
      </c>
      <c r="E505" s="21" t="s">
        <v>7090</v>
      </c>
      <c r="F505" s="21" t="s">
        <v>7091</v>
      </c>
      <c r="G505" s="21"/>
      <c r="H505" s="21" t="s">
        <v>1576</v>
      </c>
      <c r="I505" s="20"/>
      <c r="J505" s="21"/>
    </row>
    <row r="506" spans="1:10" ht="36" x14ac:dyDescent="0.25">
      <c r="A506" s="22">
        <v>502</v>
      </c>
      <c r="B506" s="22" t="s">
        <v>1253</v>
      </c>
      <c r="C506" s="23" t="s">
        <v>1254</v>
      </c>
      <c r="D506" s="23" t="s">
        <v>1573</v>
      </c>
      <c r="E506" s="23" t="s">
        <v>7092</v>
      </c>
      <c r="F506" s="23" t="s">
        <v>7093</v>
      </c>
      <c r="G506" s="23" t="s">
        <v>7094</v>
      </c>
      <c r="H506" s="23" t="s">
        <v>1576</v>
      </c>
      <c r="I506" s="22"/>
      <c r="J506" s="23"/>
    </row>
    <row r="507" spans="1:10" ht="36" x14ac:dyDescent="0.25">
      <c r="A507" s="20">
        <v>503</v>
      </c>
      <c r="B507" s="20" t="s">
        <v>1253</v>
      </c>
      <c r="C507" s="21" t="s">
        <v>1254</v>
      </c>
      <c r="D507" s="21" t="s">
        <v>7095</v>
      </c>
      <c r="E507" s="21" t="s">
        <v>7096</v>
      </c>
      <c r="F507" s="21" t="s">
        <v>7097</v>
      </c>
      <c r="G507" s="21" t="s">
        <v>7098</v>
      </c>
      <c r="H507" s="21" t="s">
        <v>1595</v>
      </c>
      <c r="I507" s="20"/>
      <c r="J507" s="21"/>
    </row>
    <row r="508" spans="1:10" ht="36" x14ac:dyDescent="0.25">
      <c r="A508" s="22">
        <v>504</v>
      </c>
      <c r="B508" s="22" t="s">
        <v>1253</v>
      </c>
      <c r="C508" s="23" t="s">
        <v>1254</v>
      </c>
      <c r="D508" s="23" t="s">
        <v>7095</v>
      </c>
      <c r="E508" s="23" t="s">
        <v>7099</v>
      </c>
      <c r="F508" s="23" t="s">
        <v>7100</v>
      </c>
      <c r="G508" s="23" t="s">
        <v>7101</v>
      </c>
      <c r="H508" s="23" t="s">
        <v>1595</v>
      </c>
      <c r="I508" s="22"/>
      <c r="J508" s="23"/>
    </row>
    <row r="509" spans="1:10" ht="36" x14ac:dyDescent="0.25">
      <c r="A509" s="20">
        <v>505</v>
      </c>
      <c r="B509" s="20" t="s">
        <v>1253</v>
      </c>
      <c r="C509" s="21" t="s">
        <v>1254</v>
      </c>
      <c r="D509" s="21" t="s">
        <v>7095</v>
      </c>
      <c r="E509" s="21" t="s">
        <v>7102</v>
      </c>
      <c r="F509" s="21" t="s">
        <v>1598</v>
      </c>
      <c r="G509" s="21" t="s">
        <v>7103</v>
      </c>
      <c r="H509" s="21" t="s">
        <v>1595</v>
      </c>
      <c r="I509" s="20"/>
      <c r="J509" s="21"/>
    </row>
    <row r="510" spans="1:10" ht="36" x14ac:dyDescent="0.25">
      <c r="A510" s="22">
        <v>506</v>
      </c>
      <c r="B510" s="22" t="s">
        <v>1253</v>
      </c>
      <c r="C510" s="23" t="s">
        <v>1254</v>
      </c>
      <c r="D510" s="23" t="s">
        <v>7095</v>
      </c>
      <c r="E510" s="23" t="s">
        <v>7104</v>
      </c>
      <c r="F510" s="23" t="s">
        <v>7105</v>
      </c>
      <c r="G510" s="23" t="s">
        <v>7106</v>
      </c>
      <c r="H510" s="23" t="s">
        <v>1595</v>
      </c>
      <c r="I510" s="22"/>
      <c r="J510" s="23"/>
    </row>
    <row r="511" spans="1:10" ht="36" x14ac:dyDescent="0.25">
      <c r="A511" s="20">
        <v>507</v>
      </c>
      <c r="B511" s="20" t="s">
        <v>1253</v>
      </c>
      <c r="C511" s="21" t="s">
        <v>1254</v>
      </c>
      <c r="D511" s="21" t="s">
        <v>7107</v>
      </c>
      <c r="E511" s="21" t="s">
        <v>7108</v>
      </c>
      <c r="F511" s="21" t="s">
        <v>7109</v>
      </c>
      <c r="G511" s="21"/>
      <c r="H511" s="21" t="s">
        <v>7110</v>
      </c>
      <c r="I511" s="20"/>
      <c r="J511" s="21"/>
    </row>
    <row r="512" spans="1:10" ht="36" x14ac:dyDescent="0.25">
      <c r="A512" s="22">
        <v>508</v>
      </c>
      <c r="B512" s="22" t="s">
        <v>1253</v>
      </c>
      <c r="C512" s="23" t="s">
        <v>1254</v>
      </c>
      <c r="D512" s="23" t="s">
        <v>7107</v>
      </c>
      <c r="E512" s="23" t="s">
        <v>7111</v>
      </c>
      <c r="F512" s="23" t="s">
        <v>7112</v>
      </c>
      <c r="G512" s="23" t="s">
        <v>7113</v>
      </c>
      <c r="H512" s="23" t="s">
        <v>7110</v>
      </c>
      <c r="I512" s="22"/>
      <c r="J512" s="23"/>
    </row>
    <row r="513" spans="1:10" ht="36" x14ac:dyDescent="0.25">
      <c r="A513" s="20">
        <v>509</v>
      </c>
      <c r="B513" s="20" t="s">
        <v>1253</v>
      </c>
      <c r="C513" s="21" t="s">
        <v>1254</v>
      </c>
      <c r="D513" s="21" t="s">
        <v>7107</v>
      </c>
      <c r="E513" s="21" t="s">
        <v>7114</v>
      </c>
      <c r="F513" s="21" t="s">
        <v>7115</v>
      </c>
      <c r="G513" s="21"/>
      <c r="H513" s="21" t="s">
        <v>7110</v>
      </c>
      <c r="I513" s="20"/>
      <c r="J513" s="21"/>
    </row>
    <row r="514" spans="1:10" ht="36" x14ac:dyDescent="0.25">
      <c r="A514" s="22">
        <v>510</v>
      </c>
      <c r="B514" s="22" t="s">
        <v>1253</v>
      </c>
      <c r="C514" s="23" t="s">
        <v>1254</v>
      </c>
      <c r="D514" s="23" t="s">
        <v>1606</v>
      </c>
      <c r="E514" s="23" t="s">
        <v>7116</v>
      </c>
      <c r="F514" s="23" t="s">
        <v>7117</v>
      </c>
      <c r="G514" s="23" t="s">
        <v>7118</v>
      </c>
      <c r="H514" s="23" t="s">
        <v>7119</v>
      </c>
      <c r="I514" s="22"/>
      <c r="J514" s="23"/>
    </row>
    <row r="515" spans="1:10" ht="36" x14ac:dyDescent="0.25">
      <c r="A515" s="20">
        <v>511</v>
      </c>
      <c r="B515" s="20" t="s">
        <v>1253</v>
      </c>
      <c r="C515" s="21" t="s">
        <v>1254</v>
      </c>
      <c r="D515" s="21" t="s">
        <v>1606</v>
      </c>
      <c r="E515" s="21" t="s">
        <v>7120</v>
      </c>
      <c r="F515" s="21" t="s">
        <v>7121</v>
      </c>
      <c r="G515" s="21" t="s">
        <v>7122</v>
      </c>
      <c r="H515" s="21" t="s">
        <v>7119</v>
      </c>
      <c r="I515" s="20"/>
      <c r="J515" s="21"/>
    </row>
    <row r="516" spans="1:10" ht="36" x14ac:dyDescent="0.25">
      <c r="A516" s="22">
        <v>512</v>
      </c>
      <c r="B516" s="22" t="s">
        <v>1253</v>
      </c>
      <c r="C516" s="23" t="s">
        <v>1254</v>
      </c>
      <c r="D516" s="23" t="s">
        <v>1606</v>
      </c>
      <c r="E516" s="23" t="s">
        <v>7123</v>
      </c>
      <c r="F516" s="23" t="s">
        <v>7124</v>
      </c>
      <c r="G516" s="23"/>
      <c r="H516" s="23" t="s">
        <v>7119</v>
      </c>
      <c r="I516" s="22"/>
      <c r="J516" s="23"/>
    </row>
    <row r="517" spans="1:10" ht="36" x14ac:dyDescent="0.25">
      <c r="A517" s="20">
        <v>513</v>
      </c>
      <c r="B517" s="20" t="s">
        <v>1253</v>
      </c>
      <c r="C517" s="21" t="s">
        <v>1254</v>
      </c>
      <c r="D517" s="21" t="s">
        <v>1606</v>
      </c>
      <c r="E517" s="21" t="s">
        <v>7125</v>
      </c>
      <c r="F517" s="21" t="s">
        <v>6919</v>
      </c>
      <c r="G517" s="21"/>
      <c r="H517" s="21" t="s">
        <v>7119</v>
      </c>
      <c r="I517" s="20"/>
      <c r="J517" s="21"/>
    </row>
    <row r="518" spans="1:10" ht="36" x14ac:dyDescent="0.25">
      <c r="A518" s="22">
        <v>514</v>
      </c>
      <c r="B518" s="22" t="s">
        <v>1253</v>
      </c>
      <c r="C518" s="23" t="s">
        <v>1254</v>
      </c>
      <c r="D518" s="23" t="s">
        <v>7126</v>
      </c>
      <c r="E518" s="23" t="s">
        <v>7127</v>
      </c>
      <c r="F518" s="23" t="s">
        <v>7128</v>
      </c>
      <c r="G518" s="23" t="s">
        <v>7129</v>
      </c>
      <c r="H518" s="23" t="s">
        <v>1238</v>
      </c>
      <c r="I518" s="22"/>
      <c r="J518" s="23"/>
    </row>
    <row r="519" spans="1:10" ht="36" x14ac:dyDescent="0.25">
      <c r="A519" s="20">
        <v>515</v>
      </c>
      <c r="B519" s="20" t="s">
        <v>1253</v>
      </c>
      <c r="C519" s="21" t="s">
        <v>1254</v>
      </c>
      <c r="D519" s="21" t="s">
        <v>7130</v>
      </c>
      <c r="E519" s="21" t="s">
        <v>7131</v>
      </c>
      <c r="F519" s="21" t="s">
        <v>1618</v>
      </c>
      <c r="G519" s="21"/>
      <c r="H519" s="21" t="s">
        <v>1223</v>
      </c>
      <c r="I519" s="20"/>
      <c r="J519" s="21"/>
    </row>
    <row r="520" spans="1:10" ht="18" x14ac:dyDescent="0.25">
      <c r="A520" s="22">
        <v>516</v>
      </c>
      <c r="B520" s="22" t="s">
        <v>1253</v>
      </c>
      <c r="C520" s="23" t="s">
        <v>1254</v>
      </c>
      <c r="D520" s="23" t="s">
        <v>1415</v>
      </c>
      <c r="E520" s="23" t="s">
        <v>7132</v>
      </c>
      <c r="F520" s="23" t="s">
        <v>7133</v>
      </c>
      <c r="G520" s="23"/>
      <c r="H520" s="23" t="s">
        <v>1421</v>
      </c>
      <c r="I520" s="22"/>
      <c r="J520" s="23" t="s">
        <v>6107</v>
      </c>
    </row>
    <row r="521" spans="1:10" ht="54" x14ac:dyDescent="0.25">
      <c r="A521" s="20">
        <v>517</v>
      </c>
      <c r="B521" s="20" t="s">
        <v>1253</v>
      </c>
      <c r="C521" s="21" t="s">
        <v>1254</v>
      </c>
      <c r="D521" s="21" t="s">
        <v>6095</v>
      </c>
      <c r="E521" s="21" t="s">
        <v>7134</v>
      </c>
      <c r="F521" s="21" t="s">
        <v>7135</v>
      </c>
      <c r="G521" s="21" t="s">
        <v>7136</v>
      </c>
      <c r="H521" s="21" t="s">
        <v>1528</v>
      </c>
      <c r="I521" s="20"/>
      <c r="J521" s="21" t="s">
        <v>6107</v>
      </c>
    </row>
    <row r="522" spans="1:10" ht="18" x14ac:dyDescent="0.25">
      <c r="A522" s="22">
        <v>518</v>
      </c>
      <c r="B522" s="22" t="s">
        <v>1622</v>
      </c>
      <c r="C522" s="23" t="s">
        <v>1623</v>
      </c>
      <c r="D522" s="23" t="s">
        <v>7137</v>
      </c>
      <c r="E522" s="23" t="s">
        <v>7138</v>
      </c>
      <c r="F522" s="23" t="s">
        <v>7139</v>
      </c>
      <c r="G522" s="23" t="s">
        <v>7140</v>
      </c>
      <c r="H522" s="23" t="s">
        <v>121</v>
      </c>
      <c r="I522" s="22"/>
      <c r="J522" s="23"/>
    </row>
    <row r="523" spans="1:10" ht="36" x14ac:dyDescent="0.25">
      <c r="A523" s="20">
        <v>519</v>
      </c>
      <c r="B523" s="20" t="s">
        <v>1622</v>
      </c>
      <c r="C523" s="21" t="s">
        <v>1623</v>
      </c>
      <c r="D523" s="21" t="s">
        <v>1624</v>
      </c>
      <c r="E523" s="21" t="s">
        <v>7141</v>
      </c>
      <c r="F523" s="21" t="s">
        <v>7142</v>
      </c>
      <c r="G523" s="21" t="s">
        <v>7143</v>
      </c>
      <c r="H523" s="21" t="s">
        <v>1626</v>
      </c>
      <c r="I523" s="20"/>
      <c r="J523" s="21"/>
    </row>
    <row r="524" spans="1:10" ht="18" x14ac:dyDescent="0.25">
      <c r="A524" s="22">
        <v>520</v>
      </c>
      <c r="B524" s="22" t="s">
        <v>1622</v>
      </c>
      <c r="C524" s="23" t="s">
        <v>1623</v>
      </c>
      <c r="D524" s="23" t="s">
        <v>1624</v>
      </c>
      <c r="E524" s="23" t="s">
        <v>7141</v>
      </c>
      <c r="F524" s="23" t="s">
        <v>7144</v>
      </c>
      <c r="G524" s="23" t="s">
        <v>7145</v>
      </c>
      <c r="H524" s="23" t="s">
        <v>1626</v>
      </c>
      <c r="I524" s="22"/>
      <c r="J524" s="23"/>
    </row>
    <row r="525" spans="1:10" ht="36" x14ac:dyDescent="0.25">
      <c r="A525" s="20">
        <v>521</v>
      </c>
      <c r="B525" s="20" t="s">
        <v>1622</v>
      </c>
      <c r="C525" s="21" t="s">
        <v>1623</v>
      </c>
      <c r="D525" s="21" t="s">
        <v>1624</v>
      </c>
      <c r="E525" s="21" t="s">
        <v>7146</v>
      </c>
      <c r="F525" s="21" t="s">
        <v>7147</v>
      </c>
      <c r="G525" s="21"/>
      <c r="H525" s="21" t="s">
        <v>1626</v>
      </c>
      <c r="I525" s="20"/>
      <c r="J525" s="21"/>
    </row>
    <row r="526" spans="1:10" ht="18" x14ac:dyDescent="0.25">
      <c r="A526" s="22">
        <v>522</v>
      </c>
      <c r="B526" s="22" t="s">
        <v>1622</v>
      </c>
      <c r="C526" s="23" t="s">
        <v>1623</v>
      </c>
      <c r="D526" s="23" t="s">
        <v>1624</v>
      </c>
      <c r="E526" s="23" t="s">
        <v>7148</v>
      </c>
      <c r="F526" s="23" t="s">
        <v>7149</v>
      </c>
      <c r="G526" s="23"/>
      <c r="H526" s="23" t="s">
        <v>1626</v>
      </c>
      <c r="I526" s="22"/>
      <c r="J526" s="23"/>
    </row>
    <row r="527" spans="1:10" ht="18" x14ac:dyDescent="0.25">
      <c r="A527" s="20">
        <v>523</v>
      </c>
      <c r="B527" s="20" t="s">
        <v>1622</v>
      </c>
      <c r="C527" s="21" t="s">
        <v>1623</v>
      </c>
      <c r="D527" s="21" t="s">
        <v>1624</v>
      </c>
      <c r="E527" s="21" t="s">
        <v>7150</v>
      </c>
      <c r="F527" s="21" t="s">
        <v>7151</v>
      </c>
      <c r="G527" s="21" t="s">
        <v>7152</v>
      </c>
      <c r="H527" s="21" t="s">
        <v>1626</v>
      </c>
      <c r="I527" s="20"/>
      <c r="J527" s="21"/>
    </row>
    <row r="528" spans="1:10" ht="18" x14ac:dyDescent="0.25">
      <c r="A528" s="22">
        <v>524</v>
      </c>
      <c r="B528" s="22" t="s">
        <v>1622</v>
      </c>
      <c r="C528" s="23" t="s">
        <v>1623</v>
      </c>
      <c r="D528" s="23" t="s">
        <v>1624</v>
      </c>
      <c r="E528" s="23" t="s">
        <v>7153</v>
      </c>
      <c r="F528" s="23" t="s">
        <v>7154</v>
      </c>
      <c r="G528" s="23" t="s">
        <v>7155</v>
      </c>
      <c r="H528" s="23" t="s">
        <v>7156</v>
      </c>
      <c r="I528" s="22"/>
      <c r="J528" s="23"/>
    </row>
    <row r="529" spans="1:10" ht="18" x14ac:dyDescent="0.25">
      <c r="A529" s="20">
        <v>525</v>
      </c>
      <c r="B529" s="20" t="s">
        <v>1622</v>
      </c>
      <c r="C529" s="21" t="s">
        <v>1623</v>
      </c>
      <c r="D529" s="21" t="s">
        <v>1624</v>
      </c>
      <c r="E529" s="21" t="s">
        <v>7157</v>
      </c>
      <c r="F529" s="21" t="s">
        <v>7158</v>
      </c>
      <c r="G529" s="21"/>
      <c r="H529" s="21" t="s">
        <v>7156</v>
      </c>
      <c r="I529" s="20"/>
      <c r="J529" s="21"/>
    </row>
    <row r="530" spans="1:10" ht="18" x14ac:dyDescent="0.25">
      <c r="A530" s="22">
        <v>526</v>
      </c>
      <c r="B530" s="22" t="s">
        <v>1622</v>
      </c>
      <c r="C530" s="23" t="s">
        <v>1623</v>
      </c>
      <c r="D530" s="23" t="s">
        <v>1624</v>
      </c>
      <c r="E530" s="23" t="s">
        <v>7159</v>
      </c>
      <c r="F530" s="23" t="s">
        <v>7160</v>
      </c>
      <c r="G530" s="23"/>
      <c r="H530" s="23" t="s">
        <v>7156</v>
      </c>
      <c r="I530" s="22"/>
      <c r="J530" s="23"/>
    </row>
    <row r="531" spans="1:10" ht="54" x14ac:dyDescent="0.25">
      <c r="A531" s="20">
        <v>527</v>
      </c>
      <c r="B531" s="20" t="s">
        <v>1622</v>
      </c>
      <c r="C531" s="21" t="s">
        <v>1623</v>
      </c>
      <c r="D531" s="21" t="s">
        <v>1624</v>
      </c>
      <c r="E531" s="21" t="s">
        <v>7161</v>
      </c>
      <c r="F531" s="21" t="s">
        <v>7162</v>
      </c>
      <c r="G531" s="21"/>
      <c r="H531" s="21" t="s">
        <v>7156</v>
      </c>
      <c r="I531" s="20"/>
      <c r="J531" s="21" t="s">
        <v>5957</v>
      </c>
    </row>
    <row r="532" spans="1:10" ht="18" x14ac:dyDescent="0.25">
      <c r="A532" s="22">
        <v>528</v>
      </c>
      <c r="B532" s="22" t="s">
        <v>1622</v>
      </c>
      <c r="C532" s="23" t="s">
        <v>1623</v>
      </c>
      <c r="D532" s="23" t="s">
        <v>1624</v>
      </c>
      <c r="E532" s="23" t="s">
        <v>7163</v>
      </c>
      <c r="F532" s="23" t="s">
        <v>7164</v>
      </c>
      <c r="G532" s="23" t="s">
        <v>7165</v>
      </c>
      <c r="H532" s="23" t="s">
        <v>7156</v>
      </c>
      <c r="I532" s="22"/>
      <c r="J532" s="23"/>
    </row>
    <row r="533" spans="1:10" ht="18" x14ac:dyDescent="0.25">
      <c r="A533" s="20">
        <v>529</v>
      </c>
      <c r="B533" s="20" t="s">
        <v>1622</v>
      </c>
      <c r="C533" s="21" t="s">
        <v>1623</v>
      </c>
      <c r="D533" s="21" t="s">
        <v>1624</v>
      </c>
      <c r="E533" s="21" t="s">
        <v>7166</v>
      </c>
      <c r="F533" s="21" t="s">
        <v>7167</v>
      </c>
      <c r="G533" s="21"/>
      <c r="H533" s="21" t="s">
        <v>7156</v>
      </c>
      <c r="I533" s="20"/>
      <c r="J533" s="21"/>
    </row>
    <row r="534" spans="1:10" ht="18" x14ac:dyDescent="0.25">
      <c r="A534" s="22">
        <v>530</v>
      </c>
      <c r="B534" s="22" t="s">
        <v>1622</v>
      </c>
      <c r="C534" s="23" t="s">
        <v>1623</v>
      </c>
      <c r="D534" s="23" t="s">
        <v>1624</v>
      </c>
      <c r="E534" s="23" t="s">
        <v>7168</v>
      </c>
      <c r="F534" s="23" t="s">
        <v>7169</v>
      </c>
      <c r="G534" s="23"/>
      <c r="H534" s="23" t="s">
        <v>7156</v>
      </c>
      <c r="I534" s="22"/>
      <c r="J534" s="23"/>
    </row>
    <row r="535" spans="1:10" ht="54" x14ac:dyDescent="0.25">
      <c r="A535" s="20">
        <v>531</v>
      </c>
      <c r="B535" s="20" t="s">
        <v>1622</v>
      </c>
      <c r="C535" s="21" t="s">
        <v>1623</v>
      </c>
      <c r="D535" s="21" t="s">
        <v>1624</v>
      </c>
      <c r="E535" s="21" t="s">
        <v>7170</v>
      </c>
      <c r="F535" s="21" t="s">
        <v>7171</v>
      </c>
      <c r="G535" s="21"/>
      <c r="H535" s="21" t="s">
        <v>7156</v>
      </c>
      <c r="I535" s="20"/>
      <c r="J535" s="21"/>
    </row>
    <row r="536" spans="1:10" ht="36" x14ac:dyDescent="0.25">
      <c r="A536" s="22">
        <v>532</v>
      </c>
      <c r="B536" s="22" t="s">
        <v>1622</v>
      </c>
      <c r="C536" s="23" t="s">
        <v>1623</v>
      </c>
      <c r="D536" s="23" t="s">
        <v>1624</v>
      </c>
      <c r="E536" s="23" t="s">
        <v>7172</v>
      </c>
      <c r="F536" s="23" t="s">
        <v>7173</v>
      </c>
      <c r="G536" s="23" t="s">
        <v>7155</v>
      </c>
      <c r="H536" s="23" t="s">
        <v>7156</v>
      </c>
      <c r="I536" s="22"/>
      <c r="J536" s="23"/>
    </row>
    <row r="537" spans="1:10" ht="36" x14ac:dyDescent="0.25">
      <c r="A537" s="20">
        <v>533</v>
      </c>
      <c r="B537" s="20" t="s">
        <v>1622</v>
      </c>
      <c r="C537" s="21" t="s">
        <v>1623</v>
      </c>
      <c r="D537" s="21" t="s">
        <v>7174</v>
      </c>
      <c r="E537" s="21" t="s">
        <v>7175</v>
      </c>
      <c r="F537" s="21" t="s">
        <v>7176</v>
      </c>
      <c r="G537" s="21" t="s">
        <v>7177</v>
      </c>
      <c r="H537" s="21" t="s">
        <v>797</v>
      </c>
      <c r="I537" s="20"/>
      <c r="J537" s="21"/>
    </row>
    <row r="538" spans="1:10" ht="36" x14ac:dyDescent="0.25">
      <c r="A538" s="22">
        <v>534</v>
      </c>
      <c r="B538" s="22" t="s">
        <v>1622</v>
      </c>
      <c r="C538" s="23" t="s">
        <v>1623</v>
      </c>
      <c r="D538" s="23" t="s">
        <v>7174</v>
      </c>
      <c r="E538" s="23" t="s">
        <v>7178</v>
      </c>
      <c r="F538" s="23" t="s">
        <v>7179</v>
      </c>
      <c r="G538" s="23" t="s">
        <v>7177</v>
      </c>
      <c r="H538" s="23" t="s">
        <v>797</v>
      </c>
      <c r="I538" s="22"/>
      <c r="J538" s="23"/>
    </row>
    <row r="539" spans="1:10" ht="36" x14ac:dyDescent="0.25">
      <c r="A539" s="20">
        <v>535</v>
      </c>
      <c r="B539" s="20" t="s">
        <v>1622</v>
      </c>
      <c r="C539" s="21" t="s">
        <v>1623</v>
      </c>
      <c r="D539" s="21" t="s">
        <v>7174</v>
      </c>
      <c r="E539" s="21" t="s">
        <v>7175</v>
      </c>
      <c r="F539" s="21" t="s">
        <v>7180</v>
      </c>
      <c r="G539" s="21" t="s">
        <v>7181</v>
      </c>
      <c r="H539" s="21" t="s">
        <v>797</v>
      </c>
      <c r="I539" s="20"/>
      <c r="J539" s="21"/>
    </row>
    <row r="540" spans="1:10" ht="36" x14ac:dyDescent="0.25">
      <c r="A540" s="22">
        <v>536</v>
      </c>
      <c r="B540" s="22" t="s">
        <v>1622</v>
      </c>
      <c r="C540" s="23" t="s">
        <v>1623</v>
      </c>
      <c r="D540" s="23" t="s">
        <v>7174</v>
      </c>
      <c r="E540" s="23" t="s">
        <v>7178</v>
      </c>
      <c r="F540" s="23" t="s">
        <v>7182</v>
      </c>
      <c r="G540" s="23" t="s">
        <v>7181</v>
      </c>
      <c r="H540" s="23" t="s">
        <v>797</v>
      </c>
      <c r="I540" s="22"/>
      <c r="J540" s="23"/>
    </row>
    <row r="541" spans="1:10" ht="36" x14ac:dyDescent="0.25">
      <c r="A541" s="20">
        <v>537</v>
      </c>
      <c r="B541" s="20" t="s">
        <v>1622</v>
      </c>
      <c r="C541" s="21" t="s">
        <v>1623</v>
      </c>
      <c r="D541" s="21" t="s">
        <v>7174</v>
      </c>
      <c r="E541" s="21" t="s">
        <v>7175</v>
      </c>
      <c r="F541" s="21" t="s">
        <v>7183</v>
      </c>
      <c r="G541" s="21" t="s">
        <v>7184</v>
      </c>
      <c r="H541" s="21" t="s">
        <v>797</v>
      </c>
      <c r="I541" s="20"/>
      <c r="J541" s="21"/>
    </row>
    <row r="542" spans="1:10" ht="36" x14ac:dyDescent="0.25">
      <c r="A542" s="22">
        <v>538</v>
      </c>
      <c r="B542" s="22" t="s">
        <v>1622</v>
      </c>
      <c r="C542" s="23" t="s">
        <v>1623</v>
      </c>
      <c r="D542" s="23" t="s">
        <v>7174</v>
      </c>
      <c r="E542" s="23" t="s">
        <v>7178</v>
      </c>
      <c r="F542" s="23" t="s">
        <v>7185</v>
      </c>
      <c r="G542" s="23" t="s">
        <v>7184</v>
      </c>
      <c r="H542" s="23" t="s">
        <v>797</v>
      </c>
      <c r="I542" s="22"/>
      <c r="J542" s="23"/>
    </row>
    <row r="543" spans="1:10" ht="36" x14ac:dyDescent="0.25">
      <c r="A543" s="20">
        <v>539</v>
      </c>
      <c r="B543" s="20" t="s">
        <v>1622</v>
      </c>
      <c r="C543" s="21" t="s">
        <v>1623</v>
      </c>
      <c r="D543" s="21" t="s">
        <v>7174</v>
      </c>
      <c r="E543" s="21" t="s">
        <v>7186</v>
      </c>
      <c r="F543" s="21" t="s">
        <v>7187</v>
      </c>
      <c r="G543" s="21" t="s">
        <v>7188</v>
      </c>
      <c r="H543" s="21" t="s">
        <v>797</v>
      </c>
      <c r="I543" s="20"/>
      <c r="J543" s="21"/>
    </row>
    <row r="544" spans="1:10" ht="36" x14ac:dyDescent="0.25">
      <c r="A544" s="22">
        <v>540</v>
      </c>
      <c r="B544" s="22" t="s">
        <v>1622</v>
      </c>
      <c r="C544" s="23" t="s">
        <v>1623</v>
      </c>
      <c r="D544" s="23" t="s">
        <v>7174</v>
      </c>
      <c r="E544" s="23" t="s">
        <v>7186</v>
      </c>
      <c r="F544" s="23" t="s">
        <v>7189</v>
      </c>
      <c r="G544" s="23" t="s">
        <v>7190</v>
      </c>
      <c r="H544" s="23" t="s">
        <v>797</v>
      </c>
      <c r="I544" s="22"/>
      <c r="J544" s="23"/>
    </row>
    <row r="545" spans="1:10" ht="36" x14ac:dyDescent="0.25">
      <c r="A545" s="20">
        <v>541</v>
      </c>
      <c r="B545" s="20" t="s">
        <v>1622</v>
      </c>
      <c r="C545" s="21" t="s">
        <v>1623</v>
      </c>
      <c r="D545" s="21" t="s">
        <v>7174</v>
      </c>
      <c r="E545" s="21" t="s">
        <v>7186</v>
      </c>
      <c r="F545" s="21" t="s">
        <v>7191</v>
      </c>
      <c r="G545" s="21" t="s">
        <v>7192</v>
      </c>
      <c r="H545" s="21" t="s">
        <v>797</v>
      </c>
      <c r="I545" s="20"/>
      <c r="J545" s="21"/>
    </row>
    <row r="546" spans="1:10" ht="36" x14ac:dyDescent="0.25">
      <c r="A546" s="22">
        <v>542</v>
      </c>
      <c r="B546" s="22" t="s">
        <v>1622</v>
      </c>
      <c r="C546" s="23" t="s">
        <v>1623</v>
      </c>
      <c r="D546" s="23" t="s">
        <v>7174</v>
      </c>
      <c r="E546" s="23" t="s">
        <v>7186</v>
      </c>
      <c r="F546" s="23" t="s">
        <v>7193</v>
      </c>
      <c r="G546" s="23" t="s">
        <v>7194</v>
      </c>
      <c r="H546" s="23" t="s">
        <v>797</v>
      </c>
      <c r="I546" s="22"/>
      <c r="J546" s="23"/>
    </row>
    <row r="547" spans="1:10" ht="36" x14ac:dyDescent="0.25">
      <c r="A547" s="20">
        <v>543</v>
      </c>
      <c r="B547" s="20" t="s">
        <v>1622</v>
      </c>
      <c r="C547" s="21" t="s">
        <v>1623</v>
      </c>
      <c r="D547" s="21" t="s">
        <v>7174</v>
      </c>
      <c r="E547" s="21" t="s">
        <v>7186</v>
      </c>
      <c r="F547" s="21" t="s">
        <v>7195</v>
      </c>
      <c r="G547" s="21" t="s">
        <v>7196</v>
      </c>
      <c r="H547" s="21" t="s">
        <v>797</v>
      </c>
      <c r="I547" s="20"/>
      <c r="J547" s="21"/>
    </row>
    <row r="548" spans="1:10" ht="72" x14ac:dyDescent="0.25">
      <c r="A548" s="22">
        <v>544</v>
      </c>
      <c r="B548" s="22" t="s">
        <v>1622</v>
      </c>
      <c r="C548" s="23" t="s">
        <v>1623</v>
      </c>
      <c r="D548" s="23" t="s">
        <v>7174</v>
      </c>
      <c r="E548" s="23" t="s">
        <v>7197</v>
      </c>
      <c r="F548" s="23" t="s">
        <v>7198</v>
      </c>
      <c r="G548" s="23"/>
      <c r="H548" s="23" t="s">
        <v>797</v>
      </c>
      <c r="I548" s="22"/>
      <c r="J548" s="23"/>
    </row>
    <row r="549" spans="1:10" ht="36" x14ac:dyDescent="0.25">
      <c r="A549" s="20">
        <v>545</v>
      </c>
      <c r="B549" s="20" t="s">
        <v>1622</v>
      </c>
      <c r="C549" s="21" t="s">
        <v>1623</v>
      </c>
      <c r="D549" s="21" t="s">
        <v>7199</v>
      </c>
      <c r="E549" s="21" t="s">
        <v>7200</v>
      </c>
      <c r="F549" s="21" t="s">
        <v>7201</v>
      </c>
      <c r="G549" s="21" t="s">
        <v>7202</v>
      </c>
      <c r="H549" s="21" t="s">
        <v>797</v>
      </c>
      <c r="I549" s="20"/>
      <c r="J549" s="21"/>
    </row>
    <row r="550" spans="1:10" ht="36" x14ac:dyDescent="0.25">
      <c r="A550" s="22">
        <v>546</v>
      </c>
      <c r="B550" s="22" t="s">
        <v>1622</v>
      </c>
      <c r="C550" s="23" t="s">
        <v>1623</v>
      </c>
      <c r="D550" s="23" t="s">
        <v>7199</v>
      </c>
      <c r="E550" s="23" t="s">
        <v>7200</v>
      </c>
      <c r="F550" s="23" t="s">
        <v>7203</v>
      </c>
      <c r="G550" s="23" t="s">
        <v>7204</v>
      </c>
      <c r="H550" s="23" t="s">
        <v>797</v>
      </c>
      <c r="I550" s="22"/>
      <c r="J550" s="23"/>
    </row>
    <row r="551" spans="1:10" ht="36" x14ac:dyDescent="0.25">
      <c r="A551" s="20">
        <v>547</v>
      </c>
      <c r="B551" s="20" t="s">
        <v>1622</v>
      </c>
      <c r="C551" s="21" t="s">
        <v>1623</v>
      </c>
      <c r="D551" s="21" t="s">
        <v>7199</v>
      </c>
      <c r="E551" s="21" t="s">
        <v>7200</v>
      </c>
      <c r="F551" s="21" t="s">
        <v>7205</v>
      </c>
      <c r="G551" s="21" t="s">
        <v>7206</v>
      </c>
      <c r="H551" s="21" t="s">
        <v>797</v>
      </c>
      <c r="I551" s="20"/>
      <c r="J551" s="21"/>
    </row>
    <row r="552" spans="1:10" ht="36" x14ac:dyDescent="0.25">
      <c r="A552" s="22">
        <v>548</v>
      </c>
      <c r="B552" s="22" t="s">
        <v>1622</v>
      </c>
      <c r="C552" s="23" t="s">
        <v>1623</v>
      </c>
      <c r="D552" s="23" t="s">
        <v>7199</v>
      </c>
      <c r="E552" s="23" t="s">
        <v>7200</v>
      </c>
      <c r="F552" s="23" t="s">
        <v>7207</v>
      </c>
      <c r="G552" s="23" t="s">
        <v>7208</v>
      </c>
      <c r="H552" s="23" t="s">
        <v>797</v>
      </c>
      <c r="I552" s="22"/>
      <c r="J552" s="23"/>
    </row>
    <row r="553" spans="1:10" ht="36" x14ac:dyDescent="0.25">
      <c r="A553" s="20">
        <v>549</v>
      </c>
      <c r="B553" s="20" t="s">
        <v>1622</v>
      </c>
      <c r="C553" s="21" t="s">
        <v>1623</v>
      </c>
      <c r="D553" s="21" t="s">
        <v>7199</v>
      </c>
      <c r="E553" s="21" t="s">
        <v>7200</v>
      </c>
      <c r="F553" s="21" t="s">
        <v>7209</v>
      </c>
      <c r="G553" s="21" t="s">
        <v>7210</v>
      </c>
      <c r="H553" s="21" t="s">
        <v>797</v>
      </c>
      <c r="I553" s="20"/>
      <c r="J553" s="21"/>
    </row>
    <row r="554" spans="1:10" ht="54" x14ac:dyDescent="0.25">
      <c r="A554" s="22">
        <v>550</v>
      </c>
      <c r="B554" s="22" t="s">
        <v>1622</v>
      </c>
      <c r="C554" s="23" t="s">
        <v>1623</v>
      </c>
      <c r="D554" s="23" t="s">
        <v>1624</v>
      </c>
      <c r="E554" s="23" t="s">
        <v>7211</v>
      </c>
      <c r="F554" s="23" t="s">
        <v>7212</v>
      </c>
      <c r="G554" s="23" t="s">
        <v>7213</v>
      </c>
      <c r="H554" s="23" t="s">
        <v>1626</v>
      </c>
      <c r="I554" s="22"/>
      <c r="J554" s="23" t="s">
        <v>5957</v>
      </c>
    </row>
    <row r="555" spans="1:10" ht="36" x14ac:dyDescent="0.25">
      <c r="A555" s="20">
        <v>551</v>
      </c>
      <c r="B555" s="20" t="s">
        <v>1622</v>
      </c>
      <c r="C555" s="21" t="s">
        <v>1623</v>
      </c>
      <c r="D555" s="21" t="s">
        <v>1624</v>
      </c>
      <c r="E555" s="21" t="s">
        <v>7214</v>
      </c>
      <c r="F555" s="21" t="s">
        <v>7215</v>
      </c>
      <c r="G555" s="21"/>
      <c r="H555" s="21" t="s">
        <v>7156</v>
      </c>
      <c r="I555" s="20"/>
      <c r="J555" s="21"/>
    </row>
    <row r="556" spans="1:10" ht="72" x14ac:dyDescent="0.25">
      <c r="A556" s="22">
        <v>552</v>
      </c>
      <c r="B556" s="22" t="s">
        <v>1622</v>
      </c>
      <c r="C556" s="23" t="s">
        <v>1623</v>
      </c>
      <c r="D556" s="23" t="s">
        <v>1624</v>
      </c>
      <c r="E556" s="23" t="s">
        <v>7216</v>
      </c>
      <c r="F556" s="23" t="s">
        <v>7217</v>
      </c>
      <c r="G556" s="23"/>
      <c r="H556" s="23" t="s">
        <v>7156</v>
      </c>
      <c r="I556" s="22"/>
      <c r="J556" s="23"/>
    </row>
    <row r="557" spans="1:10" ht="36" x14ac:dyDescent="0.25">
      <c r="A557" s="20">
        <v>553</v>
      </c>
      <c r="B557" s="20" t="s">
        <v>1622</v>
      </c>
      <c r="C557" s="21" t="s">
        <v>1623</v>
      </c>
      <c r="D557" s="21" t="s">
        <v>7218</v>
      </c>
      <c r="E557" s="21" t="s">
        <v>7219</v>
      </c>
      <c r="F557" s="21" t="s">
        <v>7220</v>
      </c>
      <c r="G557" s="21" t="s">
        <v>7221</v>
      </c>
      <c r="H557" s="21" t="s">
        <v>7156</v>
      </c>
      <c r="I557" s="20"/>
      <c r="J557" s="21"/>
    </row>
    <row r="558" spans="1:10" ht="36" x14ac:dyDescent="0.25">
      <c r="A558" s="22">
        <v>554</v>
      </c>
      <c r="B558" s="22" t="s">
        <v>1622</v>
      </c>
      <c r="C558" s="23" t="s">
        <v>1623</v>
      </c>
      <c r="D558" s="23" t="s">
        <v>7218</v>
      </c>
      <c r="E558" s="23" t="s">
        <v>7222</v>
      </c>
      <c r="F558" s="23" t="s">
        <v>7223</v>
      </c>
      <c r="G558" s="23" t="s">
        <v>6547</v>
      </c>
      <c r="H558" s="23" t="s">
        <v>7156</v>
      </c>
      <c r="I558" s="22"/>
      <c r="J558" s="23"/>
    </row>
    <row r="559" spans="1:10" ht="36" x14ac:dyDescent="0.25">
      <c r="A559" s="20">
        <v>555</v>
      </c>
      <c r="B559" s="20" t="s">
        <v>1622</v>
      </c>
      <c r="C559" s="21" t="s">
        <v>1623</v>
      </c>
      <c r="D559" s="21" t="s">
        <v>7218</v>
      </c>
      <c r="E559" s="21" t="s">
        <v>7224</v>
      </c>
      <c r="F559" s="21" t="s">
        <v>7225</v>
      </c>
      <c r="G559" s="21" t="s">
        <v>6547</v>
      </c>
      <c r="H559" s="21" t="s">
        <v>7156</v>
      </c>
      <c r="I559" s="20"/>
      <c r="J559" s="21"/>
    </row>
    <row r="560" spans="1:10" ht="36" x14ac:dyDescent="0.25">
      <c r="A560" s="22">
        <v>556</v>
      </c>
      <c r="B560" s="22" t="s">
        <v>1622</v>
      </c>
      <c r="C560" s="23" t="s">
        <v>1623</v>
      </c>
      <c r="D560" s="23" t="s">
        <v>7218</v>
      </c>
      <c r="E560" s="23" t="s">
        <v>7226</v>
      </c>
      <c r="F560" s="23" t="s">
        <v>7227</v>
      </c>
      <c r="G560" s="23" t="s">
        <v>6547</v>
      </c>
      <c r="H560" s="23" t="s">
        <v>7156</v>
      </c>
      <c r="I560" s="22"/>
      <c r="J560" s="23"/>
    </row>
    <row r="561" spans="1:10" ht="36" x14ac:dyDescent="0.25">
      <c r="A561" s="20">
        <v>557</v>
      </c>
      <c r="B561" s="20" t="s">
        <v>1622</v>
      </c>
      <c r="C561" s="21" t="s">
        <v>1623</v>
      </c>
      <c r="D561" s="21" t="s">
        <v>7218</v>
      </c>
      <c r="E561" s="21" t="s">
        <v>7228</v>
      </c>
      <c r="F561" s="21" t="s">
        <v>7229</v>
      </c>
      <c r="G561" s="21" t="s">
        <v>7230</v>
      </c>
      <c r="H561" s="21" t="s">
        <v>7156</v>
      </c>
      <c r="I561" s="20"/>
      <c r="J561" s="21" t="s">
        <v>5957</v>
      </c>
    </row>
    <row r="562" spans="1:10" ht="36" x14ac:dyDescent="0.25">
      <c r="A562" s="22">
        <v>558</v>
      </c>
      <c r="B562" s="22" t="s">
        <v>1622</v>
      </c>
      <c r="C562" s="23" t="s">
        <v>1623</v>
      </c>
      <c r="D562" s="23" t="s">
        <v>7218</v>
      </c>
      <c r="E562" s="23" t="s">
        <v>7231</v>
      </c>
      <c r="F562" s="23" t="s">
        <v>7232</v>
      </c>
      <c r="G562" s="23"/>
      <c r="H562" s="23" t="s">
        <v>797</v>
      </c>
      <c r="I562" s="22"/>
      <c r="J562" s="23"/>
    </row>
    <row r="563" spans="1:10" ht="36" x14ac:dyDescent="0.25">
      <c r="A563" s="20">
        <v>559</v>
      </c>
      <c r="B563" s="20" t="s">
        <v>1622</v>
      </c>
      <c r="C563" s="21" t="s">
        <v>1623</v>
      </c>
      <c r="D563" s="21" t="s">
        <v>7218</v>
      </c>
      <c r="E563" s="21" t="s">
        <v>7233</v>
      </c>
      <c r="F563" s="21" t="s">
        <v>7234</v>
      </c>
      <c r="G563" s="21"/>
      <c r="H563" s="21" t="s">
        <v>797</v>
      </c>
      <c r="I563" s="20"/>
      <c r="J563" s="21"/>
    </row>
    <row r="564" spans="1:10" ht="36" x14ac:dyDescent="0.25">
      <c r="A564" s="22">
        <v>560</v>
      </c>
      <c r="B564" s="22" t="s">
        <v>1622</v>
      </c>
      <c r="C564" s="23" t="s">
        <v>1623</v>
      </c>
      <c r="D564" s="23" t="s">
        <v>7218</v>
      </c>
      <c r="E564" s="23" t="s">
        <v>7235</v>
      </c>
      <c r="F564" s="23" t="s">
        <v>7236</v>
      </c>
      <c r="G564" s="23" t="s">
        <v>7237</v>
      </c>
      <c r="H564" s="23" t="s">
        <v>797</v>
      </c>
      <c r="I564" s="22"/>
      <c r="J564" s="23"/>
    </row>
    <row r="565" spans="1:10" ht="18" x14ac:dyDescent="0.25">
      <c r="A565" s="20">
        <v>561</v>
      </c>
      <c r="B565" s="20" t="s">
        <v>1622</v>
      </c>
      <c r="C565" s="21" t="s">
        <v>1623</v>
      </c>
      <c r="D565" s="21" t="s">
        <v>1634</v>
      </c>
      <c r="E565" s="21" t="s">
        <v>7238</v>
      </c>
      <c r="F565" s="21" t="s">
        <v>7239</v>
      </c>
      <c r="G565" s="21"/>
      <c r="H565" s="21" t="s">
        <v>7240</v>
      </c>
      <c r="I565" s="20"/>
      <c r="J565" s="21"/>
    </row>
    <row r="566" spans="1:10" ht="18" x14ac:dyDescent="0.25">
      <c r="A566" s="22">
        <v>562</v>
      </c>
      <c r="B566" s="22" t="s">
        <v>1622</v>
      </c>
      <c r="C566" s="23" t="s">
        <v>1623</v>
      </c>
      <c r="D566" s="23" t="s">
        <v>1634</v>
      </c>
      <c r="E566" s="23" t="s">
        <v>7241</v>
      </c>
      <c r="F566" s="23" t="s">
        <v>7242</v>
      </c>
      <c r="G566" s="23" t="s">
        <v>7243</v>
      </c>
      <c r="H566" s="23" t="s">
        <v>7240</v>
      </c>
      <c r="I566" s="22"/>
      <c r="J566" s="23"/>
    </row>
    <row r="567" spans="1:10" ht="18" x14ac:dyDescent="0.25">
      <c r="A567" s="20">
        <v>563</v>
      </c>
      <c r="B567" s="20" t="s">
        <v>1622</v>
      </c>
      <c r="C567" s="21" t="s">
        <v>1623</v>
      </c>
      <c r="D567" s="21" t="s">
        <v>1634</v>
      </c>
      <c r="E567" s="21" t="s">
        <v>7244</v>
      </c>
      <c r="F567" s="21" t="s">
        <v>1639</v>
      </c>
      <c r="G567" s="21"/>
      <c r="H567" s="21" t="s">
        <v>1637</v>
      </c>
      <c r="I567" s="20"/>
      <c r="J567" s="21"/>
    </row>
    <row r="568" spans="1:10" ht="18" x14ac:dyDescent="0.25">
      <c r="A568" s="22">
        <v>564</v>
      </c>
      <c r="B568" s="22" t="s">
        <v>1622</v>
      </c>
      <c r="C568" s="23" t="s">
        <v>1623</v>
      </c>
      <c r="D568" s="23" t="s">
        <v>1634</v>
      </c>
      <c r="E568" s="23" t="s">
        <v>6460</v>
      </c>
      <c r="F568" s="23" t="s">
        <v>7245</v>
      </c>
      <c r="G568" s="23"/>
      <c r="H568" s="23" t="s">
        <v>7240</v>
      </c>
      <c r="I568" s="22"/>
      <c r="J568" s="23"/>
    </row>
    <row r="569" spans="1:10" ht="36" x14ac:dyDescent="0.25">
      <c r="A569" s="20">
        <v>565</v>
      </c>
      <c r="B569" s="20" t="s">
        <v>1622</v>
      </c>
      <c r="C569" s="21" t="s">
        <v>1623</v>
      </c>
      <c r="D569" s="21" t="s">
        <v>1634</v>
      </c>
      <c r="E569" s="21" t="s">
        <v>7246</v>
      </c>
      <c r="F569" s="21" t="s">
        <v>7247</v>
      </c>
      <c r="G569" s="21"/>
      <c r="H569" s="21" t="s">
        <v>7248</v>
      </c>
      <c r="I569" s="20"/>
      <c r="J569" s="21"/>
    </row>
    <row r="570" spans="1:10" ht="18" x14ac:dyDescent="0.25">
      <c r="A570" s="22">
        <v>566</v>
      </c>
      <c r="B570" s="22" t="s">
        <v>1622</v>
      </c>
      <c r="C570" s="23" t="s">
        <v>1623</v>
      </c>
      <c r="D570" s="23" t="s">
        <v>1634</v>
      </c>
      <c r="E570" s="23" t="s">
        <v>7249</v>
      </c>
      <c r="F570" s="23" t="s">
        <v>7250</v>
      </c>
      <c r="G570" s="23"/>
      <c r="H570" s="23" t="s">
        <v>1658</v>
      </c>
      <c r="I570" s="22"/>
      <c r="J570" s="23"/>
    </row>
    <row r="571" spans="1:10" ht="18" x14ac:dyDescent="0.25">
      <c r="A571" s="20">
        <v>567</v>
      </c>
      <c r="B571" s="20" t="s">
        <v>1622</v>
      </c>
      <c r="C571" s="21" t="s">
        <v>1623</v>
      </c>
      <c r="D571" s="21" t="s">
        <v>1634</v>
      </c>
      <c r="E571" s="21" t="s">
        <v>7251</v>
      </c>
      <c r="F571" s="21" t="s">
        <v>7252</v>
      </c>
      <c r="G571" s="21" t="s">
        <v>7253</v>
      </c>
      <c r="H571" s="21" t="s">
        <v>1658</v>
      </c>
      <c r="I571" s="20"/>
      <c r="J571" s="21"/>
    </row>
    <row r="572" spans="1:10" ht="18" x14ac:dyDescent="0.25">
      <c r="A572" s="22">
        <v>568</v>
      </c>
      <c r="B572" s="22" t="s">
        <v>1622</v>
      </c>
      <c r="C572" s="23" t="s">
        <v>1623</v>
      </c>
      <c r="D572" s="23" t="s">
        <v>1634</v>
      </c>
      <c r="E572" s="23" t="s">
        <v>7254</v>
      </c>
      <c r="F572" s="23" t="s">
        <v>7255</v>
      </c>
      <c r="G572" s="23"/>
      <c r="H572" s="23" t="s">
        <v>1658</v>
      </c>
      <c r="I572" s="22"/>
      <c r="J572" s="23"/>
    </row>
    <row r="573" spans="1:10" ht="36" x14ac:dyDescent="0.25">
      <c r="A573" s="20">
        <v>569</v>
      </c>
      <c r="B573" s="20" t="s">
        <v>1622</v>
      </c>
      <c r="C573" s="21" t="s">
        <v>1623</v>
      </c>
      <c r="D573" s="21" t="s">
        <v>1634</v>
      </c>
      <c r="E573" s="21" t="s">
        <v>7256</v>
      </c>
      <c r="F573" s="21" t="s">
        <v>7257</v>
      </c>
      <c r="G573" s="21"/>
      <c r="H573" s="21" t="s">
        <v>1670</v>
      </c>
      <c r="I573" s="20"/>
      <c r="J573" s="21"/>
    </row>
    <row r="574" spans="1:10" ht="36" x14ac:dyDescent="0.25">
      <c r="A574" s="22">
        <v>570</v>
      </c>
      <c r="B574" s="22" t="s">
        <v>1622</v>
      </c>
      <c r="C574" s="23" t="s">
        <v>1623</v>
      </c>
      <c r="D574" s="23" t="s">
        <v>1634</v>
      </c>
      <c r="E574" s="23" t="s">
        <v>7258</v>
      </c>
      <c r="F574" s="23" t="s">
        <v>7259</v>
      </c>
      <c r="G574" s="23"/>
      <c r="H574" s="23" t="s">
        <v>1672</v>
      </c>
      <c r="I574" s="22"/>
      <c r="J574" s="23"/>
    </row>
    <row r="575" spans="1:10" ht="18" x14ac:dyDescent="0.25">
      <c r="A575" s="20">
        <v>571</v>
      </c>
      <c r="B575" s="20" t="s">
        <v>1622</v>
      </c>
      <c r="C575" s="21" t="s">
        <v>1623</v>
      </c>
      <c r="D575" s="21" t="s">
        <v>1634</v>
      </c>
      <c r="E575" s="21" t="s">
        <v>7260</v>
      </c>
      <c r="F575" s="21" t="s">
        <v>7261</v>
      </c>
      <c r="G575" s="21" t="s">
        <v>7262</v>
      </c>
      <c r="H575" s="21" t="s">
        <v>1672</v>
      </c>
      <c r="I575" s="20"/>
      <c r="J575" s="21"/>
    </row>
    <row r="576" spans="1:10" ht="36" x14ac:dyDescent="0.25">
      <c r="A576" s="22">
        <v>572</v>
      </c>
      <c r="B576" s="22" t="s">
        <v>1622</v>
      </c>
      <c r="C576" s="23" t="s">
        <v>1623</v>
      </c>
      <c r="D576" s="23" t="s">
        <v>1634</v>
      </c>
      <c r="E576" s="23" t="s">
        <v>7263</v>
      </c>
      <c r="F576" s="23" t="s">
        <v>7264</v>
      </c>
      <c r="G576" s="23" t="s">
        <v>7265</v>
      </c>
      <c r="H576" s="23" t="s">
        <v>1698</v>
      </c>
      <c r="I576" s="22"/>
      <c r="J576" s="23"/>
    </row>
    <row r="577" spans="1:10" ht="18" x14ac:dyDescent="0.25">
      <c r="A577" s="20">
        <v>573</v>
      </c>
      <c r="B577" s="20" t="s">
        <v>1622</v>
      </c>
      <c r="C577" s="21" t="s">
        <v>1623</v>
      </c>
      <c r="D577" s="21" t="s">
        <v>1634</v>
      </c>
      <c r="E577" s="21" t="s">
        <v>7266</v>
      </c>
      <c r="F577" s="21" t="s">
        <v>7267</v>
      </c>
      <c r="G577" s="21"/>
      <c r="H577" s="21" t="s">
        <v>1698</v>
      </c>
      <c r="I577" s="20"/>
      <c r="J577" s="21"/>
    </row>
    <row r="578" spans="1:10" ht="18" x14ac:dyDescent="0.25">
      <c r="A578" s="22">
        <v>574</v>
      </c>
      <c r="B578" s="22" t="s">
        <v>1622</v>
      </c>
      <c r="C578" s="23" t="s">
        <v>1623</v>
      </c>
      <c r="D578" s="23" t="s">
        <v>1634</v>
      </c>
      <c r="E578" s="23" t="s">
        <v>7268</v>
      </c>
      <c r="F578" s="23" t="s">
        <v>4825</v>
      </c>
      <c r="G578" s="23"/>
      <c r="H578" s="23" t="s">
        <v>1698</v>
      </c>
      <c r="I578" s="22"/>
      <c r="J578" s="23"/>
    </row>
    <row r="579" spans="1:10" ht="18" x14ac:dyDescent="0.25">
      <c r="A579" s="20">
        <v>575</v>
      </c>
      <c r="B579" s="20" t="s">
        <v>1622</v>
      </c>
      <c r="C579" s="21" t="s">
        <v>1623</v>
      </c>
      <c r="D579" s="21" t="s">
        <v>1634</v>
      </c>
      <c r="E579" s="21" t="s">
        <v>7269</v>
      </c>
      <c r="F579" s="21" t="s">
        <v>7270</v>
      </c>
      <c r="G579" s="21"/>
      <c r="H579" s="21" t="s">
        <v>1698</v>
      </c>
      <c r="I579" s="20"/>
      <c r="J579" s="21"/>
    </row>
    <row r="580" spans="1:10" ht="18" x14ac:dyDescent="0.25">
      <c r="A580" s="22">
        <v>576</v>
      </c>
      <c r="B580" s="22" t="s">
        <v>1622</v>
      </c>
      <c r="C580" s="23" t="s">
        <v>1623</v>
      </c>
      <c r="D580" s="23" t="s">
        <v>1634</v>
      </c>
      <c r="E580" s="23" t="s">
        <v>7271</v>
      </c>
      <c r="F580" s="23" t="s">
        <v>7272</v>
      </c>
      <c r="G580" s="23"/>
      <c r="H580" s="23" t="s">
        <v>1698</v>
      </c>
      <c r="I580" s="22"/>
      <c r="J580" s="23"/>
    </row>
    <row r="581" spans="1:10" ht="18" x14ac:dyDescent="0.25">
      <c r="A581" s="20">
        <v>577</v>
      </c>
      <c r="B581" s="20" t="s">
        <v>1622</v>
      </c>
      <c r="C581" s="21" t="s">
        <v>1623</v>
      </c>
      <c r="D581" s="21" t="s">
        <v>1634</v>
      </c>
      <c r="E581" s="21" t="s">
        <v>7273</v>
      </c>
      <c r="F581" s="21" t="s">
        <v>7274</v>
      </c>
      <c r="G581" s="21" t="s">
        <v>7275</v>
      </c>
      <c r="H581" s="21" t="s">
        <v>1698</v>
      </c>
      <c r="I581" s="20"/>
      <c r="J581" s="21"/>
    </row>
    <row r="582" spans="1:10" ht="54" x14ac:dyDescent="0.25">
      <c r="A582" s="22">
        <v>578</v>
      </c>
      <c r="B582" s="22" t="s">
        <v>1622</v>
      </c>
      <c r="C582" s="23" t="s">
        <v>1623</v>
      </c>
      <c r="D582" s="23" t="s">
        <v>1634</v>
      </c>
      <c r="E582" s="23" t="s">
        <v>2036</v>
      </c>
      <c r="F582" s="23" t="s">
        <v>7276</v>
      </c>
      <c r="G582" s="23" t="s">
        <v>7277</v>
      </c>
      <c r="H582" s="23" t="s">
        <v>1698</v>
      </c>
      <c r="I582" s="22"/>
      <c r="J582" s="23" t="s">
        <v>5957</v>
      </c>
    </row>
    <row r="583" spans="1:10" ht="18" x14ac:dyDescent="0.25">
      <c r="A583" s="20">
        <v>579</v>
      </c>
      <c r="B583" s="20" t="s">
        <v>1622</v>
      </c>
      <c r="C583" s="21" t="s">
        <v>1623</v>
      </c>
      <c r="D583" s="21" t="s">
        <v>1634</v>
      </c>
      <c r="E583" s="21" t="s">
        <v>7278</v>
      </c>
      <c r="F583" s="21" t="s">
        <v>7279</v>
      </c>
      <c r="G583" s="21"/>
      <c r="H583" s="21" t="s">
        <v>1698</v>
      </c>
      <c r="I583" s="20"/>
      <c r="J583" s="21"/>
    </row>
    <row r="584" spans="1:10" ht="18" x14ac:dyDescent="0.25">
      <c r="A584" s="22">
        <v>580</v>
      </c>
      <c r="B584" s="22" t="s">
        <v>1622</v>
      </c>
      <c r="C584" s="23" t="s">
        <v>1623</v>
      </c>
      <c r="D584" s="23" t="s">
        <v>1634</v>
      </c>
      <c r="E584" s="23" t="s">
        <v>7280</v>
      </c>
      <c r="F584" s="23" t="s">
        <v>7281</v>
      </c>
      <c r="G584" s="23" t="s">
        <v>7282</v>
      </c>
      <c r="H584" s="23" t="s">
        <v>1721</v>
      </c>
      <c r="I584" s="22"/>
      <c r="J584" s="23"/>
    </row>
    <row r="585" spans="1:10" ht="18" x14ac:dyDescent="0.25">
      <c r="A585" s="20">
        <v>581</v>
      </c>
      <c r="B585" s="20" t="s">
        <v>1622</v>
      </c>
      <c r="C585" s="21" t="s">
        <v>1623</v>
      </c>
      <c r="D585" s="21" t="s">
        <v>1634</v>
      </c>
      <c r="E585" s="21" t="s">
        <v>7283</v>
      </c>
      <c r="F585" s="21" t="s">
        <v>7284</v>
      </c>
      <c r="G585" s="21"/>
      <c r="H585" s="21" t="s">
        <v>1698</v>
      </c>
      <c r="I585" s="20"/>
      <c r="J585" s="21"/>
    </row>
    <row r="586" spans="1:10" ht="18" x14ac:dyDescent="0.25">
      <c r="A586" s="22">
        <v>582</v>
      </c>
      <c r="B586" s="22" t="s">
        <v>1622</v>
      </c>
      <c r="C586" s="23" t="s">
        <v>1623</v>
      </c>
      <c r="D586" s="23" t="s">
        <v>1634</v>
      </c>
      <c r="E586" s="23" t="s">
        <v>7285</v>
      </c>
      <c r="F586" s="23" t="s">
        <v>7286</v>
      </c>
      <c r="G586" s="23" t="s">
        <v>7287</v>
      </c>
      <c r="H586" s="23" t="s">
        <v>1685</v>
      </c>
      <c r="I586" s="22"/>
      <c r="J586" s="23"/>
    </row>
    <row r="587" spans="1:10" ht="36" x14ac:dyDescent="0.25">
      <c r="A587" s="20">
        <v>583</v>
      </c>
      <c r="B587" s="20" t="s">
        <v>1622</v>
      </c>
      <c r="C587" s="21" t="s">
        <v>1623</v>
      </c>
      <c r="D587" s="21" t="s">
        <v>1333</v>
      </c>
      <c r="E587" s="21" t="s">
        <v>7288</v>
      </c>
      <c r="F587" s="21" t="s">
        <v>7289</v>
      </c>
      <c r="G587" s="21"/>
      <c r="H587" s="21" t="s">
        <v>974</v>
      </c>
      <c r="I587" s="20"/>
      <c r="J587" s="21"/>
    </row>
    <row r="588" spans="1:10" ht="36" x14ac:dyDescent="0.25">
      <c r="A588" s="22">
        <v>584</v>
      </c>
      <c r="B588" s="22" t="s">
        <v>1622</v>
      </c>
      <c r="C588" s="23" t="s">
        <v>1623</v>
      </c>
      <c r="D588" s="23" t="s">
        <v>1333</v>
      </c>
      <c r="E588" s="23" t="s">
        <v>7290</v>
      </c>
      <c r="F588" s="23" t="s">
        <v>1819</v>
      </c>
      <c r="G588" s="23" t="s">
        <v>7291</v>
      </c>
      <c r="H588" s="23" t="s">
        <v>1739</v>
      </c>
      <c r="I588" s="22"/>
      <c r="J588" s="23"/>
    </row>
    <row r="589" spans="1:10" ht="36" x14ac:dyDescent="0.25">
      <c r="A589" s="20">
        <v>585</v>
      </c>
      <c r="B589" s="20" t="s">
        <v>1622</v>
      </c>
      <c r="C589" s="21" t="s">
        <v>1623</v>
      </c>
      <c r="D589" s="21" t="s">
        <v>1333</v>
      </c>
      <c r="E589" s="21" t="s">
        <v>7292</v>
      </c>
      <c r="F589" s="21" t="s">
        <v>7293</v>
      </c>
      <c r="G589" s="21"/>
      <c r="H589" s="21" t="s">
        <v>1739</v>
      </c>
      <c r="I589" s="20"/>
      <c r="J589" s="21"/>
    </row>
    <row r="590" spans="1:10" ht="36" x14ac:dyDescent="0.25">
      <c r="A590" s="22">
        <v>586</v>
      </c>
      <c r="B590" s="22" t="s">
        <v>1622</v>
      </c>
      <c r="C590" s="23" t="s">
        <v>1623</v>
      </c>
      <c r="D590" s="23" t="s">
        <v>1333</v>
      </c>
      <c r="E590" s="23" t="s">
        <v>7294</v>
      </c>
      <c r="F590" s="23" t="s">
        <v>1744</v>
      </c>
      <c r="G590" s="23" t="s">
        <v>7295</v>
      </c>
      <c r="H590" s="23" t="s">
        <v>1739</v>
      </c>
      <c r="I590" s="22"/>
      <c r="J590" s="23" t="s">
        <v>5957</v>
      </c>
    </row>
    <row r="591" spans="1:10" ht="36" x14ac:dyDescent="0.25">
      <c r="A591" s="20">
        <v>587</v>
      </c>
      <c r="B591" s="20" t="s">
        <v>1622</v>
      </c>
      <c r="C591" s="21" t="s">
        <v>1623</v>
      </c>
      <c r="D591" s="21" t="s">
        <v>1333</v>
      </c>
      <c r="E591" s="21" t="s">
        <v>7296</v>
      </c>
      <c r="F591" s="21" t="s">
        <v>7297</v>
      </c>
      <c r="G591" s="21"/>
      <c r="H591" s="21" t="s">
        <v>1739</v>
      </c>
      <c r="I591" s="20"/>
      <c r="J591" s="21"/>
    </row>
    <row r="592" spans="1:10" ht="36" x14ac:dyDescent="0.25">
      <c r="A592" s="22">
        <v>588</v>
      </c>
      <c r="B592" s="22" t="s">
        <v>1622</v>
      </c>
      <c r="C592" s="23" t="s">
        <v>1623</v>
      </c>
      <c r="D592" s="23" t="s">
        <v>1333</v>
      </c>
      <c r="E592" s="23" t="s">
        <v>7298</v>
      </c>
      <c r="F592" s="23" t="s">
        <v>7299</v>
      </c>
      <c r="G592" s="23"/>
      <c r="H592" s="23" t="s">
        <v>1739</v>
      </c>
      <c r="I592" s="22"/>
      <c r="J592" s="23"/>
    </row>
    <row r="593" spans="1:10" ht="36" x14ac:dyDescent="0.25">
      <c r="A593" s="20">
        <v>589</v>
      </c>
      <c r="B593" s="20" t="s">
        <v>1622</v>
      </c>
      <c r="C593" s="21" t="s">
        <v>1623</v>
      </c>
      <c r="D593" s="21" t="s">
        <v>1333</v>
      </c>
      <c r="E593" s="21" t="s">
        <v>7300</v>
      </c>
      <c r="F593" s="21" t="s">
        <v>1756</v>
      </c>
      <c r="G593" s="21" t="s">
        <v>7301</v>
      </c>
      <c r="H593" s="21" t="s">
        <v>1757</v>
      </c>
      <c r="I593" s="20"/>
      <c r="J593" s="21" t="s">
        <v>5957</v>
      </c>
    </row>
    <row r="594" spans="1:10" ht="18" x14ac:dyDescent="0.25">
      <c r="A594" s="22">
        <v>590</v>
      </c>
      <c r="B594" s="22" t="s">
        <v>1622</v>
      </c>
      <c r="C594" s="23" t="s">
        <v>1623</v>
      </c>
      <c r="D594" s="23" t="s">
        <v>1758</v>
      </c>
      <c r="E594" s="23" t="s">
        <v>7302</v>
      </c>
      <c r="F594" s="23" t="s">
        <v>7303</v>
      </c>
      <c r="G594" s="23" t="s">
        <v>7304</v>
      </c>
      <c r="H594" s="23" t="s">
        <v>1760</v>
      </c>
      <c r="I594" s="22"/>
      <c r="J594" s="23"/>
    </row>
    <row r="595" spans="1:10" ht="18" x14ac:dyDescent="0.25">
      <c r="A595" s="20">
        <v>591</v>
      </c>
      <c r="B595" s="20" t="s">
        <v>1622</v>
      </c>
      <c r="C595" s="21" t="s">
        <v>1623</v>
      </c>
      <c r="D595" s="21" t="s">
        <v>1758</v>
      </c>
      <c r="E595" s="21" t="s">
        <v>7305</v>
      </c>
      <c r="F595" s="21" t="s">
        <v>7306</v>
      </c>
      <c r="G595" s="21"/>
      <c r="H595" s="21" t="s">
        <v>1760</v>
      </c>
      <c r="I595" s="20"/>
      <c r="J595" s="21"/>
    </row>
    <row r="596" spans="1:10" ht="18" x14ac:dyDescent="0.25">
      <c r="A596" s="22">
        <v>592</v>
      </c>
      <c r="B596" s="22" t="s">
        <v>1622</v>
      </c>
      <c r="C596" s="23" t="s">
        <v>1623</v>
      </c>
      <c r="D596" s="23" t="s">
        <v>1758</v>
      </c>
      <c r="E596" s="23" t="s">
        <v>7290</v>
      </c>
      <c r="F596" s="23" t="s">
        <v>7307</v>
      </c>
      <c r="G596" s="23"/>
      <c r="H596" s="23" t="s">
        <v>1777</v>
      </c>
      <c r="I596" s="22"/>
      <c r="J596" s="23"/>
    </row>
    <row r="597" spans="1:10" ht="18" x14ac:dyDescent="0.25">
      <c r="A597" s="20">
        <v>593</v>
      </c>
      <c r="B597" s="20" t="s">
        <v>1622</v>
      </c>
      <c r="C597" s="21" t="s">
        <v>1623</v>
      </c>
      <c r="D597" s="21" t="s">
        <v>1758</v>
      </c>
      <c r="E597" s="21" t="s">
        <v>7308</v>
      </c>
      <c r="F597" s="21" t="s">
        <v>7309</v>
      </c>
      <c r="G597" s="21"/>
      <c r="H597" s="21" t="s">
        <v>1777</v>
      </c>
      <c r="I597" s="20"/>
      <c r="J597" s="21"/>
    </row>
    <row r="598" spans="1:10" ht="36" x14ac:dyDescent="0.25">
      <c r="A598" s="22">
        <v>594</v>
      </c>
      <c r="B598" s="22" t="s">
        <v>1622</v>
      </c>
      <c r="C598" s="23" t="s">
        <v>1623</v>
      </c>
      <c r="D598" s="23" t="s">
        <v>1758</v>
      </c>
      <c r="E598" s="23" t="s">
        <v>7310</v>
      </c>
      <c r="F598" s="23" t="s">
        <v>7311</v>
      </c>
      <c r="G598" s="23"/>
      <c r="H598" s="23" t="s">
        <v>1777</v>
      </c>
      <c r="I598" s="22"/>
      <c r="J598" s="23"/>
    </row>
    <row r="599" spans="1:10" ht="54" x14ac:dyDescent="0.25">
      <c r="A599" s="20">
        <v>595</v>
      </c>
      <c r="B599" s="20" t="s">
        <v>1622</v>
      </c>
      <c r="C599" s="21" t="s">
        <v>1623</v>
      </c>
      <c r="D599" s="21" t="s">
        <v>1758</v>
      </c>
      <c r="E599" s="21" t="s">
        <v>7312</v>
      </c>
      <c r="F599" s="21" t="s">
        <v>7313</v>
      </c>
      <c r="G599" s="21" t="s">
        <v>7314</v>
      </c>
      <c r="H599" s="21" t="s">
        <v>1777</v>
      </c>
      <c r="I599" s="20"/>
      <c r="J599" s="21" t="s">
        <v>5957</v>
      </c>
    </row>
    <row r="600" spans="1:10" ht="18" x14ac:dyDescent="0.25">
      <c r="A600" s="22">
        <v>596</v>
      </c>
      <c r="B600" s="22" t="s">
        <v>1622</v>
      </c>
      <c r="C600" s="23" t="s">
        <v>1623</v>
      </c>
      <c r="D600" s="23" t="s">
        <v>1758</v>
      </c>
      <c r="E600" s="23" t="s">
        <v>7315</v>
      </c>
      <c r="F600" s="23" t="s">
        <v>7316</v>
      </c>
      <c r="G600" s="23"/>
      <c r="H600" s="23" t="s">
        <v>1777</v>
      </c>
      <c r="I600" s="22"/>
      <c r="J600" s="23"/>
    </row>
    <row r="601" spans="1:10" ht="36" x14ac:dyDescent="0.25">
      <c r="A601" s="20">
        <v>597</v>
      </c>
      <c r="B601" s="20" t="s">
        <v>1622</v>
      </c>
      <c r="C601" s="21" t="s">
        <v>1623</v>
      </c>
      <c r="D601" s="21" t="s">
        <v>1758</v>
      </c>
      <c r="E601" s="21" t="s">
        <v>7317</v>
      </c>
      <c r="F601" s="21" t="s">
        <v>7318</v>
      </c>
      <c r="G601" s="21"/>
      <c r="H601" s="21" t="s">
        <v>1777</v>
      </c>
      <c r="I601" s="20"/>
      <c r="J601" s="21"/>
    </row>
    <row r="602" spans="1:10" ht="18" x14ac:dyDescent="0.25">
      <c r="A602" s="22">
        <v>598</v>
      </c>
      <c r="B602" s="22" t="s">
        <v>1622</v>
      </c>
      <c r="C602" s="23" t="s">
        <v>1623</v>
      </c>
      <c r="D602" s="23" t="s">
        <v>1758</v>
      </c>
      <c r="E602" s="23" t="s">
        <v>7319</v>
      </c>
      <c r="F602" s="23" t="s">
        <v>7320</v>
      </c>
      <c r="G602" s="23"/>
      <c r="H602" s="23" t="s">
        <v>1777</v>
      </c>
      <c r="I602" s="22"/>
      <c r="J602" s="23"/>
    </row>
    <row r="603" spans="1:10" ht="36" x14ac:dyDescent="0.25">
      <c r="A603" s="20">
        <v>599</v>
      </c>
      <c r="B603" s="20" t="s">
        <v>1622</v>
      </c>
      <c r="C603" s="21" t="s">
        <v>1623</v>
      </c>
      <c r="D603" s="21" t="s">
        <v>1758</v>
      </c>
      <c r="E603" s="21" t="s">
        <v>7321</v>
      </c>
      <c r="F603" s="21" t="s">
        <v>7322</v>
      </c>
      <c r="G603" s="21"/>
      <c r="H603" s="21" t="s">
        <v>1777</v>
      </c>
      <c r="I603" s="20"/>
      <c r="J603" s="21"/>
    </row>
    <row r="604" spans="1:10" ht="18" x14ac:dyDescent="0.25">
      <c r="A604" s="22">
        <v>600</v>
      </c>
      <c r="B604" s="22" t="s">
        <v>1622</v>
      </c>
      <c r="C604" s="23" t="s">
        <v>1623</v>
      </c>
      <c r="D604" s="23" t="s">
        <v>1758</v>
      </c>
      <c r="E604" s="23" t="s">
        <v>7323</v>
      </c>
      <c r="F604" s="23" t="s">
        <v>7324</v>
      </c>
      <c r="G604" s="23"/>
      <c r="H604" s="23" t="s">
        <v>1777</v>
      </c>
      <c r="I604" s="22"/>
      <c r="J604" s="23"/>
    </row>
    <row r="605" spans="1:10" ht="36" x14ac:dyDescent="0.25">
      <c r="A605" s="20">
        <v>601</v>
      </c>
      <c r="B605" s="20" t="s">
        <v>1622</v>
      </c>
      <c r="C605" s="21" t="s">
        <v>1623</v>
      </c>
      <c r="D605" s="21" t="s">
        <v>1758</v>
      </c>
      <c r="E605" s="21" t="s">
        <v>7325</v>
      </c>
      <c r="F605" s="21" t="s">
        <v>7326</v>
      </c>
      <c r="G605" s="21"/>
      <c r="H605" s="21" t="s">
        <v>1791</v>
      </c>
      <c r="I605" s="20"/>
      <c r="J605" s="21"/>
    </row>
    <row r="606" spans="1:10" ht="18" x14ac:dyDescent="0.25">
      <c r="A606" s="22">
        <v>602</v>
      </c>
      <c r="B606" s="22" t="s">
        <v>1622</v>
      </c>
      <c r="C606" s="23" t="s">
        <v>1623</v>
      </c>
      <c r="D606" s="23" t="s">
        <v>1758</v>
      </c>
      <c r="E606" s="23" t="s">
        <v>7327</v>
      </c>
      <c r="F606" s="23" t="s">
        <v>7328</v>
      </c>
      <c r="G606" s="23"/>
      <c r="H606" s="23" t="s">
        <v>1791</v>
      </c>
      <c r="I606" s="22"/>
      <c r="J606" s="23"/>
    </row>
    <row r="607" spans="1:10" ht="36" x14ac:dyDescent="0.25">
      <c r="A607" s="20">
        <v>603</v>
      </c>
      <c r="B607" s="20" t="s">
        <v>1622</v>
      </c>
      <c r="C607" s="21" t="s">
        <v>1623</v>
      </c>
      <c r="D607" s="21" t="s">
        <v>1758</v>
      </c>
      <c r="E607" s="21" t="s">
        <v>7329</v>
      </c>
      <c r="F607" s="21" t="s">
        <v>7330</v>
      </c>
      <c r="G607" s="21"/>
      <c r="H607" s="21" t="s">
        <v>1791</v>
      </c>
      <c r="I607" s="20"/>
      <c r="J607" s="21"/>
    </row>
    <row r="608" spans="1:10" ht="18" x14ac:dyDescent="0.25">
      <c r="A608" s="22">
        <v>604</v>
      </c>
      <c r="B608" s="22" t="s">
        <v>1622</v>
      </c>
      <c r="C608" s="23" t="s">
        <v>1623</v>
      </c>
      <c r="D608" s="23" t="s">
        <v>1758</v>
      </c>
      <c r="E608" s="23" t="s">
        <v>7331</v>
      </c>
      <c r="F608" s="23" t="s">
        <v>1811</v>
      </c>
      <c r="G608" s="23"/>
      <c r="H608" s="23" t="s">
        <v>582</v>
      </c>
      <c r="I608" s="22"/>
      <c r="J608" s="23"/>
    </row>
    <row r="609" spans="1:10" ht="18" x14ac:dyDescent="0.25">
      <c r="A609" s="20">
        <v>605</v>
      </c>
      <c r="B609" s="20" t="s">
        <v>1622</v>
      </c>
      <c r="C609" s="21" t="s">
        <v>1623</v>
      </c>
      <c r="D609" s="21" t="s">
        <v>1758</v>
      </c>
      <c r="E609" s="21" t="s">
        <v>7332</v>
      </c>
      <c r="F609" s="21" t="s">
        <v>7333</v>
      </c>
      <c r="G609" s="21"/>
      <c r="H609" s="21" t="s">
        <v>582</v>
      </c>
      <c r="I609" s="20"/>
      <c r="J609" s="21"/>
    </row>
    <row r="610" spans="1:10" ht="36" x14ac:dyDescent="0.25">
      <c r="A610" s="22">
        <v>606</v>
      </c>
      <c r="B610" s="22" t="s">
        <v>1622</v>
      </c>
      <c r="C610" s="23" t="s">
        <v>1623</v>
      </c>
      <c r="D610" s="23" t="s">
        <v>1758</v>
      </c>
      <c r="E610" s="23" t="s">
        <v>7334</v>
      </c>
      <c r="F610" s="23" t="s">
        <v>6069</v>
      </c>
      <c r="G610" s="23" t="s">
        <v>7335</v>
      </c>
      <c r="H610" s="23" t="s">
        <v>582</v>
      </c>
      <c r="I610" s="22"/>
      <c r="J610" s="23"/>
    </row>
    <row r="611" spans="1:10" ht="18" x14ac:dyDescent="0.25">
      <c r="A611" s="20">
        <v>607</v>
      </c>
      <c r="B611" s="20" t="s">
        <v>1622</v>
      </c>
      <c r="C611" s="21" t="s">
        <v>1623</v>
      </c>
      <c r="D611" s="21" t="s">
        <v>1758</v>
      </c>
      <c r="E611" s="21" t="s">
        <v>7336</v>
      </c>
      <c r="F611" s="21" t="s">
        <v>7337</v>
      </c>
      <c r="G611" s="21" t="s">
        <v>7335</v>
      </c>
      <c r="H611" s="21" t="s">
        <v>582</v>
      </c>
      <c r="I611" s="20"/>
      <c r="J611" s="21"/>
    </row>
    <row r="612" spans="1:10" ht="18" x14ac:dyDescent="0.25">
      <c r="A612" s="22">
        <v>608</v>
      </c>
      <c r="B612" s="22" t="s">
        <v>1622</v>
      </c>
      <c r="C612" s="23" t="s">
        <v>1623</v>
      </c>
      <c r="D612" s="23" t="s">
        <v>1758</v>
      </c>
      <c r="E612" s="23" t="s">
        <v>7338</v>
      </c>
      <c r="F612" s="23" t="s">
        <v>7339</v>
      </c>
      <c r="G612" s="23" t="s">
        <v>7335</v>
      </c>
      <c r="H612" s="23" t="s">
        <v>582</v>
      </c>
      <c r="I612" s="22"/>
      <c r="J612" s="23"/>
    </row>
    <row r="613" spans="1:10" ht="90" x14ac:dyDescent="0.25">
      <c r="A613" s="20">
        <v>609</v>
      </c>
      <c r="B613" s="20" t="s">
        <v>1622</v>
      </c>
      <c r="C613" s="21" t="s">
        <v>1623</v>
      </c>
      <c r="D613" s="21" t="s">
        <v>1758</v>
      </c>
      <c r="E613" s="21" t="s">
        <v>7340</v>
      </c>
      <c r="F613" s="21" t="s">
        <v>6075</v>
      </c>
      <c r="G613" s="21" t="s">
        <v>7335</v>
      </c>
      <c r="H613" s="21" t="s">
        <v>582</v>
      </c>
      <c r="I613" s="20"/>
      <c r="J613" s="21"/>
    </row>
    <row r="614" spans="1:10" ht="36" x14ac:dyDescent="0.25">
      <c r="A614" s="22">
        <v>610</v>
      </c>
      <c r="B614" s="22" t="s">
        <v>1622</v>
      </c>
      <c r="C614" s="23" t="s">
        <v>1623</v>
      </c>
      <c r="D614" s="23" t="s">
        <v>981</v>
      </c>
      <c r="E614" s="23" t="s">
        <v>7341</v>
      </c>
      <c r="F614" s="23" t="s">
        <v>7342</v>
      </c>
      <c r="G614" s="23"/>
      <c r="H614" s="23" t="s">
        <v>996</v>
      </c>
      <c r="I614" s="22"/>
      <c r="J614" s="23"/>
    </row>
    <row r="615" spans="1:10" ht="54" x14ac:dyDescent="0.25">
      <c r="A615" s="20">
        <v>611</v>
      </c>
      <c r="B615" s="20" t="s">
        <v>1622</v>
      </c>
      <c r="C615" s="21" t="s">
        <v>1623</v>
      </c>
      <c r="D615" s="21" t="s">
        <v>981</v>
      </c>
      <c r="E615" s="21" t="s">
        <v>7343</v>
      </c>
      <c r="F615" s="21" t="s">
        <v>7344</v>
      </c>
      <c r="G615" s="21" t="s">
        <v>7345</v>
      </c>
      <c r="H615" s="21" t="s">
        <v>999</v>
      </c>
      <c r="I615" s="20"/>
      <c r="J615" s="21" t="s">
        <v>5957</v>
      </c>
    </row>
    <row r="616" spans="1:10" ht="36" x14ac:dyDescent="0.25">
      <c r="A616" s="22">
        <v>612</v>
      </c>
      <c r="B616" s="22" t="s">
        <v>1622</v>
      </c>
      <c r="C616" s="23" t="s">
        <v>1623</v>
      </c>
      <c r="D616" s="23" t="s">
        <v>981</v>
      </c>
      <c r="E616" s="23" t="s">
        <v>7346</v>
      </c>
      <c r="F616" s="23" t="s">
        <v>7347</v>
      </c>
      <c r="G616" s="23" t="s">
        <v>7348</v>
      </c>
      <c r="H616" s="23" t="s">
        <v>999</v>
      </c>
      <c r="I616" s="22"/>
      <c r="J616" s="23"/>
    </row>
    <row r="617" spans="1:10" ht="36" x14ac:dyDescent="0.25">
      <c r="A617" s="20">
        <v>613</v>
      </c>
      <c r="B617" s="20" t="s">
        <v>1622</v>
      </c>
      <c r="C617" s="21" t="s">
        <v>1623</v>
      </c>
      <c r="D617" s="21" t="s">
        <v>981</v>
      </c>
      <c r="E617" s="21" t="s">
        <v>7349</v>
      </c>
      <c r="F617" s="21" t="s">
        <v>7350</v>
      </c>
      <c r="G617" s="21"/>
      <c r="H617" s="21" t="s">
        <v>999</v>
      </c>
      <c r="I617" s="20"/>
      <c r="J617" s="21"/>
    </row>
    <row r="618" spans="1:10" ht="36" x14ac:dyDescent="0.25">
      <c r="A618" s="22">
        <v>614</v>
      </c>
      <c r="B618" s="22" t="s">
        <v>1622</v>
      </c>
      <c r="C618" s="23" t="s">
        <v>1623</v>
      </c>
      <c r="D618" s="23" t="s">
        <v>1814</v>
      </c>
      <c r="E618" s="23" t="s">
        <v>7308</v>
      </c>
      <c r="F618" s="23" t="s">
        <v>7351</v>
      </c>
      <c r="G618" s="23"/>
      <c r="H618" s="23" t="s">
        <v>1816</v>
      </c>
      <c r="I618" s="22"/>
      <c r="J618" s="23"/>
    </row>
    <row r="619" spans="1:10" ht="36" x14ac:dyDescent="0.25">
      <c r="A619" s="20">
        <v>615</v>
      </c>
      <c r="B619" s="20" t="s">
        <v>1622</v>
      </c>
      <c r="C619" s="21" t="s">
        <v>1623</v>
      </c>
      <c r="D619" s="21" t="s">
        <v>1814</v>
      </c>
      <c r="E619" s="21" t="s">
        <v>7352</v>
      </c>
      <c r="F619" s="21" t="s">
        <v>7353</v>
      </c>
      <c r="G619" s="21" t="s">
        <v>7354</v>
      </c>
      <c r="H619" s="21" t="s">
        <v>1816</v>
      </c>
      <c r="I619" s="20"/>
      <c r="J619" s="21"/>
    </row>
    <row r="620" spans="1:10" ht="36" x14ac:dyDescent="0.25">
      <c r="A620" s="22">
        <v>616</v>
      </c>
      <c r="B620" s="22" t="s">
        <v>1622</v>
      </c>
      <c r="C620" s="23" t="s">
        <v>1623</v>
      </c>
      <c r="D620" s="23" t="s">
        <v>1814</v>
      </c>
      <c r="E620" s="23" t="s">
        <v>7355</v>
      </c>
      <c r="F620" s="23" t="s">
        <v>7356</v>
      </c>
      <c r="G620" s="23"/>
      <c r="H620" s="23" t="s">
        <v>1816</v>
      </c>
      <c r="I620" s="22"/>
      <c r="J620" s="23"/>
    </row>
    <row r="621" spans="1:10" ht="36" x14ac:dyDescent="0.25">
      <c r="A621" s="20">
        <v>617</v>
      </c>
      <c r="B621" s="20" t="s">
        <v>1622</v>
      </c>
      <c r="C621" s="21" t="s">
        <v>1623</v>
      </c>
      <c r="D621" s="21" t="s">
        <v>1814</v>
      </c>
      <c r="E621" s="21" t="s">
        <v>7357</v>
      </c>
      <c r="F621" s="21" t="s">
        <v>7358</v>
      </c>
      <c r="G621" s="21"/>
      <c r="H621" s="21" t="s">
        <v>1816</v>
      </c>
      <c r="I621" s="20"/>
      <c r="J621" s="21"/>
    </row>
    <row r="622" spans="1:10" ht="36" x14ac:dyDescent="0.25">
      <c r="A622" s="22">
        <v>618</v>
      </c>
      <c r="B622" s="22" t="s">
        <v>1622</v>
      </c>
      <c r="C622" s="23" t="s">
        <v>1623</v>
      </c>
      <c r="D622" s="23" t="s">
        <v>1814</v>
      </c>
      <c r="E622" s="23" t="s">
        <v>7359</v>
      </c>
      <c r="F622" s="23" t="s">
        <v>7360</v>
      </c>
      <c r="G622" s="23"/>
      <c r="H622" s="23" t="s">
        <v>1835</v>
      </c>
      <c r="I622" s="22"/>
      <c r="J622" s="23" t="s">
        <v>5957</v>
      </c>
    </row>
    <row r="623" spans="1:10" ht="36" x14ac:dyDescent="0.25">
      <c r="A623" s="20">
        <v>619</v>
      </c>
      <c r="B623" s="20" t="s">
        <v>1622</v>
      </c>
      <c r="C623" s="21" t="s">
        <v>1623</v>
      </c>
      <c r="D623" s="21" t="s">
        <v>1814</v>
      </c>
      <c r="E623" s="21" t="s">
        <v>7361</v>
      </c>
      <c r="F623" s="21" t="s">
        <v>7362</v>
      </c>
      <c r="G623" s="21"/>
      <c r="H623" s="21" t="s">
        <v>1835</v>
      </c>
      <c r="I623" s="20"/>
      <c r="J623" s="21"/>
    </row>
    <row r="624" spans="1:10" ht="36" x14ac:dyDescent="0.25">
      <c r="A624" s="22">
        <v>620</v>
      </c>
      <c r="B624" s="22" t="s">
        <v>1622</v>
      </c>
      <c r="C624" s="23" t="s">
        <v>1623</v>
      </c>
      <c r="D624" s="23" t="s">
        <v>1814</v>
      </c>
      <c r="E624" s="23" t="s">
        <v>7363</v>
      </c>
      <c r="F624" s="23" t="s">
        <v>7364</v>
      </c>
      <c r="G624" s="23" t="s">
        <v>7365</v>
      </c>
      <c r="H624" s="23" t="s">
        <v>1835</v>
      </c>
      <c r="I624" s="22"/>
      <c r="J624" s="23"/>
    </row>
    <row r="625" spans="1:10" ht="36" x14ac:dyDescent="0.25">
      <c r="A625" s="20">
        <v>621</v>
      </c>
      <c r="B625" s="20" t="s">
        <v>1622</v>
      </c>
      <c r="C625" s="21" t="s">
        <v>1623</v>
      </c>
      <c r="D625" s="21" t="s">
        <v>1814</v>
      </c>
      <c r="E625" s="21" t="s">
        <v>7366</v>
      </c>
      <c r="F625" s="21" t="s">
        <v>1846</v>
      </c>
      <c r="G625" s="21"/>
      <c r="H625" s="21" t="s">
        <v>1835</v>
      </c>
      <c r="I625" s="20"/>
      <c r="J625" s="21"/>
    </row>
    <row r="626" spans="1:10" ht="36" x14ac:dyDescent="0.25">
      <c r="A626" s="22">
        <v>622</v>
      </c>
      <c r="B626" s="22" t="s">
        <v>1622</v>
      </c>
      <c r="C626" s="23" t="s">
        <v>1623</v>
      </c>
      <c r="D626" s="23" t="s">
        <v>1814</v>
      </c>
      <c r="E626" s="23" t="s">
        <v>7367</v>
      </c>
      <c r="F626" s="23" t="s">
        <v>7368</v>
      </c>
      <c r="G626" s="23"/>
      <c r="H626" s="23" t="s">
        <v>1835</v>
      </c>
      <c r="I626" s="22"/>
      <c r="J626" s="23"/>
    </row>
    <row r="627" spans="1:10" ht="36" x14ac:dyDescent="0.25">
      <c r="A627" s="20">
        <v>623</v>
      </c>
      <c r="B627" s="20" t="s">
        <v>1622</v>
      </c>
      <c r="C627" s="21" t="s">
        <v>1623</v>
      </c>
      <c r="D627" s="21" t="s">
        <v>1814</v>
      </c>
      <c r="E627" s="21" t="s">
        <v>7278</v>
      </c>
      <c r="F627" s="21" t="s">
        <v>7369</v>
      </c>
      <c r="G627" s="21" t="s">
        <v>7370</v>
      </c>
      <c r="H627" s="21" t="s">
        <v>1835</v>
      </c>
      <c r="I627" s="20"/>
      <c r="J627" s="21"/>
    </row>
    <row r="628" spans="1:10" ht="36" x14ac:dyDescent="0.25">
      <c r="A628" s="22">
        <v>624</v>
      </c>
      <c r="B628" s="22" t="s">
        <v>1622</v>
      </c>
      <c r="C628" s="23" t="s">
        <v>1623</v>
      </c>
      <c r="D628" s="23" t="s">
        <v>1814</v>
      </c>
      <c r="E628" s="23" t="s">
        <v>7371</v>
      </c>
      <c r="F628" s="23" t="s">
        <v>1853</v>
      </c>
      <c r="G628" s="23"/>
      <c r="H628" s="23" t="s">
        <v>1835</v>
      </c>
      <c r="I628" s="22"/>
      <c r="J628" s="23"/>
    </row>
    <row r="629" spans="1:10" ht="36" x14ac:dyDescent="0.25">
      <c r="A629" s="20">
        <v>625</v>
      </c>
      <c r="B629" s="20" t="s">
        <v>1622</v>
      </c>
      <c r="C629" s="21" t="s">
        <v>1623</v>
      </c>
      <c r="D629" s="21" t="s">
        <v>1814</v>
      </c>
      <c r="E629" s="21" t="s">
        <v>7296</v>
      </c>
      <c r="F629" s="21" t="s">
        <v>7372</v>
      </c>
      <c r="G629" s="21"/>
      <c r="H629" s="21" t="s">
        <v>1855</v>
      </c>
      <c r="I629" s="20"/>
      <c r="J629" s="21"/>
    </row>
    <row r="630" spans="1:10" ht="36" x14ac:dyDescent="0.25">
      <c r="A630" s="22">
        <v>626</v>
      </c>
      <c r="B630" s="22" t="s">
        <v>1622</v>
      </c>
      <c r="C630" s="23" t="s">
        <v>1623</v>
      </c>
      <c r="D630" s="23" t="s">
        <v>1814</v>
      </c>
      <c r="E630" s="23" t="s">
        <v>7373</v>
      </c>
      <c r="F630" s="23" t="s">
        <v>7299</v>
      </c>
      <c r="G630" s="23"/>
      <c r="H630" s="23" t="s">
        <v>1855</v>
      </c>
      <c r="I630" s="22"/>
      <c r="J630" s="23"/>
    </row>
    <row r="631" spans="1:10" ht="36" x14ac:dyDescent="0.25">
      <c r="A631" s="20">
        <v>627</v>
      </c>
      <c r="B631" s="20" t="s">
        <v>1622</v>
      </c>
      <c r="C631" s="21" t="s">
        <v>1623</v>
      </c>
      <c r="D631" s="21" t="s">
        <v>1814</v>
      </c>
      <c r="E631" s="21" t="s">
        <v>7374</v>
      </c>
      <c r="F631" s="21" t="s">
        <v>7375</v>
      </c>
      <c r="G631" s="21"/>
      <c r="H631" s="21" t="s">
        <v>1855</v>
      </c>
      <c r="I631" s="20"/>
      <c r="J631" s="21"/>
    </row>
    <row r="632" spans="1:10" ht="36" x14ac:dyDescent="0.25">
      <c r="A632" s="22">
        <v>628</v>
      </c>
      <c r="B632" s="22" t="s">
        <v>1622</v>
      </c>
      <c r="C632" s="23" t="s">
        <v>1623</v>
      </c>
      <c r="D632" s="23" t="s">
        <v>1814</v>
      </c>
      <c r="E632" s="23" t="s">
        <v>7376</v>
      </c>
      <c r="F632" s="23" t="s">
        <v>7377</v>
      </c>
      <c r="G632" s="23"/>
      <c r="H632" s="23" t="s">
        <v>1855</v>
      </c>
      <c r="I632" s="22"/>
      <c r="J632" s="23"/>
    </row>
    <row r="633" spans="1:10" ht="36" x14ac:dyDescent="0.25">
      <c r="A633" s="20">
        <v>629</v>
      </c>
      <c r="B633" s="20" t="s">
        <v>1622</v>
      </c>
      <c r="C633" s="21" t="s">
        <v>1623</v>
      </c>
      <c r="D633" s="21" t="s">
        <v>1438</v>
      </c>
      <c r="E633" s="21" t="s">
        <v>7378</v>
      </c>
      <c r="F633" s="21" t="s">
        <v>7379</v>
      </c>
      <c r="G633" s="21" t="s">
        <v>7380</v>
      </c>
      <c r="H633" s="21" t="s">
        <v>1027</v>
      </c>
      <c r="I633" s="20"/>
      <c r="J633" s="21" t="s">
        <v>5957</v>
      </c>
    </row>
    <row r="634" spans="1:10" ht="36" x14ac:dyDescent="0.25">
      <c r="A634" s="22">
        <v>630</v>
      </c>
      <c r="B634" s="22" t="s">
        <v>1622</v>
      </c>
      <c r="C634" s="23" t="s">
        <v>1623</v>
      </c>
      <c r="D634" s="23" t="s">
        <v>1438</v>
      </c>
      <c r="E634" s="23" t="s">
        <v>7381</v>
      </c>
      <c r="F634" s="23" t="s">
        <v>7382</v>
      </c>
      <c r="G634" s="23" t="s">
        <v>7383</v>
      </c>
      <c r="H634" s="23" t="s">
        <v>1027</v>
      </c>
      <c r="I634" s="22"/>
      <c r="J634" s="23" t="s">
        <v>5957</v>
      </c>
    </row>
    <row r="635" spans="1:10" ht="36" x14ac:dyDescent="0.25">
      <c r="A635" s="20">
        <v>631</v>
      </c>
      <c r="B635" s="20" t="s">
        <v>1622</v>
      </c>
      <c r="C635" s="21" t="s">
        <v>1623</v>
      </c>
      <c r="D635" s="21" t="s">
        <v>1438</v>
      </c>
      <c r="E635" s="21" t="s">
        <v>7384</v>
      </c>
      <c r="F635" s="21" t="s">
        <v>1744</v>
      </c>
      <c r="G635" s="21" t="s">
        <v>7385</v>
      </c>
      <c r="H635" s="21" t="s">
        <v>1027</v>
      </c>
      <c r="I635" s="20"/>
      <c r="J635" s="21" t="s">
        <v>5957</v>
      </c>
    </row>
    <row r="636" spans="1:10" ht="18" x14ac:dyDescent="0.25">
      <c r="A636" s="22">
        <v>632</v>
      </c>
      <c r="B636" s="22" t="s">
        <v>1622</v>
      </c>
      <c r="C636" s="23" t="s">
        <v>1623</v>
      </c>
      <c r="D636" s="23" t="s">
        <v>7386</v>
      </c>
      <c r="E636" s="23" t="s">
        <v>7387</v>
      </c>
      <c r="F636" s="23" t="s">
        <v>1885</v>
      </c>
      <c r="G636" s="23" t="s">
        <v>7388</v>
      </c>
      <c r="H636" s="23" t="s">
        <v>1482</v>
      </c>
      <c r="I636" s="22"/>
      <c r="J636" s="23"/>
    </row>
    <row r="637" spans="1:10" ht="54" x14ac:dyDescent="0.25">
      <c r="A637" s="20">
        <v>633</v>
      </c>
      <c r="B637" s="20" t="s">
        <v>1622</v>
      </c>
      <c r="C637" s="21" t="s">
        <v>1623</v>
      </c>
      <c r="D637" s="21" t="s">
        <v>7389</v>
      </c>
      <c r="E637" s="21" t="s">
        <v>7390</v>
      </c>
      <c r="F637" s="21" t="s">
        <v>7391</v>
      </c>
      <c r="G637" s="21"/>
      <c r="H637" s="21" t="s">
        <v>1895</v>
      </c>
      <c r="I637" s="20"/>
      <c r="J637" s="21"/>
    </row>
    <row r="638" spans="1:10" ht="36" x14ac:dyDescent="0.25">
      <c r="A638" s="22">
        <v>634</v>
      </c>
      <c r="B638" s="22" t="s">
        <v>1622</v>
      </c>
      <c r="C638" s="23" t="s">
        <v>1623</v>
      </c>
      <c r="D638" s="23" t="s">
        <v>7389</v>
      </c>
      <c r="E638" s="23" t="s">
        <v>1908</v>
      </c>
      <c r="F638" s="23" t="s">
        <v>7392</v>
      </c>
      <c r="G638" s="23" t="s">
        <v>7393</v>
      </c>
      <c r="H638" s="23" t="s">
        <v>1910</v>
      </c>
      <c r="I638" s="22"/>
      <c r="J638" s="23" t="s">
        <v>5957</v>
      </c>
    </row>
    <row r="639" spans="1:10" ht="36" x14ac:dyDescent="0.25">
      <c r="A639" s="20">
        <v>635</v>
      </c>
      <c r="B639" s="20" t="s">
        <v>1622</v>
      </c>
      <c r="C639" s="21" t="s">
        <v>1623</v>
      </c>
      <c r="D639" s="21" t="s">
        <v>7389</v>
      </c>
      <c r="E639" s="21" t="s">
        <v>7394</v>
      </c>
      <c r="F639" s="21" t="s">
        <v>7395</v>
      </c>
      <c r="G639" s="21"/>
      <c r="H639" s="21" t="s">
        <v>1910</v>
      </c>
      <c r="I639" s="20"/>
      <c r="J639" s="21"/>
    </row>
    <row r="640" spans="1:10" ht="18" x14ac:dyDescent="0.25">
      <c r="A640" s="22">
        <v>636</v>
      </c>
      <c r="B640" s="22" t="s">
        <v>1622</v>
      </c>
      <c r="C640" s="23" t="s">
        <v>1623</v>
      </c>
      <c r="D640" s="23" t="s">
        <v>7389</v>
      </c>
      <c r="E640" s="23" t="s">
        <v>7396</v>
      </c>
      <c r="F640" s="23" t="s">
        <v>7397</v>
      </c>
      <c r="G640" s="23" t="s">
        <v>7398</v>
      </c>
      <c r="H640" s="23" t="s">
        <v>1910</v>
      </c>
      <c r="I640" s="22"/>
      <c r="J640" s="23"/>
    </row>
    <row r="641" spans="1:10" ht="18" x14ac:dyDescent="0.25">
      <c r="A641" s="20">
        <v>637</v>
      </c>
      <c r="B641" s="20" t="s">
        <v>1622</v>
      </c>
      <c r="C641" s="21" t="s">
        <v>1623</v>
      </c>
      <c r="D641" s="21" t="s">
        <v>7389</v>
      </c>
      <c r="E641" s="21" t="s">
        <v>7399</v>
      </c>
      <c r="F641" s="21" t="s">
        <v>4706</v>
      </c>
      <c r="G641" s="21"/>
      <c r="H641" s="21" t="s">
        <v>1910</v>
      </c>
      <c r="I641" s="20"/>
      <c r="J641" s="21"/>
    </row>
    <row r="642" spans="1:10" ht="36" x14ac:dyDescent="0.25">
      <c r="A642" s="22">
        <v>638</v>
      </c>
      <c r="B642" s="22" t="s">
        <v>1622</v>
      </c>
      <c r="C642" s="23" t="s">
        <v>1623</v>
      </c>
      <c r="D642" s="23" t="s">
        <v>7389</v>
      </c>
      <c r="E642" s="23" t="s">
        <v>7400</v>
      </c>
      <c r="F642" s="23" t="s">
        <v>7401</v>
      </c>
      <c r="G642" s="23"/>
      <c r="H642" s="23" t="s">
        <v>1910</v>
      </c>
      <c r="I642" s="22"/>
      <c r="J642" s="23"/>
    </row>
    <row r="643" spans="1:10" ht="36" x14ac:dyDescent="0.25">
      <c r="A643" s="20">
        <v>639</v>
      </c>
      <c r="B643" s="20" t="s">
        <v>1622</v>
      </c>
      <c r="C643" s="21" t="s">
        <v>1623</v>
      </c>
      <c r="D643" s="21" t="s">
        <v>7389</v>
      </c>
      <c r="E643" s="21" t="s">
        <v>7402</v>
      </c>
      <c r="F643" s="21" t="s">
        <v>7403</v>
      </c>
      <c r="G643" s="21"/>
      <c r="H643" s="21" t="s">
        <v>1910</v>
      </c>
      <c r="I643" s="20"/>
      <c r="J643" s="21"/>
    </row>
    <row r="644" spans="1:10" ht="18" x14ac:dyDescent="0.25">
      <c r="A644" s="22">
        <v>640</v>
      </c>
      <c r="B644" s="22" t="s">
        <v>1622</v>
      </c>
      <c r="C644" s="23" t="s">
        <v>1623</v>
      </c>
      <c r="D644" s="23" t="s">
        <v>7389</v>
      </c>
      <c r="E644" s="23" t="s">
        <v>7404</v>
      </c>
      <c r="F644" s="23" t="s">
        <v>7405</v>
      </c>
      <c r="G644" s="23"/>
      <c r="H644" s="23" t="s">
        <v>1910</v>
      </c>
      <c r="I644" s="22"/>
      <c r="J644" s="23"/>
    </row>
    <row r="645" spans="1:10" ht="36" x14ac:dyDescent="0.25">
      <c r="A645" s="20">
        <v>641</v>
      </c>
      <c r="B645" s="20" t="s">
        <v>1622</v>
      </c>
      <c r="C645" s="21" t="s">
        <v>1623</v>
      </c>
      <c r="D645" s="21" t="s">
        <v>7389</v>
      </c>
      <c r="E645" s="21" t="s">
        <v>7406</v>
      </c>
      <c r="F645" s="21" t="s">
        <v>7407</v>
      </c>
      <c r="G645" s="21" t="s">
        <v>7408</v>
      </c>
      <c r="H645" s="21" t="s">
        <v>1931</v>
      </c>
      <c r="I645" s="20"/>
      <c r="J645" s="21"/>
    </row>
    <row r="646" spans="1:10" ht="90" x14ac:dyDescent="0.25">
      <c r="A646" s="22">
        <v>642</v>
      </c>
      <c r="B646" s="22" t="s">
        <v>1622</v>
      </c>
      <c r="C646" s="23" t="s">
        <v>1623</v>
      </c>
      <c r="D646" s="23" t="s">
        <v>7389</v>
      </c>
      <c r="E646" s="23" t="s">
        <v>7409</v>
      </c>
      <c r="F646" s="23" t="s">
        <v>7410</v>
      </c>
      <c r="G646" s="23" t="s">
        <v>7411</v>
      </c>
      <c r="H646" s="23" t="s">
        <v>1931</v>
      </c>
      <c r="I646" s="22"/>
      <c r="J646" s="23"/>
    </row>
    <row r="647" spans="1:10" ht="72" x14ac:dyDescent="0.25">
      <c r="A647" s="20">
        <v>643</v>
      </c>
      <c r="B647" s="20" t="s">
        <v>1622</v>
      </c>
      <c r="C647" s="21" t="s">
        <v>1623</v>
      </c>
      <c r="D647" s="21" t="s">
        <v>7389</v>
      </c>
      <c r="E647" s="21" t="s">
        <v>7412</v>
      </c>
      <c r="F647" s="21" t="s">
        <v>7413</v>
      </c>
      <c r="G647" s="21" t="s">
        <v>7414</v>
      </c>
      <c r="H647" s="21" t="s">
        <v>1931</v>
      </c>
      <c r="I647" s="20"/>
      <c r="J647" s="21" t="s">
        <v>5957</v>
      </c>
    </row>
    <row r="648" spans="1:10" ht="18" x14ac:dyDescent="0.25">
      <c r="A648" s="22">
        <v>644</v>
      </c>
      <c r="B648" s="22" t="s">
        <v>1622</v>
      </c>
      <c r="C648" s="23" t="s">
        <v>1623</v>
      </c>
      <c r="D648" s="23" t="s">
        <v>7389</v>
      </c>
      <c r="E648" s="23" t="s">
        <v>7415</v>
      </c>
      <c r="F648" s="23" t="s">
        <v>7416</v>
      </c>
      <c r="G648" s="23" t="s">
        <v>7417</v>
      </c>
      <c r="H648" s="23" t="s">
        <v>1931</v>
      </c>
      <c r="I648" s="22"/>
      <c r="J648" s="23"/>
    </row>
    <row r="649" spans="1:10" ht="18" x14ac:dyDescent="0.25">
      <c r="A649" s="20">
        <v>645</v>
      </c>
      <c r="B649" s="20" t="s">
        <v>1622</v>
      </c>
      <c r="C649" s="21" t="s">
        <v>1623</v>
      </c>
      <c r="D649" s="21" t="s">
        <v>7389</v>
      </c>
      <c r="E649" s="21" t="s">
        <v>7418</v>
      </c>
      <c r="F649" s="21" t="s">
        <v>4402</v>
      </c>
      <c r="G649" s="21" t="s">
        <v>7419</v>
      </c>
      <c r="H649" s="21" t="s">
        <v>1946</v>
      </c>
      <c r="I649" s="20"/>
      <c r="J649" s="21"/>
    </row>
    <row r="650" spans="1:10" ht="36" x14ac:dyDescent="0.25">
      <c r="A650" s="22">
        <v>646</v>
      </c>
      <c r="B650" s="22" t="s">
        <v>1622</v>
      </c>
      <c r="C650" s="23" t="s">
        <v>1623</v>
      </c>
      <c r="D650" s="23" t="s">
        <v>7389</v>
      </c>
      <c r="E650" s="23" t="s">
        <v>1956</v>
      </c>
      <c r="F650" s="23" t="s">
        <v>7420</v>
      </c>
      <c r="G650" s="23"/>
      <c r="H650" s="23" t="s">
        <v>1946</v>
      </c>
      <c r="I650" s="22"/>
      <c r="J650" s="23"/>
    </row>
    <row r="651" spans="1:10" ht="54" x14ac:dyDescent="0.25">
      <c r="A651" s="20">
        <v>647</v>
      </c>
      <c r="B651" s="20" t="s">
        <v>1622</v>
      </c>
      <c r="C651" s="21" t="s">
        <v>1623</v>
      </c>
      <c r="D651" s="21" t="s">
        <v>7389</v>
      </c>
      <c r="E651" s="21" t="s">
        <v>7421</v>
      </c>
      <c r="F651" s="21" t="s">
        <v>7422</v>
      </c>
      <c r="G651" s="21" t="s">
        <v>6624</v>
      </c>
      <c r="H651" s="21" t="s">
        <v>1946</v>
      </c>
      <c r="I651" s="20"/>
      <c r="J651" s="21" t="s">
        <v>5957</v>
      </c>
    </row>
    <row r="652" spans="1:10" ht="18" x14ac:dyDescent="0.25">
      <c r="A652" s="22">
        <v>648</v>
      </c>
      <c r="B652" s="22" t="s">
        <v>1622</v>
      </c>
      <c r="C652" s="23" t="s">
        <v>1623</v>
      </c>
      <c r="D652" s="23" t="s">
        <v>7389</v>
      </c>
      <c r="E652" s="23" t="s">
        <v>7423</v>
      </c>
      <c r="F652" s="23" t="s">
        <v>1081</v>
      </c>
      <c r="G652" s="23" t="s">
        <v>7424</v>
      </c>
      <c r="H652" s="23" t="s">
        <v>1946</v>
      </c>
      <c r="I652" s="22"/>
      <c r="J652" s="23"/>
    </row>
    <row r="653" spans="1:10" ht="18" x14ac:dyDescent="0.25">
      <c r="A653" s="20">
        <v>649</v>
      </c>
      <c r="B653" s="20" t="s">
        <v>1622</v>
      </c>
      <c r="C653" s="21" t="s">
        <v>1623</v>
      </c>
      <c r="D653" s="21" t="s">
        <v>7425</v>
      </c>
      <c r="E653" s="21" t="s">
        <v>7426</v>
      </c>
      <c r="F653" s="21" t="s">
        <v>7427</v>
      </c>
      <c r="G653" s="21" t="s">
        <v>7428</v>
      </c>
      <c r="H653" s="21" t="s">
        <v>1966</v>
      </c>
      <c r="I653" s="20"/>
      <c r="J653" s="21"/>
    </row>
    <row r="654" spans="1:10" ht="36" x14ac:dyDescent="0.25">
      <c r="A654" s="22">
        <v>650</v>
      </c>
      <c r="B654" s="22" t="s">
        <v>1622</v>
      </c>
      <c r="C654" s="23" t="s">
        <v>1623</v>
      </c>
      <c r="D654" s="23" t="s">
        <v>7425</v>
      </c>
      <c r="E654" s="23" t="s">
        <v>7429</v>
      </c>
      <c r="F654" s="23" t="s">
        <v>7430</v>
      </c>
      <c r="G654" s="23"/>
      <c r="H654" s="23" t="s">
        <v>1966</v>
      </c>
      <c r="I654" s="22"/>
      <c r="J654" s="23"/>
    </row>
    <row r="655" spans="1:10" ht="18" x14ac:dyDescent="0.25">
      <c r="A655" s="20">
        <v>651</v>
      </c>
      <c r="B655" s="20" t="s">
        <v>1622</v>
      </c>
      <c r="C655" s="21" t="s">
        <v>1623</v>
      </c>
      <c r="D655" s="21" t="s">
        <v>7425</v>
      </c>
      <c r="E655" s="21" t="s">
        <v>7431</v>
      </c>
      <c r="F655" s="21" t="s">
        <v>1977</v>
      </c>
      <c r="G655" s="21"/>
      <c r="H655" s="21" t="s">
        <v>1966</v>
      </c>
      <c r="I655" s="20"/>
      <c r="J655" s="21"/>
    </row>
    <row r="656" spans="1:10" ht="18" x14ac:dyDescent="0.25">
      <c r="A656" s="22">
        <v>652</v>
      </c>
      <c r="B656" s="22" t="s">
        <v>1622</v>
      </c>
      <c r="C656" s="23" t="s">
        <v>1623</v>
      </c>
      <c r="D656" s="23" t="s">
        <v>7425</v>
      </c>
      <c r="E656" s="23" t="s">
        <v>7432</v>
      </c>
      <c r="F656" s="23" t="s">
        <v>7433</v>
      </c>
      <c r="G656" s="23" t="s">
        <v>5452</v>
      </c>
      <c r="H656" s="23" t="s">
        <v>1966</v>
      </c>
      <c r="I656" s="22"/>
      <c r="J656" s="23"/>
    </row>
    <row r="657" spans="1:10" ht="36" x14ac:dyDescent="0.25">
      <c r="A657" s="20">
        <v>653</v>
      </c>
      <c r="B657" s="20" t="s">
        <v>1622</v>
      </c>
      <c r="C657" s="21" t="s">
        <v>1623</v>
      </c>
      <c r="D657" s="21" t="s">
        <v>7425</v>
      </c>
      <c r="E657" s="21" t="s">
        <v>7241</v>
      </c>
      <c r="F657" s="21" t="s">
        <v>1981</v>
      </c>
      <c r="G657" s="21"/>
      <c r="H657" s="21" t="s">
        <v>1966</v>
      </c>
      <c r="I657" s="20"/>
      <c r="J657" s="21"/>
    </row>
    <row r="658" spans="1:10" ht="54" x14ac:dyDescent="0.25">
      <c r="A658" s="22">
        <v>654</v>
      </c>
      <c r="B658" s="22" t="s">
        <v>1622</v>
      </c>
      <c r="C658" s="23" t="s">
        <v>1623</v>
      </c>
      <c r="D658" s="23" t="s">
        <v>7425</v>
      </c>
      <c r="E658" s="23" t="s">
        <v>7434</v>
      </c>
      <c r="F658" s="23" t="s">
        <v>7435</v>
      </c>
      <c r="G658" s="23" t="s">
        <v>7436</v>
      </c>
      <c r="H658" s="23" t="s">
        <v>1966</v>
      </c>
      <c r="I658" s="22"/>
      <c r="J658" s="23"/>
    </row>
    <row r="659" spans="1:10" ht="18" x14ac:dyDescent="0.25">
      <c r="A659" s="20">
        <v>655</v>
      </c>
      <c r="B659" s="20" t="s">
        <v>1622</v>
      </c>
      <c r="C659" s="21" t="s">
        <v>1623</v>
      </c>
      <c r="D659" s="21" t="s">
        <v>7425</v>
      </c>
      <c r="E659" s="21" t="s">
        <v>7437</v>
      </c>
      <c r="F659" s="21" t="s">
        <v>7438</v>
      </c>
      <c r="G659" s="21"/>
      <c r="H659" s="21" t="s">
        <v>1986</v>
      </c>
      <c r="I659" s="20"/>
      <c r="J659" s="21" t="s">
        <v>5957</v>
      </c>
    </row>
    <row r="660" spans="1:10" ht="36" x14ac:dyDescent="0.25">
      <c r="A660" s="22">
        <v>656</v>
      </c>
      <c r="B660" s="22" t="s">
        <v>1622</v>
      </c>
      <c r="C660" s="23" t="s">
        <v>1623</v>
      </c>
      <c r="D660" s="23" t="s">
        <v>7425</v>
      </c>
      <c r="E660" s="23" t="s">
        <v>7439</v>
      </c>
      <c r="F660" s="23" t="s">
        <v>7440</v>
      </c>
      <c r="G660" s="23" t="s">
        <v>7441</v>
      </c>
      <c r="H660" s="23" t="s">
        <v>1986</v>
      </c>
      <c r="I660" s="22"/>
      <c r="J660" s="23"/>
    </row>
    <row r="661" spans="1:10" ht="18" x14ac:dyDescent="0.25">
      <c r="A661" s="20">
        <v>657</v>
      </c>
      <c r="B661" s="20" t="s">
        <v>1622</v>
      </c>
      <c r="C661" s="21" t="s">
        <v>1623</v>
      </c>
      <c r="D661" s="21" t="s">
        <v>7425</v>
      </c>
      <c r="E661" s="21" t="s">
        <v>7442</v>
      </c>
      <c r="F661" s="21" t="s">
        <v>7443</v>
      </c>
      <c r="G661" s="21"/>
      <c r="H661" s="21" t="s">
        <v>1986</v>
      </c>
      <c r="I661" s="20"/>
      <c r="J661" s="21"/>
    </row>
    <row r="662" spans="1:10" ht="36" x14ac:dyDescent="0.25">
      <c r="A662" s="22">
        <v>658</v>
      </c>
      <c r="B662" s="22" t="s">
        <v>1622</v>
      </c>
      <c r="C662" s="23" t="s">
        <v>1623</v>
      </c>
      <c r="D662" s="23" t="s">
        <v>7425</v>
      </c>
      <c r="E662" s="23" t="s">
        <v>7444</v>
      </c>
      <c r="F662" s="23" t="s">
        <v>7445</v>
      </c>
      <c r="G662" s="23"/>
      <c r="H662" s="23" t="s">
        <v>1986</v>
      </c>
      <c r="I662" s="22"/>
      <c r="J662" s="23"/>
    </row>
    <row r="663" spans="1:10" ht="36" x14ac:dyDescent="0.25">
      <c r="A663" s="20">
        <v>659</v>
      </c>
      <c r="B663" s="20" t="s">
        <v>1622</v>
      </c>
      <c r="C663" s="21" t="s">
        <v>1623</v>
      </c>
      <c r="D663" s="21" t="s">
        <v>7425</v>
      </c>
      <c r="E663" s="21" t="s">
        <v>7446</v>
      </c>
      <c r="F663" s="21" t="s">
        <v>7447</v>
      </c>
      <c r="G663" s="21" t="s">
        <v>7448</v>
      </c>
      <c r="H663" s="21" t="s">
        <v>1986</v>
      </c>
      <c r="I663" s="20"/>
      <c r="J663" s="21"/>
    </row>
    <row r="664" spans="1:10" ht="18" x14ac:dyDescent="0.25">
      <c r="A664" s="22">
        <v>660</v>
      </c>
      <c r="B664" s="22" t="s">
        <v>1622</v>
      </c>
      <c r="C664" s="23" t="s">
        <v>1623</v>
      </c>
      <c r="D664" s="23" t="s">
        <v>7449</v>
      </c>
      <c r="E664" s="23" t="s">
        <v>7450</v>
      </c>
      <c r="F664" s="23" t="s">
        <v>7451</v>
      </c>
      <c r="G664" s="23"/>
      <c r="H664" s="23" t="s">
        <v>2008</v>
      </c>
      <c r="I664" s="22"/>
      <c r="J664" s="23"/>
    </row>
    <row r="665" spans="1:10" ht="54" x14ac:dyDescent="0.25">
      <c r="A665" s="20">
        <v>661</v>
      </c>
      <c r="B665" s="20" t="s">
        <v>1622</v>
      </c>
      <c r="C665" s="21" t="s">
        <v>1623</v>
      </c>
      <c r="D665" s="21" t="s">
        <v>7449</v>
      </c>
      <c r="E665" s="21" t="s">
        <v>7452</v>
      </c>
      <c r="F665" s="21" t="s">
        <v>7453</v>
      </c>
      <c r="G665" s="21" t="s">
        <v>7454</v>
      </c>
      <c r="H665" s="21" t="s">
        <v>2008</v>
      </c>
      <c r="I665" s="20"/>
      <c r="J665" s="21" t="s">
        <v>6083</v>
      </c>
    </row>
    <row r="666" spans="1:10" ht="36" x14ac:dyDescent="0.25">
      <c r="A666" s="22">
        <v>662</v>
      </c>
      <c r="B666" s="22" t="s">
        <v>1622</v>
      </c>
      <c r="C666" s="23" t="s">
        <v>1623</v>
      </c>
      <c r="D666" s="23" t="s">
        <v>7449</v>
      </c>
      <c r="E666" s="23" t="s">
        <v>7455</v>
      </c>
      <c r="F666" s="23" t="s">
        <v>7456</v>
      </c>
      <c r="G666" s="23" t="s">
        <v>7457</v>
      </c>
      <c r="H666" s="23" t="s">
        <v>2008</v>
      </c>
      <c r="I666" s="22"/>
      <c r="J666" s="23"/>
    </row>
    <row r="667" spans="1:10" ht="36" x14ac:dyDescent="0.25">
      <c r="A667" s="20">
        <v>663</v>
      </c>
      <c r="B667" s="20" t="s">
        <v>1622</v>
      </c>
      <c r="C667" s="21" t="s">
        <v>1623</v>
      </c>
      <c r="D667" s="21" t="s">
        <v>7449</v>
      </c>
      <c r="E667" s="21" t="s">
        <v>7458</v>
      </c>
      <c r="F667" s="21" t="s">
        <v>7459</v>
      </c>
      <c r="G667" s="21" t="s">
        <v>7460</v>
      </c>
      <c r="H667" s="21" t="s">
        <v>2008</v>
      </c>
      <c r="I667" s="20"/>
      <c r="J667" s="21" t="s">
        <v>6083</v>
      </c>
    </row>
    <row r="668" spans="1:10" ht="18" x14ac:dyDescent="0.25">
      <c r="A668" s="22">
        <v>664</v>
      </c>
      <c r="B668" s="22" t="s">
        <v>1622</v>
      </c>
      <c r="C668" s="23" t="s">
        <v>1623</v>
      </c>
      <c r="D668" s="23" t="s">
        <v>7449</v>
      </c>
      <c r="E668" s="23" t="s">
        <v>7260</v>
      </c>
      <c r="F668" s="23" t="s">
        <v>1679</v>
      </c>
      <c r="G668" s="23" t="s">
        <v>7461</v>
      </c>
      <c r="H668" s="23" t="s">
        <v>2019</v>
      </c>
      <c r="I668" s="22"/>
      <c r="J668" s="23"/>
    </row>
    <row r="669" spans="1:10" ht="18" x14ac:dyDescent="0.25">
      <c r="A669" s="20">
        <v>665</v>
      </c>
      <c r="B669" s="20" t="s">
        <v>1622</v>
      </c>
      <c r="C669" s="21" t="s">
        <v>1623</v>
      </c>
      <c r="D669" s="21" t="s">
        <v>7449</v>
      </c>
      <c r="E669" s="21" t="s">
        <v>7278</v>
      </c>
      <c r="F669" s="21" t="s">
        <v>7462</v>
      </c>
      <c r="G669" s="21" t="s">
        <v>7463</v>
      </c>
      <c r="H669" s="21" t="s">
        <v>2019</v>
      </c>
      <c r="I669" s="20"/>
      <c r="J669" s="21"/>
    </row>
    <row r="670" spans="1:10" ht="18" x14ac:dyDescent="0.25">
      <c r="A670" s="22">
        <v>666</v>
      </c>
      <c r="B670" s="22" t="s">
        <v>1622</v>
      </c>
      <c r="C670" s="23" t="s">
        <v>1623</v>
      </c>
      <c r="D670" s="23" t="s">
        <v>7449</v>
      </c>
      <c r="E670" s="23" t="s">
        <v>7464</v>
      </c>
      <c r="F670" s="23" t="s">
        <v>7465</v>
      </c>
      <c r="G670" s="23" t="s">
        <v>6933</v>
      </c>
      <c r="H670" s="23" t="s">
        <v>2019</v>
      </c>
      <c r="I670" s="22"/>
      <c r="J670" s="23"/>
    </row>
    <row r="671" spans="1:10" ht="18" x14ac:dyDescent="0.25">
      <c r="A671" s="20">
        <v>667</v>
      </c>
      <c r="B671" s="20" t="s">
        <v>1622</v>
      </c>
      <c r="C671" s="21" t="s">
        <v>1623</v>
      </c>
      <c r="D671" s="21" t="s">
        <v>7466</v>
      </c>
      <c r="E671" s="21" t="s">
        <v>7467</v>
      </c>
      <c r="F671" s="21" t="s">
        <v>2033</v>
      </c>
      <c r="G671" s="21"/>
      <c r="H671" s="21" t="s">
        <v>2019</v>
      </c>
      <c r="I671" s="20"/>
      <c r="J671" s="21"/>
    </row>
    <row r="672" spans="1:10" ht="18" x14ac:dyDescent="0.25">
      <c r="A672" s="22">
        <v>668</v>
      </c>
      <c r="B672" s="22" t="s">
        <v>1622</v>
      </c>
      <c r="C672" s="23" t="s">
        <v>1623</v>
      </c>
      <c r="D672" s="23" t="s">
        <v>7466</v>
      </c>
      <c r="E672" s="23" t="s">
        <v>7468</v>
      </c>
      <c r="F672" s="23" t="s">
        <v>7469</v>
      </c>
      <c r="G672" s="23" t="s">
        <v>7470</v>
      </c>
      <c r="H672" s="23" t="s">
        <v>2019</v>
      </c>
      <c r="I672" s="22"/>
      <c r="J672" s="23"/>
    </row>
    <row r="673" spans="1:10" ht="36" x14ac:dyDescent="0.25">
      <c r="A673" s="20">
        <v>669</v>
      </c>
      <c r="B673" s="20" t="s">
        <v>1622</v>
      </c>
      <c r="C673" s="21" t="s">
        <v>1623</v>
      </c>
      <c r="D673" s="21" t="s">
        <v>7466</v>
      </c>
      <c r="E673" s="21" t="s">
        <v>2036</v>
      </c>
      <c r="F673" s="21" t="s">
        <v>7471</v>
      </c>
      <c r="G673" s="21" t="s">
        <v>7472</v>
      </c>
      <c r="H673" s="21" t="s">
        <v>2019</v>
      </c>
      <c r="I673" s="20"/>
      <c r="J673" s="21" t="s">
        <v>5957</v>
      </c>
    </row>
    <row r="674" spans="1:10" ht="18" x14ac:dyDescent="0.25">
      <c r="A674" s="22">
        <v>670</v>
      </c>
      <c r="B674" s="22" t="s">
        <v>1622</v>
      </c>
      <c r="C674" s="23" t="s">
        <v>1623</v>
      </c>
      <c r="D674" s="23" t="s">
        <v>7466</v>
      </c>
      <c r="E674" s="23" t="s">
        <v>2038</v>
      </c>
      <c r="F674" s="23" t="s">
        <v>7473</v>
      </c>
      <c r="G674" s="23"/>
      <c r="H674" s="23" t="s">
        <v>2040</v>
      </c>
      <c r="I674" s="22"/>
      <c r="J674" s="23" t="s">
        <v>5957</v>
      </c>
    </row>
    <row r="675" spans="1:10" ht="36" x14ac:dyDescent="0.25">
      <c r="A675" s="20">
        <v>671</v>
      </c>
      <c r="B675" s="20" t="s">
        <v>1622</v>
      </c>
      <c r="C675" s="21" t="s">
        <v>1623</v>
      </c>
      <c r="D675" s="21" t="s">
        <v>7466</v>
      </c>
      <c r="E675" s="21" t="s">
        <v>7474</v>
      </c>
      <c r="F675" s="21" t="s">
        <v>7475</v>
      </c>
      <c r="G675" s="21"/>
      <c r="H675" s="21" t="s">
        <v>2040</v>
      </c>
      <c r="I675" s="20"/>
      <c r="J675" s="21"/>
    </row>
    <row r="676" spans="1:10" ht="18" x14ac:dyDescent="0.25">
      <c r="A676" s="22">
        <v>672</v>
      </c>
      <c r="B676" s="22" t="s">
        <v>1622</v>
      </c>
      <c r="C676" s="23" t="s">
        <v>1623</v>
      </c>
      <c r="D676" s="23" t="s">
        <v>7466</v>
      </c>
      <c r="E676" s="23" t="s">
        <v>7476</v>
      </c>
      <c r="F676" s="23" t="s">
        <v>7477</v>
      </c>
      <c r="G676" s="23"/>
      <c r="H676" s="23" t="s">
        <v>2040</v>
      </c>
      <c r="I676" s="22"/>
      <c r="J676" s="23"/>
    </row>
    <row r="677" spans="1:10" ht="18" x14ac:dyDescent="0.25">
      <c r="A677" s="20">
        <v>673</v>
      </c>
      <c r="B677" s="20" t="s">
        <v>1622</v>
      </c>
      <c r="C677" s="21" t="s">
        <v>1623</v>
      </c>
      <c r="D677" s="21" t="s">
        <v>2070</v>
      </c>
      <c r="E677" s="21" t="s">
        <v>7478</v>
      </c>
      <c r="F677" s="21" t="s">
        <v>7479</v>
      </c>
      <c r="G677" s="21" t="s">
        <v>7480</v>
      </c>
      <c r="H677" s="21" t="s">
        <v>1241</v>
      </c>
      <c r="I677" s="20"/>
      <c r="J677" s="21"/>
    </row>
    <row r="678" spans="1:10" ht="36" x14ac:dyDescent="0.25">
      <c r="A678" s="22">
        <v>674</v>
      </c>
      <c r="B678" s="22" t="s">
        <v>1622</v>
      </c>
      <c r="C678" s="23" t="s">
        <v>1623</v>
      </c>
      <c r="D678" s="23" t="s">
        <v>2070</v>
      </c>
      <c r="E678" s="23" t="s">
        <v>7481</v>
      </c>
      <c r="F678" s="23" t="s">
        <v>7482</v>
      </c>
      <c r="G678" s="23" t="s">
        <v>7483</v>
      </c>
      <c r="H678" s="23" t="s">
        <v>1241</v>
      </c>
      <c r="I678" s="22"/>
      <c r="J678" s="23"/>
    </row>
    <row r="679" spans="1:10" ht="18" x14ac:dyDescent="0.25">
      <c r="A679" s="20">
        <v>675</v>
      </c>
      <c r="B679" s="20" t="s">
        <v>1622</v>
      </c>
      <c r="C679" s="21" t="s">
        <v>1623</v>
      </c>
      <c r="D679" s="21" t="s">
        <v>1239</v>
      </c>
      <c r="E679" s="21" t="s">
        <v>7484</v>
      </c>
      <c r="F679" s="21" t="s">
        <v>6462</v>
      </c>
      <c r="G679" s="21" t="s">
        <v>7485</v>
      </c>
      <c r="H679" s="21" t="s">
        <v>1241</v>
      </c>
      <c r="I679" s="20"/>
      <c r="J679" s="21"/>
    </row>
    <row r="680" spans="1:10" ht="36" x14ac:dyDescent="0.25">
      <c r="A680" s="22">
        <v>676</v>
      </c>
      <c r="B680" s="22" t="s">
        <v>1622</v>
      </c>
      <c r="C680" s="23" t="s">
        <v>1623</v>
      </c>
      <c r="D680" s="23" t="s">
        <v>2079</v>
      </c>
      <c r="E680" s="23" t="s">
        <v>7486</v>
      </c>
      <c r="F680" s="23" t="s">
        <v>2081</v>
      </c>
      <c r="G680" s="23" t="s">
        <v>7487</v>
      </c>
      <c r="H680" s="23" t="s">
        <v>610</v>
      </c>
      <c r="I680" s="22"/>
      <c r="J680" s="23"/>
    </row>
    <row r="681" spans="1:10" ht="18" x14ac:dyDescent="0.25">
      <c r="A681" s="20">
        <v>677</v>
      </c>
      <c r="B681" s="20" t="s">
        <v>1622</v>
      </c>
      <c r="C681" s="21" t="s">
        <v>1623</v>
      </c>
      <c r="D681" s="21" t="s">
        <v>2079</v>
      </c>
      <c r="E681" s="21" t="s">
        <v>7488</v>
      </c>
      <c r="F681" s="21" t="s">
        <v>7489</v>
      </c>
      <c r="G681" s="21" t="s">
        <v>7490</v>
      </c>
      <c r="H681" s="21" t="s">
        <v>610</v>
      </c>
      <c r="I681" s="20"/>
      <c r="J681" s="21"/>
    </row>
    <row r="682" spans="1:10" ht="18" x14ac:dyDescent="0.25">
      <c r="A682" s="22">
        <v>678</v>
      </c>
      <c r="B682" s="22" t="s">
        <v>1622</v>
      </c>
      <c r="C682" s="23" t="s">
        <v>1623</v>
      </c>
      <c r="D682" s="23" t="s">
        <v>2079</v>
      </c>
      <c r="E682" s="23" t="s">
        <v>7491</v>
      </c>
      <c r="F682" s="23" t="s">
        <v>7492</v>
      </c>
      <c r="G682" s="23" t="s">
        <v>7493</v>
      </c>
      <c r="H682" s="23" t="s">
        <v>610</v>
      </c>
      <c r="I682" s="22"/>
      <c r="J682" s="23"/>
    </row>
    <row r="683" spans="1:10" ht="36" x14ac:dyDescent="0.25">
      <c r="A683" s="20">
        <v>679</v>
      </c>
      <c r="B683" s="20" t="s">
        <v>1622</v>
      </c>
      <c r="C683" s="21" t="s">
        <v>1623</v>
      </c>
      <c r="D683" s="21" t="s">
        <v>607</v>
      </c>
      <c r="E683" s="21" t="s">
        <v>7494</v>
      </c>
      <c r="F683" s="21" t="s">
        <v>7495</v>
      </c>
      <c r="G683" s="21" t="s">
        <v>6389</v>
      </c>
      <c r="H683" s="21" t="s">
        <v>610</v>
      </c>
      <c r="I683" s="20"/>
      <c r="J683" s="21"/>
    </row>
    <row r="684" spans="1:10" ht="36" x14ac:dyDescent="0.25">
      <c r="A684" s="22">
        <v>680</v>
      </c>
      <c r="B684" s="22" t="s">
        <v>1622</v>
      </c>
      <c r="C684" s="23" t="s">
        <v>1623</v>
      </c>
      <c r="D684" s="23" t="s">
        <v>607</v>
      </c>
      <c r="E684" s="23" t="s">
        <v>7496</v>
      </c>
      <c r="F684" s="23" t="s">
        <v>479</v>
      </c>
      <c r="G684" s="23" t="s">
        <v>7497</v>
      </c>
      <c r="H684" s="23" t="s">
        <v>610</v>
      </c>
      <c r="I684" s="22"/>
      <c r="J684" s="23" t="s">
        <v>5957</v>
      </c>
    </row>
    <row r="685" spans="1:10" ht="36" x14ac:dyDescent="0.25">
      <c r="A685" s="20">
        <v>681</v>
      </c>
      <c r="B685" s="20" t="s">
        <v>1622</v>
      </c>
      <c r="C685" s="21" t="s">
        <v>1623</v>
      </c>
      <c r="D685" s="21" t="s">
        <v>607</v>
      </c>
      <c r="E685" s="21" t="s">
        <v>7498</v>
      </c>
      <c r="F685" s="21" t="s">
        <v>7499</v>
      </c>
      <c r="G685" s="21" t="s">
        <v>7500</v>
      </c>
      <c r="H685" s="21" t="s">
        <v>610</v>
      </c>
      <c r="I685" s="20"/>
      <c r="J685" s="21" t="s">
        <v>6083</v>
      </c>
    </row>
    <row r="686" spans="1:10" ht="18" x14ac:dyDescent="0.25">
      <c r="A686" s="22">
        <v>682</v>
      </c>
      <c r="B686" s="22" t="s">
        <v>1622</v>
      </c>
      <c r="C686" s="23" t="s">
        <v>1623</v>
      </c>
      <c r="D686" s="23" t="s">
        <v>2082</v>
      </c>
      <c r="E686" s="23" t="s">
        <v>7501</v>
      </c>
      <c r="F686" s="23" t="s">
        <v>7502</v>
      </c>
      <c r="G686" s="23" t="s">
        <v>7503</v>
      </c>
      <c r="H686" s="23" t="s">
        <v>2084</v>
      </c>
      <c r="I686" s="22"/>
      <c r="J686" s="23"/>
    </row>
    <row r="687" spans="1:10" ht="18" x14ac:dyDescent="0.25">
      <c r="A687" s="20">
        <v>683</v>
      </c>
      <c r="B687" s="20" t="s">
        <v>1622</v>
      </c>
      <c r="C687" s="21" t="s">
        <v>1623</v>
      </c>
      <c r="D687" s="21" t="s">
        <v>2082</v>
      </c>
      <c r="E687" s="21" t="s">
        <v>7504</v>
      </c>
      <c r="F687" s="21" t="s">
        <v>3007</v>
      </c>
      <c r="G687" s="21" t="s">
        <v>7505</v>
      </c>
      <c r="H687" s="21" t="s">
        <v>2084</v>
      </c>
      <c r="I687" s="20"/>
      <c r="J687" s="21"/>
    </row>
    <row r="688" spans="1:10" ht="36" x14ac:dyDescent="0.25">
      <c r="A688" s="22">
        <v>684</v>
      </c>
      <c r="B688" s="22" t="s">
        <v>1622</v>
      </c>
      <c r="C688" s="23" t="s">
        <v>1623</v>
      </c>
      <c r="D688" s="23" t="s">
        <v>2082</v>
      </c>
      <c r="E688" s="23" t="s">
        <v>7506</v>
      </c>
      <c r="F688" s="23" t="s">
        <v>7507</v>
      </c>
      <c r="G688" s="23" t="s">
        <v>7508</v>
      </c>
      <c r="H688" s="23" t="s">
        <v>2084</v>
      </c>
      <c r="I688" s="22"/>
      <c r="J688" s="23"/>
    </row>
    <row r="689" spans="1:10" ht="18" x14ac:dyDescent="0.25">
      <c r="A689" s="20">
        <v>685</v>
      </c>
      <c r="B689" s="20" t="s">
        <v>1622</v>
      </c>
      <c r="C689" s="21" t="s">
        <v>1623</v>
      </c>
      <c r="D689" s="21" t="s">
        <v>2082</v>
      </c>
      <c r="E689" s="21" t="s">
        <v>7509</v>
      </c>
      <c r="F689" s="21" t="s">
        <v>7510</v>
      </c>
      <c r="G689" s="21" t="s">
        <v>7511</v>
      </c>
      <c r="H689" s="21" t="s">
        <v>2084</v>
      </c>
      <c r="I689" s="20"/>
      <c r="J689" s="21"/>
    </row>
    <row r="690" spans="1:10" ht="36" x14ac:dyDescent="0.25">
      <c r="A690" s="22">
        <v>686</v>
      </c>
      <c r="B690" s="22" t="s">
        <v>1622</v>
      </c>
      <c r="C690" s="23" t="s">
        <v>1623</v>
      </c>
      <c r="D690" s="23" t="s">
        <v>614</v>
      </c>
      <c r="E690" s="23" t="s">
        <v>7512</v>
      </c>
      <c r="F690" s="23" t="s">
        <v>1708</v>
      </c>
      <c r="G690" s="23" t="s">
        <v>7513</v>
      </c>
      <c r="H690" s="23" t="s">
        <v>617</v>
      </c>
      <c r="I690" s="22"/>
      <c r="J690" s="23"/>
    </row>
    <row r="691" spans="1:10" ht="36" x14ac:dyDescent="0.25">
      <c r="A691" s="20">
        <v>687</v>
      </c>
      <c r="B691" s="20" t="s">
        <v>1622</v>
      </c>
      <c r="C691" s="21" t="s">
        <v>1623</v>
      </c>
      <c r="D691" s="21" t="s">
        <v>614</v>
      </c>
      <c r="E691" s="21" t="s">
        <v>7514</v>
      </c>
      <c r="F691" s="21" t="s">
        <v>7515</v>
      </c>
      <c r="G691" s="21" t="s">
        <v>7516</v>
      </c>
      <c r="H691" s="21" t="s">
        <v>617</v>
      </c>
      <c r="I691" s="20"/>
      <c r="J691" s="21" t="s">
        <v>5957</v>
      </c>
    </row>
    <row r="692" spans="1:10" ht="36" x14ac:dyDescent="0.25">
      <c r="A692" s="22">
        <v>688</v>
      </c>
      <c r="B692" s="22" t="s">
        <v>1622</v>
      </c>
      <c r="C692" s="23" t="s">
        <v>1623</v>
      </c>
      <c r="D692" s="23" t="s">
        <v>614</v>
      </c>
      <c r="E692" s="23" t="s">
        <v>7517</v>
      </c>
      <c r="F692" s="23" t="s">
        <v>7518</v>
      </c>
      <c r="G692" s="23" t="s">
        <v>7519</v>
      </c>
      <c r="H692" s="23" t="s">
        <v>617</v>
      </c>
      <c r="I692" s="22"/>
      <c r="J692" s="23"/>
    </row>
    <row r="693" spans="1:10" ht="36" x14ac:dyDescent="0.25">
      <c r="A693" s="20">
        <v>689</v>
      </c>
      <c r="B693" s="20" t="s">
        <v>1622</v>
      </c>
      <c r="C693" s="21" t="s">
        <v>1623</v>
      </c>
      <c r="D693" s="21" t="s">
        <v>614</v>
      </c>
      <c r="E693" s="21" t="s">
        <v>7520</v>
      </c>
      <c r="F693" s="21" t="s">
        <v>7521</v>
      </c>
      <c r="G693" s="21" t="s">
        <v>7522</v>
      </c>
      <c r="H693" s="21" t="s">
        <v>617</v>
      </c>
      <c r="I693" s="20"/>
      <c r="J693" s="21" t="s">
        <v>5957</v>
      </c>
    </row>
    <row r="694" spans="1:10" ht="36" x14ac:dyDescent="0.25">
      <c r="A694" s="22">
        <v>690</v>
      </c>
      <c r="B694" s="22" t="s">
        <v>1622</v>
      </c>
      <c r="C694" s="23" t="s">
        <v>1623</v>
      </c>
      <c r="D694" s="23" t="s">
        <v>1150</v>
      </c>
      <c r="E694" s="23" t="s">
        <v>7523</v>
      </c>
      <c r="F694" s="23" t="s">
        <v>7524</v>
      </c>
      <c r="G694" s="23" t="s">
        <v>7525</v>
      </c>
      <c r="H694" s="23" t="s">
        <v>1153</v>
      </c>
      <c r="I694" s="22"/>
      <c r="J694" s="23"/>
    </row>
    <row r="695" spans="1:10" ht="36" x14ac:dyDescent="0.25">
      <c r="A695" s="20">
        <v>691</v>
      </c>
      <c r="B695" s="20" t="s">
        <v>1622</v>
      </c>
      <c r="C695" s="21" t="s">
        <v>1623</v>
      </c>
      <c r="D695" s="21" t="s">
        <v>6386</v>
      </c>
      <c r="E695" s="21" t="s">
        <v>7526</v>
      </c>
      <c r="F695" s="21" t="s">
        <v>7527</v>
      </c>
      <c r="G695" s="21" t="s">
        <v>7528</v>
      </c>
      <c r="H695" s="21" t="s">
        <v>1153</v>
      </c>
      <c r="I695" s="20"/>
      <c r="J695" s="21"/>
    </row>
    <row r="696" spans="1:10" ht="36" x14ac:dyDescent="0.25">
      <c r="A696" s="22">
        <v>692</v>
      </c>
      <c r="B696" s="22" t="s">
        <v>1622</v>
      </c>
      <c r="C696" s="23" t="s">
        <v>1623</v>
      </c>
      <c r="D696" s="23" t="s">
        <v>6870</v>
      </c>
      <c r="E696" s="23" t="s">
        <v>7529</v>
      </c>
      <c r="F696" s="23" t="s">
        <v>7530</v>
      </c>
      <c r="G696" s="23" t="s">
        <v>7531</v>
      </c>
      <c r="H696" s="23" t="s">
        <v>1149</v>
      </c>
      <c r="I696" s="22"/>
      <c r="J696" s="23" t="s">
        <v>5957</v>
      </c>
    </row>
    <row r="697" spans="1:10" ht="36" x14ac:dyDescent="0.25">
      <c r="A697" s="20">
        <v>693</v>
      </c>
      <c r="B697" s="20" t="s">
        <v>1622</v>
      </c>
      <c r="C697" s="21" t="s">
        <v>1623</v>
      </c>
      <c r="D697" s="21" t="s">
        <v>7532</v>
      </c>
      <c r="E697" s="21" t="s">
        <v>7533</v>
      </c>
      <c r="F697" s="21" t="s">
        <v>7534</v>
      </c>
      <c r="G697" s="21" t="s">
        <v>7535</v>
      </c>
      <c r="H697" s="21" t="s">
        <v>7536</v>
      </c>
      <c r="I697" s="20"/>
      <c r="J697" s="21"/>
    </row>
    <row r="698" spans="1:10" ht="54" x14ac:dyDescent="0.25">
      <c r="A698" s="22">
        <v>694</v>
      </c>
      <c r="B698" s="22" t="s">
        <v>1622</v>
      </c>
      <c r="C698" s="23" t="s">
        <v>1623</v>
      </c>
      <c r="D698" s="23" t="s">
        <v>7532</v>
      </c>
      <c r="E698" s="23" t="s">
        <v>7537</v>
      </c>
      <c r="F698" s="23" t="s">
        <v>7538</v>
      </c>
      <c r="G698" s="23" t="s">
        <v>7539</v>
      </c>
      <c r="H698" s="23" t="s">
        <v>7536</v>
      </c>
      <c r="I698" s="22"/>
      <c r="J698" s="23" t="s">
        <v>5957</v>
      </c>
    </row>
    <row r="699" spans="1:10" ht="18" x14ac:dyDescent="0.25">
      <c r="A699" s="20">
        <v>695</v>
      </c>
      <c r="B699" s="20" t="s">
        <v>1622</v>
      </c>
      <c r="C699" s="21" t="s">
        <v>1623</v>
      </c>
      <c r="D699" s="21" t="s">
        <v>7540</v>
      </c>
      <c r="E699" s="21" t="s">
        <v>7541</v>
      </c>
      <c r="F699" s="21" t="s">
        <v>1993</v>
      </c>
      <c r="G699" s="21" t="s">
        <v>7542</v>
      </c>
      <c r="H699" s="21" t="s">
        <v>7536</v>
      </c>
      <c r="I699" s="20"/>
      <c r="J699" s="21"/>
    </row>
    <row r="700" spans="1:10" ht="18" x14ac:dyDescent="0.25">
      <c r="A700" s="22">
        <v>696</v>
      </c>
      <c r="B700" s="22" t="s">
        <v>1622</v>
      </c>
      <c r="C700" s="23" t="s">
        <v>1623</v>
      </c>
      <c r="D700" s="23" t="s">
        <v>7543</v>
      </c>
      <c r="E700" s="23" t="s">
        <v>7544</v>
      </c>
      <c r="F700" s="23" t="s">
        <v>7545</v>
      </c>
      <c r="G700" s="23" t="s">
        <v>7546</v>
      </c>
      <c r="H700" s="23" t="s">
        <v>7547</v>
      </c>
      <c r="I700" s="22"/>
      <c r="J700" s="23"/>
    </row>
    <row r="701" spans="1:10" ht="72" x14ac:dyDescent="0.25">
      <c r="A701" s="20">
        <v>697</v>
      </c>
      <c r="B701" s="20" t="s">
        <v>1622</v>
      </c>
      <c r="C701" s="21" t="s">
        <v>1623</v>
      </c>
      <c r="D701" s="21" t="s">
        <v>7543</v>
      </c>
      <c r="E701" s="21" t="s">
        <v>7548</v>
      </c>
      <c r="F701" s="21" t="s">
        <v>7549</v>
      </c>
      <c r="G701" s="21" t="s">
        <v>7550</v>
      </c>
      <c r="H701" s="21" t="s">
        <v>7547</v>
      </c>
      <c r="I701" s="20" t="s">
        <v>5914</v>
      </c>
      <c r="J701" s="21" t="s">
        <v>5957</v>
      </c>
    </row>
    <row r="702" spans="1:10" ht="36" x14ac:dyDescent="0.25">
      <c r="A702" s="22">
        <v>698</v>
      </c>
      <c r="B702" s="22" t="s">
        <v>1622</v>
      </c>
      <c r="C702" s="23" t="s">
        <v>1623</v>
      </c>
      <c r="D702" s="23" t="s">
        <v>7551</v>
      </c>
      <c r="E702" s="23" t="s">
        <v>7552</v>
      </c>
      <c r="F702" s="23" t="s">
        <v>7553</v>
      </c>
      <c r="G702" s="23" t="s">
        <v>7554</v>
      </c>
      <c r="H702" s="23" t="s">
        <v>7555</v>
      </c>
      <c r="I702" s="22"/>
      <c r="J702" s="23"/>
    </row>
    <row r="703" spans="1:10" ht="36" x14ac:dyDescent="0.25">
      <c r="A703" s="20">
        <v>699</v>
      </c>
      <c r="B703" s="20" t="s">
        <v>1622</v>
      </c>
      <c r="C703" s="21" t="s">
        <v>1623</v>
      </c>
      <c r="D703" s="21" t="s">
        <v>7551</v>
      </c>
      <c r="E703" s="21" t="s">
        <v>7556</v>
      </c>
      <c r="F703" s="21" t="s">
        <v>7557</v>
      </c>
      <c r="G703" s="21" t="s">
        <v>7554</v>
      </c>
      <c r="H703" s="21" t="s">
        <v>7555</v>
      </c>
      <c r="I703" s="20"/>
      <c r="J703" s="21"/>
    </row>
    <row r="704" spans="1:10" ht="36" x14ac:dyDescent="0.25">
      <c r="A704" s="22">
        <v>700</v>
      </c>
      <c r="B704" s="22" t="s">
        <v>1622</v>
      </c>
      <c r="C704" s="23" t="s">
        <v>1623</v>
      </c>
      <c r="D704" s="23" t="s">
        <v>7551</v>
      </c>
      <c r="E704" s="23" t="s">
        <v>7558</v>
      </c>
      <c r="F704" s="23" t="s">
        <v>7559</v>
      </c>
      <c r="G704" s="23" t="s">
        <v>7560</v>
      </c>
      <c r="H704" s="23" t="s">
        <v>7555</v>
      </c>
      <c r="I704" s="22"/>
      <c r="J704" s="23"/>
    </row>
    <row r="705" spans="1:10" ht="36" x14ac:dyDescent="0.25">
      <c r="A705" s="20">
        <v>701</v>
      </c>
      <c r="B705" s="20" t="s">
        <v>1622</v>
      </c>
      <c r="C705" s="21" t="s">
        <v>1623</v>
      </c>
      <c r="D705" s="21" t="s">
        <v>7561</v>
      </c>
      <c r="E705" s="21" t="s">
        <v>7562</v>
      </c>
      <c r="F705" s="21" t="s">
        <v>7563</v>
      </c>
      <c r="G705" s="21" t="s">
        <v>7564</v>
      </c>
      <c r="H705" s="21" t="s">
        <v>7555</v>
      </c>
      <c r="I705" s="20"/>
      <c r="J705" s="21"/>
    </row>
    <row r="706" spans="1:10" ht="18" x14ac:dyDescent="0.25">
      <c r="A706" s="22">
        <v>702</v>
      </c>
      <c r="B706" s="22" t="s">
        <v>1622</v>
      </c>
      <c r="C706" s="23" t="s">
        <v>1623</v>
      </c>
      <c r="D706" s="23" t="s">
        <v>7565</v>
      </c>
      <c r="E706" s="23" t="s">
        <v>7566</v>
      </c>
      <c r="F706" s="23" t="s">
        <v>4471</v>
      </c>
      <c r="G706" s="23" t="s">
        <v>7567</v>
      </c>
      <c r="H706" s="23" t="s">
        <v>7555</v>
      </c>
      <c r="I706" s="22"/>
      <c r="J706" s="23"/>
    </row>
    <row r="707" spans="1:10" ht="18" x14ac:dyDescent="0.25">
      <c r="A707" s="20">
        <v>703</v>
      </c>
      <c r="B707" s="20" t="s">
        <v>1622</v>
      </c>
      <c r="C707" s="21" t="s">
        <v>1623</v>
      </c>
      <c r="D707" s="21" t="s">
        <v>7568</v>
      </c>
      <c r="E707" s="21" t="s">
        <v>7569</v>
      </c>
      <c r="F707" s="21" t="s">
        <v>7570</v>
      </c>
      <c r="G707" s="21" t="s">
        <v>7571</v>
      </c>
      <c r="H707" s="21" t="s">
        <v>7572</v>
      </c>
      <c r="I707" s="20"/>
      <c r="J707" s="21"/>
    </row>
    <row r="708" spans="1:10" ht="54" x14ac:dyDescent="0.25">
      <c r="A708" s="22">
        <v>704</v>
      </c>
      <c r="B708" s="22" t="s">
        <v>1622</v>
      </c>
      <c r="C708" s="23" t="s">
        <v>1623</v>
      </c>
      <c r="D708" s="23" t="s">
        <v>7568</v>
      </c>
      <c r="E708" s="23" t="s">
        <v>7573</v>
      </c>
      <c r="F708" s="23" t="s">
        <v>7574</v>
      </c>
      <c r="G708" s="23" t="s">
        <v>7575</v>
      </c>
      <c r="H708" s="23" t="s">
        <v>7572</v>
      </c>
      <c r="I708" s="22"/>
      <c r="J708" s="23" t="s">
        <v>5957</v>
      </c>
    </row>
    <row r="709" spans="1:10" ht="36" x14ac:dyDescent="0.25">
      <c r="A709" s="20">
        <v>705</v>
      </c>
      <c r="B709" s="20" t="s">
        <v>1622</v>
      </c>
      <c r="C709" s="21" t="s">
        <v>1623</v>
      </c>
      <c r="D709" s="21" t="s">
        <v>7568</v>
      </c>
      <c r="E709" s="21" t="s">
        <v>7576</v>
      </c>
      <c r="F709" s="21" t="s">
        <v>7577</v>
      </c>
      <c r="G709" s="21" t="s">
        <v>7571</v>
      </c>
      <c r="H709" s="21" t="s">
        <v>7572</v>
      </c>
      <c r="I709" s="20"/>
      <c r="J709" s="21" t="s">
        <v>5957</v>
      </c>
    </row>
    <row r="710" spans="1:10" ht="18" x14ac:dyDescent="0.25">
      <c r="A710" s="22">
        <v>706</v>
      </c>
      <c r="B710" s="22" t="s">
        <v>1622</v>
      </c>
      <c r="C710" s="23" t="s">
        <v>1623</v>
      </c>
      <c r="D710" s="23" t="s">
        <v>7578</v>
      </c>
      <c r="E710" s="23" t="s">
        <v>7579</v>
      </c>
      <c r="F710" s="23" t="s">
        <v>7580</v>
      </c>
      <c r="G710" s="23" t="s">
        <v>7581</v>
      </c>
      <c r="H710" s="23" t="s">
        <v>7572</v>
      </c>
      <c r="I710" s="22"/>
      <c r="J710" s="23" t="s">
        <v>6083</v>
      </c>
    </row>
    <row r="711" spans="1:10" ht="18" x14ac:dyDescent="0.25">
      <c r="A711" s="20">
        <v>707</v>
      </c>
      <c r="B711" s="20" t="s">
        <v>1622</v>
      </c>
      <c r="C711" s="21" t="s">
        <v>1623</v>
      </c>
      <c r="D711" s="21" t="s">
        <v>7582</v>
      </c>
      <c r="E711" s="21" t="s">
        <v>7583</v>
      </c>
      <c r="F711" s="21" t="s">
        <v>7584</v>
      </c>
      <c r="G711" s="21" t="s">
        <v>7585</v>
      </c>
      <c r="H711" s="21" t="s">
        <v>7572</v>
      </c>
      <c r="I711" s="20"/>
      <c r="J711" s="21"/>
    </row>
    <row r="712" spans="1:10" ht="18" x14ac:dyDescent="0.25">
      <c r="A712" s="22">
        <v>708</v>
      </c>
      <c r="B712" s="22" t="s">
        <v>1622</v>
      </c>
      <c r="C712" s="23" t="s">
        <v>1623</v>
      </c>
      <c r="D712" s="23" t="s">
        <v>7586</v>
      </c>
      <c r="E712" s="23" t="s">
        <v>7587</v>
      </c>
      <c r="F712" s="23" t="s">
        <v>7588</v>
      </c>
      <c r="G712" s="23" t="s">
        <v>7589</v>
      </c>
      <c r="H712" s="23" t="s">
        <v>7590</v>
      </c>
      <c r="I712" s="22"/>
      <c r="J712" s="23"/>
    </row>
    <row r="713" spans="1:10" ht="36" x14ac:dyDescent="0.25">
      <c r="A713" s="20">
        <v>709</v>
      </c>
      <c r="B713" s="20" t="s">
        <v>1622</v>
      </c>
      <c r="C713" s="21" t="s">
        <v>1623</v>
      </c>
      <c r="D713" s="21" t="s">
        <v>7591</v>
      </c>
      <c r="E713" s="21" t="s">
        <v>7592</v>
      </c>
      <c r="F713" s="21" t="s">
        <v>7593</v>
      </c>
      <c r="G713" s="21" t="s">
        <v>7594</v>
      </c>
      <c r="H713" s="21" t="s">
        <v>7590</v>
      </c>
      <c r="I713" s="20"/>
      <c r="J713" s="21"/>
    </row>
    <row r="714" spans="1:10" ht="54" x14ac:dyDescent="0.25">
      <c r="A714" s="22">
        <v>710</v>
      </c>
      <c r="B714" s="22" t="s">
        <v>1622</v>
      </c>
      <c r="C714" s="23" t="s">
        <v>1623</v>
      </c>
      <c r="D714" s="23" t="s">
        <v>7591</v>
      </c>
      <c r="E714" s="23" t="s">
        <v>7595</v>
      </c>
      <c r="F714" s="23" t="s">
        <v>7596</v>
      </c>
      <c r="G714" s="23" t="s">
        <v>7597</v>
      </c>
      <c r="H714" s="23" t="s">
        <v>7590</v>
      </c>
      <c r="I714" s="22"/>
      <c r="J714" s="23" t="s">
        <v>6083</v>
      </c>
    </row>
    <row r="715" spans="1:10" ht="36" x14ac:dyDescent="0.25">
      <c r="A715" s="20">
        <v>711</v>
      </c>
      <c r="B715" s="20" t="s">
        <v>1622</v>
      </c>
      <c r="C715" s="21" t="s">
        <v>1623</v>
      </c>
      <c r="D715" s="21" t="s">
        <v>7558</v>
      </c>
      <c r="E715" s="21" t="s">
        <v>7598</v>
      </c>
      <c r="F715" s="21" t="s">
        <v>7599</v>
      </c>
      <c r="G715" s="21"/>
      <c r="H715" s="21" t="s">
        <v>7110</v>
      </c>
      <c r="I715" s="20"/>
      <c r="J715" s="21"/>
    </row>
    <row r="716" spans="1:10" ht="36" x14ac:dyDescent="0.25">
      <c r="A716" s="22">
        <v>712</v>
      </c>
      <c r="B716" s="22" t="s">
        <v>1622</v>
      </c>
      <c r="C716" s="23" t="s">
        <v>1623</v>
      </c>
      <c r="D716" s="23" t="s">
        <v>7600</v>
      </c>
      <c r="E716" s="23" t="s">
        <v>7601</v>
      </c>
      <c r="F716" s="23" t="s">
        <v>7602</v>
      </c>
      <c r="G716" s="23"/>
      <c r="H716" s="23" t="s">
        <v>7119</v>
      </c>
      <c r="I716" s="22"/>
      <c r="J716" s="23"/>
    </row>
    <row r="717" spans="1:10" ht="36" x14ac:dyDescent="0.25">
      <c r="A717" s="20">
        <v>713</v>
      </c>
      <c r="B717" s="20" t="s">
        <v>1622</v>
      </c>
      <c r="C717" s="21" t="s">
        <v>1623</v>
      </c>
      <c r="D717" s="21" t="s">
        <v>7603</v>
      </c>
      <c r="E717" s="21" t="s">
        <v>7604</v>
      </c>
      <c r="F717" s="21" t="s">
        <v>7605</v>
      </c>
      <c r="G717" s="21"/>
      <c r="H717" s="21" t="s">
        <v>7606</v>
      </c>
      <c r="I717" s="20"/>
      <c r="J717" s="21"/>
    </row>
    <row r="718" spans="1:10" ht="36" x14ac:dyDescent="0.25">
      <c r="A718" s="22">
        <v>714</v>
      </c>
      <c r="B718" s="22" t="s">
        <v>1622</v>
      </c>
      <c r="C718" s="23" t="s">
        <v>1623</v>
      </c>
      <c r="D718" s="23" t="s">
        <v>7603</v>
      </c>
      <c r="E718" s="23" t="s">
        <v>7607</v>
      </c>
      <c r="F718" s="23" t="s">
        <v>2127</v>
      </c>
      <c r="G718" s="23"/>
      <c r="H718" s="23" t="s">
        <v>7606</v>
      </c>
      <c r="I718" s="22"/>
      <c r="J718" s="23"/>
    </row>
    <row r="719" spans="1:10" ht="36" x14ac:dyDescent="0.25">
      <c r="A719" s="20">
        <v>715</v>
      </c>
      <c r="B719" s="20" t="s">
        <v>1622</v>
      </c>
      <c r="C719" s="21" t="s">
        <v>1623</v>
      </c>
      <c r="D719" s="21" t="s">
        <v>7608</v>
      </c>
      <c r="E719" s="21" t="s">
        <v>7609</v>
      </c>
      <c r="F719" s="21" t="s">
        <v>2131</v>
      </c>
      <c r="G719" s="21"/>
      <c r="H719" s="21" t="s">
        <v>7606</v>
      </c>
      <c r="I719" s="20"/>
      <c r="J719" s="21"/>
    </row>
    <row r="720" spans="1:10" ht="36" x14ac:dyDescent="0.25">
      <c r="A720" s="22">
        <v>716</v>
      </c>
      <c r="B720" s="22" t="s">
        <v>1622</v>
      </c>
      <c r="C720" s="23" t="s">
        <v>1623</v>
      </c>
      <c r="D720" s="23" t="s">
        <v>7610</v>
      </c>
      <c r="E720" s="23" t="s">
        <v>2134</v>
      </c>
      <c r="F720" s="23" t="s">
        <v>7611</v>
      </c>
      <c r="G720" s="23"/>
      <c r="H720" s="23" t="s">
        <v>1223</v>
      </c>
      <c r="I720" s="22"/>
      <c r="J720" s="23"/>
    </row>
    <row r="721" spans="1:10" ht="36" x14ac:dyDescent="0.25">
      <c r="A721" s="20">
        <v>717</v>
      </c>
      <c r="B721" s="20" t="s">
        <v>1622</v>
      </c>
      <c r="C721" s="21" t="s">
        <v>1623</v>
      </c>
      <c r="D721" s="21" t="s">
        <v>7612</v>
      </c>
      <c r="E721" s="21" t="s">
        <v>7613</v>
      </c>
      <c r="F721" s="21" t="s">
        <v>7614</v>
      </c>
      <c r="G721" s="21"/>
      <c r="H721" s="21" t="s">
        <v>1223</v>
      </c>
      <c r="I721" s="20"/>
      <c r="J721" s="21"/>
    </row>
    <row r="722" spans="1:10" ht="72" x14ac:dyDescent="0.25">
      <c r="A722" s="22">
        <v>718</v>
      </c>
      <c r="B722" s="22" t="s">
        <v>1622</v>
      </c>
      <c r="C722" s="23" t="s">
        <v>1623</v>
      </c>
      <c r="D722" s="23" t="s">
        <v>7612</v>
      </c>
      <c r="E722" s="23" t="s">
        <v>7615</v>
      </c>
      <c r="F722" s="23" t="s">
        <v>7616</v>
      </c>
      <c r="G722" s="23"/>
      <c r="H722" s="23" t="s">
        <v>1223</v>
      </c>
      <c r="I722" s="22"/>
      <c r="J722" s="23"/>
    </row>
    <row r="723" spans="1:10" ht="36" x14ac:dyDescent="0.25">
      <c r="A723" s="20">
        <v>719</v>
      </c>
      <c r="B723" s="20" t="s">
        <v>1622</v>
      </c>
      <c r="C723" s="21" t="s">
        <v>1623</v>
      </c>
      <c r="D723" s="21" t="s">
        <v>7608</v>
      </c>
      <c r="E723" s="21" t="s">
        <v>7617</v>
      </c>
      <c r="F723" s="21" t="s">
        <v>7618</v>
      </c>
      <c r="G723" s="21"/>
      <c r="H723" s="21" t="s">
        <v>7619</v>
      </c>
      <c r="I723" s="20"/>
      <c r="J723" s="21"/>
    </row>
    <row r="724" spans="1:10" ht="36" x14ac:dyDescent="0.25">
      <c r="A724" s="22">
        <v>720</v>
      </c>
      <c r="B724" s="22" t="s">
        <v>1622</v>
      </c>
      <c r="C724" s="23" t="s">
        <v>1623</v>
      </c>
      <c r="D724" s="23" t="s">
        <v>7608</v>
      </c>
      <c r="E724" s="23" t="s">
        <v>7620</v>
      </c>
      <c r="F724" s="23" t="s">
        <v>7621</v>
      </c>
      <c r="G724" s="23"/>
      <c r="H724" s="23" t="s">
        <v>7619</v>
      </c>
      <c r="I724" s="22"/>
      <c r="J724" s="23"/>
    </row>
    <row r="725" spans="1:10" ht="36" x14ac:dyDescent="0.25">
      <c r="A725" s="20">
        <v>721</v>
      </c>
      <c r="B725" s="20" t="s">
        <v>1622</v>
      </c>
      <c r="C725" s="21" t="s">
        <v>1623</v>
      </c>
      <c r="D725" s="21" t="s">
        <v>7608</v>
      </c>
      <c r="E725" s="21" t="s">
        <v>7622</v>
      </c>
      <c r="F725" s="21" t="s">
        <v>7623</v>
      </c>
      <c r="G725" s="21" t="s">
        <v>7624</v>
      </c>
      <c r="H725" s="21" t="s">
        <v>7619</v>
      </c>
      <c r="I725" s="20"/>
      <c r="J725" s="21"/>
    </row>
    <row r="726" spans="1:10" ht="36" x14ac:dyDescent="0.25">
      <c r="A726" s="22">
        <v>722</v>
      </c>
      <c r="B726" s="22" t="s">
        <v>1622</v>
      </c>
      <c r="C726" s="23" t="s">
        <v>1623</v>
      </c>
      <c r="D726" s="23" t="s">
        <v>7600</v>
      </c>
      <c r="E726" s="23" t="s">
        <v>7625</v>
      </c>
      <c r="F726" s="23" t="s">
        <v>7626</v>
      </c>
      <c r="G726" s="23"/>
      <c r="H726" s="23" t="s">
        <v>7619</v>
      </c>
      <c r="I726" s="22"/>
      <c r="J726" s="23"/>
    </row>
    <row r="727" spans="1:10" ht="36" x14ac:dyDescent="0.25">
      <c r="A727" s="20">
        <v>723</v>
      </c>
      <c r="B727" s="20" t="s">
        <v>1622</v>
      </c>
      <c r="C727" s="21" t="s">
        <v>1623</v>
      </c>
      <c r="D727" s="21" t="s">
        <v>7600</v>
      </c>
      <c r="E727" s="21" t="s">
        <v>7627</v>
      </c>
      <c r="F727" s="21" t="s">
        <v>7628</v>
      </c>
      <c r="G727" s="21"/>
      <c r="H727" s="21" t="s">
        <v>7619</v>
      </c>
      <c r="I727" s="20"/>
      <c r="J727" s="21"/>
    </row>
    <row r="728" spans="1:10" ht="36" x14ac:dyDescent="0.25">
      <c r="A728" s="22">
        <v>724</v>
      </c>
      <c r="B728" s="22" t="s">
        <v>1622</v>
      </c>
      <c r="C728" s="23" t="s">
        <v>1623</v>
      </c>
      <c r="D728" s="23" t="s">
        <v>7174</v>
      </c>
      <c r="E728" s="23" t="s">
        <v>7186</v>
      </c>
      <c r="F728" s="23" t="s">
        <v>7195</v>
      </c>
      <c r="G728" s="23" t="s">
        <v>7629</v>
      </c>
      <c r="H728" s="23" t="s">
        <v>797</v>
      </c>
      <c r="I728" s="22"/>
      <c r="J728" s="23" t="s">
        <v>6107</v>
      </c>
    </row>
    <row r="729" spans="1:10" ht="36" x14ac:dyDescent="0.25">
      <c r="A729" s="20">
        <v>725</v>
      </c>
      <c r="B729" s="20" t="s">
        <v>1622</v>
      </c>
      <c r="C729" s="21" t="s">
        <v>1623</v>
      </c>
      <c r="D729" s="21" t="s">
        <v>614</v>
      </c>
      <c r="E729" s="21" t="s">
        <v>7630</v>
      </c>
      <c r="F729" s="21" t="s">
        <v>7515</v>
      </c>
      <c r="G729" s="21" t="s">
        <v>7631</v>
      </c>
      <c r="H729" s="21" t="s">
        <v>617</v>
      </c>
      <c r="I729" s="20"/>
      <c r="J729" s="21" t="s">
        <v>6107</v>
      </c>
    </row>
    <row r="730" spans="1:10" ht="18" x14ac:dyDescent="0.25">
      <c r="A730" s="22">
        <v>726</v>
      </c>
      <c r="B730" s="22" t="s">
        <v>1622</v>
      </c>
      <c r="C730" s="23" t="s">
        <v>1623</v>
      </c>
      <c r="D730" s="23" t="s">
        <v>1159</v>
      </c>
      <c r="E730" s="23" t="s">
        <v>7632</v>
      </c>
      <c r="F730" s="23" t="s">
        <v>7633</v>
      </c>
      <c r="G730" s="23" t="s">
        <v>7634</v>
      </c>
      <c r="H730" s="23" t="s">
        <v>1162</v>
      </c>
      <c r="I730" s="22"/>
      <c r="J730" s="23" t="s">
        <v>6107</v>
      </c>
    </row>
    <row r="731" spans="1:10" ht="72" x14ac:dyDescent="0.25">
      <c r="A731" s="20">
        <v>727</v>
      </c>
      <c r="B731" s="20" t="s">
        <v>2168</v>
      </c>
      <c r="C731" s="21" t="s">
        <v>2169</v>
      </c>
      <c r="D731" s="21" t="s">
        <v>6095</v>
      </c>
      <c r="E731" s="21" t="s">
        <v>7635</v>
      </c>
      <c r="F731" s="21" t="s">
        <v>7636</v>
      </c>
      <c r="G731" s="21" t="s">
        <v>6835</v>
      </c>
      <c r="H731" s="21" t="s">
        <v>280</v>
      </c>
      <c r="I731" s="20"/>
      <c r="J731" s="21"/>
    </row>
    <row r="732" spans="1:10" ht="72" x14ac:dyDescent="0.25">
      <c r="A732" s="22">
        <v>728</v>
      </c>
      <c r="B732" s="22" t="s">
        <v>2168</v>
      </c>
      <c r="C732" s="23" t="s">
        <v>2169</v>
      </c>
      <c r="D732" s="23" t="s">
        <v>7637</v>
      </c>
      <c r="E732" s="23" t="s">
        <v>7638</v>
      </c>
      <c r="F732" s="23" t="s">
        <v>7639</v>
      </c>
      <c r="G732" s="23"/>
      <c r="H732" s="23" t="s">
        <v>2005</v>
      </c>
      <c r="I732" s="22"/>
      <c r="J732" s="23"/>
    </row>
    <row r="733" spans="1:10" ht="72" x14ac:dyDescent="0.25">
      <c r="A733" s="20">
        <v>729</v>
      </c>
      <c r="B733" s="20" t="s">
        <v>2168</v>
      </c>
      <c r="C733" s="21" t="s">
        <v>2169</v>
      </c>
      <c r="D733" s="21" t="s">
        <v>7637</v>
      </c>
      <c r="E733" s="21" t="s">
        <v>7640</v>
      </c>
      <c r="F733" s="21" t="s">
        <v>7641</v>
      </c>
      <c r="G733" s="21" t="s">
        <v>6835</v>
      </c>
      <c r="H733" s="21" t="s">
        <v>2005</v>
      </c>
      <c r="I733" s="20"/>
      <c r="J733" s="21"/>
    </row>
    <row r="734" spans="1:10" ht="18" x14ac:dyDescent="0.25">
      <c r="A734" s="22">
        <v>730</v>
      </c>
      <c r="B734" s="22" t="s">
        <v>2168</v>
      </c>
      <c r="C734" s="23" t="s">
        <v>2169</v>
      </c>
      <c r="D734" s="23" t="s">
        <v>7637</v>
      </c>
      <c r="E734" s="23" t="s">
        <v>7642</v>
      </c>
      <c r="F734" s="23" t="s">
        <v>612</v>
      </c>
      <c r="G734" s="23" t="s">
        <v>7643</v>
      </c>
      <c r="H734" s="23" t="s">
        <v>2190</v>
      </c>
      <c r="I734" s="22"/>
      <c r="J734" s="23"/>
    </row>
    <row r="735" spans="1:10" ht="54" x14ac:dyDescent="0.25">
      <c r="A735" s="20">
        <v>731</v>
      </c>
      <c r="B735" s="20" t="s">
        <v>2168</v>
      </c>
      <c r="C735" s="21" t="s">
        <v>2169</v>
      </c>
      <c r="D735" s="21" t="s">
        <v>7637</v>
      </c>
      <c r="E735" s="21" t="s">
        <v>7644</v>
      </c>
      <c r="F735" s="21" t="s">
        <v>7645</v>
      </c>
      <c r="G735" s="21"/>
      <c r="H735" s="21" t="s">
        <v>2190</v>
      </c>
      <c r="I735" s="20"/>
      <c r="J735" s="21"/>
    </row>
    <row r="736" spans="1:10" ht="18" x14ac:dyDescent="0.25">
      <c r="A736" s="22">
        <v>732</v>
      </c>
      <c r="B736" s="22" t="s">
        <v>2168</v>
      </c>
      <c r="C736" s="23" t="s">
        <v>2169</v>
      </c>
      <c r="D736" s="23" t="s">
        <v>7637</v>
      </c>
      <c r="E736" s="23" t="s">
        <v>7646</v>
      </c>
      <c r="F736" s="23" t="s">
        <v>2199</v>
      </c>
      <c r="G736" s="23" t="s">
        <v>7647</v>
      </c>
      <c r="H736" s="23" t="s">
        <v>2190</v>
      </c>
      <c r="I736" s="22"/>
      <c r="J736" s="23"/>
    </row>
    <row r="737" spans="1:10" ht="18" x14ac:dyDescent="0.25">
      <c r="A737" s="20">
        <v>733</v>
      </c>
      <c r="B737" s="20" t="s">
        <v>2168</v>
      </c>
      <c r="C737" s="21" t="s">
        <v>2169</v>
      </c>
      <c r="D737" s="21" t="s">
        <v>7637</v>
      </c>
      <c r="E737" s="21" t="s">
        <v>7648</v>
      </c>
      <c r="F737" s="21" t="s">
        <v>7649</v>
      </c>
      <c r="G737" s="21"/>
      <c r="H737" s="21" t="s">
        <v>2190</v>
      </c>
      <c r="I737" s="20"/>
      <c r="J737" s="21"/>
    </row>
    <row r="738" spans="1:10" ht="54" x14ac:dyDescent="0.25">
      <c r="A738" s="22">
        <v>734</v>
      </c>
      <c r="B738" s="22" t="s">
        <v>2168</v>
      </c>
      <c r="C738" s="23" t="s">
        <v>2169</v>
      </c>
      <c r="D738" s="23" t="s">
        <v>7637</v>
      </c>
      <c r="E738" s="23" t="s">
        <v>7650</v>
      </c>
      <c r="F738" s="23" t="s">
        <v>7651</v>
      </c>
      <c r="G738" s="23" t="s">
        <v>7652</v>
      </c>
      <c r="H738" s="23" t="s">
        <v>2190</v>
      </c>
      <c r="I738" s="22"/>
      <c r="J738" s="23" t="s">
        <v>6083</v>
      </c>
    </row>
    <row r="739" spans="1:10" ht="18" x14ac:dyDescent="0.25">
      <c r="A739" s="20">
        <v>735</v>
      </c>
      <c r="B739" s="20" t="s">
        <v>2168</v>
      </c>
      <c r="C739" s="21" t="s">
        <v>2169</v>
      </c>
      <c r="D739" s="21" t="s">
        <v>7653</v>
      </c>
      <c r="E739" s="21" t="s">
        <v>7654</v>
      </c>
      <c r="F739" s="21" t="s">
        <v>7655</v>
      </c>
      <c r="G739" s="21"/>
      <c r="H739" s="21" t="s">
        <v>2008</v>
      </c>
      <c r="I739" s="20"/>
      <c r="J739" s="21" t="s">
        <v>5957</v>
      </c>
    </row>
    <row r="740" spans="1:10" ht="18" x14ac:dyDescent="0.25">
      <c r="A740" s="22">
        <v>736</v>
      </c>
      <c r="B740" s="22" t="s">
        <v>2168</v>
      </c>
      <c r="C740" s="23" t="s">
        <v>2169</v>
      </c>
      <c r="D740" s="23" t="s">
        <v>7653</v>
      </c>
      <c r="E740" s="23" t="s">
        <v>7656</v>
      </c>
      <c r="F740" s="23" t="s">
        <v>4428</v>
      </c>
      <c r="G740" s="23"/>
      <c r="H740" s="23" t="s">
        <v>2008</v>
      </c>
      <c r="I740" s="22"/>
      <c r="J740" s="23"/>
    </row>
    <row r="741" spans="1:10" ht="36" x14ac:dyDescent="0.25">
      <c r="A741" s="20">
        <v>737</v>
      </c>
      <c r="B741" s="20" t="s">
        <v>2168</v>
      </c>
      <c r="C741" s="21" t="s">
        <v>2169</v>
      </c>
      <c r="D741" s="21" t="s">
        <v>7653</v>
      </c>
      <c r="E741" s="21" t="s">
        <v>7657</v>
      </c>
      <c r="F741" s="21" t="s">
        <v>2216</v>
      </c>
      <c r="G741" s="21"/>
      <c r="H741" s="21" t="s">
        <v>2008</v>
      </c>
      <c r="I741" s="20"/>
      <c r="J741" s="21"/>
    </row>
    <row r="742" spans="1:10" ht="36" x14ac:dyDescent="0.25">
      <c r="A742" s="22">
        <v>738</v>
      </c>
      <c r="B742" s="22" t="s">
        <v>2168</v>
      </c>
      <c r="C742" s="23" t="s">
        <v>2169</v>
      </c>
      <c r="D742" s="23" t="s">
        <v>7653</v>
      </c>
      <c r="E742" s="23" t="s">
        <v>7658</v>
      </c>
      <c r="F742" s="23" t="s">
        <v>7659</v>
      </c>
      <c r="G742" s="23"/>
      <c r="H742" s="23" t="s">
        <v>2008</v>
      </c>
      <c r="I742" s="22"/>
      <c r="J742" s="23"/>
    </row>
    <row r="743" spans="1:10" ht="18" x14ac:dyDescent="0.25">
      <c r="A743" s="20">
        <v>739</v>
      </c>
      <c r="B743" s="20" t="s">
        <v>2168</v>
      </c>
      <c r="C743" s="21" t="s">
        <v>2169</v>
      </c>
      <c r="D743" s="21" t="s">
        <v>7653</v>
      </c>
      <c r="E743" s="21" t="s">
        <v>7660</v>
      </c>
      <c r="F743" s="21" t="s">
        <v>7661</v>
      </c>
      <c r="G743" s="21"/>
      <c r="H743" s="21" t="s">
        <v>2008</v>
      </c>
      <c r="I743" s="20"/>
      <c r="J743" s="21"/>
    </row>
    <row r="744" spans="1:10" ht="36" x14ac:dyDescent="0.25">
      <c r="A744" s="22">
        <v>740</v>
      </c>
      <c r="B744" s="22" t="s">
        <v>2168</v>
      </c>
      <c r="C744" s="23" t="s">
        <v>2169</v>
      </c>
      <c r="D744" s="23" t="s">
        <v>7653</v>
      </c>
      <c r="E744" s="23" t="s">
        <v>7662</v>
      </c>
      <c r="F744" s="23" t="s">
        <v>7663</v>
      </c>
      <c r="G744" s="23" t="s">
        <v>7664</v>
      </c>
      <c r="H744" s="23" t="s">
        <v>2008</v>
      </c>
      <c r="I744" s="22"/>
      <c r="J744" s="23"/>
    </row>
    <row r="745" spans="1:10" ht="18" x14ac:dyDescent="0.25">
      <c r="A745" s="20">
        <v>741</v>
      </c>
      <c r="B745" s="20" t="s">
        <v>2168</v>
      </c>
      <c r="C745" s="21" t="s">
        <v>2169</v>
      </c>
      <c r="D745" s="21" t="s">
        <v>7665</v>
      </c>
      <c r="E745" s="21" t="s">
        <v>7666</v>
      </c>
      <c r="F745" s="21" t="s">
        <v>7667</v>
      </c>
      <c r="G745" s="21"/>
      <c r="H745" s="21" t="s">
        <v>1110</v>
      </c>
      <c r="I745" s="20"/>
      <c r="J745" s="21"/>
    </row>
    <row r="746" spans="1:10" ht="18" x14ac:dyDescent="0.25">
      <c r="A746" s="22">
        <v>742</v>
      </c>
      <c r="B746" s="22" t="s">
        <v>2168</v>
      </c>
      <c r="C746" s="23" t="s">
        <v>2169</v>
      </c>
      <c r="D746" s="23" t="s">
        <v>7665</v>
      </c>
      <c r="E746" s="23" t="s">
        <v>7668</v>
      </c>
      <c r="F746" s="23" t="s">
        <v>7669</v>
      </c>
      <c r="G746" s="23"/>
      <c r="H746" s="23" t="s">
        <v>2238</v>
      </c>
      <c r="I746" s="22"/>
      <c r="J746" s="23"/>
    </row>
    <row r="747" spans="1:10" ht="36" x14ac:dyDescent="0.25">
      <c r="A747" s="20">
        <v>743</v>
      </c>
      <c r="B747" s="20" t="s">
        <v>2168</v>
      </c>
      <c r="C747" s="21" t="s">
        <v>2169</v>
      </c>
      <c r="D747" s="21" t="s">
        <v>7665</v>
      </c>
      <c r="E747" s="21" t="s">
        <v>7670</v>
      </c>
      <c r="F747" s="21" t="s">
        <v>7671</v>
      </c>
      <c r="G747" s="21"/>
      <c r="H747" s="21" t="s">
        <v>2238</v>
      </c>
      <c r="I747" s="20"/>
      <c r="J747" s="21"/>
    </row>
    <row r="748" spans="1:10" ht="18" x14ac:dyDescent="0.25">
      <c r="A748" s="22">
        <v>744</v>
      </c>
      <c r="B748" s="22" t="s">
        <v>2168</v>
      </c>
      <c r="C748" s="23" t="s">
        <v>2169</v>
      </c>
      <c r="D748" s="23" t="s">
        <v>7665</v>
      </c>
      <c r="E748" s="23" t="s">
        <v>7672</v>
      </c>
      <c r="F748" s="23" t="s">
        <v>2246</v>
      </c>
      <c r="G748" s="23"/>
      <c r="H748" s="23" t="s">
        <v>2238</v>
      </c>
      <c r="I748" s="22"/>
      <c r="J748" s="23"/>
    </row>
    <row r="749" spans="1:10" ht="36" x14ac:dyDescent="0.25">
      <c r="A749" s="20">
        <v>745</v>
      </c>
      <c r="B749" s="20" t="s">
        <v>2168</v>
      </c>
      <c r="C749" s="21" t="s">
        <v>2169</v>
      </c>
      <c r="D749" s="21" t="s">
        <v>7665</v>
      </c>
      <c r="E749" s="21" t="s">
        <v>7673</v>
      </c>
      <c r="F749" s="21" t="s">
        <v>7674</v>
      </c>
      <c r="G749" s="21"/>
      <c r="H749" s="21" t="s">
        <v>2238</v>
      </c>
      <c r="I749" s="20"/>
      <c r="J749" s="21"/>
    </row>
    <row r="750" spans="1:10" ht="18" x14ac:dyDescent="0.25">
      <c r="A750" s="22">
        <v>746</v>
      </c>
      <c r="B750" s="22" t="s">
        <v>2168</v>
      </c>
      <c r="C750" s="23" t="s">
        <v>2169</v>
      </c>
      <c r="D750" s="23" t="s">
        <v>7665</v>
      </c>
      <c r="E750" s="23" t="s">
        <v>7675</v>
      </c>
      <c r="F750" s="23" t="s">
        <v>7676</v>
      </c>
      <c r="G750" s="23"/>
      <c r="H750" s="23" t="s">
        <v>2238</v>
      </c>
      <c r="I750" s="22"/>
      <c r="J750" s="23"/>
    </row>
    <row r="751" spans="1:10" ht="72" x14ac:dyDescent="0.25">
      <c r="A751" s="20">
        <v>747</v>
      </c>
      <c r="B751" s="20" t="s">
        <v>2168</v>
      </c>
      <c r="C751" s="21" t="s">
        <v>2169</v>
      </c>
      <c r="D751" s="21" t="s">
        <v>7665</v>
      </c>
      <c r="E751" s="21" t="s">
        <v>7677</v>
      </c>
      <c r="F751" s="21" t="s">
        <v>7678</v>
      </c>
      <c r="G751" s="21" t="s">
        <v>7679</v>
      </c>
      <c r="H751" s="21" t="s">
        <v>2238</v>
      </c>
      <c r="I751" s="20" t="s">
        <v>5914</v>
      </c>
      <c r="J751" s="21" t="s">
        <v>6083</v>
      </c>
    </row>
    <row r="752" spans="1:10" ht="18" x14ac:dyDescent="0.25">
      <c r="A752" s="22">
        <v>748</v>
      </c>
      <c r="B752" s="22" t="s">
        <v>2168</v>
      </c>
      <c r="C752" s="23" t="s">
        <v>2169</v>
      </c>
      <c r="D752" s="23" t="s">
        <v>7665</v>
      </c>
      <c r="E752" s="23" t="s">
        <v>7680</v>
      </c>
      <c r="F752" s="23" t="s">
        <v>2263</v>
      </c>
      <c r="G752" s="23"/>
      <c r="H752" s="23" t="s">
        <v>1114</v>
      </c>
      <c r="I752" s="22"/>
      <c r="J752" s="23"/>
    </row>
    <row r="753" spans="1:10" ht="18" x14ac:dyDescent="0.25">
      <c r="A753" s="20">
        <v>749</v>
      </c>
      <c r="B753" s="20" t="s">
        <v>2168</v>
      </c>
      <c r="C753" s="21" t="s">
        <v>2169</v>
      </c>
      <c r="D753" s="21" t="s">
        <v>7665</v>
      </c>
      <c r="E753" s="21" t="s">
        <v>7681</v>
      </c>
      <c r="F753" s="21" t="s">
        <v>7682</v>
      </c>
      <c r="G753" s="21"/>
      <c r="H753" s="21" t="s">
        <v>1114</v>
      </c>
      <c r="I753" s="20"/>
      <c r="J753" s="21"/>
    </row>
    <row r="754" spans="1:10" ht="18" x14ac:dyDescent="0.25">
      <c r="A754" s="22">
        <v>750</v>
      </c>
      <c r="B754" s="22" t="s">
        <v>2168</v>
      </c>
      <c r="C754" s="23" t="s">
        <v>2169</v>
      </c>
      <c r="D754" s="23" t="s">
        <v>7665</v>
      </c>
      <c r="E754" s="23" t="s">
        <v>7683</v>
      </c>
      <c r="F754" s="23" t="s">
        <v>7684</v>
      </c>
      <c r="G754" s="23"/>
      <c r="H754" s="23" t="s">
        <v>1114</v>
      </c>
      <c r="I754" s="22"/>
      <c r="J754" s="23"/>
    </row>
    <row r="755" spans="1:10" ht="18" x14ac:dyDescent="0.25">
      <c r="A755" s="20">
        <v>751</v>
      </c>
      <c r="B755" s="20" t="s">
        <v>2168</v>
      </c>
      <c r="C755" s="21" t="s">
        <v>2169</v>
      </c>
      <c r="D755" s="21" t="s">
        <v>7665</v>
      </c>
      <c r="E755" s="21" t="s">
        <v>7685</v>
      </c>
      <c r="F755" s="21" t="s">
        <v>7686</v>
      </c>
      <c r="G755" s="21" t="s">
        <v>7687</v>
      </c>
      <c r="H755" s="21" t="s">
        <v>1114</v>
      </c>
      <c r="I755" s="20"/>
      <c r="J755" s="21"/>
    </row>
    <row r="756" spans="1:10" ht="18" x14ac:dyDescent="0.25">
      <c r="A756" s="22">
        <v>752</v>
      </c>
      <c r="B756" s="22" t="s">
        <v>2168</v>
      </c>
      <c r="C756" s="23" t="s">
        <v>2169</v>
      </c>
      <c r="D756" s="23" t="s">
        <v>7665</v>
      </c>
      <c r="E756" s="23" t="s">
        <v>7688</v>
      </c>
      <c r="F756" s="23" t="s">
        <v>7689</v>
      </c>
      <c r="G756" s="23"/>
      <c r="H756" s="23" t="s">
        <v>1114</v>
      </c>
      <c r="I756" s="22"/>
      <c r="J756" s="23"/>
    </row>
    <row r="757" spans="1:10" ht="18" x14ac:dyDescent="0.25">
      <c r="A757" s="20">
        <v>753</v>
      </c>
      <c r="B757" s="20" t="s">
        <v>2168</v>
      </c>
      <c r="C757" s="21" t="s">
        <v>2169</v>
      </c>
      <c r="D757" s="21" t="s">
        <v>7665</v>
      </c>
      <c r="E757" s="21" t="s">
        <v>7690</v>
      </c>
      <c r="F757" s="21" t="s">
        <v>2273</v>
      </c>
      <c r="G757" s="21"/>
      <c r="H757" s="21" t="s">
        <v>1114</v>
      </c>
      <c r="I757" s="20"/>
      <c r="J757" s="21"/>
    </row>
    <row r="758" spans="1:10" ht="90" x14ac:dyDescent="0.25">
      <c r="A758" s="22">
        <v>754</v>
      </c>
      <c r="B758" s="22" t="s">
        <v>2168</v>
      </c>
      <c r="C758" s="23" t="s">
        <v>2169</v>
      </c>
      <c r="D758" s="23" t="s">
        <v>7665</v>
      </c>
      <c r="E758" s="23" t="s">
        <v>7691</v>
      </c>
      <c r="F758" s="23" t="s">
        <v>7692</v>
      </c>
      <c r="G758" s="23" t="s">
        <v>7693</v>
      </c>
      <c r="H758" s="23" t="s">
        <v>1114</v>
      </c>
      <c r="I758" s="22"/>
      <c r="J758" s="23" t="s">
        <v>5957</v>
      </c>
    </row>
    <row r="759" spans="1:10" ht="36" x14ac:dyDescent="0.25">
      <c r="A759" s="20">
        <v>755</v>
      </c>
      <c r="B759" s="20" t="s">
        <v>2168</v>
      </c>
      <c r="C759" s="21" t="s">
        <v>2169</v>
      </c>
      <c r="D759" s="21" t="s">
        <v>7665</v>
      </c>
      <c r="E759" s="21" t="s">
        <v>7694</v>
      </c>
      <c r="F759" s="21" t="s">
        <v>7695</v>
      </c>
      <c r="G759" s="21"/>
      <c r="H759" s="21" t="s">
        <v>2280</v>
      </c>
      <c r="I759" s="20"/>
      <c r="J759" s="21"/>
    </row>
    <row r="760" spans="1:10" ht="36" x14ac:dyDescent="0.25">
      <c r="A760" s="22">
        <v>756</v>
      </c>
      <c r="B760" s="22" t="s">
        <v>2168</v>
      </c>
      <c r="C760" s="23" t="s">
        <v>2169</v>
      </c>
      <c r="D760" s="23" t="s">
        <v>7665</v>
      </c>
      <c r="E760" s="23" t="s">
        <v>7696</v>
      </c>
      <c r="F760" s="23" t="s">
        <v>7697</v>
      </c>
      <c r="G760" s="23" t="s">
        <v>7698</v>
      </c>
      <c r="H760" s="23" t="s">
        <v>2280</v>
      </c>
      <c r="I760" s="22"/>
      <c r="J760" s="23"/>
    </row>
    <row r="761" spans="1:10" ht="54" x14ac:dyDescent="0.25">
      <c r="A761" s="20">
        <v>757</v>
      </c>
      <c r="B761" s="20" t="s">
        <v>2168</v>
      </c>
      <c r="C761" s="21" t="s">
        <v>2169</v>
      </c>
      <c r="D761" s="21" t="s">
        <v>7665</v>
      </c>
      <c r="E761" s="21" t="s">
        <v>7699</v>
      </c>
      <c r="F761" s="21" t="s">
        <v>7700</v>
      </c>
      <c r="G761" s="21"/>
      <c r="H761" s="21" t="s">
        <v>2280</v>
      </c>
      <c r="I761" s="20"/>
      <c r="J761" s="21"/>
    </row>
    <row r="762" spans="1:10" ht="36" x14ac:dyDescent="0.25">
      <c r="A762" s="22">
        <v>758</v>
      </c>
      <c r="B762" s="22" t="s">
        <v>2168</v>
      </c>
      <c r="C762" s="23" t="s">
        <v>2169</v>
      </c>
      <c r="D762" s="23" t="s">
        <v>7665</v>
      </c>
      <c r="E762" s="23" t="s">
        <v>7701</v>
      </c>
      <c r="F762" s="23" t="s">
        <v>7702</v>
      </c>
      <c r="G762" s="23" t="s">
        <v>7703</v>
      </c>
      <c r="H762" s="23" t="s">
        <v>2280</v>
      </c>
      <c r="I762" s="22"/>
      <c r="J762" s="23" t="s">
        <v>5957</v>
      </c>
    </row>
    <row r="763" spans="1:10" ht="18" x14ac:dyDescent="0.25">
      <c r="A763" s="20">
        <v>759</v>
      </c>
      <c r="B763" s="20" t="s">
        <v>2168</v>
      </c>
      <c r="C763" s="21" t="s">
        <v>2169</v>
      </c>
      <c r="D763" s="21" t="s">
        <v>7665</v>
      </c>
      <c r="E763" s="21" t="s">
        <v>7704</v>
      </c>
      <c r="F763" s="21" t="s">
        <v>7705</v>
      </c>
      <c r="G763" s="21"/>
      <c r="H763" s="21" t="s">
        <v>2280</v>
      </c>
      <c r="I763" s="20"/>
      <c r="J763" s="21"/>
    </row>
    <row r="764" spans="1:10" ht="36" x14ac:dyDescent="0.25">
      <c r="A764" s="22">
        <v>760</v>
      </c>
      <c r="B764" s="22" t="s">
        <v>2168</v>
      </c>
      <c r="C764" s="23" t="s">
        <v>2169</v>
      </c>
      <c r="D764" s="23" t="s">
        <v>7665</v>
      </c>
      <c r="E764" s="23" t="s">
        <v>7706</v>
      </c>
      <c r="F764" s="23" t="s">
        <v>7707</v>
      </c>
      <c r="G764" s="23" t="s">
        <v>7708</v>
      </c>
      <c r="H764" s="23" t="s">
        <v>2298</v>
      </c>
      <c r="I764" s="22"/>
      <c r="J764" s="23" t="s">
        <v>5957</v>
      </c>
    </row>
    <row r="765" spans="1:10" ht="18" x14ac:dyDescent="0.25">
      <c r="A765" s="20">
        <v>761</v>
      </c>
      <c r="B765" s="20" t="s">
        <v>2168</v>
      </c>
      <c r="C765" s="21" t="s">
        <v>2169</v>
      </c>
      <c r="D765" s="21" t="s">
        <v>7665</v>
      </c>
      <c r="E765" s="21" t="s">
        <v>7709</v>
      </c>
      <c r="F765" s="21" t="s">
        <v>7710</v>
      </c>
      <c r="G765" s="21"/>
      <c r="H765" s="21" t="s">
        <v>2298</v>
      </c>
      <c r="I765" s="20"/>
      <c r="J765" s="21"/>
    </row>
    <row r="766" spans="1:10" ht="18" x14ac:dyDescent="0.25">
      <c r="A766" s="22">
        <v>762</v>
      </c>
      <c r="B766" s="22" t="s">
        <v>2168</v>
      </c>
      <c r="C766" s="23" t="s">
        <v>2169</v>
      </c>
      <c r="D766" s="23" t="s">
        <v>7665</v>
      </c>
      <c r="E766" s="23" t="s">
        <v>7711</v>
      </c>
      <c r="F766" s="23" t="s">
        <v>2312</v>
      </c>
      <c r="G766" s="23"/>
      <c r="H766" s="23" t="s">
        <v>2298</v>
      </c>
      <c r="I766" s="22"/>
      <c r="J766" s="23"/>
    </row>
    <row r="767" spans="1:10" ht="36" x14ac:dyDescent="0.25">
      <c r="A767" s="20">
        <v>763</v>
      </c>
      <c r="B767" s="20" t="s">
        <v>2168</v>
      </c>
      <c r="C767" s="21" t="s">
        <v>2169</v>
      </c>
      <c r="D767" s="21" t="s">
        <v>7665</v>
      </c>
      <c r="E767" s="21" t="s">
        <v>7712</v>
      </c>
      <c r="F767" s="21" t="s">
        <v>7713</v>
      </c>
      <c r="G767" s="21"/>
      <c r="H767" s="21" t="s">
        <v>2298</v>
      </c>
      <c r="I767" s="20"/>
      <c r="J767" s="21"/>
    </row>
    <row r="768" spans="1:10" ht="36" x14ac:dyDescent="0.25">
      <c r="A768" s="22">
        <v>764</v>
      </c>
      <c r="B768" s="22" t="s">
        <v>2168</v>
      </c>
      <c r="C768" s="23" t="s">
        <v>2169</v>
      </c>
      <c r="D768" s="23" t="s">
        <v>7714</v>
      </c>
      <c r="E768" s="23" t="s">
        <v>7715</v>
      </c>
      <c r="F768" s="23" t="s">
        <v>7716</v>
      </c>
      <c r="G768" s="23" t="s">
        <v>6933</v>
      </c>
      <c r="H768" s="23" t="s">
        <v>2298</v>
      </c>
      <c r="I768" s="22"/>
      <c r="J768" s="23"/>
    </row>
    <row r="769" spans="1:10" ht="18" x14ac:dyDescent="0.25">
      <c r="A769" s="20">
        <v>765</v>
      </c>
      <c r="B769" s="20" t="s">
        <v>2168</v>
      </c>
      <c r="C769" s="21" t="s">
        <v>2169</v>
      </c>
      <c r="D769" s="21" t="s">
        <v>7717</v>
      </c>
      <c r="E769" s="21" t="s">
        <v>7718</v>
      </c>
      <c r="F769" s="21" t="s">
        <v>7719</v>
      </c>
      <c r="G769" s="21" t="s">
        <v>7720</v>
      </c>
      <c r="H769" s="21" t="s">
        <v>2319</v>
      </c>
      <c r="I769" s="20"/>
      <c r="J769" s="21"/>
    </row>
    <row r="770" spans="1:10" ht="18" x14ac:dyDescent="0.25">
      <c r="A770" s="22">
        <v>766</v>
      </c>
      <c r="B770" s="22" t="s">
        <v>2168</v>
      </c>
      <c r="C770" s="23" t="s">
        <v>2169</v>
      </c>
      <c r="D770" s="23" t="s">
        <v>7717</v>
      </c>
      <c r="E770" s="23" t="s">
        <v>7721</v>
      </c>
      <c r="F770" s="23" t="s">
        <v>2328</v>
      </c>
      <c r="G770" s="23"/>
      <c r="H770" s="23" t="s">
        <v>2319</v>
      </c>
      <c r="I770" s="22"/>
      <c r="J770" s="23"/>
    </row>
    <row r="771" spans="1:10" ht="36" x14ac:dyDescent="0.25">
      <c r="A771" s="20">
        <v>767</v>
      </c>
      <c r="B771" s="20" t="s">
        <v>2168</v>
      </c>
      <c r="C771" s="21" t="s">
        <v>2169</v>
      </c>
      <c r="D771" s="21" t="s">
        <v>7717</v>
      </c>
      <c r="E771" s="21" t="s">
        <v>7722</v>
      </c>
      <c r="F771" s="21" t="s">
        <v>7723</v>
      </c>
      <c r="G771" s="21"/>
      <c r="H771" s="21" t="s">
        <v>2319</v>
      </c>
      <c r="I771" s="20"/>
      <c r="J771" s="21"/>
    </row>
    <row r="772" spans="1:10" ht="90" x14ac:dyDescent="0.25">
      <c r="A772" s="22">
        <v>768</v>
      </c>
      <c r="B772" s="22" t="s">
        <v>2168</v>
      </c>
      <c r="C772" s="23" t="s">
        <v>2169</v>
      </c>
      <c r="D772" s="23" t="s">
        <v>7717</v>
      </c>
      <c r="E772" s="23" t="s">
        <v>7724</v>
      </c>
      <c r="F772" s="23" t="s">
        <v>7725</v>
      </c>
      <c r="G772" s="23" t="s">
        <v>7726</v>
      </c>
      <c r="H772" s="23" t="s">
        <v>2319</v>
      </c>
      <c r="I772" s="22"/>
      <c r="J772" s="23" t="s">
        <v>5957</v>
      </c>
    </row>
    <row r="773" spans="1:10" ht="18" x14ac:dyDescent="0.25">
      <c r="A773" s="20">
        <v>769</v>
      </c>
      <c r="B773" s="20" t="s">
        <v>2168</v>
      </c>
      <c r="C773" s="21" t="s">
        <v>2169</v>
      </c>
      <c r="D773" s="21" t="s">
        <v>7717</v>
      </c>
      <c r="E773" s="21" t="s">
        <v>7727</v>
      </c>
      <c r="F773" s="21" t="s">
        <v>7728</v>
      </c>
      <c r="G773" s="21" t="s">
        <v>7729</v>
      </c>
      <c r="H773" s="21" t="s">
        <v>2319</v>
      </c>
      <c r="I773" s="20"/>
      <c r="J773" s="21" t="s">
        <v>5957</v>
      </c>
    </row>
    <row r="774" spans="1:10" ht="18" x14ac:dyDescent="0.25">
      <c r="A774" s="22">
        <v>770</v>
      </c>
      <c r="B774" s="22" t="s">
        <v>2168</v>
      </c>
      <c r="C774" s="23" t="s">
        <v>2169</v>
      </c>
      <c r="D774" s="23" t="s">
        <v>7717</v>
      </c>
      <c r="E774" s="23" t="s">
        <v>7730</v>
      </c>
      <c r="F774" s="23" t="s">
        <v>7731</v>
      </c>
      <c r="G774" s="23"/>
      <c r="H774" s="23" t="s">
        <v>2337</v>
      </c>
      <c r="I774" s="22"/>
      <c r="J774" s="23"/>
    </row>
    <row r="775" spans="1:10" ht="18" x14ac:dyDescent="0.25">
      <c r="A775" s="20">
        <v>771</v>
      </c>
      <c r="B775" s="20" t="s">
        <v>2168</v>
      </c>
      <c r="C775" s="21" t="s">
        <v>2169</v>
      </c>
      <c r="D775" s="21" t="s">
        <v>7717</v>
      </c>
      <c r="E775" s="21" t="s">
        <v>7732</v>
      </c>
      <c r="F775" s="21" t="s">
        <v>7733</v>
      </c>
      <c r="G775" s="21"/>
      <c r="H775" s="21" t="s">
        <v>2337</v>
      </c>
      <c r="I775" s="20"/>
      <c r="J775" s="21"/>
    </row>
    <row r="776" spans="1:10" ht="54" x14ac:dyDescent="0.25">
      <c r="A776" s="22">
        <v>772</v>
      </c>
      <c r="B776" s="22" t="s">
        <v>2168</v>
      </c>
      <c r="C776" s="23" t="s">
        <v>2169</v>
      </c>
      <c r="D776" s="23" t="s">
        <v>7717</v>
      </c>
      <c r="E776" s="23" t="s">
        <v>7734</v>
      </c>
      <c r="F776" s="23" t="s">
        <v>7735</v>
      </c>
      <c r="G776" s="23"/>
      <c r="H776" s="23" t="s">
        <v>2337</v>
      </c>
      <c r="I776" s="22"/>
      <c r="J776" s="23"/>
    </row>
    <row r="777" spans="1:10" ht="18" x14ac:dyDescent="0.25">
      <c r="A777" s="20">
        <v>773</v>
      </c>
      <c r="B777" s="20" t="s">
        <v>2168</v>
      </c>
      <c r="C777" s="21" t="s">
        <v>2169</v>
      </c>
      <c r="D777" s="21" t="s">
        <v>7717</v>
      </c>
      <c r="E777" s="21" t="s">
        <v>7736</v>
      </c>
      <c r="F777" s="21" t="s">
        <v>7737</v>
      </c>
      <c r="G777" s="21"/>
      <c r="H777" s="21" t="s">
        <v>284</v>
      </c>
      <c r="I777" s="20"/>
      <c r="J777" s="21" t="s">
        <v>5957</v>
      </c>
    </row>
    <row r="778" spans="1:10" ht="18" x14ac:dyDescent="0.25">
      <c r="A778" s="22">
        <v>774</v>
      </c>
      <c r="B778" s="22" t="s">
        <v>2168</v>
      </c>
      <c r="C778" s="23" t="s">
        <v>2169</v>
      </c>
      <c r="D778" s="23" t="s">
        <v>7717</v>
      </c>
      <c r="E778" s="23" t="s">
        <v>7738</v>
      </c>
      <c r="F778" s="23" t="s">
        <v>7739</v>
      </c>
      <c r="G778" s="23"/>
      <c r="H778" s="23" t="s">
        <v>284</v>
      </c>
      <c r="I778" s="22"/>
      <c r="J778" s="23"/>
    </row>
    <row r="779" spans="1:10" ht="36" x14ac:dyDescent="0.25">
      <c r="A779" s="20">
        <v>775</v>
      </c>
      <c r="B779" s="20" t="s">
        <v>2168</v>
      </c>
      <c r="C779" s="21" t="s">
        <v>2169</v>
      </c>
      <c r="D779" s="21" t="s">
        <v>7717</v>
      </c>
      <c r="E779" s="21" t="s">
        <v>7740</v>
      </c>
      <c r="F779" s="21" t="s">
        <v>7741</v>
      </c>
      <c r="G779" s="21"/>
      <c r="H779" s="21" t="s">
        <v>284</v>
      </c>
      <c r="I779" s="20"/>
      <c r="J779" s="21"/>
    </row>
    <row r="780" spans="1:10" ht="18" x14ac:dyDescent="0.25">
      <c r="A780" s="22">
        <v>776</v>
      </c>
      <c r="B780" s="22" t="s">
        <v>2168</v>
      </c>
      <c r="C780" s="23" t="s">
        <v>2169</v>
      </c>
      <c r="D780" s="23" t="s">
        <v>7717</v>
      </c>
      <c r="E780" s="23" t="s">
        <v>7742</v>
      </c>
      <c r="F780" s="23" t="s">
        <v>7743</v>
      </c>
      <c r="G780" s="23"/>
      <c r="H780" s="23" t="s">
        <v>284</v>
      </c>
      <c r="I780" s="22"/>
      <c r="J780" s="23"/>
    </row>
    <row r="781" spans="1:10" ht="18" x14ac:dyDescent="0.25">
      <c r="A781" s="20">
        <v>777</v>
      </c>
      <c r="B781" s="20" t="s">
        <v>2168</v>
      </c>
      <c r="C781" s="21" t="s">
        <v>2169</v>
      </c>
      <c r="D781" s="21" t="s">
        <v>7717</v>
      </c>
      <c r="E781" s="21" t="s">
        <v>7744</v>
      </c>
      <c r="F781" s="21" t="s">
        <v>7745</v>
      </c>
      <c r="G781" s="21"/>
      <c r="H781" s="21" t="s">
        <v>284</v>
      </c>
      <c r="I781" s="20"/>
      <c r="J781" s="21"/>
    </row>
    <row r="782" spans="1:10" ht="18" x14ac:dyDescent="0.25">
      <c r="A782" s="22">
        <v>778</v>
      </c>
      <c r="B782" s="22" t="s">
        <v>2168</v>
      </c>
      <c r="C782" s="23" t="s">
        <v>2169</v>
      </c>
      <c r="D782" s="23" t="s">
        <v>7717</v>
      </c>
      <c r="E782" s="23" t="s">
        <v>7746</v>
      </c>
      <c r="F782" s="23" t="s">
        <v>7747</v>
      </c>
      <c r="G782" s="23"/>
      <c r="H782" s="23" t="s">
        <v>284</v>
      </c>
      <c r="I782" s="22"/>
      <c r="J782" s="23"/>
    </row>
    <row r="783" spans="1:10" ht="18" x14ac:dyDescent="0.25">
      <c r="A783" s="20">
        <v>779</v>
      </c>
      <c r="B783" s="20" t="s">
        <v>2168</v>
      </c>
      <c r="C783" s="21" t="s">
        <v>2169</v>
      </c>
      <c r="D783" s="21" t="s">
        <v>7717</v>
      </c>
      <c r="E783" s="21" t="s">
        <v>7748</v>
      </c>
      <c r="F783" s="21" t="s">
        <v>2374</v>
      </c>
      <c r="G783" s="21"/>
      <c r="H783" s="21" t="s">
        <v>284</v>
      </c>
      <c r="I783" s="20"/>
      <c r="J783" s="21"/>
    </row>
    <row r="784" spans="1:10" ht="36" x14ac:dyDescent="0.25">
      <c r="A784" s="22">
        <v>780</v>
      </c>
      <c r="B784" s="22" t="s">
        <v>2168</v>
      </c>
      <c r="C784" s="23" t="s">
        <v>2169</v>
      </c>
      <c r="D784" s="23" t="s">
        <v>7717</v>
      </c>
      <c r="E784" s="23" t="s">
        <v>7749</v>
      </c>
      <c r="F784" s="23" t="s">
        <v>7750</v>
      </c>
      <c r="G784" s="23"/>
      <c r="H784" s="23" t="s">
        <v>284</v>
      </c>
      <c r="I784" s="22"/>
      <c r="J784" s="23"/>
    </row>
    <row r="785" spans="1:10" ht="18" x14ac:dyDescent="0.25">
      <c r="A785" s="20">
        <v>781</v>
      </c>
      <c r="B785" s="20" t="s">
        <v>2382</v>
      </c>
      <c r="C785" s="21" t="s">
        <v>2383</v>
      </c>
      <c r="D785" s="21" t="s">
        <v>2473</v>
      </c>
      <c r="E785" s="21" t="s">
        <v>7751</v>
      </c>
      <c r="F785" s="21" t="s">
        <v>2387</v>
      </c>
      <c r="G785" s="21"/>
      <c r="H785" s="21" t="s">
        <v>2378</v>
      </c>
      <c r="I785" s="20"/>
      <c r="J785" s="21"/>
    </row>
    <row r="786" spans="1:10" ht="18" x14ac:dyDescent="0.25">
      <c r="A786" s="22">
        <v>782</v>
      </c>
      <c r="B786" s="22" t="s">
        <v>2382</v>
      </c>
      <c r="C786" s="23" t="s">
        <v>2383</v>
      </c>
      <c r="D786" s="23" t="s">
        <v>2473</v>
      </c>
      <c r="E786" s="23" t="s">
        <v>7752</v>
      </c>
      <c r="F786" s="23" t="s">
        <v>2246</v>
      </c>
      <c r="G786" s="23"/>
      <c r="H786" s="23" t="s">
        <v>2378</v>
      </c>
      <c r="I786" s="22"/>
      <c r="J786" s="23"/>
    </row>
    <row r="787" spans="1:10" ht="18" x14ac:dyDescent="0.25">
      <c r="A787" s="20">
        <v>783</v>
      </c>
      <c r="B787" s="20" t="s">
        <v>2382</v>
      </c>
      <c r="C787" s="21" t="s">
        <v>2383</v>
      </c>
      <c r="D787" s="21" t="s">
        <v>2473</v>
      </c>
      <c r="E787" s="21" t="s">
        <v>7753</v>
      </c>
      <c r="F787" s="21" t="s">
        <v>7754</v>
      </c>
      <c r="G787" s="21"/>
      <c r="H787" s="21" t="s">
        <v>1118</v>
      </c>
      <c r="I787" s="20"/>
      <c r="J787" s="21"/>
    </row>
    <row r="788" spans="1:10" ht="18" x14ac:dyDescent="0.25">
      <c r="A788" s="22">
        <v>784</v>
      </c>
      <c r="B788" s="22" t="s">
        <v>2382</v>
      </c>
      <c r="C788" s="23" t="s">
        <v>2383</v>
      </c>
      <c r="D788" s="23" t="s">
        <v>2473</v>
      </c>
      <c r="E788" s="23" t="s">
        <v>7755</v>
      </c>
      <c r="F788" s="23" t="s">
        <v>7756</v>
      </c>
      <c r="G788" s="23"/>
      <c r="H788" s="23" t="s">
        <v>1118</v>
      </c>
      <c r="I788" s="22"/>
      <c r="J788" s="23"/>
    </row>
    <row r="789" spans="1:10" ht="18" x14ac:dyDescent="0.25">
      <c r="A789" s="20">
        <v>785</v>
      </c>
      <c r="B789" s="20" t="s">
        <v>2382</v>
      </c>
      <c r="C789" s="21" t="s">
        <v>2383</v>
      </c>
      <c r="D789" s="21" t="s">
        <v>2473</v>
      </c>
      <c r="E789" s="21" t="s">
        <v>7757</v>
      </c>
      <c r="F789" s="21" t="s">
        <v>7758</v>
      </c>
      <c r="G789" s="21"/>
      <c r="H789" s="21" t="s">
        <v>1118</v>
      </c>
      <c r="I789" s="20"/>
      <c r="J789" s="21"/>
    </row>
    <row r="790" spans="1:10" ht="18" x14ac:dyDescent="0.25">
      <c r="A790" s="22">
        <v>786</v>
      </c>
      <c r="B790" s="22" t="s">
        <v>2382</v>
      </c>
      <c r="C790" s="23" t="s">
        <v>2383</v>
      </c>
      <c r="D790" s="23" t="s">
        <v>2473</v>
      </c>
      <c r="E790" s="23" t="s">
        <v>7759</v>
      </c>
      <c r="F790" s="23" t="s">
        <v>4221</v>
      </c>
      <c r="G790" s="23"/>
      <c r="H790" s="23" t="s">
        <v>2412</v>
      </c>
      <c r="I790" s="22"/>
      <c r="J790" s="23"/>
    </row>
    <row r="791" spans="1:10" ht="36" x14ac:dyDescent="0.25">
      <c r="A791" s="20">
        <v>787</v>
      </c>
      <c r="B791" s="20" t="s">
        <v>2382</v>
      </c>
      <c r="C791" s="21" t="s">
        <v>2383</v>
      </c>
      <c r="D791" s="21" t="s">
        <v>2473</v>
      </c>
      <c r="E791" s="21" t="s">
        <v>4222</v>
      </c>
      <c r="F791" s="21" t="s">
        <v>7760</v>
      </c>
      <c r="G791" s="21"/>
      <c r="H791" s="21" t="s">
        <v>2412</v>
      </c>
      <c r="I791" s="20"/>
      <c r="J791" s="21"/>
    </row>
    <row r="792" spans="1:10" ht="36" x14ac:dyDescent="0.25">
      <c r="A792" s="22">
        <v>788</v>
      </c>
      <c r="B792" s="22" t="s">
        <v>2382</v>
      </c>
      <c r="C792" s="23" t="s">
        <v>2383</v>
      </c>
      <c r="D792" s="23" t="s">
        <v>2473</v>
      </c>
      <c r="E792" s="23" t="s">
        <v>7761</v>
      </c>
      <c r="F792" s="23" t="s">
        <v>7762</v>
      </c>
      <c r="G792" s="23"/>
      <c r="H792" s="23" t="s">
        <v>2412</v>
      </c>
      <c r="I792" s="22"/>
      <c r="J792" s="23"/>
    </row>
    <row r="793" spans="1:10" ht="18" x14ac:dyDescent="0.25">
      <c r="A793" s="20">
        <v>789</v>
      </c>
      <c r="B793" s="20" t="s">
        <v>2382</v>
      </c>
      <c r="C793" s="21" t="s">
        <v>2383</v>
      </c>
      <c r="D793" s="21" t="s">
        <v>2473</v>
      </c>
      <c r="E793" s="21" t="s">
        <v>7763</v>
      </c>
      <c r="F793" s="21" t="s">
        <v>7764</v>
      </c>
      <c r="G793" s="21"/>
      <c r="H793" s="21" t="s">
        <v>2412</v>
      </c>
      <c r="I793" s="20"/>
      <c r="J793" s="21"/>
    </row>
    <row r="794" spans="1:10" ht="36" x14ac:dyDescent="0.25">
      <c r="A794" s="22">
        <v>790</v>
      </c>
      <c r="B794" s="22" t="s">
        <v>2382</v>
      </c>
      <c r="C794" s="23" t="s">
        <v>2383</v>
      </c>
      <c r="D794" s="23" t="s">
        <v>2473</v>
      </c>
      <c r="E794" s="23" t="s">
        <v>7765</v>
      </c>
      <c r="F794" s="23" t="s">
        <v>7766</v>
      </c>
      <c r="G794" s="23"/>
      <c r="H794" s="23" t="s">
        <v>604</v>
      </c>
      <c r="I794" s="22"/>
      <c r="J794" s="23"/>
    </row>
    <row r="795" spans="1:10" ht="18" x14ac:dyDescent="0.25">
      <c r="A795" s="20">
        <v>791</v>
      </c>
      <c r="B795" s="20" t="s">
        <v>2382</v>
      </c>
      <c r="C795" s="21" t="s">
        <v>2383</v>
      </c>
      <c r="D795" s="21" t="s">
        <v>2473</v>
      </c>
      <c r="E795" s="21" t="s">
        <v>7767</v>
      </c>
      <c r="F795" s="21" t="s">
        <v>7768</v>
      </c>
      <c r="G795" s="21" t="s">
        <v>7769</v>
      </c>
      <c r="H795" s="21" t="s">
        <v>604</v>
      </c>
      <c r="I795" s="20"/>
      <c r="J795" s="21"/>
    </row>
    <row r="796" spans="1:10" ht="18" x14ac:dyDescent="0.25">
      <c r="A796" s="22">
        <v>792</v>
      </c>
      <c r="B796" s="22" t="s">
        <v>2382</v>
      </c>
      <c r="C796" s="23" t="s">
        <v>2383</v>
      </c>
      <c r="D796" s="23" t="s">
        <v>7770</v>
      </c>
      <c r="E796" s="23" t="s">
        <v>7771</v>
      </c>
      <c r="F796" s="23" t="s">
        <v>2427</v>
      </c>
      <c r="G796" s="23"/>
      <c r="H796" s="23" t="s">
        <v>604</v>
      </c>
      <c r="I796" s="22"/>
      <c r="J796" s="23"/>
    </row>
    <row r="797" spans="1:10" ht="18" x14ac:dyDescent="0.25">
      <c r="A797" s="20">
        <v>793</v>
      </c>
      <c r="B797" s="20" t="s">
        <v>2382</v>
      </c>
      <c r="C797" s="21" t="s">
        <v>2383</v>
      </c>
      <c r="D797" s="21" t="s">
        <v>7770</v>
      </c>
      <c r="E797" s="21" t="s">
        <v>7772</v>
      </c>
      <c r="F797" s="21" t="s">
        <v>7773</v>
      </c>
      <c r="G797" s="21"/>
      <c r="H797" s="21" t="s">
        <v>604</v>
      </c>
      <c r="I797" s="20"/>
      <c r="J797" s="21"/>
    </row>
    <row r="798" spans="1:10" ht="36" x14ac:dyDescent="0.25">
      <c r="A798" s="22">
        <v>794</v>
      </c>
      <c r="B798" s="22" t="s">
        <v>2382</v>
      </c>
      <c r="C798" s="23" t="s">
        <v>2383</v>
      </c>
      <c r="D798" s="23" t="s">
        <v>7770</v>
      </c>
      <c r="E798" s="23" t="s">
        <v>7774</v>
      </c>
      <c r="F798" s="23" t="s">
        <v>7775</v>
      </c>
      <c r="G798" s="23"/>
      <c r="H798" s="23" t="s">
        <v>604</v>
      </c>
      <c r="I798" s="22"/>
      <c r="J798" s="23"/>
    </row>
    <row r="799" spans="1:10" ht="36" x14ac:dyDescent="0.25">
      <c r="A799" s="20">
        <v>795</v>
      </c>
      <c r="B799" s="20" t="s">
        <v>2382</v>
      </c>
      <c r="C799" s="21" t="s">
        <v>2383</v>
      </c>
      <c r="D799" s="21" t="s">
        <v>7770</v>
      </c>
      <c r="E799" s="21" t="s">
        <v>7776</v>
      </c>
      <c r="F799" s="21" t="s">
        <v>7777</v>
      </c>
      <c r="G799" s="21"/>
      <c r="H799" s="21" t="s">
        <v>604</v>
      </c>
      <c r="I799" s="20"/>
      <c r="J799" s="21"/>
    </row>
    <row r="800" spans="1:10" ht="18" x14ac:dyDescent="0.25">
      <c r="A800" s="22">
        <v>796</v>
      </c>
      <c r="B800" s="22" t="s">
        <v>2382</v>
      </c>
      <c r="C800" s="23" t="s">
        <v>2383</v>
      </c>
      <c r="D800" s="23" t="s">
        <v>2434</v>
      </c>
      <c r="E800" s="23" t="s">
        <v>7778</v>
      </c>
      <c r="F800" s="23" t="s">
        <v>7779</v>
      </c>
      <c r="G800" s="23" t="s">
        <v>7780</v>
      </c>
      <c r="H800" s="23" t="s">
        <v>2437</v>
      </c>
      <c r="I800" s="22"/>
      <c r="J800" s="23"/>
    </row>
    <row r="801" spans="1:10" ht="18" x14ac:dyDescent="0.25">
      <c r="A801" s="20">
        <v>797</v>
      </c>
      <c r="B801" s="20" t="s">
        <v>2382</v>
      </c>
      <c r="C801" s="21" t="s">
        <v>2383</v>
      </c>
      <c r="D801" s="21" t="s">
        <v>2434</v>
      </c>
      <c r="E801" s="21" t="s">
        <v>7781</v>
      </c>
      <c r="F801" s="21" t="s">
        <v>7782</v>
      </c>
      <c r="G801" s="21" t="s">
        <v>7783</v>
      </c>
      <c r="H801" s="21" t="s">
        <v>2437</v>
      </c>
      <c r="I801" s="20"/>
      <c r="J801" s="21"/>
    </row>
    <row r="802" spans="1:10" ht="36" x14ac:dyDescent="0.25">
      <c r="A802" s="22">
        <v>798</v>
      </c>
      <c r="B802" s="22" t="s">
        <v>2382</v>
      </c>
      <c r="C802" s="23" t="s">
        <v>2383</v>
      </c>
      <c r="D802" s="23" t="s">
        <v>2434</v>
      </c>
      <c r="E802" s="23" t="s">
        <v>7784</v>
      </c>
      <c r="F802" s="23" t="s">
        <v>7785</v>
      </c>
      <c r="G802" s="23"/>
      <c r="H802" s="23" t="s">
        <v>2437</v>
      </c>
      <c r="I802" s="22"/>
      <c r="J802" s="23"/>
    </row>
    <row r="803" spans="1:10" ht="36" x14ac:dyDescent="0.25">
      <c r="A803" s="20">
        <v>799</v>
      </c>
      <c r="B803" s="20" t="s">
        <v>2382</v>
      </c>
      <c r="C803" s="21" t="s">
        <v>2383</v>
      </c>
      <c r="D803" s="21" t="s">
        <v>2434</v>
      </c>
      <c r="E803" s="21" t="s">
        <v>7786</v>
      </c>
      <c r="F803" s="21" t="s">
        <v>7787</v>
      </c>
      <c r="G803" s="21" t="s">
        <v>7788</v>
      </c>
      <c r="H803" s="21" t="s">
        <v>2437</v>
      </c>
      <c r="I803" s="20"/>
      <c r="J803" s="21"/>
    </row>
    <row r="804" spans="1:10" ht="36" x14ac:dyDescent="0.25">
      <c r="A804" s="22">
        <v>800</v>
      </c>
      <c r="B804" s="22" t="s">
        <v>2382</v>
      </c>
      <c r="C804" s="23" t="s">
        <v>2383</v>
      </c>
      <c r="D804" s="23" t="s">
        <v>2434</v>
      </c>
      <c r="E804" s="23" t="s">
        <v>7789</v>
      </c>
      <c r="F804" s="23" t="s">
        <v>7790</v>
      </c>
      <c r="G804" s="23"/>
      <c r="H804" s="23" t="s">
        <v>2437</v>
      </c>
      <c r="I804" s="22"/>
      <c r="J804" s="23"/>
    </row>
    <row r="805" spans="1:10" ht="18" x14ac:dyDescent="0.25">
      <c r="A805" s="20">
        <v>801</v>
      </c>
      <c r="B805" s="20" t="s">
        <v>2382</v>
      </c>
      <c r="C805" s="21" t="s">
        <v>2383</v>
      </c>
      <c r="D805" s="21" t="s">
        <v>2434</v>
      </c>
      <c r="E805" s="21" t="s">
        <v>7791</v>
      </c>
      <c r="F805" s="21" t="s">
        <v>7792</v>
      </c>
      <c r="G805" s="21" t="s">
        <v>7793</v>
      </c>
      <c r="H805" s="21" t="s">
        <v>2451</v>
      </c>
      <c r="I805" s="20"/>
      <c r="J805" s="21" t="s">
        <v>5957</v>
      </c>
    </row>
    <row r="806" spans="1:10" ht="36" x14ac:dyDescent="0.25">
      <c r="A806" s="22">
        <v>802</v>
      </c>
      <c r="B806" s="22" t="s">
        <v>2382</v>
      </c>
      <c r="C806" s="23" t="s">
        <v>2383</v>
      </c>
      <c r="D806" s="23" t="s">
        <v>2434</v>
      </c>
      <c r="E806" s="23" t="s">
        <v>7794</v>
      </c>
      <c r="F806" s="23" t="s">
        <v>7795</v>
      </c>
      <c r="G806" s="23"/>
      <c r="H806" s="23" t="s">
        <v>2451</v>
      </c>
      <c r="I806" s="22"/>
      <c r="J806" s="23" t="s">
        <v>5957</v>
      </c>
    </row>
    <row r="807" spans="1:10" ht="18" x14ac:dyDescent="0.25">
      <c r="A807" s="20">
        <v>803</v>
      </c>
      <c r="B807" s="20" t="s">
        <v>2382</v>
      </c>
      <c r="C807" s="21" t="s">
        <v>2383</v>
      </c>
      <c r="D807" s="21" t="s">
        <v>2434</v>
      </c>
      <c r="E807" s="21" t="s">
        <v>7796</v>
      </c>
      <c r="F807" s="21" t="s">
        <v>7797</v>
      </c>
      <c r="G807" s="21" t="s">
        <v>7798</v>
      </c>
      <c r="H807" s="21" t="s">
        <v>2451</v>
      </c>
      <c r="I807" s="20"/>
      <c r="J807" s="21" t="s">
        <v>5957</v>
      </c>
    </row>
    <row r="808" spans="1:10" ht="36" x14ac:dyDescent="0.25">
      <c r="A808" s="22">
        <v>804</v>
      </c>
      <c r="B808" s="22" t="s">
        <v>2382</v>
      </c>
      <c r="C808" s="23" t="s">
        <v>2383</v>
      </c>
      <c r="D808" s="23" t="s">
        <v>2434</v>
      </c>
      <c r="E808" s="23" t="s">
        <v>2462</v>
      </c>
      <c r="F808" s="23" t="s">
        <v>2463</v>
      </c>
      <c r="G808" s="23"/>
      <c r="H808" s="23" t="s">
        <v>2451</v>
      </c>
      <c r="I808" s="22"/>
      <c r="J808" s="23"/>
    </row>
    <row r="809" spans="1:10" ht="36" x14ac:dyDescent="0.25">
      <c r="A809" s="20">
        <v>805</v>
      </c>
      <c r="B809" s="20" t="s">
        <v>2476</v>
      </c>
      <c r="C809" s="21" t="s">
        <v>2477</v>
      </c>
      <c r="D809" s="21" t="s">
        <v>7799</v>
      </c>
      <c r="E809" s="21" t="s">
        <v>7800</v>
      </c>
      <c r="F809" s="21" t="s">
        <v>7801</v>
      </c>
      <c r="G809" s="21"/>
      <c r="H809" s="21" t="s">
        <v>287</v>
      </c>
      <c r="I809" s="20"/>
      <c r="J809" s="21"/>
    </row>
    <row r="810" spans="1:10" ht="36" x14ac:dyDescent="0.25">
      <c r="A810" s="22">
        <v>806</v>
      </c>
      <c r="B810" s="22" t="s">
        <v>2517</v>
      </c>
      <c r="C810" s="23" t="s">
        <v>2518</v>
      </c>
      <c r="D810" s="23" t="s">
        <v>7802</v>
      </c>
      <c r="E810" s="23" t="s">
        <v>7803</v>
      </c>
      <c r="F810" s="23" t="s">
        <v>2521</v>
      </c>
      <c r="G810" s="23" t="s">
        <v>6314</v>
      </c>
      <c r="H810" s="23" t="s">
        <v>2514</v>
      </c>
      <c r="I810" s="22"/>
      <c r="J810" s="23"/>
    </row>
    <row r="811" spans="1:10" ht="36" x14ac:dyDescent="0.25">
      <c r="A811" s="20">
        <v>807</v>
      </c>
      <c r="B811" s="20" t="s">
        <v>2517</v>
      </c>
      <c r="C811" s="21" t="s">
        <v>2518</v>
      </c>
      <c r="D811" s="21" t="s">
        <v>7802</v>
      </c>
      <c r="E811" s="21" t="s">
        <v>7804</v>
      </c>
      <c r="F811" s="21" t="s">
        <v>7805</v>
      </c>
      <c r="G811" s="21"/>
      <c r="H811" s="21" t="s">
        <v>2514</v>
      </c>
      <c r="I811" s="20"/>
      <c r="J811" s="21"/>
    </row>
    <row r="812" spans="1:10" ht="36" x14ac:dyDescent="0.25">
      <c r="A812" s="22">
        <v>808</v>
      </c>
      <c r="B812" s="22" t="s">
        <v>2517</v>
      </c>
      <c r="C812" s="23" t="s">
        <v>2518</v>
      </c>
      <c r="D812" s="23" t="s">
        <v>7802</v>
      </c>
      <c r="E812" s="23" t="s">
        <v>7806</v>
      </c>
      <c r="F812" s="23" t="s">
        <v>7807</v>
      </c>
      <c r="G812" s="23"/>
      <c r="H812" s="23" t="s">
        <v>2514</v>
      </c>
      <c r="I812" s="22"/>
      <c r="J812" s="23"/>
    </row>
    <row r="813" spans="1:10" ht="36" x14ac:dyDescent="0.25">
      <c r="A813" s="20">
        <v>809</v>
      </c>
      <c r="B813" s="20" t="s">
        <v>2517</v>
      </c>
      <c r="C813" s="21" t="s">
        <v>2518</v>
      </c>
      <c r="D813" s="21" t="s">
        <v>7802</v>
      </c>
      <c r="E813" s="21" t="s">
        <v>7808</v>
      </c>
      <c r="F813" s="21" t="s">
        <v>2534</v>
      </c>
      <c r="G813" s="21" t="s">
        <v>7809</v>
      </c>
      <c r="H813" s="21" t="s">
        <v>2514</v>
      </c>
      <c r="I813" s="20"/>
      <c r="J813" s="21"/>
    </row>
    <row r="814" spans="1:10" ht="36" x14ac:dyDescent="0.25">
      <c r="A814" s="22">
        <v>810</v>
      </c>
      <c r="B814" s="22" t="s">
        <v>2517</v>
      </c>
      <c r="C814" s="23" t="s">
        <v>2518</v>
      </c>
      <c r="D814" s="23" t="s">
        <v>7802</v>
      </c>
      <c r="E814" s="23" t="s">
        <v>6326</v>
      </c>
      <c r="F814" s="23" t="s">
        <v>7810</v>
      </c>
      <c r="G814" s="23" t="s">
        <v>7811</v>
      </c>
      <c r="H814" s="23" t="s">
        <v>2514</v>
      </c>
      <c r="I814" s="22"/>
      <c r="J814" s="23"/>
    </row>
    <row r="815" spans="1:10" ht="36" x14ac:dyDescent="0.25">
      <c r="A815" s="20">
        <v>811</v>
      </c>
      <c r="B815" s="20" t="s">
        <v>2517</v>
      </c>
      <c r="C815" s="21" t="s">
        <v>2518</v>
      </c>
      <c r="D815" s="21" t="s">
        <v>7802</v>
      </c>
      <c r="E815" s="21" t="s">
        <v>7812</v>
      </c>
      <c r="F815" s="21" t="s">
        <v>4428</v>
      </c>
      <c r="G815" s="21"/>
      <c r="H815" s="21" t="s">
        <v>2539</v>
      </c>
      <c r="I815" s="20"/>
      <c r="J815" s="21"/>
    </row>
    <row r="816" spans="1:10" ht="36" x14ac:dyDescent="0.25">
      <c r="A816" s="22">
        <v>812</v>
      </c>
      <c r="B816" s="22" t="s">
        <v>2517</v>
      </c>
      <c r="C816" s="23" t="s">
        <v>2518</v>
      </c>
      <c r="D816" s="23" t="s">
        <v>7813</v>
      </c>
      <c r="E816" s="23" t="s">
        <v>7814</v>
      </c>
      <c r="F816" s="23" t="s">
        <v>7815</v>
      </c>
      <c r="G816" s="23"/>
      <c r="H816" s="23" t="s">
        <v>2539</v>
      </c>
      <c r="I816" s="22"/>
      <c r="J816" s="23"/>
    </row>
    <row r="817" spans="1:10" ht="36" x14ac:dyDescent="0.25">
      <c r="A817" s="20">
        <v>813</v>
      </c>
      <c r="B817" s="20" t="s">
        <v>2517</v>
      </c>
      <c r="C817" s="21" t="s">
        <v>2518</v>
      </c>
      <c r="D817" s="21" t="s">
        <v>7813</v>
      </c>
      <c r="E817" s="21" t="s">
        <v>6372</v>
      </c>
      <c r="F817" s="21" t="s">
        <v>7816</v>
      </c>
      <c r="G817" s="21"/>
      <c r="H817" s="21" t="s">
        <v>2539</v>
      </c>
      <c r="I817" s="20"/>
      <c r="J817" s="21"/>
    </row>
    <row r="818" spans="1:10" ht="36" x14ac:dyDescent="0.25">
      <c r="A818" s="22">
        <v>814</v>
      </c>
      <c r="B818" s="22" t="s">
        <v>2517</v>
      </c>
      <c r="C818" s="23" t="s">
        <v>2518</v>
      </c>
      <c r="D818" s="23" t="s">
        <v>7813</v>
      </c>
      <c r="E818" s="23" t="s">
        <v>7817</v>
      </c>
      <c r="F818" s="23" t="s">
        <v>7818</v>
      </c>
      <c r="G818" s="23"/>
      <c r="H818" s="23" t="s">
        <v>2539</v>
      </c>
      <c r="I818" s="22"/>
      <c r="J818" s="23"/>
    </row>
    <row r="819" spans="1:10" ht="36" x14ac:dyDescent="0.25">
      <c r="A819" s="20">
        <v>815</v>
      </c>
      <c r="B819" s="20" t="s">
        <v>2517</v>
      </c>
      <c r="C819" s="21" t="s">
        <v>2518</v>
      </c>
      <c r="D819" s="21" t="s">
        <v>7813</v>
      </c>
      <c r="E819" s="21" t="s">
        <v>7819</v>
      </c>
      <c r="F819" s="21" t="s">
        <v>623</v>
      </c>
      <c r="G819" s="21" t="s">
        <v>7820</v>
      </c>
      <c r="H819" s="21" t="s">
        <v>2539</v>
      </c>
      <c r="I819" s="20"/>
      <c r="J819" s="21"/>
    </row>
    <row r="820" spans="1:10" ht="36" x14ac:dyDescent="0.25">
      <c r="A820" s="22">
        <v>816</v>
      </c>
      <c r="B820" s="22" t="s">
        <v>2517</v>
      </c>
      <c r="C820" s="23" t="s">
        <v>2518</v>
      </c>
      <c r="D820" s="23" t="s">
        <v>7813</v>
      </c>
      <c r="E820" s="23" t="s">
        <v>7821</v>
      </c>
      <c r="F820" s="23" t="s">
        <v>7084</v>
      </c>
      <c r="G820" s="23"/>
      <c r="H820" s="23" t="s">
        <v>2539</v>
      </c>
      <c r="I820" s="22"/>
      <c r="J820" s="23"/>
    </row>
    <row r="821" spans="1:10" ht="36" x14ac:dyDescent="0.25">
      <c r="A821" s="20">
        <v>817</v>
      </c>
      <c r="B821" s="20" t="s">
        <v>2517</v>
      </c>
      <c r="C821" s="21" t="s">
        <v>2518</v>
      </c>
      <c r="D821" s="21" t="s">
        <v>7822</v>
      </c>
      <c r="E821" s="21" t="s">
        <v>7823</v>
      </c>
      <c r="F821" s="21" t="s">
        <v>2559</v>
      </c>
      <c r="G821" s="21"/>
      <c r="H821" s="21" t="s">
        <v>2539</v>
      </c>
      <c r="I821" s="20"/>
      <c r="J821" s="21"/>
    </row>
    <row r="822" spans="1:10" ht="36" x14ac:dyDescent="0.25">
      <c r="A822" s="22">
        <v>818</v>
      </c>
      <c r="B822" s="22" t="s">
        <v>2517</v>
      </c>
      <c r="C822" s="23" t="s">
        <v>2518</v>
      </c>
      <c r="D822" s="23" t="s">
        <v>7822</v>
      </c>
      <c r="E822" s="23" t="s">
        <v>7824</v>
      </c>
      <c r="F822" s="23" t="s">
        <v>7825</v>
      </c>
      <c r="G822" s="23"/>
      <c r="H822" s="23" t="s">
        <v>2539</v>
      </c>
      <c r="I822" s="22"/>
      <c r="J822" s="23"/>
    </row>
    <row r="823" spans="1:10" ht="36" x14ac:dyDescent="0.25">
      <c r="A823" s="20">
        <v>819</v>
      </c>
      <c r="B823" s="20" t="s">
        <v>2517</v>
      </c>
      <c r="C823" s="21" t="s">
        <v>2518</v>
      </c>
      <c r="D823" s="21" t="s">
        <v>7822</v>
      </c>
      <c r="E823" s="21" t="s">
        <v>7826</v>
      </c>
      <c r="F823" s="21" t="s">
        <v>7827</v>
      </c>
      <c r="G823" s="21"/>
      <c r="H823" s="21" t="s">
        <v>2539</v>
      </c>
      <c r="I823" s="20"/>
      <c r="J823" s="21"/>
    </row>
    <row r="824" spans="1:10" ht="36" x14ac:dyDescent="0.25">
      <c r="A824" s="22">
        <v>820</v>
      </c>
      <c r="B824" s="22" t="s">
        <v>2517</v>
      </c>
      <c r="C824" s="23" t="s">
        <v>2518</v>
      </c>
      <c r="D824" s="23" t="s">
        <v>7822</v>
      </c>
      <c r="E824" s="23" t="s">
        <v>2570</v>
      </c>
      <c r="F824" s="23" t="s">
        <v>2571</v>
      </c>
      <c r="G824" s="23"/>
      <c r="H824" s="23" t="s">
        <v>2539</v>
      </c>
      <c r="I824" s="22"/>
      <c r="J824" s="23"/>
    </row>
    <row r="825" spans="1:10" ht="36" x14ac:dyDescent="0.25">
      <c r="A825" s="20">
        <v>821</v>
      </c>
      <c r="B825" s="20" t="s">
        <v>2517</v>
      </c>
      <c r="C825" s="21" t="s">
        <v>2518</v>
      </c>
      <c r="D825" s="21" t="s">
        <v>7822</v>
      </c>
      <c r="E825" s="21" t="s">
        <v>7828</v>
      </c>
      <c r="F825" s="21" t="s">
        <v>6145</v>
      </c>
      <c r="G825" s="21"/>
      <c r="H825" s="21" t="s">
        <v>2574</v>
      </c>
      <c r="I825" s="20"/>
      <c r="J825" s="21" t="s">
        <v>5957</v>
      </c>
    </row>
    <row r="826" spans="1:10" ht="36" x14ac:dyDescent="0.25">
      <c r="A826" s="22">
        <v>822</v>
      </c>
      <c r="B826" s="22" t="s">
        <v>2517</v>
      </c>
      <c r="C826" s="23" t="s">
        <v>2518</v>
      </c>
      <c r="D826" s="23" t="s">
        <v>7829</v>
      </c>
      <c r="E826" s="23" t="s">
        <v>7814</v>
      </c>
      <c r="F826" s="23" t="s">
        <v>7830</v>
      </c>
      <c r="G826" s="23"/>
      <c r="H826" s="23" t="s">
        <v>2574</v>
      </c>
      <c r="I826" s="22"/>
      <c r="J826" s="23"/>
    </row>
    <row r="827" spans="1:10" ht="36" x14ac:dyDescent="0.25">
      <c r="A827" s="20">
        <v>823</v>
      </c>
      <c r="B827" s="20" t="s">
        <v>2517</v>
      </c>
      <c r="C827" s="21" t="s">
        <v>2518</v>
      </c>
      <c r="D827" s="21" t="s">
        <v>7829</v>
      </c>
      <c r="E827" s="21" t="s">
        <v>7831</v>
      </c>
      <c r="F827" s="21" t="s">
        <v>2581</v>
      </c>
      <c r="G827" s="21"/>
      <c r="H827" s="21" t="s">
        <v>2574</v>
      </c>
      <c r="I827" s="20"/>
      <c r="J827" s="21"/>
    </row>
    <row r="828" spans="1:10" ht="36" x14ac:dyDescent="0.25">
      <c r="A828" s="22">
        <v>824</v>
      </c>
      <c r="B828" s="22" t="s">
        <v>2517</v>
      </c>
      <c r="C828" s="23" t="s">
        <v>2518</v>
      </c>
      <c r="D828" s="23" t="s">
        <v>7829</v>
      </c>
      <c r="E828" s="23" t="s">
        <v>7832</v>
      </c>
      <c r="F828" s="23" t="s">
        <v>2583</v>
      </c>
      <c r="G828" s="23"/>
      <c r="H828" s="23" t="s">
        <v>2574</v>
      </c>
      <c r="I828" s="22"/>
      <c r="J828" s="23"/>
    </row>
    <row r="829" spans="1:10" ht="36" x14ac:dyDescent="0.25">
      <c r="A829" s="20">
        <v>825</v>
      </c>
      <c r="B829" s="20" t="s">
        <v>2517</v>
      </c>
      <c r="C829" s="21" t="s">
        <v>2518</v>
      </c>
      <c r="D829" s="21" t="s">
        <v>7822</v>
      </c>
      <c r="E829" s="21" t="s">
        <v>7833</v>
      </c>
      <c r="F829" s="21" t="s">
        <v>7834</v>
      </c>
      <c r="G829" s="21"/>
      <c r="H829" s="21" t="s">
        <v>2574</v>
      </c>
      <c r="I829" s="20"/>
      <c r="J829" s="21"/>
    </row>
    <row r="830" spans="1:10" ht="36" x14ac:dyDescent="0.25">
      <c r="A830" s="22">
        <v>826</v>
      </c>
      <c r="B830" s="22" t="s">
        <v>2517</v>
      </c>
      <c r="C830" s="23" t="s">
        <v>2518</v>
      </c>
      <c r="D830" s="23" t="s">
        <v>7822</v>
      </c>
      <c r="E830" s="23" t="s">
        <v>7835</v>
      </c>
      <c r="F830" s="23" t="s">
        <v>2587</v>
      </c>
      <c r="G830" s="23"/>
      <c r="H830" s="23" t="s">
        <v>2574</v>
      </c>
      <c r="I830" s="22"/>
      <c r="J830" s="23"/>
    </row>
    <row r="831" spans="1:10" ht="36" x14ac:dyDescent="0.25">
      <c r="A831" s="20">
        <v>827</v>
      </c>
      <c r="B831" s="20" t="s">
        <v>2517</v>
      </c>
      <c r="C831" s="21" t="s">
        <v>2518</v>
      </c>
      <c r="D831" s="21" t="s">
        <v>7836</v>
      </c>
      <c r="E831" s="21" t="s">
        <v>7837</v>
      </c>
      <c r="F831" s="21" t="s">
        <v>7838</v>
      </c>
      <c r="G831" s="21"/>
      <c r="H831" s="21" t="s">
        <v>1121</v>
      </c>
      <c r="I831" s="20"/>
      <c r="J831" s="21"/>
    </row>
    <row r="832" spans="1:10" ht="36" x14ac:dyDescent="0.25">
      <c r="A832" s="22">
        <v>828</v>
      </c>
      <c r="B832" s="22" t="s">
        <v>2517</v>
      </c>
      <c r="C832" s="23" t="s">
        <v>2518</v>
      </c>
      <c r="D832" s="23" t="s">
        <v>7836</v>
      </c>
      <c r="E832" s="23" t="s">
        <v>7839</v>
      </c>
      <c r="F832" s="23" t="s">
        <v>2600</v>
      </c>
      <c r="G832" s="23"/>
      <c r="H832" s="23" t="s">
        <v>1121</v>
      </c>
      <c r="I832" s="22"/>
      <c r="J832" s="23"/>
    </row>
    <row r="833" spans="1:10" ht="36" x14ac:dyDescent="0.25">
      <c r="A833" s="20">
        <v>829</v>
      </c>
      <c r="B833" s="20" t="s">
        <v>2517</v>
      </c>
      <c r="C833" s="21" t="s">
        <v>2518</v>
      </c>
      <c r="D833" s="21" t="s">
        <v>7836</v>
      </c>
      <c r="E833" s="21" t="s">
        <v>7840</v>
      </c>
      <c r="F833" s="21" t="s">
        <v>2603</v>
      </c>
      <c r="G833" s="21"/>
      <c r="H833" s="21" t="s">
        <v>1121</v>
      </c>
      <c r="I833" s="20"/>
      <c r="J833" s="21"/>
    </row>
    <row r="834" spans="1:10" ht="36" x14ac:dyDescent="0.25">
      <c r="A834" s="22">
        <v>830</v>
      </c>
      <c r="B834" s="22" t="s">
        <v>2517</v>
      </c>
      <c r="C834" s="23" t="s">
        <v>2518</v>
      </c>
      <c r="D834" s="23" t="s">
        <v>7836</v>
      </c>
      <c r="E834" s="23" t="s">
        <v>7841</v>
      </c>
      <c r="F834" s="23" t="s">
        <v>2605</v>
      </c>
      <c r="G834" s="23"/>
      <c r="H834" s="23" t="s">
        <v>1121</v>
      </c>
      <c r="I834" s="22"/>
      <c r="J834" s="23"/>
    </row>
    <row r="835" spans="1:10" ht="36" x14ac:dyDescent="0.25">
      <c r="A835" s="20">
        <v>831</v>
      </c>
      <c r="B835" s="20" t="s">
        <v>2517</v>
      </c>
      <c r="C835" s="21" t="s">
        <v>2518</v>
      </c>
      <c r="D835" s="21" t="s">
        <v>2608</v>
      </c>
      <c r="E835" s="21" t="s">
        <v>7842</v>
      </c>
      <c r="F835" s="21" t="s">
        <v>7843</v>
      </c>
      <c r="G835" s="21" t="s">
        <v>7844</v>
      </c>
      <c r="H835" s="21" t="s">
        <v>2610</v>
      </c>
      <c r="I835" s="20"/>
      <c r="J835" s="21"/>
    </row>
    <row r="836" spans="1:10" ht="36" x14ac:dyDescent="0.25">
      <c r="A836" s="22">
        <v>832</v>
      </c>
      <c r="B836" s="22" t="s">
        <v>2517</v>
      </c>
      <c r="C836" s="23" t="s">
        <v>2518</v>
      </c>
      <c r="D836" s="23" t="s">
        <v>2619</v>
      </c>
      <c r="E836" s="23" t="s">
        <v>7845</v>
      </c>
      <c r="F836" s="23" t="s">
        <v>2629</v>
      </c>
      <c r="G836" s="23"/>
      <c r="H836" s="23" t="s">
        <v>2621</v>
      </c>
      <c r="I836" s="22"/>
      <c r="J836" s="23"/>
    </row>
    <row r="837" spans="1:10" ht="36" x14ac:dyDescent="0.25">
      <c r="A837" s="20">
        <v>833</v>
      </c>
      <c r="B837" s="20" t="s">
        <v>2517</v>
      </c>
      <c r="C837" s="21" t="s">
        <v>2518</v>
      </c>
      <c r="D837" s="21" t="s">
        <v>5530</v>
      </c>
      <c r="E837" s="21" t="s">
        <v>7051</v>
      </c>
      <c r="F837" s="21" t="s">
        <v>7846</v>
      </c>
      <c r="G837" s="21"/>
      <c r="H837" s="21" t="s">
        <v>5559</v>
      </c>
      <c r="I837" s="20"/>
      <c r="J837" s="21"/>
    </row>
    <row r="838" spans="1:10" ht="36" x14ac:dyDescent="0.25">
      <c r="A838" s="22">
        <v>834</v>
      </c>
      <c r="B838" s="22" t="s">
        <v>2517</v>
      </c>
      <c r="C838" s="23" t="s">
        <v>2518</v>
      </c>
      <c r="D838" s="23" t="s">
        <v>5530</v>
      </c>
      <c r="E838" s="23" t="s">
        <v>7847</v>
      </c>
      <c r="F838" s="23" t="s">
        <v>7848</v>
      </c>
      <c r="G838" s="23"/>
      <c r="H838" s="23" t="s">
        <v>5559</v>
      </c>
      <c r="I838" s="22"/>
      <c r="J838" s="23"/>
    </row>
    <row r="839" spans="1:10" ht="36" x14ac:dyDescent="0.25">
      <c r="A839" s="20">
        <v>835</v>
      </c>
      <c r="B839" s="20" t="s">
        <v>2517</v>
      </c>
      <c r="C839" s="21" t="s">
        <v>2518</v>
      </c>
      <c r="D839" s="21" t="s">
        <v>2631</v>
      </c>
      <c r="E839" s="21" t="s">
        <v>7849</v>
      </c>
      <c r="F839" s="21" t="s">
        <v>7850</v>
      </c>
      <c r="G839" s="21" t="s">
        <v>7851</v>
      </c>
      <c r="H839" s="21" t="s">
        <v>2633</v>
      </c>
      <c r="I839" s="20"/>
      <c r="J839" s="21"/>
    </row>
    <row r="840" spans="1:10" ht="36" x14ac:dyDescent="0.25">
      <c r="A840" s="22">
        <v>836</v>
      </c>
      <c r="B840" s="22" t="s">
        <v>2641</v>
      </c>
      <c r="C840" s="23" t="s">
        <v>2642</v>
      </c>
      <c r="D840" s="23" t="s">
        <v>2860</v>
      </c>
      <c r="E840" s="23" t="s">
        <v>7852</v>
      </c>
      <c r="F840" s="23" t="s">
        <v>7853</v>
      </c>
      <c r="G840" s="23" t="s">
        <v>7854</v>
      </c>
      <c r="H840" s="23" t="s">
        <v>2862</v>
      </c>
      <c r="I840" s="22"/>
      <c r="J840" s="23" t="s">
        <v>5957</v>
      </c>
    </row>
    <row r="841" spans="1:10" ht="18" x14ac:dyDescent="0.25">
      <c r="A841" s="20">
        <v>837</v>
      </c>
      <c r="B841" s="20" t="s">
        <v>2641</v>
      </c>
      <c r="C841" s="21" t="s">
        <v>2642</v>
      </c>
      <c r="D841" s="21" t="s">
        <v>2643</v>
      </c>
      <c r="E841" s="21" t="s">
        <v>7855</v>
      </c>
      <c r="F841" s="21" t="s">
        <v>7856</v>
      </c>
      <c r="G841" s="21"/>
      <c r="H841" s="21" t="s">
        <v>2646</v>
      </c>
      <c r="I841" s="20"/>
      <c r="J841" s="21"/>
    </row>
    <row r="842" spans="1:10" ht="36" x14ac:dyDescent="0.25">
      <c r="A842" s="22">
        <v>838</v>
      </c>
      <c r="B842" s="22" t="s">
        <v>2641</v>
      </c>
      <c r="C842" s="23" t="s">
        <v>2642</v>
      </c>
      <c r="D842" s="23" t="s">
        <v>2643</v>
      </c>
      <c r="E842" s="23" t="s">
        <v>7857</v>
      </c>
      <c r="F842" s="23" t="s">
        <v>7858</v>
      </c>
      <c r="G842" s="23" t="s">
        <v>7859</v>
      </c>
      <c r="H842" s="23" t="s">
        <v>2646</v>
      </c>
      <c r="I842" s="22"/>
      <c r="J842" s="23"/>
    </row>
    <row r="843" spans="1:10" ht="18" x14ac:dyDescent="0.25">
      <c r="A843" s="20">
        <v>839</v>
      </c>
      <c r="B843" s="20" t="s">
        <v>2641</v>
      </c>
      <c r="C843" s="21" t="s">
        <v>2642</v>
      </c>
      <c r="D843" s="21" t="s">
        <v>2643</v>
      </c>
      <c r="E843" s="21" t="s">
        <v>7860</v>
      </c>
      <c r="F843" s="21" t="s">
        <v>7861</v>
      </c>
      <c r="G843" s="21"/>
      <c r="H843" s="21" t="s">
        <v>2646</v>
      </c>
      <c r="I843" s="20"/>
      <c r="J843" s="21"/>
    </row>
    <row r="844" spans="1:10" ht="18" x14ac:dyDescent="0.25">
      <c r="A844" s="22">
        <v>840</v>
      </c>
      <c r="B844" s="22" t="s">
        <v>2641</v>
      </c>
      <c r="C844" s="23" t="s">
        <v>2642</v>
      </c>
      <c r="D844" s="23" t="s">
        <v>2643</v>
      </c>
      <c r="E844" s="23" t="s">
        <v>7862</v>
      </c>
      <c r="F844" s="23" t="s">
        <v>7863</v>
      </c>
      <c r="G844" s="23"/>
      <c r="H844" s="23" t="s">
        <v>2646</v>
      </c>
      <c r="I844" s="22"/>
      <c r="J844" s="23" t="s">
        <v>6083</v>
      </c>
    </row>
    <row r="845" spans="1:10" ht="36" x14ac:dyDescent="0.25">
      <c r="A845" s="20">
        <v>841</v>
      </c>
      <c r="B845" s="20" t="s">
        <v>2641</v>
      </c>
      <c r="C845" s="21" t="s">
        <v>2642</v>
      </c>
      <c r="D845" s="21" t="s">
        <v>2643</v>
      </c>
      <c r="E845" s="21" t="s">
        <v>7864</v>
      </c>
      <c r="F845" s="21" t="s">
        <v>7865</v>
      </c>
      <c r="G845" s="21" t="s">
        <v>7866</v>
      </c>
      <c r="H845" s="21" t="s">
        <v>2646</v>
      </c>
      <c r="I845" s="20"/>
      <c r="J845" s="21"/>
    </row>
    <row r="846" spans="1:10" ht="18" x14ac:dyDescent="0.25">
      <c r="A846" s="22">
        <v>842</v>
      </c>
      <c r="B846" s="22" t="s">
        <v>2641</v>
      </c>
      <c r="C846" s="23" t="s">
        <v>2642</v>
      </c>
      <c r="D846" s="23" t="s">
        <v>2643</v>
      </c>
      <c r="E846" s="23" t="s">
        <v>7867</v>
      </c>
      <c r="F846" s="23" t="s">
        <v>7868</v>
      </c>
      <c r="G846" s="23" t="s">
        <v>7866</v>
      </c>
      <c r="H846" s="23" t="s">
        <v>2646</v>
      </c>
      <c r="I846" s="22"/>
      <c r="J846" s="23"/>
    </row>
    <row r="847" spans="1:10" ht="18" x14ac:dyDescent="0.25">
      <c r="A847" s="20">
        <v>843</v>
      </c>
      <c r="B847" s="20" t="s">
        <v>2641</v>
      </c>
      <c r="C847" s="21" t="s">
        <v>2642</v>
      </c>
      <c r="D847" s="21" t="s">
        <v>2643</v>
      </c>
      <c r="E847" s="21" t="s">
        <v>7869</v>
      </c>
      <c r="F847" s="21" t="s">
        <v>7870</v>
      </c>
      <c r="G847" s="21" t="s">
        <v>7871</v>
      </c>
      <c r="H847" s="21" t="s">
        <v>2646</v>
      </c>
      <c r="I847" s="20"/>
      <c r="J847" s="21"/>
    </row>
    <row r="848" spans="1:10" ht="18" x14ac:dyDescent="0.25">
      <c r="A848" s="22">
        <v>844</v>
      </c>
      <c r="B848" s="22" t="s">
        <v>2641</v>
      </c>
      <c r="C848" s="23" t="s">
        <v>2642</v>
      </c>
      <c r="D848" s="23" t="s">
        <v>2643</v>
      </c>
      <c r="E848" s="23" t="s">
        <v>7872</v>
      </c>
      <c r="F848" s="23" t="s">
        <v>7873</v>
      </c>
      <c r="G848" s="23" t="s">
        <v>7871</v>
      </c>
      <c r="H848" s="23" t="s">
        <v>2646</v>
      </c>
      <c r="I848" s="22"/>
      <c r="J848" s="23"/>
    </row>
    <row r="849" spans="1:10" ht="36" x14ac:dyDescent="0.25">
      <c r="A849" s="20">
        <v>845</v>
      </c>
      <c r="B849" s="20" t="s">
        <v>2641</v>
      </c>
      <c r="C849" s="21" t="s">
        <v>2642</v>
      </c>
      <c r="D849" s="21" t="s">
        <v>2643</v>
      </c>
      <c r="E849" s="21" t="s">
        <v>7874</v>
      </c>
      <c r="F849" s="21" t="s">
        <v>7875</v>
      </c>
      <c r="G849" s="21" t="s">
        <v>7876</v>
      </c>
      <c r="H849" s="21" t="s">
        <v>2646</v>
      </c>
      <c r="I849" s="20"/>
      <c r="J849" s="21"/>
    </row>
    <row r="850" spans="1:10" ht="36" x14ac:dyDescent="0.25">
      <c r="A850" s="22">
        <v>846</v>
      </c>
      <c r="B850" s="22" t="s">
        <v>2641</v>
      </c>
      <c r="C850" s="23" t="s">
        <v>2642</v>
      </c>
      <c r="D850" s="23" t="s">
        <v>2643</v>
      </c>
      <c r="E850" s="23" t="s">
        <v>7877</v>
      </c>
      <c r="F850" s="23" t="s">
        <v>7878</v>
      </c>
      <c r="G850" s="23" t="s">
        <v>7876</v>
      </c>
      <c r="H850" s="23" t="s">
        <v>2646</v>
      </c>
      <c r="I850" s="22"/>
      <c r="J850" s="23"/>
    </row>
    <row r="851" spans="1:10" ht="18" x14ac:dyDescent="0.25">
      <c r="A851" s="20">
        <v>847</v>
      </c>
      <c r="B851" s="20" t="s">
        <v>2641</v>
      </c>
      <c r="C851" s="21" t="s">
        <v>2642</v>
      </c>
      <c r="D851" s="21" t="s">
        <v>2643</v>
      </c>
      <c r="E851" s="21" t="s">
        <v>7879</v>
      </c>
      <c r="F851" s="21" t="s">
        <v>7880</v>
      </c>
      <c r="G851" s="21" t="s">
        <v>7876</v>
      </c>
      <c r="H851" s="21" t="s">
        <v>2646</v>
      </c>
      <c r="I851" s="20"/>
      <c r="J851" s="21"/>
    </row>
    <row r="852" spans="1:10" ht="18" x14ac:dyDescent="0.25">
      <c r="A852" s="22">
        <v>848</v>
      </c>
      <c r="B852" s="22" t="s">
        <v>2641</v>
      </c>
      <c r="C852" s="23" t="s">
        <v>2642</v>
      </c>
      <c r="D852" s="23" t="s">
        <v>2643</v>
      </c>
      <c r="E852" s="23" t="s">
        <v>7881</v>
      </c>
      <c r="F852" s="23" t="s">
        <v>7882</v>
      </c>
      <c r="G852" s="23" t="s">
        <v>7883</v>
      </c>
      <c r="H852" s="23" t="s">
        <v>2646</v>
      </c>
      <c r="I852" s="22"/>
      <c r="J852" s="23"/>
    </row>
    <row r="853" spans="1:10" ht="18" x14ac:dyDescent="0.25">
      <c r="A853" s="20">
        <v>849</v>
      </c>
      <c r="B853" s="20" t="s">
        <v>2641</v>
      </c>
      <c r="C853" s="21" t="s">
        <v>2642</v>
      </c>
      <c r="D853" s="21" t="s">
        <v>2643</v>
      </c>
      <c r="E853" s="21" t="s">
        <v>7884</v>
      </c>
      <c r="F853" s="21" t="s">
        <v>7885</v>
      </c>
      <c r="G853" s="21" t="s">
        <v>7883</v>
      </c>
      <c r="H853" s="21" t="s">
        <v>2646</v>
      </c>
      <c r="I853" s="20"/>
      <c r="J853" s="21"/>
    </row>
    <row r="854" spans="1:10" ht="54" x14ac:dyDescent="0.25">
      <c r="A854" s="22">
        <v>850</v>
      </c>
      <c r="B854" s="22" t="s">
        <v>2641</v>
      </c>
      <c r="C854" s="23" t="s">
        <v>2642</v>
      </c>
      <c r="D854" s="23" t="s">
        <v>2643</v>
      </c>
      <c r="E854" s="23" t="s">
        <v>7886</v>
      </c>
      <c r="F854" s="23" t="s">
        <v>7887</v>
      </c>
      <c r="G854" s="23" t="s">
        <v>7888</v>
      </c>
      <c r="H854" s="23" t="s">
        <v>2646</v>
      </c>
      <c r="I854" s="22"/>
      <c r="J854" s="23"/>
    </row>
    <row r="855" spans="1:10" ht="54" x14ac:dyDescent="0.25">
      <c r="A855" s="20">
        <v>851</v>
      </c>
      <c r="B855" s="20" t="s">
        <v>2641</v>
      </c>
      <c r="C855" s="21" t="s">
        <v>2642</v>
      </c>
      <c r="D855" s="21" t="s">
        <v>2643</v>
      </c>
      <c r="E855" s="21" t="s">
        <v>7886</v>
      </c>
      <c r="F855" s="21" t="s">
        <v>7889</v>
      </c>
      <c r="G855" s="21" t="s">
        <v>7890</v>
      </c>
      <c r="H855" s="21" t="s">
        <v>2646</v>
      </c>
      <c r="I855" s="20"/>
      <c r="J855" s="21"/>
    </row>
    <row r="856" spans="1:10" ht="54" x14ac:dyDescent="0.25">
      <c r="A856" s="22">
        <v>852</v>
      </c>
      <c r="B856" s="22" t="s">
        <v>2641</v>
      </c>
      <c r="C856" s="23" t="s">
        <v>2642</v>
      </c>
      <c r="D856" s="23" t="s">
        <v>2643</v>
      </c>
      <c r="E856" s="23" t="s">
        <v>7886</v>
      </c>
      <c r="F856" s="23" t="s">
        <v>7891</v>
      </c>
      <c r="G856" s="23" t="s">
        <v>7892</v>
      </c>
      <c r="H856" s="23" t="s">
        <v>2646</v>
      </c>
      <c r="I856" s="22"/>
      <c r="J856" s="23"/>
    </row>
    <row r="857" spans="1:10" ht="36" x14ac:dyDescent="0.25">
      <c r="A857" s="20">
        <v>853</v>
      </c>
      <c r="B857" s="20" t="s">
        <v>2641</v>
      </c>
      <c r="C857" s="21" t="s">
        <v>2642</v>
      </c>
      <c r="D857" s="21" t="s">
        <v>2651</v>
      </c>
      <c r="E857" s="21" t="s">
        <v>7893</v>
      </c>
      <c r="F857" s="21" t="s">
        <v>7894</v>
      </c>
      <c r="G857" s="21"/>
      <c r="H857" s="21" t="s">
        <v>2654</v>
      </c>
      <c r="I857" s="20"/>
      <c r="J857" s="21"/>
    </row>
    <row r="858" spans="1:10" ht="18" x14ac:dyDescent="0.25">
      <c r="A858" s="22">
        <v>854</v>
      </c>
      <c r="B858" s="22" t="s">
        <v>2641</v>
      </c>
      <c r="C858" s="23" t="s">
        <v>2642</v>
      </c>
      <c r="D858" s="23" t="s">
        <v>7895</v>
      </c>
      <c r="E858" s="23" t="s">
        <v>7896</v>
      </c>
      <c r="F858" s="23" t="s">
        <v>7897</v>
      </c>
      <c r="G858" s="23"/>
      <c r="H858" s="23" t="s">
        <v>2654</v>
      </c>
      <c r="I858" s="22"/>
      <c r="J858" s="23"/>
    </row>
    <row r="859" spans="1:10" ht="36" x14ac:dyDescent="0.25">
      <c r="A859" s="20">
        <v>855</v>
      </c>
      <c r="B859" s="20" t="s">
        <v>2641</v>
      </c>
      <c r="C859" s="21" t="s">
        <v>2642</v>
      </c>
      <c r="D859" s="21" t="s">
        <v>7895</v>
      </c>
      <c r="E859" s="21" t="s">
        <v>7898</v>
      </c>
      <c r="F859" s="21" t="s">
        <v>7899</v>
      </c>
      <c r="G859" s="21"/>
      <c r="H859" s="21" t="s">
        <v>2654</v>
      </c>
      <c r="I859" s="20"/>
      <c r="J859" s="21"/>
    </row>
    <row r="860" spans="1:10" ht="36" x14ac:dyDescent="0.25">
      <c r="A860" s="22">
        <v>856</v>
      </c>
      <c r="B860" s="22" t="s">
        <v>2641</v>
      </c>
      <c r="C860" s="23" t="s">
        <v>2642</v>
      </c>
      <c r="D860" s="23" t="s">
        <v>7895</v>
      </c>
      <c r="E860" s="23" t="s">
        <v>7900</v>
      </c>
      <c r="F860" s="23" t="s">
        <v>7901</v>
      </c>
      <c r="G860" s="23"/>
      <c r="H860" s="23" t="s">
        <v>2654</v>
      </c>
      <c r="I860" s="22"/>
      <c r="J860" s="23"/>
    </row>
    <row r="861" spans="1:10" ht="36" x14ac:dyDescent="0.25">
      <c r="A861" s="20">
        <v>857</v>
      </c>
      <c r="B861" s="20" t="s">
        <v>2641</v>
      </c>
      <c r="C861" s="21" t="s">
        <v>2642</v>
      </c>
      <c r="D861" s="21" t="s">
        <v>7895</v>
      </c>
      <c r="E861" s="21" t="s">
        <v>7902</v>
      </c>
      <c r="F861" s="21" t="s">
        <v>7903</v>
      </c>
      <c r="G861" s="21"/>
      <c r="H861" s="21" t="s">
        <v>2654</v>
      </c>
      <c r="I861" s="20"/>
      <c r="J861" s="21"/>
    </row>
    <row r="862" spans="1:10" ht="36" x14ac:dyDescent="0.25">
      <c r="A862" s="22">
        <v>858</v>
      </c>
      <c r="B862" s="22" t="s">
        <v>2641</v>
      </c>
      <c r="C862" s="23" t="s">
        <v>2642</v>
      </c>
      <c r="D862" s="23" t="s">
        <v>7895</v>
      </c>
      <c r="E862" s="23" t="s">
        <v>7904</v>
      </c>
      <c r="F862" s="23" t="s">
        <v>7905</v>
      </c>
      <c r="G862" s="23"/>
      <c r="H862" s="23" t="s">
        <v>2654</v>
      </c>
      <c r="I862" s="22"/>
      <c r="J862" s="23"/>
    </row>
    <row r="863" spans="1:10" ht="36" x14ac:dyDescent="0.25">
      <c r="A863" s="20">
        <v>859</v>
      </c>
      <c r="B863" s="20" t="s">
        <v>2641</v>
      </c>
      <c r="C863" s="21" t="s">
        <v>2642</v>
      </c>
      <c r="D863" s="21" t="s">
        <v>7895</v>
      </c>
      <c r="E863" s="21" t="s">
        <v>7906</v>
      </c>
      <c r="F863" s="21" t="s">
        <v>7907</v>
      </c>
      <c r="G863" s="21"/>
      <c r="H863" s="21" t="s">
        <v>2654</v>
      </c>
      <c r="I863" s="20"/>
      <c r="J863" s="21"/>
    </row>
    <row r="864" spans="1:10" ht="36" x14ac:dyDescent="0.25">
      <c r="A864" s="22">
        <v>860</v>
      </c>
      <c r="B864" s="22" t="s">
        <v>2641</v>
      </c>
      <c r="C864" s="23" t="s">
        <v>2642</v>
      </c>
      <c r="D864" s="23" t="s">
        <v>7895</v>
      </c>
      <c r="E864" s="23" t="s">
        <v>7908</v>
      </c>
      <c r="F864" s="23" t="s">
        <v>7909</v>
      </c>
      <c r="G864" s="23"/>
      <c r="H864" s="23" t="s">
        <v>2654</v>
      </c>
      <c r="I864" s="22"/>
      <c r="J864" s="23"/>
    </row>
    <row r="865" spans="1:10" ht="18" x14ac:dyDescent="0.25">
      <c r="A865" s="20">
        <v>861</v>
      </c>
      <c r="B865" s="20" t="s">
        <v>2641</v>
      </c>
      <c r="C865" s="21" t="s">
        <v>2642</v>
      </c>
      <c r="D865" s="21" t="s">
        <v>7895</v>
      </c>
      <c r="E865" s="21" t="s">
        <v>7910</v>
      </c>
      <c r="F865" s="21" t="s">
        <v>6568</v>
      </c>
      <c r="G865" s="21" t="s">
        <v>7911</v>
      </c>
      <c r="H865" s="21" t="s">
        <v>2654</v>
      </c>
      <c r="I865" s="20"/>
      <c r="J865" s="21"/>
    </row>
    <row r="866" spans="1:10" ht="18" x14ac:dyDescent="0.25">
      <c r="A866" s="22">
        <v>862</v>
      </c>
      <c r="B866" s="22" t="s">
        <v>2641</v>
      </c>
      <c r="C866" s="23" t="s">
        <v>2642</v>
      </c>
      <c r="D866" s="23" t="s">
        <v>2656</v>
      </c>
      <c r="E866" s="23" t="s">
        <v>7912</v>
      </c>
      <c r="F866" s="23" t="s">
        <v>2662</v>
      </c>
      <c r="G866" s="23" t="s">
        <v>7913</v>
      </c>
      <c r="H866" s="23" t="s">
        <v>2659</v>
      </c>
      <c r="I866" s="22"/>
      <c r="J866" s="23"/>
    </row>
    <row r="867" spans="1:10" ht="36" x14ac:dyDescent="0.25">
      <c r="A867" s="20">
        <v>863</v>
      </c>
      <c r="B867" s="20" t="s">
        <v>2641</v>
      </c>
      <c r="C867" s="21" t="s">
        <v>2642</v>
      </c>
      <c r="D867" s="21" t="s">
        <v>2656</v>
      </c>
      <c r="E867" s="21" t="s">
        <v>7914</v>
      </c>
      <c r="F867" s="21" t="s">
        <v>7915</v>
      </c>
      <c r="G867" s="21"/>
      <c r="H867" s="21" t="s">
        <v>2659</v>
      </c>
      <c r="I867" s="20"/>
      <c r="J867" s="21"/>
    </row>
    <row r="868" spans="1:10" ht="36" x14ac:dyDescent="0.25">
      <c r="A868" s="22">
        <v>864</v>
      </c>
      <c r="B868" s="22" t="s">
        <v>2641</v>
      </c>
      <c r="C868" s="23" t="s">
        <v>2642</v>
      </c>
      <c r="D868" s="23" t="s">
        <v>2656</v>
      </c>
      <c r="E868" s="23" t="s">
        <v>7916</v>
      </c>
      <c r="F868" s="23" t="s">
        <v>7917</v>
      </c>
      <c r="G868" s="23"/>
      <c r="H868" s="23" t="s">
        <v>2659</v>
      </c>
      <c r="I868" s="22"/>
      <c r="J868" s="23"/>
    </row>
    <row r="869" spans="1:10" ht="36" x14ac:dyDescent="0.25">
      <c r="A869" s="20">
        <v>865</v>
      </c>
      <c r="B869" s="20" t="s">
        <v>2641</v>
      </c>
      <c r="C869" s="21" t="s">
        <v>2642</v>
      </c>
      <c r="D869" s="21" t="s">
        <v>2656</v>
      </c>
      <c r="E869" s="21" t="s">
        <v>7918</v>
      </c>
      <c r="F869" s="21" t="s">
        <v>7919</v>
      </c>
      <c r="G869" s="21"/>
      <c r="H869" s="21" t="s">
        <v>2659</v>
      </c>
      <c r="I869" s="20"/>
      <c r="J869" s="21"/>
    </row>
    <row r="870" spans="1:10" ht="18" x14ac:dyDescent="0.25">
      <c r="A870" s="22">
        <v>866</v>
      </c>
      <c r="B870" s="22" t="s">
        <v>2641</v>
      </c>
      <c r="C870" s="23" t="s">
        <v>2642</v>
      </c>
      <c r="D870" s="23" t="s">
        <v>2656</v>
      </c>
      <c r="E870" s="23" t="s">
        <v>7920</v>
      </c>
      <c r="F870" s="23" t="s">
        <v>3182</v>
      </c>
      <c r="G870" s="23"/>
      <c r="H870" s="23" t="s">
        <v>2659</v>
      </c>
      <c r="I870" s="22"/>
      <c r="J870" s="23"/>
    </row>
    <row r="871" spans="1:10" ht="18" x14ac:dyDescent="0.25">
      <c r="A871" s="20">
        <v>867</v>
      </c>
      <c r="B871" s="20" t="s">
        <v>2641</v>
      </c>
      <c r="C871" s="21" t="s">
        <v>2642</v>
      </c>
      <c r="D871" s="21" t="s">
        <v>2656</v>
      </c>
      <c r="E871" s="21" t="s">
        <v>7921</v>
      </c>
      <c r="F871" s="21" t="s">
        <v>7922</v>
      </c>
      <c r="G871" s="21" t="s">
        <v>7923</v>
      </c>
      <c r="H871" s="21" t="s">
        <v>2659</v>
      </c>
      <c r="I871" s="20"/>
      <c r="J871" s="21"/>
    </row>
    <row r="872" spans="1:10" ht="18" x14ac:dyDescent="0.25">
      <c r="A872" s="22">
        <v>868</v>
      </c>
      <c r="B872" s="22" t="s">
        <v>2641</v>
      </c>
      <c r="C872" s="23" t="s">
        <v>2642</v>
      </c>
      <c r="D872" s="23" t="s">
        <v>2656</v>
      </c>
      <c r="E872" s="23" t="s">
        <v>7924</v>
      </c>
      <c r="F872" s="23" t="s">
        <v>7925</v>
      </c>
      <c r="G872" s="23"/>
      <c r="H872" s="23" t="s">
        <v>2659</v>
      </c>
      <c r="I872" s="22"/>
      <c r="J872" s="23"/>
    </row>
    <row r="873" spans="1:10" ht="18" x14ac:dyDescent="0.25">
      <c r="A873" s="20">
        <v>869</v>
      </c>
      <c r="B873" s="20" t="s">
        <v>2641</v>
      </c>
      <c r="C873" s="21" t="s">
        <v>2642</v>
      </c>
      <c r="D873" s="21" t="s">
        <v>6823</v>
      </c>
      <c r="E873" s="21" t="s">
        <v>7926</v>
      </c>
      <c r="F873" s="21" t="s">
        <v>7927</v>
      </c>
      <c r="G873" s="21" t="s">
        <v>7928</v>
      </c>
      <c r="H873" s="21" t="s">
        <v>1098</v>
      </c>
      <c r="I873" s="20"/>
      <c r="J873" s="21"/>
    </row>
    <row r="874" spans="1:10" ht="36" x14ac:dyDescent="0.25">
      <c r="A874" s="22">
        <v>870</v>
      </c>
      <c r="B874" s="22" t="s">
        <v>2641</v>
      </c>
      <c r="C874" s="23" t="s">
        <v>2642</v>
      </c>
      <c r="D874" s="23" t="s">
        <v>7929</v>
      </c>
      <c r="E874" s="23" t="s">
        <v>7930</v>
      </c>
      <c r="F874" s="23" t="s">
        <v>7931</v>
      </c>
      <c r="G874" s="23" t="s">
        <v>7932</v>
      </c>
      <c r="H874" s="23" t="s">
        <v>2686</v>
      </c>
      <c r="I874" s="22"/>
      <c r="J874" s="23"/>
    </row>
    <row r="875" spans="1:10" ht="18" x14ac:dyDescent="0.25">
      <c r="A875" s="20">
        <v>871</v>
      </c>
      <c r="B875" s="20" t="s">
        <v>2641</v>
      </c>
      <c r="C875" s="21" t="s">
        <v>2642</v>
      </c>
      <c r="D875" s="21" t="s">
        <v>7929</v>
      </c>
      <c r="E875" s="21" t="s">
        <v>7933</v>
      </c>
      <c r="F875" s="21" t="s">
        <v>7934</v>
      </c>
      <c r="G875" s="21"/>
      <c r="H875" s="21" t="s">
        <v>2686</v>
      </c>
      <c r="I875" s="20"/>
      <c r="J875" s="21"/>
    </row>
    <row r="876" spans="1:10" ht="18" x14ac:dyDescent="0.25">
      <c r="A876" s="22">
        <v>872</v>
      </c>
      <c r="B876" s="22" t="s">
        <v>2641</v>
      </c>
      <c r="C876" s="23" t="s">
        <v>2642</v>
      </c>
      <c r="D876" s="23" t="s">
        <v>7929</v>
      </c>
      <c r="E876" s="23" t="s">
        <v>7935</v>
      </c>
      <c r="F876" s="23" t="s">
        <v>7805</v>
      </c>
      <c r="G876" s="23"/>
      <c r="H876" s="23" t="s">
        <v>2686</v>
      </c>
      <c r="I876" s="22"/>
      <c r="J876" s="23"/>
    </row>
    <row r="877" spans="1:10" ht="36" x14ac:dyDescent="0.25">
      <c r="A877" s="20">
        <v>873</v>
      </c>
      <c r="B877" s="20" t="s">
        <v>2641</v>
      </c>
      <c r="C877" s="21" t="s">
        <v>2642</v>
      </c>
      <c r="D877" s="21" t="s">
        <v>7929</v>
      </c>
      <c r="E877" s="21" t="s">
        <v>7936</v>
      </c>
      <c r="F877" s="21" t="s">
        <v>7937</v>
      </c>
      <c r="G877" s="21"/>
      <c r="H877" s="21" t="s">
        <v>2686</v>
      </c>
      <c r="I877" s="20"/>
      <c r="J877" s="21"/>
    </row>
    <row r="878" spans="1:10" ht="36" x14ac:dyDescent="0.25">
      <c r="A878" s="22">
        <v>874</v>
      </c>
      <c r="B878" s="22" t="s">
        <v>2641</v>
      </c>
      <c r="C878" s="23" t="s">
        <v>2642</v>
      </c>
      <c r="D878" s="23" t="s">
        <v>7929</v>
      </c>
      <c r="E878" s="23" t="s">
        <v>7938</v>
      </c>
      <c r="F878" s="23" t="s">
        <v>7939</v>
      </c>
      <c r="G878" s="23" t="s">
        <v>7940</v>
      </c>
      <c r="H878" s="23" t="s">
        <v>2704</v>
      </c>
      <c r="I878" s="22"/>
      <c r="J878" s="23"/>
    </row>
    <row r="879" spans="1:10" ht="36" x14ac:dyDescent="0.25">
      <c r="A879" s="20">
        <v>875</v>
      </c>
      <c r="B879" s="20" t="s">
        <v>2641</v>
      </c>
      <c r="C879" s="21" t="s">
        <v>2642</v>
      </c>
      <c r="D879" s="21" t="s">
        <v>7929</v>
      </c>
      <c r="E879" s="21" t="s">
        <v>7941</v>
      </c>
      <c r="F879" s="21" t="s">
        <v>7942</v>
      </c>
      <c r="G879" s="21"/>
      <c r="H879" s="21" t="s">
        <v>2704</v>
      </c>
      <c r="I879" s="20"/>
      <c r="J879" s="21"/>
    </row>
    <row r="880" spans="1:10" ht="18" x14ac:dyDescent="0.25">
      <c r="A880" s="22">
        <v>876</v>
      </c>
      <c r="B880" s="22" t="s">
        <v>2641</v>
      </c>
      <c r="C880" s="23" t="s">
        <v>2642</v>
      </c>
      <c r="D880" s="23" t="s">
        <v>7929</v>
      </c>
      <c r="E880" s="23" t="s">
        <v>7943</v>
      </c>
      <c r="F880" s="23" t="s">
        <v>7944</v>
      </c>
      <c r="G880" s="23" t="s">
        <v>7945</v>
      </c>
      <c r="H880" s="23" t="s">
        <v>2704</v>
      </c>
      <c r="I880" s="22"/>
      <c r="J880" s="23"/>
    </row>
    <row r="881" spans="1:10" ht="72" x14ac:dyDescent="0.25">
      <c r="A881" s="20">
        <v>877</v>
      </c>
      <c r="B881" s="20" t="s">
        <v>2641</v>
      </c>
      <c r="C881" s="21" t="s">
        <v>2642</v>
      </c>
      <c r="D881" s="21" t="s">
        <v>7929</v>
      </c>
      <c r="E881" s="21" t="s">
        <v>7946</v>
      </c>
      <c r="F881" s="21" t="s">
        <v>7947</v>
      </c>
      <c r="G881" s="21" t="s">
        <v>7945</v>
      </c>
      <c r="H881" s="21" t="s">
        <v>2704</v>
      </c>
      <c r="I881" s="20"/>
      <c r="J881" s="21"/>
    </row>
    <row r="882" spans="1:10" ht="36" x14ac:dyDescent="0.25">
      <c r="A882" s="22">
        <v>878</v>
      </c>
      <c r="B882" s="22" t="s">
        <v>2641</v>
      </c>
      <c r="C882" s="23" t="s">
        <v>2642</v>
      </c>
      <c r="D882" s="23" t="s">
        <v>7929</v>
      </c>
      <c r="E882" s="23" t="s">
        <v>2707</v>
      </c>
      <c r="F882" s="23" t="s">
        <v>7948</v>
      </c>
      <c r="G882" s="23" t="s">
        <v>7949</v>
      </c>
      <c r="H882" s="23" t="s">
        <v>2704</v>
      </c>
      <c r="I882" s="22"/>
      <c r="J882" s="23"/>
    </row>
    <row r="883" spans="1:10" ht="54" x14ac:dyDescent="0.25">
      <c r="A883" s="20">
        <v>879</v>
      </c>
      <c r="B883" s="20" t="s">
        <v>2641</v>
      </c>
      <c r="C883" s="21" t="s">
        <v>2642</v>
      </c>
      <c r="D883" s="21" t="s">
        <v>7929</v>
      </c>
      <c r="E883" s="21" t="s">
        <v>7950</v>
      </c>
      <c r="F883" s="21" t="s">
        <v>7951</v>
      </c>
      <c r="G883" s="21" t="s">
        <v>7952</v>
      </c>
      <c r="H883" s="21" t="s">
        <v>2704</v>
      </c>
      <c r="I883" s="20"/>
      <c r="J883" s="21"/>
    </row>
    <row r="884" spans="1:10" ht="90" x14ac:dyDescent="0.25">
      <c r="A884" s="22">
        <v>880</v>
      </c>
      <c r="B884" s="22" t="s">
        <v>2641</v>
      </c>
      <c r="C884" s="23" t="s">
        <v>2642</v>
      </c>
      <c r="D884" s="23" t="s">
        <v>7929</v>
      </c>
      <c r="E884" s="23" t="s">
        <v>7953</v>
      </c>
      <c r="F884" s="23" t="s">
        <v>7954</v>
      </c>
      <c r="G884" s="23" t="s">
        <v>7955</v>
      </c>
      <c r="H884" s="23" t="s">
        <v>2704</v>
      </c>
      <c r="I884" s="22" t="s">
        <v>5914</v>
      </c>
      <c r="J884" s="23" t="s">
        <v>5957</v>
      </c>
    </row>
    <row r="885" spans="1:10" ht="18" x14ac:dyDescent="0.25">
      <c r="A885" s="20">
        <v>881</v>
      </c>
      <c r="B885" s="20" t="s">
        <v>2641</v>
      </c>
      <c r="C885" s="21" t="s">
        <v>2642</v>
      </c>
      <c r="D885" s="21" t="s">
        <v>7929</v>
      </c>
      <c r="E885" s="21" t="s">
        <v>7956</v>
      </c>
      <c r="F885" s="21" t="s">
        <v>7957</v>
      </c>
      <c r="G885" s="21"/>
      <c r="H885" s="21" t="s">
        <v>2704</v>
      </c>
      <c r="I885" s="20"/>
      <c r="J885" s="21"/>
    </row>
    <row r="886" spans="1:10" ht="36" x14ac:dyDescent="0.25">
      <c r="A886" s="22">
        <v>882</v>
      </c>
      <c r="B886" s="22" t="s">
        <v>2641</v>
      </c>
      <c r="C886" s="23" t="s">
        <v>2642</v>
      </c>
      <c r="D886" s="23" t="s">
        <v>7929</v>
      </c>
      <c r="E886" s="23" t="s">
        <v>7958</v>
      </c>
      <c r="F886" s="23" t="s">
        <v>7959</v>
      </c>
      <c r="G886" s="23"/>
      <c r="H886" s="23" t="s">
        <v>2704</v>
      </c>
      <c r="I886" s="22"/>
      <c r="J886" s="23"/>
    </row>
    <row r="887" spans="1:10" ht="36" x14ac:dyDescent="0.25">
      <c r="A887" s="20">
        <v>883</v>
      </c>
      <c r="B887" s="20" t="s">
        <v>2641</v>
      </c>
      <c r="C887" s="21" t="s">
        <v>2642</v>
      </c>
      <c r="D887" s="21" t="s">
        <v>7929</v>
      </c>
      <c r="E887" s="21" t="s">
        <v>7960</v>
      </c>
      <c r="F887" s="21" t="s">
        <v>7961</v>
      </c>
      <c r="G887" s="21" t="s">
        <v>7962</v>
      </c>
      <c r="H887" s="21" t="s">
        <v>2704</v>
      </c>
      <c r="I887" s="20"/>
      <c r="J887" s="21"/>
    </row>
    <row r="888" spans="1:10" ht="18" x14ac:dyDescent="0.25">
      <c r="A888" s="22">
        <v>884</v>
      </c>
      <c r="B888" s="22" t="s">
        <v>2641</v>
      </c>
      <c r="C888" s="23" t="s">
        <v>2642</v>
      </c>
      <c r="D888" s="23" t="s">
        <v>7929</v>
      </c>
      <c r="E888" s="23" t="s">
        <v>7963</v>
      </c>
      <c r="F888" s="23" t="s">
        <v>7964</v>
      </c>
      <c r="G888" s="23"/>
      <c r="H888" s="23" t="s">
        <v>2717</v>
      </c>
      <c r="I888" s="22"/>
      <c r="J888" s="23"/>
    </row>
    <row r="889" spans="1:10" ht="90" x14ac:dyDescent="0.25">
      <c r="A889" s="20">
        <v>885</v>
      </c>
      <c r="B889" s="20" t="s">
        <v>2641</v>
      </c>
      <c r="C889" s="21" t="s">
        <v>2642</v>
      </c>
      <c r="D889" s="21" t="s">
        <v>7929</v>
      </c>
      <c r="E889" s="21" t="s">
        <v>7965</v>
      </c>
      <c r="F889" s="21" t="s">
        <v>7966</v>
      </c>
      <c r="G889" s="21" t="s">
        <v>7967</v>
      </c>
      <c r="H889" s="21" t="s">
        <v>2717</v>
      </c>
      <c r="I889" s="20"/>
      <c r="J889" s="21"/>
    </row>
    <row r="890" spans="1:10" ht="36" x14ac:dyDescent="0.25">
      <c r="A890" s="22">
        <v>886</v>
      </c>
      <c r="B890" s="22" t="s">
        <v>2641</v>
      </c>
      <c r="C890" s="23" t="s">
        <v>2642</v>
      </c>
      <c r="D890" s="23" t="s">
        <v>7929</v>
      </c>
      <c r="E890" s="23" t="s">
        <v>2728</v>
      </c>
      <c r="F890" s="23" t="s">
        <v>7968</v>
      </c>
      <c r="G890" s="23"/>
      <c r="H890" s="23" t="s">
        <v>2717</v>
      </c>
      <c r="I890" s="22"/>
      <c r="J890" s="23"/>
    </row>
    <row r="891" spans="1:10" ht="18" x14ac:dyDescent="0.25">
      <c r="A891" s="20">
        <v>887</v>
      </c>
      <c r="B891" s="20" t="s">
        <v>2641</v>
      </c>
      <c r="C891" s="21" t="s">
        <v>2642</v>
      </c>
      <c r="D891" s="21" t="s">
        <v>7969</v>
      </c>
      <c r="E891" s="21" t="s">
        <v>7970</v>
      </c>
      <c r="F891" s="21" t="s">
        <v>7971</v>
      </c>
      <c r="G891" s="21"/>
      <c r="H891" s="21" t="s">
        <v>2732</v>
      </c>
      <c r="I891" s="20"/>
      <c r="J891" s="21"/>
    </row>
    <row r="892" spans="1:10" ht="18" x14ac:dyDescent="0.25">
      <c r="A892" s="22">
        <v>888</v>
      </c>
      <c r="B892" s="22" t="s">
        <v>2641</v>
      </c>
      <c r="C892" s="23" t="s">
        <v>2642</v>
      </c>
      <c r="D892" s="23" t="s">
        <v>7969</v>
      </c>
      <c r="E892" s="23" t="s">
        <v>7972</v>
      </c>
      <c r="F892" s="23" t="s">
        <v>2747</v>
      </c>
      <c r="G892" s="23"/>
      <c r="H892" s="23" t="s">
        <v>2732</v>
      </c>
      <c r="I892" s="22"/>
      <c r="J892" s="23"/>
    </row>
    <row r="893" spans="1:10" ht="54" x14ac:dyDescent="0.25">
      <c r="A893" s="20">
        <v>889</v>
      </c>
      <c r="B893" s="20" t="s">
        <v>2641</v>
      </c>
      <c r="C893" s="21" t="s">
        <v>2642</v>
      </c>
      <c r="D893" s="21" t="s">
        <v>7969</v>
      </c>
      <c r="E893" s="21" t="s">
        <v>7973</v>
      </c>
      <c r="F893" s="21" t="s">
        <v>7974</v>
      </c>
      <c r="G893" s="21" t="s">
        <v>7975</v>
      </c>
      <c r="H893" s="21" t="s">
        <v>2749</v>
      </c>
      <c r="I893" s="20"/>
      <c r="J893" s="21"/>
    </row>
    <row r="894" spans="1:10" ht="18" x14ac:dyDescent="0.25">
      <c r="A894" s="22">
        <v>890</v>
      </c>
      <c r="B894" s="22" t="s">
        <v>2641</v>
      </c>
      <c r="C894" s="23" t="s">
        <v>2642</v>
      </c>
      <c r="D894" s="23" t="s">
        <v>7969</v>
      </c>
      <c r="E894" s="23" t="s">
        <v>7976</v>
      </c>
      <c r="F894" s="23" t="s">
        <v>7977</v>
      </c>
      <c r="G894" s="23"/>
      <c r="H894" s="23" t="s">
        <v>2749</v>
      </c>
      <c r="I894" s="22"/>
      <c r="J894" s="23"/>
    </row>
    <row r="895" spans="1:10" ht="18" x14ac:dyDescent="0.25">
      <c r="A895" s="20">
        <v>891</v>
      </c>
      <c r="B895" s="20" t="s">
        <v>2641</v>
      </c>
      <c r="C895" s="21" t="s">
        <v>2642</v>
      </c>
      <c r="D895" s="21" t="s">
        <v>7969</v>
      </c>
      <c r="E895" s="21" t="s">
        <v>7978</v>
      </c>
      <c r="F895" s="21" t="s">
        <v>7979</v>
      </c>
      <c r="G895" s="21"/>
      <c r="H895" s="21" t="s">
        <v>2749</v>
      </c>
      <c r="I895" s="20"/>
      <c r="J895" s="21"/>
    </row>
    <row r="896" spans="1:10" ht="54" x14ac:dyDescent="0.25">
      <c r="A896" s="22">
        <v>892</v>
      </c>
      <c r="B896" s="22" t="s">
        <v>2641</v>
      </c>
      <c r="C896" s="23" t="s">
        <v>2642</v>
      </c>
      <c r="D896" s="23" t="s">
        <v>7969</v>
      </c>
      <c r="E896" s="23" t="s">
        <v>7980</v>
      </c>
      <c r="F896" s="23" t="s">
        <v>7981</v>
      </c>
      <c r="G896" s="23" t="s">
        <v>7982</v>
      </c>
      <c r="H896" s="23" t="s">
        <v>2749</v>
      </c>
      <c r="I896" s="22"/>
      <c r="J896" s="23" t="s">
        <v>5957</v>
      </c>
    </row>
    <row r="897" spans="1:10" ht="18" x14ac:dyDescent="0.25">
      <c r="A897" s="20">
        <v>893</v>
      </c>
      <c r="B897" s="20" t="s">
        <v>2641</v>
      </c>
      <c r="C897" s="21" t="s">
        <v>2642</v>
      </c>
      <c r="D897" s="21" t="s">
        <v>7969</v>
      </c>
      <c r="E897" s="21" t="s">
        <v>7983</v>
      </c>
      <c r="F897" s="21" t="s">
        <v>2764</v>
      </c>
      <c r="G897" s="21"/>
      <c r="H897" s="21" t="s">
        <v>2749</v>
      </c>
      <c r="I897" s="20"/>
      <c r="J897" s="21"/>
    </row>
    <row r="898" spans="1:10" ht="18" x14ac:dyDescent="0.25">
      <c r="A898" s="22">
        <v>894</v>
      </c>
      <c r="B898" s="22" t="s">
        <v>2641</v>
      </c>
      <c r="C898" s="23" t="s">
        <v>2642</v>
      </c>
      <c r="D898" s="23" t="s">
        <v>7969</v>
      </c>
      <c r="E898" s="23" t="s">
        <v>7984</v>
      </c>
      <c r="F898" s="23" t="s">
        <v>4221</v>
      </c>
      <c r="G898" s="23"/>
      <c r="H898" s="23" t="s">
        <v>2768</v>
      </c>
      <c r="I898" s="22"/>
      <c r="J898" s="23"/>
    </row>
    <row r="899" spans="1:10" ht="36" x14ac:dyDescent="0.25">
      <c r="A899" s="20">
        <v>895</v>
      </c>
      <c r="B899" s="20" t="s">
        <v>2641</v>
      </c>
      <c r="C899" s="21" t="s">
        <v>2642</v>
      </c>
      <c r="D899" s="21" t="s">
        <v>7969</v>
      </c>
      <c r="E899" s="21" t="s">
        <v>7985</v>
      </c>
      <c r="F899" s="21" t="s">
        <v>7986</v>
      </c>
      <c r="G899" s="21"/>
      <c r="H899" s="21" t="s">
        <v>2768</v>
      </c>
      <c r="I899" s="20"/>
      <c r="J899" s="21"/>
    </row>
    <row r="900" spans="1:10" ht="18" x14ac:dyDescent="0.25">
      <c r="A900" s="22">
        <v>896</v>
      </c>
      <c r="B900" s="22" t="s">
        <v>2641</v>
      </c>
      <c r="C900" s="23" t="s">
        <v>2642</v>
      </c>
      <c r="D900" s="23" t="s">
        <v>7969</v>
      </c>
      <c r="E900" s="23" t="s">
        <v>7987</v>
      </c>
      <c r="F900" s="23" t="s">
        <v>3182</v>
      </c>
      <c r="G900" s="23"/>
      <c r="H900" s="23" t="s">
        <v>2768</v>
      </c>
      <c r="I900" s="22"/>
      <c r="J900" s="23"/>
    </row>
    <row r="901" spans="1:10" ht="18" x14ac:dyDescent="0.25">
      <c r="A901" s="20">
        <v>897</v>
      </c>
      <c r="B901" s="20" t="s">
        <v>2641</v>
      </c>
      <c r="C901" s="21" t="s">
        <v>2642</v>
      </c>
      <c r="D901" s="21" t="s">
        <v>7969</v>
      </c>
      <c r="E901" s="21" t="s">
        <v>7988</v>
      </c>
      <c r="F901" s="21" t="s">
        <v>7989</v>
      </c>
      <c r="G901" s="21"/>
      <c r="H901" s="21" t="s">
        <v>2768</v>
      </c>
      <c r="I901" s="20"/>
      <c r="J901" s="21"/>
    </row>
    <row r="902" spans="1:10" ht="18" x14ac:dyDescent="0.25">
      <c r="A902" s="22">
        <v>898</v>
      </c>
      <c r="B902" s="22" t="s">
        <v>2641</v>
      </c>
      <c r="C902" s="23" t="s">
        <v>2642</v>
      </c>
      <c r="D902" s="23" t="s">
        <v>7969</v>
      </c>
      <c r="E902" s="23" t="s">
        <v>7990</v>
      </c>
      <c r="F902" s="23" t="s">
        <v>6851</v>
      </c>
      <c r="G902" s="23"/>
      <c r="H902" s="23" t="s">
        <v>2768</v>
      </c>
      <c r="I902" s="22"/>
      <c r="J902" s="23"/>
    </row>
    <row r="903" spans="1:10" ht="18" x14ac:dyDescent="0.25">
      <c r="A903" s="20">
        <v>899</v>
      </c>
      <c r="B903" s="20" t="s">
        <v>2641</v>
      </c>
      <c r="C903" s="21" t="s">
        <v>2642</v>
      </c>
      <c r="D903" s="21" t="s">
        <v>7969</v>
      </c>
      <c r="E903" s="21" t="s">
        <v>7991</v>
      </c>
      <c r="F903" s="21" t="s">
        <v>7992</v>
      </c>
      <c r="G903" s="21" t="s">
        <v>7993</v>
      </c>
      <c r="H903" s="21" t="s">
        <v>2768</v>
      </c>
      <c r="I903" s="20"/>
      <c r="J903" s="21"/>
    </row>
    <row r="904" spans="1:10" ht="18" x14ac:dyDescent="0.25">
      <c r="A904" s="22">
        <v>900</v>
      </c>
      <c r="B904" s="22" t="s">
        <v>2641</v>
      </c>
      <c r="C904" s="23" t="s">
        <v>2642</v>
      </c>
      <c r="D904" s="23" t="s">
        <v>7969</v>
      </c>
      <c r="E904" s="23" t="s">
        <v>2868</v>
      </c>
      <c r="F904" s="23" t="s">
        <v>2787</v>
      </c>
      <c r="G904" s="23"/>
      <c r="H904" s="23" t="s">
        <v>2768</v>
      </c>
      <c r="I904" s="22"/>
      <c r="J904" s="23"/>
    </row>
    <row r="905" spans="1:10" ht="18" x14ac:dyDescent="0.25">
      <c r="A905" s="20">
        <v>901</v>
      </c>
      <c r="B905" s="20" t="s">
        <v>2641</v>
      </c>
      <c r="C905" s="21" t="s">
        <v>2642</v>
      </c>
      <c r="D905" s="21" t="s">
        <v>7969</v>
      </c>
      <c r="E905" s="21" t="s">
        <v>7994</v>
      </c>
      <c r="F905" s="21" t="s">
        <v>7995</v>
      </c>
      <c r="G905" s="21"/>
      <c r="H905" s="21" t="s">
        <v>2768</v>
      </c>
      <c r="I905" s="20"/>
      <c r="J905" s="21"/>
    </row>
    <row r="906" spans="1:10" ht="18" x14ac:dyDescent="0.25">
      <c r="A906" s="22">
        <v>902</v>
      </c>
      <c r="B906" s="22" t="s">
        <v>2641</v>
      </c>
      <c r="C906" s="23" t="s">
        <v>2642</v>
      </c>
      <c r="D906" s="23" t="s">
        <v>7969</v>
      </c>
      <c r="E906" s="23" t="s">
        <v>6006</v>
      </c>
      <c r="F906" s="23" t="s">
        <v>2791</v>
      </c>
      <c r="G906" s="23" t="s">
        <v>7996</v>
      </c>
      <c r="H906" s="23" t="s">
        <v>2768</v>
      </c>
      <c r="I906" s="22"/>
      <c r="J906" s="23"/>
    </row>
    <row r="907" spans="1:10" ht="18" x14ac:dyDescent="0.25">
      <c r="A907" s="20">
        <v>903</v>
      </c>
      <c r="B907" s="20" t="s">
        <v>2641</v>
      </c>
      <c r="C907" s="21" t="s">
        <v>2642</v>
      </c>
      <c r="D907" s="21" t="s">
        <v>2904</v>
      </c>
      <c r="E907" s="21" t="s">
        <v>7997</v>
      </c>
      <c r="F907" s="21" t="s">
        <v>7998</v>
      </c>
      <c r="G907" s="21" t="s">
        <v>7999</v>
      </c>
      <c r="H907" s="21" t="s">
        <v>2794</v>
      </c>
      <c r="I907" s="20"/>
      <c r="J907" s="21"/>
    </row>
    <row r="908" spans="1:10" ht="54" x14ac:dyDescent="0.25">
      <c r="A908" s="22">
        <v>904</v>
      </c>
      <c r="B908" s="22" t="s">
        <v>2641</v>
      </c>
      <c r="C908" s="23" t="s">
        <v>2642</v>
      </c>
      <c r="D908" s="23" t="s">
        <v>2904</v>
      </c>
      <c r="E908" s="23" t="s">
        <v>8000</v>
      </c>
      <c r="F908" s="23" t="s">
        <v>8001</v>
      </c>
      <c r="G908" s="23" t="s">
        <v>8002</v>
      </c>
      <c r="H908" s="23" t="s">
        <v>2794</v>
      </c>
      <c r="I908" s="22"/>
      <c r="J908" s="23"/>
    </row>
    <row r="909" spans="1:10" ht="36" x14ac:dyDescent="0.25">
      <c r="A909" s="20">
        <v>905</v>
      </c>
      <c r="B909" s="20" t="s">
        <v>2641</v>
      </c>
      <c r="C909" s="21" t="s">
        <v>2642</v>
      </c>
      <c r="D909" s="21" t="s">
        <v>2904</v>
      </c>
      <c r="E909" s="21" t="s">
        <v>8003</v>
      </c>
      <c r="F909" s="21" t="s">
        <v>8004</v>
      </c>
      <c r="G909" s="21" t="s">
        <v>8005</v>
      </c>
      <c r="H909" s="21" t="s">
        <v>2794</v>
      </c>
      <c r="I909" s="20"/>
      <c r="J909" s="21"/>
    </row>
    <row r="910" spans="1:10" ht="36" x14ac:dyDescent="0.25">
      <c r="A910" s="22">
        <v>906</v>
      </c>
      <c r="B910" s="22" t="s">
        <v>2641</v>
      </c>
      <c r="C910" s="23" t="s">
        <v>2642</v>
      </c>
      <c r="D910" s="23" t="s">
        <v>2904</v>
      </c>
      <c r="E910" s="23" t="s">
        <v>8006</v>
      </c>
      <c r="F910" s="23" t="s">
        <v>8007</v>
      </c>
      <c r="G910" s="23" t="s">
        <v>8008</v>
      </c>
      <c r="H910" s="23" t="s">
        <v>2794</v>
      </c>
      <c r="I910" s="22"/>
      <c r="J910" s="23"/>
    </row>
    <row r="911" spans="1:10" ht="18" x14ac:dyDescent="0.25">
      <c r="A911" s="20">
        <v>907</v>
      </c>
      <c r="B911" s="20" t="s">
        <v>2641</v>
      </c>
      <c r="C911" s="21" t="s">
        <v>2642</v>
      </c>
      <c r="D911" s="21" t="s">
        <v>2904</v>
      </c>
      <c r="E911" s="21" t="s">
        <v>8009</v>
      </c>
      <c r="F911" s="21" t="s">
        <v>8010</v>
      </c>
      <c r="G911" s="21" t="s">
        <v>8011</v>
      </c>
      <c r="H911" s="21" t="s">
        <v>2794</v>
      </c>
      <c r="I911" s="20"/>
      <c r="J911" s="21"/>
    </row>
    <row r="912" spans="1:10" ht="36" x14ac:dyDescent="0.25">
      <c r="A912" s="22">
        <v>908</v>
      </c>
      <c r="B912" s="22" t="s">
        <v>2641</v>
      </c>
      <c r="C912" s="23" t="s">
        <v>2642</v>
      </c>
      <c r="D912" s="23" t="s">
        <v>2904</v>
      </c>
      <c r="E912" s="23" t="s">
        <v>8012</v>
      </c>
      <c r="F912" s="23" t="s">
        <v>2806</v>
      </c>
      <c r="G912" s="23" t="s">
        <v>8013</v>
      </c>
      <c r="H912" s="23" t="s">
        <v>2794</v>
      </c>
      <c r="I912" s="22"/>
      <c r="J912" s="23"/>
    </row>
    <row r="913" spans="1:10" ht="36" x14ac:dyDescent="0.25">
      <c r="A913" s="20">
        <v>909</v>
      </c>
      <c r="B913" s="20" t="s">
        <v>2641</v>
      </c>
      <c r="C913" s="21" t="s">
        <v>2642</v>
      </c>
      <c r="D913" s="21" t="s">
        <v>2904</v>
      </c>
      <c r="E913" s="21" t="s">
        <v>8014</v>
      </c>
      <c r="F913" s="21" t="s">
        <v>8015</v>
      </c>
      <c r="G913" s="21"/>
      <c r="H913" s="21" t="s">
        <v>2794</v>
      </c>
      <c r="I913" s="20"/>
      <c r="J913" s="21"/>
    </row>
    <row r="914" spans="1:10" ht="36" x14ac:dyDescent="0.25">
      <c r="A914" s="22">
        <v>910</v>
      </c>
      <c r="B914" s="22" t="s">
        <v>2641</v>
      </c>
      <c r="C914" s="23" t="s">
        <v>2642</v>
      </c>
      <c r="D914" s="23" t="s">
        <v>2904</v>
      </c>
      <c r="E914" s="23" t="s">
        <v>8016</v>
      </c>
      <c r="F914" s="23" t="s">
        <v>8017</v>
      </c>
      <c r="G914" s="23"/>
      <c r="H914" s="23" t="s">
        <v>2812</v>
      </c>
      <c r="I914" s="22"/>
      <c r="J914" s="23"/>
    </row>
    <row r="915" spans="1:10" ht="18" x14ac:dyDescent="0.25">
      <c r="A915" s="20">
        <v>911</v>
      </c>
      <c r="B915" s="20" t="s">
        <v>2641</v>
      </c>
      <c r="C915" s="21" t="s">
        <v>2642</v>
      </c>
      <c r="D915" s="21" t="s">
        <v>2904</v>
      </c>
      <c r="E915" s="21" t="s">
        <v>8018</v>
      </c>
      <c r="F915" s="21" t="s">
        <v>8019</v>
      </c>
      <c r="G915" s="21" t="s">
        <v>8020</v>
      </c>
      <c r="H915" s="21" t="s">
        <v>2812</v>
      </c>
      <c r="I915" s="20"/>
      <c r="J915" s="21"/>
    </row>
    <row r="916" spans="1:10" ht="18" x14ac:dyDescent="0.25">
      <c r="A916" s="22">
        <v>912</v>
      </c>
      <c r="B916" s="22" t="s">
        <v>2641</v>
      </c>
      <c r="C916" s="23" t="s">
        <v>2642</v>
      </c>
      <c r="D916" s="23" t="s">
        <v>2904</v>
      </c>
      <c r="E916" s="23" t="s">
        <v>8021</v>
      </c>
      <c r="F916" s="23" t="s">
        <v>8022</v>
      </c>
      <c r="G916" s="23"/>
      <c r="H916" s="23" t="s">
        <v>2812</v>
      </c>
      <c r="I916" s="22"/>
      <c r="J916" s="23"/>
    </row>
    <row r="917" spans="1:10" ht="36" x14ac:dyDescent="0.25">
      <c r="A917" s="20">
        <v>913</v>
      </c>
      <c r="B917" s="20" t="s">
        <v>2641</v>
      </c>
      <c r="C917" s="21" t="s">
        <v>2642</v>
      </c>
      <c r="D917" s="21" t="s">
        <v>2904</v>
      </c>
      <c r="E917" s="21" t="s">
        <v>8023</v>
      </c>
      <c r="F917" s="21" t="s">
        <v>8024</v>
      </c>
      <c r="G917" s="21" t="s">
        <v>8025</v>
      </c>
      <c r="H917" s="21" t="s">
        <v>2812</v>
      </c>
      <c r="I917" s="20"/>
      <c r="J917" s="21"/>
    </row>
    <row r="918" spans="1:10" ht="36" x14ac:dyDescent="0.25">
      <c r="A918" s="22">
        <v>914</v>
      </c>
      <c r="B918" s="22" t="s">
        <v>2641</v>
      </c>
      <c r="C918" s="23" t="s">
        <v>2642</v>
      </c>
      <c r="D918" s="23" t="s">
        <v>2904</v>
      </c>
      <c r="E918" s="23" t="s">
        <v>8026</v>
      </c>
      <c r="F918" s="23" t="s">
        <v>2835</v>
      </c>
      <c r="G918" s="23"/>
      <c r="H918" s="23" t="s">
        <v>2812</v>
      </c>
      <c r="I918" s="22"/>
      <c r="J918" s="23"/>
    </row>
    <row r="919" spans="1:10" ht="18" x14ac:dyDescent="0.25">
      <c r="A919" s="20">
        <v>915</v>
      </c>
      <c r="B919" s="20" t="s">
        <v>2641</v>
      </c>
      <c r="C919" s="21" t="s">
        <v>2642</v>
      </c>
      <c r="D919" s="21" t="s">
        <v>2904</v>
      </c>
      <c r="E919" s="21" t="s">
        <v>8027</v>
      </c>
      <c r="F919" s="21" t="s">
        <v>8028</v>
      </c>
      <c r="G919" s="21"/>
      <c r="H919" s="21" t="s">
        <v>2812</v>
      </c>
      <c r="I919" s="20"/>
      <c r="J919" s="21"/>
    </row>
    <row r="920" spans="1:10" ht="18" x14ac:dyDescent="0.25">
      <c r="A920" s="22">
        <v>916</v>
      </c>
      <c r="B920" s="22" t="s">
        <v>2641</v>
      </c>
      <c r="C920" s="23" t="s">
        <v>2642</v>
      </c>
      <c r="D920" s="23" t="s">
        <v>2904</v>
      </c>
      <c r="E920" s="23" t="s">
        <v>8029</v>
      </c>
      <c r="F920" s="23" t="s">
        <v>2911</v>
      </c>
      <c r="G920" s="23"/>
      <c r="H920" s="23" t="s">
        <v>2812</v>
      </c>
      <c r="I920" s="22"/>
      <c r="J920" s="23"/>
    </row>
    <row r="921" spans="1:10" ht="54" x14ac:dyDescent="0.25">
      <c r="A921" s="20">
        <v>917</v>
      </c>
      <c r="B921" s="20" t="s">
        <v>2641</v>
      </c>
      <c r="C921" s="21" t="s">
        <v>2642</v>
      </c>
      <c r="D921" s="21" t="s">
        <v>2904</v>
      </c>
      <c r="E921" s="21" t="s">
        <v>8030</v>
      </c>
      <c r="F921" s="21" t="s">
        <v>8031</v>
      </c>
      <c r="G921" s="21" t="s">
        <v>8032</v>
      </c>
      <c r="H921" s="21" t="s">
        <v>2812</v>
      </c>
      <c r="I921" s="20"/>
      <c r="J921" s="21"/>
    </row>
    <row r="922" spans="1:10" ht="36" x14ac:dyDescent="0.25">
      <c r="A922" s="22">
        <v>918</v>
      </c>
      <c r="B922" s="22" t="s">
        <v>2641</v>
      </c>
      <c r="C922" s="23" t="s">
        <v>2642</v>
      </c>
      <c r="D922" s="23" t="s">
        <v>2904</v>
      </c>
      <c r="E922" s="23" t="s">
        <v>8033</v>
      </c>
      <c r="F922" s="23" t="s">
        <v>8034</v>
      </c>
      <c r="G922" s="23"/>
      <c r="H922" s="23" t="s">
        <v>2821</v>
      </c>
      <c r="I922" s="22"/>
      <c r="J922" s="23"/>
    </row>
    <row r="923" spans="1:10" ht="18" x14ac:dyDescent="0.25">
      <c r="A923" s="20">
        <v>919</v>
      </c>
      <c r="B923" s="20" t="s">
        <v>2641</v>
      </c>
      <c r="C923" s="21" t="s">
        <v>2642</v>
      </c>
      <c r="D923" s="21" t="s">
        <v>2904</v>
      </c>
      <c r="E923" s="21" t="s">
        <v>8035</v>
      </c>
      <c r="F923" s="21" t="s">
        <v>2826</v>
      </c>
      <c r="G923" s="21"/>
      <c r="H923" s="21" t="s">
        <v>2821</v>
      </c>
      <c r="I923" s="20"/>
      <c r="J923" s="21"/>
    </row>
    <row r="924" spans="1:10" ht="18" x14ac:dyDescent="0.25">
      <c r="A924" s="22">
        <v>920</v>
      </c>
      <c r="B924" s="22" t="s">
        <v>2641</v>
      </c>
      <c r="C924" s="23" t="s">
        <v>2642</v>
      </c>
      <c r="D924" s="23" t="s">
        <v>2904</v>
      </c>
      <c r="E924" s="23" t="s">
        <v>8036</v>
      </c>
      <c r="F924" s="23" t="s">
        <v>8037</v>
      </c>
      <c r="G924" s="23" t="s">
        <v>6933</v>
      </c>
      <c r="H924" s="23" t="s">
        <v>2821</v>
      </c>
      <c r="I924" s="22"/>
      <c r="J924" s="23"/>
    </row>
    <row r="925" spans="1:10" ht="36" x14ac:dyDescent="0.25">
      <c r="A925" s="20">
        <v>921</v>
      </c>
      <c r="B925" s="20" t="s">
        <v>2641</v>
      </c>
      <c r="C925" s="21" t="s">
        <v>2642</v>
      </c>
      <c r="D925" s="21" t="s">
        <v>2904</v>
      </c>
      <c r="E925" s="21" t="s">
        <v>8038</v>
      </c>
      <c r="F925" s="21" t="s">
        <v>8039</v>
      </c>
      <c r="G925" s="21" t="s">
        <v>8040</v>
      </c>
      <c r="H925" s="21" t="s">
        <v>2821</v>
      </c>
      <c r="I925" s="20"/>
      <c r="J925" s="21"/>
    </row>
    <row r="926" spans="1:10" ht="36" x14ac:dyDescent="0.25">
      <c r="A926" s="22">
        <v>922</v>
      </c>
      <c r="B926" s="22" t="s">
        <v>2641</v>
      </c>
      <c r="C926" s="23" t="s">
        <v>2642</v>
      </c>
      <c r="D926" s="23" t="s">
        <v>2904</v>
      </c>
      <c r="E926" s="23" t="s">
        <v>8041</v>
      </c>
      <c r="F926" s="23" t="s">
        <v>8042</v>
      </c>
      <c r="G926" s="23"/>
      <c r="H926" s="23" t="s">
        <v>2821</v>
      </c>
      <c r="I926" s="22"/>
      <c r="J926" s="23"/>
    </row>
    <row r="927" spans="1:10" ht="18" x14ac:dyDescent="0.25">
      <c r="A927" s="20">
        <v>923</v>
      </c>
      <c r="B927" s="20" t="s">
        <v>2641</v>
      </c>
      <c r="C927" s="21" t="s">
        <v>2642</v>
      </c>
      <c r="D927" s="21" t="s">
        <v>2904</v>
      </c>
      <c r="E927" s="21" t="s">
        <v>8043</v>
      </c>
      <c r="F927" s="21" t="s">
        <v>4362</v>
      </c>
      <c r="G927" s="21"/>
      <c r="H927" s="21" t="s">
        <v>2856</v>
      </c>
      <c r="I927" s="20"/>
      <c r="J927" s="21"/>
    </row>
    <row r="928" spans="1:10" ht="36" x14ac:dyDescent="0.25">
      <c r="A928" s="22">
        <v>924</v>
      </c>
      <c r="B928" s="22" t="s">
        <v>2641</v>
      </c>
      <c r="C928" s="23" t="s">
        <v>2642</v>
      </c>
      <c r="D928" s="23" t="s">
        <v>2904</v>
      </c>
      <c r="E928" s="23" t="s">
        <v>8044</v>
      </c>
      <c r="F928" s="23" t="s">
        <v>8045</v>
      </c>
      <c r="G928" s="23" t="s">
        <v>8046</v>
      </c>
      <c r="H928" s="23" t="s">
        <v>2856</v>
      </c>
      <c r="I928" s="22"/>
      <c r="J928" s="23"/>
    </row>
    <row r="929" spans="1:10" ht="36" x14ac:dyDescent="0.25">
      <c r="A929" s="20">
        <v>925</v>
      </c>
      <c r="B929" s="20" t="s">
        <v>2641</v>
      </c>
      <c r="C929" s="21" t="s">
        <v>2642</v>
      </c>
      <c r="D929" s="21" t="s">
        <v>2904</v>
      </c>
      <c r="E929" s="21" t="s">
        <v>8047</v>
      </c>
      <c r="F929" s="21" t="s">
        <v>8048</v>
      </c>
      <c r="G929" s="21" t="s">
        <v>8049</v>
      </c>
      <c r="H929" s="21" t="s">
        <v>2856</v>
      </c>
      <c r="I929" s="20"/>
      <c r="J929" s="21"/>
    </row>
    <row r="930" spans="1:10" ht="36" x14ac:dyDescent="0.25">
      <c r="A930" s="22">
        <v>926</v>
      </c>
      <c r="B930" s="22" t="s">
        <v>2641</v>
      </c>
      <c r="C930" s="23" t="s">
        <v>2642</v>
      </c>
      <c r="D930" s="23" t="s">
        <v>2904</v>
      </c>
      <c r="E930" s="23" t="s">
        <v>8050</v>
      </c>
      <c r="F930" s="23" t="s">
        <v>8051</v>
      </c>
      <c r="G930" s="23"/>
      <c r="H930" s="23" t="s">
        <v>2856</v>
      </c>
      <c r="I930" s="22"/>
      <c r="J930" s="23"/>
    </row>
    <row r="931" spans="1:10" ht="36" x14ac:dyDescent="0.25">
      <c r="A931" s="20">
        <v>927</v>
      </c>
      <c r="B931" s="20" t="s">
        <v>2641</v>
      </c>
      <c r="C931" s="21" t="s">
        <v>2642</v>
      </c>
      <c r="D931" s="21" t="s">
        <v>2904</v>
      </c>
      <c r="E931" s="21" t="s">
        <v>8052</v>
      </c>
      <c r="F931" s="21" t="s">
        <v>8053</v>
      </c>
      <c r="G931" s="21"/>
      <c r="H931" s="21" t="s">
        <v>2856</v>
      </c>
      <c r="I931" s="20"/>
      <c r="J931" s="21"/>
    </row>
    <row r="932" spans="1:10" ht="36" x14ac:dyDescent="0.25">
      <c r="A932" s="22">
        <v>928</v>
      </c>
      <c r="B932" s="22" t="s">
        <v>2641</v>
      </c>
      <c r="C932" s="23" t="s">
        <v>2642</v>
      </c>
      <c r="D932" s="23" t="s">
        <v>2904</v>
      </c>
      <c r="E932" s="23" t="s">
        <v>8054</v>
      </c>
      <c r="F932" s="23" t="s">
        <v>8055</v>
      </c>
      <c r="G932" s="23" t="s">
        <v>8056</v>
      </c>
      <c r="H932" s="23" t="s">
        <v>2856</v>
      </c>
      <c r="I932" s="22"/>
      <c r="J932" s="23"/>
    </row>
    <row r="933" spans="1:10" ht="54" x14ac:dyDescent="0.25">
      <c r="A933" s="20">
        <v>929</v>
      </c>
      <c r="B933" s="20" t="s">
        <v>2641</v>
      </c>
      <c r="C933" s="21" t="s">
        <v>2642</v>
      </c>
      <c r="D933" s="21" t="s">
        <v>2860</v>
      </c>
      <c r="E933" s="21" t="s">
        <v>8057</v>
      </c>
      <c r="F933" s="21" t="s">
        <v>8058</v>
      </c>
      <c r="G933" s="21" t="s">
        <v>8059</v>
      </c>
      <c r="H933" s="21" t="s">
        <v>2862</v>
      </c>
      <c r="I933" s="20"/>
      <c r="J933" s="21" t="s">
        <v>5957</v>
      </c>
    </row>
    <row r="934" spans="1:10" ht="36" x14ac:dyDescent="0.25">
      <c r="A934" s="22">
        <v>930</v>
      </c>
      <c r="B934" s="22" t="s">
        <v>2641</v>
      </c>
      <c r="C934" s="23" t="s">
        <v>2642</v>
      </c>
      <c r="D934" s="23" t="s">
        <v>2866</v>
      </c>
      <c r="E934" s="23" t="s">
        <v>8060</v>
      </c>
      <c r="F934" s="23" t="s">
        <v>8061</v>
      </c>
      <c r="G934" s="23" t="s">
        <v>8062</v>
      </c>
      <c r="H934" s="23" t="s">
        <v>2865</v>
      </c>
      <c r="I934" s="22"/>
      <c r="J934" s="23" t="s">
        <v>5957</v>
      </c>
    </row>
    <row r="935" spans="1:10" ht="72" x14ac:dyDescent="0.25">
      <c r="A935" s="20">
        <v>931</v>
      </c>
      <c r="B935" s="20" t="s">
        <v>2641</v>
      </c>
      <c r="C935" s="21" t="s">
        <v>2642</v>
      </c>
      <c r="D935" s="21" t="s">
        <v>2866</v>
      </c>
      <c r="E935" s="21" t="s">
        <v>8063</v>
      </c>
      <c r="F935" s="21" t="s">
        <v>8064</v>
      </c>
      <c r="G935" s="21" t="s">
        <v>8065</v>
      </c>
      <c r="H935" s="21" t="s">
        <v>2865</v>
      </c>
      <c r="I935" s="20"/>
      <c r="J935" s="21" t="s">
        <v>5957</v>
      </c>
    </row>
    <row r="936" spans="1:10" ht="36" x14ac:dyDescent="0.25">
      <c r="A936" s="22">
        <v>932</v>
      </c>
      <c r="B936" s="22" t="s">
        <v>2641</v>
      </c>
      <c r="C936" s="23" t="s">
        <v>2642</v>
      </c>
      <c r="D936" s="23" t="s">
        <v>2866</v>
      </c>
      <c r="E936" s="23" t="s">
        <v>8066</v>
      </c>
      <c r="F936" s="23" t="s">
        <v>8067</v>
      </c>
      <c r="G936" s="23" t="s">
        <v>8065</v>
      </c>
      <c r="H936" s="23" t="s">
        <v>2865</v>
      </c>
      <c r="I936" s="22"/>
      <c r="J936" s="23" t="s">
        <v>5957</v>
      </c>
    </row>
    <row r="937" spans="1:10" ht="36" x14ac:dyDescent="0.25">
      <c r="A937" s="20">
        <v>933</v>
      </c>
      <c r="B937" s="20" t="s">
        <v>2641</v>
      </c>
      <c r="C937" s="21" t="s">
        <v>2642</v>
      </c>
      <c r="D937" s="21" t="s">
        <v>8068</v>
      </c>
      <c r="E937" s="21" t="s">
        <v>8069</v>
      </c>
      <c r="F937" s="21" t="s">
        <v>8070</v>
      </c>
      <c r="G937" s="21" t="s">
        <v>8071</v>
      </c>
      <c r="H937" s="21" t="s">
        <v>2869</v>
      </c>
      <c r="I937" s="20"/>
      <c r="J937" s="21"/>
    </row>
    <row r="938" spans="1:10" ht="36" x14ac:dyDescent="0.25">
      <c r="A938" s="22">
        <v>934</v>
      </c>
      <c r="B938" s="22" t="s">
        <v>2641</v>
      </c>
      <c r="C938" s="23" t="s">
        <v>2642</v>
      </c>
      <c r="D938" s="23" t="s">
        <v>8068</v>
      </c>
      <c r="E938" s="23" t="s">
        <v>8072</v>
      </c>
      <c r="F938" s="23" t="s">
        <v>8073</v>
      </c>
      <c r="G938" s="23" t="s">
        <v>8071</v>
      </c>
      <c r="H938" s="23" t="s">
        <v>2869</v>
      </c>
      <c r="I938" s="22"/>
      <c r="J938" s="23"/>
    </row>
    <row r="939" spans="1:10" ht="36" x14ac:dyDescent="0.25">
      <c r="A939" s="20">
        <v>935</v>
      </c>
      <c r="B939" s="20" t="s">
        <v>2641</v>
      </c>
      <c r="C939" s="21" t="s">
        <v>2642</v>
      </c>
      <c r="D939" s="21" t="s">
        <v>8068</v>
      </c>
      <c r="E939" s="21" t="s">
        <v>8074</v>
      </c>
      <c r="F939" s="21" t="s">
        <v>8075</v>
      </c>
      <c r="G939" s="21" t="s">
        <v>8071</v>
      </c>
      <c r="H939" s="21" t="s">
        <v>2869</v>
      </c>
      <c r="I939" s="20"/>
      <c r="J939" s="21"/>
    </row>
    <row r="940" spans="1:10" ht="36" x14ac:dyDescent="0.25">
      <c r="A940" s="22">
        <v>936</v>
      </c>
      <c r="B940" s="22" t="s">
        <v>2641</v>
      </c>
      <c r="C940" s="23" t="s">
        <v>2642</v>
      </c>
      <c r="D940" s="23" t="s">
        <v>8068</v>
      </c>
      <c r="E940" s="23" t="s">
        <v>8076</v>
      </c>
      <c r="F940" s="23" t="s">
        <v>8077</v>
      </c>
      <c r="G940" s="23" t="s">
        <v>8071</v>
      </c>
      <c r="H940" s="23" t="s">
        <v>2869</v>
      </c>
      <c r="I940" s="22"/>
      <c r="J940" s="23"/>
    </row>
    <row r="941" spans="1:10" ht="36" x14ac:dyDescent="0.25">
      <c r="A941" s="20">
        <v>937</v>
      </c>
      <c r="B941" s="20" t="s">
        <v>2641</v>
      </c>
      <c r="C941" s="21" t="s">
        <v>2642</v>
      </c>
      <c r="D941" s="21" t="s">
        <v>8068</v>
      </c>
      <c r="E941" s="21" t="s">
        <v>8078</v>
      </c>
      <c r="F941" s="21" t="s">
        <v>8079</v>
      </c>
      <c r="G941" s="21" t="s">
        <v>8071</v>
      </c>
      <c r="H941" s="21" t="s">
        <v>2869</v>
      </c>
      <c r="I941" s="20"/>
      <c r="J941" s="21" t="s">
        <v>5957</v>
      </c>
    </row>
    <row r="942" spans="1:10" ht="36" x14ac:dyDescent="0.25">
      <c r="A942" s="22">
        <v>938</v>
      </c>
      <c r="B942" s="22" t="s">
        <v>2641</v>
      </c>
      <c r="C942" s="23" t="s">
        <v>2642</v>
      </c>
      <c r="D942" s="23" t="s">
        <v>8068</v>
      </c>
      <c r="E942" s="23" t="s">
        <v>8080</v>
      </c>
      <c r="F942" s="23" t="s">
        <v>8081</v>
      </c>
      <c r="G942" s="23" t="s">
        <v>8071</v>
      </c>
      <c r="H942" s="23" t="s">
        <v>2869</v>
      </c>
      <c r="I942" s="22"/>
      <c r="J942" s="23" t="s">
        <v>5957</v>
      </c>
    </row>
    <row r="943" spans="1:10" ht="36" x14ac:dyDescent="0.25">
      <c r="A943" s="20">
        <v>939</v>
      </c>
      <c r="B943" s="20" t="s">
        <v>2641</v>
      </c>
      <c r="C943" s="21" t="s">
        <v>2642</v>
      </c>
      <c r="D943" s="21" t="s">
        <v>8068</v>
      </c>
      <c r="E943" s="21" t="s">
        <v>8082</v>
      </c>
      <c r="F943" s="21" t="s">
        <v>8083</v>
      </c>
      <c r="G943" s="21" t="s">
        <v>8071</v>
      </c>
      <c r="H943" s="21" t="s">
        <v>2869</v>
      </c>
      <c r="I943" s="20"/>
      <c r="J943" s="21"/>
    </row>
    <row r="944" spans="1:10" ht="36" x14ac:dyDescent="0.25">
      <c r="A944" s="22">
        <v>940</v>
      </c>
      <c r="B944" s="22" t="s">
        <v>2641</v>
      </c>
      <c r="C944" s="23" t="s">
        <v>2642</v>
      </c>
      <c r="D944" s="23" t="s">
        <v>8068</v>
      </c>
      <c r="E944" s="23" t="s">
        <v>2868</v>
      </c>
      <c r="F944" s="23" t="s">
        <v>8084</v>
      </c>
      <c r="G944" s="23" t="s">
        <v>8085</v>
      </c>
      <c r="H944" s="23" t="s">
        <v>2869</v>
      </c>
      <c r="I944" s="22"/>
      <c r="J944" s="23"/>
    </row>
    <row r="945" spans="1:10" ht="36" x14ac:dyDescent="0.25">
      <c r="A945" s="20">
        <v>941</v>
      </c>
      <c r="B945" s="20" t="s">
        <v>2641</v>
      </c>
      <c r="C945" s="21" t="s">
        <v>2642</v>
      </c>
      <c r="D945" s="21" t="s">
        <v>8068</v>
      </c>
      <c r="E945" s="21" t="s">
        <v>8086</v>
      </c>
      <c r="F945" s="21" t="s">
        <v>8087</v>
      </c>
      <c r="G945" s="21" t="s">
        <v>8071</v>
      </c>
      <c r="H945" s="21" t="s">
        <v>2869</v>
      </c>
      <c r="I945" s="20"/>
      <c r="J945" s="21"/>
    </row>
    <row r="946" spans="1:10" ht="36" x14ac:dyDescent="0.25">
      <c r="A946" s="22">
        <v>942</v>
      </c>
      <c r="B946" s="22" t="s">
        <v>2641</v>
      </c>
      <c r="C946" s="23" t="s">
        <v>2642</v>
      </c>
      <c r="D946" s="23" t="s">
        <v>8068</v>
      </c>
      <c r="E946" s="23" t="s">
        <v>8088</v>
      </c>
      <c r="F946" s="23" t="s">
        <v>8089</v>
      </c>
      <c r="G946" s="23" t="s">
        <v>8071</v>
      </c>
      <c r="H946" s="23" t="s">
        <v>2869</v>
      </c>
      <c r="I946" s="22"/>
      <c r="J946" s="23"/>
    </row>
    <row r="947" spans="1:10" ht="36" x14ac:dyDescent="0.25">
      <c r="A947" s="20">
        <v>943</v>
      </c>
      <c r="B947" s="20" t="s">
        <v>2641</v>
      </c>
      <c r="C947" s="21" t="s">
        <v>2642</v>
      </c>
      <c r="D947" s="21" t="s">
        <v>2878</v>
      </c>
      <c r="E947" s="21" t="s">
        <v>8090</v>
      </c>
      <c r="F947" s="21" t="s">
        <v>8091</v>
      </c>
      <c r="G947" s="21"/>
      <c r="H947" s="21" t="s">
        <v>2880</v>
      </c>
      <c r="I947" s="20"/>
      <c r="J947" s="21"/>
    </row>
    <row r="948" spans="1:10" ht="36" x14ac:dyDescent="0.25">
      <c r="A948" s="22">
        <v>944</v>
      </c>
      <c r="B948" s="22" t="s">
        <v>2641</v>
      </c>
      <c r="C948" s="23" t="s">
        <v>2642</v>
      </c>
      <c r="D948" s="23" t="s">
        <v>2878</v>
      </c>
      <c r="E948" s="23" t="s">
        <v>8092</v>
      </c>
      <c r="F948" s="23" t="s">
        <v>8093</v>
      </c>
      <c r="G948" s="23"/>
      <c r="H948" s="23" t="s">
        <v>2880</v>
      </c>
      <c r="I948" s="22"/>
      <c r="J948" s="23"/>
    </row>
    <row r="949" spans="1:10" ht="36" x14ac:dyDescent="0.25">
      <c r="A949" s="20">
        <v>945</v>
      </c>
      <c r="B949" s="20" t="s">
        <v>2641</v>
      </c>
      <c r="C949" s="21" t="s">
        <v>2642</v>
      </c>
      <c r="D949" s="21" t="s">
        <v>2878</v>
      </c>
      <c r="E949" s="21" t="s">
        <v>8094</v>
      </c>
      <c r="F949" s="21" t="s">
        <v>8095</v>
      </c>
      <c r="G949" s="21" t="s">
        <v>8096</v>
      </c>
      <c r="H949" s="21" t="s">
        <v>2880</v>
      </c>
      <c r="I949" s="20"/>
      <c r="J949" s="21"/>
    </row>
    <row r="950" spans="1:10" ht="36" x14ac:dyDescent="0.25">
      <c r="A950" s="22">
        <v>946</v>
      </c>
      <c r="B950" s="22" t="s">
        <v>2641</v>
      </c>
      <c r="C950" s="23" t="s">
        <v>2642</v>
      </c>
      <c r="D950" s="23" t="s">
        <v>8097</v>
      </c>
      <c r="E950" s="23" t="s">
        <v>8098</v>
      </c>
      <c r="F950" s="23" t="s">
        <v>8099</v>
      </c>
      <c r="G950" s="23" t="s">
        <v>8100</v>
      </c>
      <c r="H950" s="23" t="s">
        <v>2880</v>
      </c>
      <c r="I950" s="22"/>
      <c r="J950" s="23"/>
    </row>
    <row r="951" spans="1:10" ht="36" x14ac:dyDescent="0.25">
      <c r="A951" s="20">
        <v>947</v>
      </c>
      <c r="B951" s="20" t="s">
        <v>2641</v>
      </c>
      <c r="C951" s="21" t="s">
        <v>2642</v>
      </c>
      <c r="D951" s="21" t="s">
        <v>8101</v>
      </c>
      <c r="E951" s="21" t="s">
        <v>8102</v>
      </c>
      <c r="F951" s="21" t="s">
        <v>8103</v>
      </c>
      <c r="G951" s="21"/>
      <c r="H951" s="21" t="s">
        <v>2931</v>
      </c>
      <c r="I951" s="20"/>
      <c r="J951" s="21"/>
    </row>
    <row r="952" spans="1:10" ht="36" x14ac:dyDescent="0.25">
      <c r="A952" s="22">
        <v>948</v>
      </c>
      <c r="B952" s="22" t="s">
        <v>2641</v>
      </c>
      <c r="C952" s="23" t="s">
        <v>2642</v>
      </c>
      <c r="D952" s="23" t="s">
        <v>8104</v>
      </c>
      <c r="E952" s="23" t="s">
        <v>8105</v>
      </c>
      <c r="F952" s="23" t="s">
        <v>8106</v>
      </c>
      <c r="G952" s="23"/>
      <c r="H952" s="23" t="s">
        <v>8107</v>
      </c>
      <c r="I952" s="22"/>
      <c r="J952" s="23"/>
    </row>
    <row r="953" spans="1:10" ht="36" x14ac:dyDescent="0.25">
      <c r="A953" s="20">
        <v>949</v>
      </c>
      <c r="B953" s="20" t="s">
        <v>2641</v>
      </c>
      <c r="C953" s="21" t="s">
        <v>2642</v>
      </c>
      <c r="D953" s="21" t="s">
        <v>8104</v>
      </c>
      <c r="E953" s="21" t="s">
        <v>8108</v>
      </c>
      <c r="F953" s="21" t="s">
        <v>8109</v>
      </c>
      <c r="G953" s="21"/>
      <c r="H953" s="21" t="s">
        <v>8107</v>
      </c>
      <c r="I953" s="20"/>
      <c r="J953" s="21"/>
    </row>
    <row r="954" spans="1:10" ht="36" x14ac:dyDescent="0.25">
      <c r="A954" s="22">
        <v>950</v>
      </c>
      <c r="B954" s="22" t="s">
        <v>2641</v>
      </c>
      <c r="C954" s="23" t="s">
        <v>2642</v>
      </c>
      <c r="D954" s="23" t="s">
        <v>8110</v>
      </c>
      <c r="E954" s="23" t="s">
        <v>8111</v>
      </c>
      <c r="F954" s="23" t="s">
        <v>8112</v>
      </c>
      <c r="G954" s="23"/>
      <c r="H954" s="23" t="s">
        <v>8113</v>
      </c>
      <c r="I954" s="22"/>
      <c r="J954" s="23"/>
    </row>
    <row r="955" spans="1:10" ht="36" x14ac:dyDescent="0.25">
      <c r="A955" s="20">
        <v>951</v>
      </c>
      <c r="B955" s="20" t="s">
        <v>2641</v>
      </c>
      <c r="C955" s="21" t="s">
        <v>2642</v>
      </c>
      <c r="D955" s="21" t="s">
        <v>2904</v>
      </c>
      <c r="E955" s="21" t="s">
        <v>8114</v>
      </c>
      <c r="F955" s="21" t="s">
        <v>8115</v>
      </c>
      <c r="G955" s="21" t="s">
        <v>8116</v>
      </c>
      <c r="H955" s="21" t="s">
        <v>2821</v>
      </c>
      <c r="I955" s="20"/>
      <c r="J955" s="21" t="s">
        <v>6107</v>
      </c>
    </row>
    <row r="956" spans="1:10" ht="36" x14ac:dyDescent="0.25">
      <c r="A956" s="22">
        <v>952</v>
      </c>
      <c r="B956" s="22" t="s">
        <v>2641</v>
      </c>
      <c r="C956" s="23" t="s">
        <v>2642</v>
      </c>
      <c r="D956" s="23" t="s">
        <v>2928</v>
      </c>
      <c r="E956" s="23" t="s">
        <v>8117</v>
      </c>
      <c r="F956" s="23" t="s">
        <v>8118</v>
      </c>
      <c r="G956" s="23" t="s">
        <v>8119</v>
      </c>
      <c r="H956" s="23" t="s">
        <v>2865</v>
      </c>
      <c r="I956" s="22"/>
      <c r="J956" s="23" t="s">
        <v>6107</v>
      </c>
    </row>
    <row r="957" spans="1:10" ht="18" x14ac:dyDescent="0.25">
      <c r="A957" s="20">
        <v>953</v>
      </c>
      <c r="B957" s="20" t="s">
        <v>2932</v>
      </c>
      <c r="C957" s="21" t="s">
        <v>2933</v>
      </c>
      <c r="D957" s="21" t="s">
        <v>8120</v>
      </c>
      <c r="E957" s="21" t="s">
        <v>8121</v>
      </c>
      <c r="F957" s="21" t="s">
        <v>8122</v>
      </c>
      <c r="G957" s="21" t="s">
        <v>8123</v>
      </c>
      <c r="H957" s="21" t="s">
        <v>2654</v>
      </c>
      <c r="I957" s="20"/>
      <c r="J957" s="21"/>
    </row>
    <row r="958" spans="1:10" ht="54" x14ac:dyDescent="0.25">
      <c r="A958" s="22">
        <v>954</v>
      </c>
      <c r="B958" s="22" t="s">
        <v>2932</v>
      </c>
      <c r="C958" s="23" t="s">
        <v>2933</v>
      </c>
      <c r="D958" s="23" t="s">
        <v>2934</v>
      </c>
      <c r="E958" s="23" t="s">
        <v>8124</v>
      </c>
      <c r="F958" s="23" t="s">
        <v>8125</v>
      </c>
      <c r="G958" s="23"/>
      <c r="H958" s="23" t="s">
        <v>2937</v>
      </c>
      <c r="I958" s="22"/>
      <c r="J958" s="23"/>
    </row>
    <row r="959" spans="1:10" ht="18" x14ac:dyDescent="0.25">
      <c r="A959" s="20">
        <v>955</v>
      </c>
      <c r="B959" s="20" t="s">
        <v>2932</v>
      </c>
      <c r="C959" s="21" t="s">
        <v>2933</v>
      </c>
      <c r="D959" s="21" t="s">
        <v>2934</v>
      </c>
      <c r="E959" s="21" t="s">
        <v>6092</v>
      </c>
      <c r="F959" s="21" t="s">
        <v>8126</v>
      </c>
      <c r="G959" s="21"/>
      <c r="H959" s="21" t="s">
        <v>2937</v>
      </c>
      <c r="I959" s="20"/>
      <c r="J959" s="21"/>
    </row>
    <row r="960" spans="1:10" ht="18" x14ac:dyDescent="0.25">
      <c r="A960" s="22">
        <v>956</v>
      </c>
      <c r="B960" s="22" t="s">
        <v>2932</v>
      </c>
      <c r="C960" s="23" t="s">
        <v>2933</v>
      </c>
      <c r="D960" s="23" t="s">
        <v>2934</v>
      </c>
      <c r="E960" s="23" t="s">
        <v>8127</v>
      </c>
      <c r="F960" s="23" t="s">
        <v>8128</v>
      </c>
      <c r="G960" s="23" t="s">
        <v>8129</v>
      </c>
      <c r="H960" s="23" t="s">
        <v>2937</v>
      </c>
      <c r="I960" s="22"/>
      <c r="J960" s="23"/>
    </row>
    <row r="961" spans="1:10" ht="36" x14ac:dyDescent="0.25">
      <c r="A961" s="20">
        <v>957</v>
      </c>
      <c r="B961" s="20" t="s">
        <v>2932</v>
      </c>
      <c r="C961" s="21" t="s">
        <v>2933</v>
      </c>
      <c r="D961" s="21" t="s">
        <v>2934</v>
      </c>
      <c r="E961" s="21" t="s">
        <v>8130</v>
      </c>
      <c r="F961" s="21" t="s">
        <v>8131</v>
      </c>
      <c r="G961" s="21"/>
      <c r="H961" s="21" t="s">
        <v>2958</v>
      </c>
      <c r="I961" s="20"/>
      <c r="J961" s="21"/>
    </row>
    <row r="962" spans="1:10" ht="18" x14ac:dyDescent="0.25">
      <c r="A962" s="22">
        <v>958</v>
      </c>
      <c r="B962" s="22" t="s">
        <v>2932</v>
      </c>
      <c r="C962" s="23" t="s">
        <v>2933</v>
      </c>
      <c r="D962" s="23" t="s">
        <v>2934</v>
      </c>
      <c r="E962" s="23" t="s">
        <v>8132</v>
      </c>
      <c r="F962" s="23" t="s">
        <v>8133</v>
      </c>
      <c r="G962" s="23"/>
      <c r="H962" s="23" t="s">
        <v>2958</v>
      </c>
      <c r="I962" s="22"/>
      <c r="J962" s="23"/>
    </row>
    <row r="963" spans="1:10" ht="54" x14ac:dyDescent="0.25">
      <c r="A963" s="20">
        <v>959</v>
      </c>
      <c r="B963" s="20" t="s">
        <v>2932</v>
      </c>
      <c r="C963" s="21" t="s">
        <v>2933</v>
      </c>
      <c r="D963" s="21" t="s">
        <v>2934</v>
      </c>
      <c r="E963" s="21" t="s">
        <v>8134</v>
      </c>
      <c r="F963" s="21" t="s">
        <v>8135</v>
      </c>
      <c r="G963" s="21" t="s">
        <v>8136</v>
      </c>
      <c r="H963" s="21" t="s">
        <v>2958</v>
      </c>
      <c r="I963" s="20" t="s">
        <v>5914</v>
      </c>
      <c r="J963" s="21" t="s">
        <v>5957</v>
      </c>
    </row>
    <row r="964" spans="1:10" ht="18" x14ac:dyDescent="0.25">
      <c r="A964" s="22">
        <v>960</v>
      </c>
      <c r="B964" s="22" t="s">
        <v>2932</v>
      </c>
      <c r="C964" s="23" t="s">
        <v>2933</v>
      </c>
      <c r="D964" s="23" t="s">
        <v>2934</v>
      </c>
      <c r="E964" s="23" t="s">
        <v>8137</v>
      </c>
      <c r="F964" s="23" t="s">
        <v>8138</v>
      </c>
      <c r="G964" s="23"/>
      <c r="H964" s="23" t="s">
        <v>2958</v>
      </c>
      <c r="I964" s="22"/>
      <c r="J964" s="23"/>
    </row>
    <row r="965" spans="1:10" ht="54" x14ac:dyDescent="0.25">
      <c r="A965" s="20">
        <v>961</v>
      </c>
      <c r="B965" s="20" t="s">
        <v>2932</v>
      </c>
      <c r="C965" s="21" t="s">
        <v>2933</v>
      </c>
      <c r="D965" s="21" t="s">
        <v>2934</v>
      </c>
      <c r="E965" s="21" t="s">
        <v>8139</v>
      </c>
      <c r="F965" s="21" t="s">
        <v>8140</v>
      </c>
      <c r="G965" s="21" t="s">
        <v>8141</v>
      </c>
      <c r="H965" s="21" t="s">
        <v>2958</v>
      </c>
      <c r="I965" s="20"/>
      <c r="J965" s="21"/>
    </row>
    <row r="966" spans="1:10" ht="36" x14ac:dyDescent="0.25">
      <c r="A966" s="22">
        <v>962</v>
      </c>
      <c r="B966" s="22" t="s">
        <v>2932</v>
      </c>
      <c r="C966" s="23" t="s">
        <v>2933</v>
      </c>
      <c r="D966" s="23" t="s">
        <v>2934</v>
      </c>
      <c r="E966" s="23" t="s">
        <v>8142</v>
      </c>
      <c r="F966" s="23" t="s">
        <v>8143</v>
      </c>
      <c r="G966" s="23"/>
      <c r="H966" s="23" t="s">
        <v>2958</v>
      </c>
      <c r="I966" s="22"/>
      <c r="J966" s="23"/>
    </row>
    <row r="967" spans="1:10" ht="18" x14ac:dyDescent="0.25">
      <c r="A967" s="20">
        <v>963</v>
      </c>
      <c r="B967" s="20" t="s">
        <v>2932</v>
      </c>
      <c r="C967" s="21" t="s">
        <v>2933</v>
      </c>
      <c r="D967" s="21" t="s">
        <v>2934</v>
      </c>
      <c r="E967" s="21" t="s">
        <v>8144</v>
      </c>
      <c r="F967" s="21" t="s">
        <v>8145</v>
      </c>
      <c r="G967" s="21"/>
      <c r="H967" s="21" t="s">
        <v>2958</v>
      </c>
      <c r="I967" s="20"/>
      <c r="J967" s="21"/>
    </row>
    <row r="968" spans="1:10" ht="18" x14ac:dyDescent="0.25">
      <c r="A968" s="22">
        <v>964</v>
      </c>
      <c r="B968" s="22" t="s">
        <v>2932</v>
      </c>
      <c r="C968" s="23" t="s">
        <v>2933</v>
      </c>
      <c r="D968" s="23" t="s">
        <v>2934</v>
      </c>
      <c r="E968" s="23" t="s">
        <v>8146</v>
      </c>
      <c r="F968" s="23" t="s">
        <v>8147</v>
      </c>
      <c r="G968" s="23" t="s">
        <v>8148</v>
      </c>
      <c r="H968" s="23" t="s">
        <v>2971</v>
      </c>
      <c r="I968" s="22"/>
      <c r="J968" s="23" t="s">
        <v>6083</v>
      </c>
    </row>
    <row r="969" spans="1:10" ht="18" x14ac:dyDescent="0.25">
      <c r="A969" s="20">
        <v>965</v>
      </c>
      <c r="B969" s="20" t="s">
        <v>2932</v>
      </c>
      <c r="C969" s="21" t="s">
        <v>2933</v>
      </c>
      <c r="D969" s="21" t="s">
        <v>2934</v>
      </c>
      <c r="E969" s="21" t="s">
        <v>8149</v>
      </c>
      <c r="F969" s="21" t="s">
        <v>8150</v>
      </c>
      <c r="G969" s="21"/>
      <c r="H969" s="21" t="s">
        <v>2971</v>
      </c>
      <c r="I969" s="20"/>
      <c r="J969" s="21"/>
    </row>
    <row r="970" spans="1:10" ht="18" x14ac:dyDescent="0.25">
      <c r="A970" s="22">
        <v>966</v>
      </c>
      <c r="B970" s="22" t="s">
        <v>2932</v>
      </c>
      <c r="C970" s="23" t="s">
        <v>2933</v>
      </c>
      <c r="D970" s="23" t="s">
        <v>2934</v>
      </c>
      <c r="E970" s="23" t="s">
        <v>8151</v>
      </c>
      <c r="F970" s="23" t="s">
        <v>8152</v>
      </c>
      <c r="G970" s="23"/>
      <c r="H970" s="23" t="s">
        <v>2971</v>
      </c>
      <c r="I970" s="22"/>
      <c r="J970" s="23"/>
    </row>
    <row r="971" spans="1:10" ht="18" x14ac:dyDescent="0.25">
      <c r="A971" s="20">
        <v>967</v>
      </c>
      <c r="B971" s="20" t="s">
        <v>2932</v>
      </c>
      <c r="C971" s="21" t="s">
        <v>2933</v>
      </c>
      <c r="D971" s="21" t="s">
        <v>2981</v>
      </c>
      <c r="E971" s="21" t="s">
        <v>8153</v>
      </c>
      <c r="F971" s="21" t="s">
        <v>8154</v>
      </c>
      <c r="G971" s="21" t="s">
        <v>8155</v>
      </c>
      <c r="H971" s="21" t="s">
        <v>2971</v>
      </c>
      <c r="I971" s="20"/>
      <c r="J971" s="21"/>
    </row>
    <row r="972" spans="1:10" ht="36" x14ac:dyDescent="0.25">
      <c r="A972" s="22">
        <v>968</v>
      </c>
      <c r="B972" s="22" t="s">
        <v>2932</v>
      </c>
      <c r="C972" s="23" t="s">
        <v>2933</v>
      </c>
      <c r="D972" s="23" t="s">
        <v>2981</v>
      </c>
      <c r="E972" s="23" t="s">
        <v>8156</v>
      </c>
      <c r="F972" s="23" t="s">
        <v>8157</v>
      </c>
      <c r="G972" s="23"/>
      <c r="H972" s="23" t="s">
        <v>2971</v>
      </c>
      <c r="I972" s="22"/>
      <c r="J972" s="23"/>
    </row>
    <row r="973" spans="1:10" ht="18" x14ac:dyDescent="0.25">
      <c r="A973" s="20">
        <v>969</v>
      </c>
      <c r="B973" s="20" t="s">
        <v>2932</v>
      </c>
      <c r="C973" s="21" t="s">
        <v>2933</v>
      </c>
      <c r="D973" s="21" t="s">
        <v>2981</v>
      </c>
      <c r="E973" s="21" t="s">
        <v>8158</v>
      </c>
      <c r="F973" s="21" t="s">
        <v>8159</v>
      </c>
      <c r="G973" s="21"/>
      <c r="H973" s="21" t="s">
        <v>2991</v>
      </c>
      <c r="I973" s="20"/>
      <c r="J973" s="21" t="s">
        <v>5957</v>
      </c>
    </row>
    <row r="974" spans="1:10" ht="18" x14ac:dyDescent="0.25">
      <c r="A974" s="22">
        <v>970</v>
      </c>
      <c r="B974" s="22" t="s">
        <v>2932</v>
      </c>
      <c r="C974" s="23" t="s">
        <v>2933</v>
      </c>
      <c r="D974" s="23" t="s">
        <v>2981</v>
      </c>
      <c r="E974" s="23" t="s">
        <v>8160</v>
      </c>
      <c r="F974" s="23" t="s">
        <v>2998</v>
      </c>
      <c r="G974" s="23"/>
      <c r="H974" s="23" t="s">
        <v>2991</v>
      </c>
      <c r="I974" s="22"/>
      <c r="J974" s="23"/>
    </row>
    <row r="975" spans="1:10" ht="18" x14ac:dyDescent="0.25">
      <c r="A975" s="20">
        <v>971</v>
      </c>
      <c r="B975" s="20" t="s">
        <v>2932</v>
      </c>
      <c r="C975" s="21" t="s">
        <v>2933</v>
      </c>
      <c r="D975" s="21" t="s">
        <v>2981</v>
      </c>
      <c r="E975" s="21" t="s">
        <v>8161</v>
      </c>
      <c r="F975" s="21" t="s">
        <v>8162</v>
      </c>
      <c r="G975" s="21"/>
      <c r="H975" s="21" t="s">
        <v>2991</v>
      </c>
      <c r="I975" s="20"/>
      <c r="J975" s="21"/>
    </row>
    <row r="976" spans="1:10" ht="18" x14ac:dyDescent="0.25">
      <c r="A976" s="22">
        <v>972</v>
      </c>
      <c r="B976" s="22" t="s">
        <v>2932</v>
      </c>
      <c r="C976" s="23" t="s">
        <v>2933</v>
      </c>
      <c r="D976" s="23" t="s">
        <v>2981</v>
      </c>
      <c r="E976" s="23" t="s">
        <v>8163</v>
      </c>
      <c r="F976" s="23" t="s">
        <v>3007</v>
      </c>
      <c r="G976" s="23"/>
      <c r="H976" s="23" t="s">
        <v>2991</v>
      </c>
      <c r="I976" s="22"/>
      <c r="J976" s="23"/>
    </row>
    <row r="977" spans="1:10" ht="18" x14ac:dyDescent="0.25">
      <c r="A977" s="20">
        <v>973</v>
      </c>
      <c r="B977" s="20" t="s">
        <v>2932</v>
      </c>
      <c r="C977" s="21" t="s">
        <v>2933</v>
      </c>
      <c r="D977" s="21" t="s">
        <v>2981</v>
      </c>
      <c r="E977" s="21" t="s">
        <v>8164</v>
      </c>
      <c r="F977" s="21" t="s">
        <v>3012</v>
      </c>
      <c r="G977" s="21"/>
      <c r="H977" s="21" t="s">
        <v>2991</v>
      </c>
      <c r="I977" s="20"/>
      <c r="J977" s="21" t="s">
        <v>5957</v>
      </c>
    </row>
    <row r="978" spans="1:10" ht="18" x14ac:dyDescent="0.25">
      <c r="A978" s="22">
        <v>974</v>
      </c>
      <c r="B978" s="22" t="s">
        <v>2932</v>
      </c>
      <c r="C978" s="23" t="s">
        <v>2933</v>
      </c>
      <c r="D978" s="23" t="s">
        <v>2981</v>
      </c>
      <c r="E978" s="23" t="s">
        <v>8165</v>
      </c>
      <c r="F978" s="23" t="s">
        <v>8166</v>
      </c>
      <c r="G978" s="23"/>
      <c r="H978" s="23" t="s">
        <v>3016</v>
      </c>
      <c r="I978" s="22"/>
      <c r="J978" s="23"/>
    </row>
    <row r="979" spans="1:10" ht="36" x14ac:dyDescent="0.25">
      <c r="A979" s="20">
        <v>975</v>
      </c>
      <c r="B979" s="20" t="s">
        <v>2932</v>
      </c>
      <c r="C979" s="21" t="s">
        <v>2933</v>
      </c>
      <c r="D979" s="21" t="s">
        <v>3018</v>
      </c>
      <c r="E979" s="21" t="s">
        <v>8167</v>
      </c>
      <c r="F979" s="21" t="s">
        <v>2672</v>
      </c>
      <c r="G979" s="21"/>
      <c r="H979" s="21" t="s">
        <v>3021</v>
      </c>
      <c r="I979" s="20"/>
      <c r="J979" s="21"/>
    </row>
    <row r="980" spans="1:10" ht="36" x14ac:dyDescent="0.25">
      <c r="A980" s="22">
        <v>976</v>
      </c>
      <c r="B980" s="22" t="s">
        <v>2932</v>
      </c>
      <c r="C980" s="23" t="s">
        <v>2933</v>
      </c>
      <c r="D980" s="23" t="s">
        <v>3018</v>
      </c>
      <c r="E980" s="23" t="s">
        <v>8168</v>
      </c>
      <c r="F980" s="23" t="s">
        <v>8169</v>
      </c>
      <c r="G980" s="23"/>
      <c r="H980" s="23" t="s">
        <v>3025</v>
      </c>
      <c r="I980" s="22"/>
      <c r="J980" s="23"/>
    </row>
    <row r="981" spans="1:10" ht="36" x14ac:dyDescent="0.25">
      <c r="A981" s="20">
        <v>977</v>
      </c>
      <c r="B981" s="20" t="s">
        <v>2932</v>
      </c>
      <c r="C981" s="21" t="s">
        <v>2933</v>
      </c>
      <c r="D981" s="21" t="s">
        <v>3018</v>
      </c>
      <c r="E981" s="21" t="s">
        <v>8170</v>
      </c>
      <c r="F981" s="21" t="s">
        <v>8171</v>
      </c>
      <c r="G981" s="21"/>
      <c r="H981" s="21" t="s">
        <v>3025</v>
      </c>
      <c r="I981" s="20"/>
      <c r="J981" s="21"/>
    </row>
    <row r="982" spans="1:10" ht="36" x14ac:dyDescent="0.25">
      <c r="A982" s="22">
        <v>978</v>
      </c>
      <c r="B982" s="22" t="s">
        <v>2932</v>
      </c>
      <c r="C982" s="23" t="s">
        <v>2933</v>
      </c>
      <c r="D982" s="23" t="s">
        <v>3018</v>
      </c>
      <c r="E982" s="23" t="s">
        <v>8172</v>
      </c>
      <c r="F982" s="23" t="s">
        <v>8173</v>
      </c>
      <c r="G982" s="23"/>
      <c r="H982" s="23" t="s">
        <v>3025</v>
      </c>
      <c r="I982" s="22"/>
      <c r="J982" s="23"/>
    </row>
    <row r="983" spans="1:10" ht="36" x14ac:dyDescent="0.25">
      <c r="A983" s="20">
        <v>979</v>
      </c>
      <c r="B983" s="20" t="s">
        <v>2932</v>
      </c>
      <c r="C983" s="21" t="s">
        <v>2933</v>
      </c>
      <c r="D983" s="21" t="s">
        <v>3018</v>
      </c>
      <c r="E983" s="21" t="s">
        <v>8174</v>
      </c>
      <c r="F983" s="21" t="s">
        <v>8175</v>
      </c>
      <c r="G983" s="21"/>
      <c r="H983" s="21" t="s">
        <v>3025</v>
      </c>
      <c r="I983" s="20"/>
      <c r="J983" s="21"/>
    </row>
    <row r="984" spans="1:10" ht="36" x14ac:dyDescent="0.25">
      <c r="A984" s="22">
        <v>980</v>
      </c>
      <c r="B984" s="22" t="s">
        <v>2932</v>
      </c>
      <c r="C984" s="23" t="s">
        <v>2933</v>
      </c>
      <c r="D984" s="23" t="s">
        <v>3018</v>
      </c>
      <c r="E984" s="23" t="s">
        <v>8176</v>
      </c>
      <c r="F984" s="23" t="s">
        <v>8177</v>
      </c>
      <c r="G984" s="23"/>
      <c r="H984" s="23" t="s">
        <v>3025</v>
      </c>
      <c r="I984" s="22"/>
      <c r="J984" s="23"/>
    </row>
    <row r="985" spans="1:10" ht="36" x14ac:dyDescent="0.25">
      <c r="A985" s="20">
        <v>981</v>
      </c>
      <c r="B985" s="20" t="s">
        <v>2932</v>
      </c>
      <c r="C985" s="21" t="s">
        <v>2933</v>
      </c>
      <c r="D985" s="21" t="s">
        <v>3018</v>
      </c>
      <c r="E985" s="21" t="s">
        <v>8178</v>
      </c>
      <c r="F985" s="21" t="s">
        <v>3035</v>
      </c>
      <c r="G985" s="21" t="s">
        <v>8179</v>
      </c>
      <c r="H985" s="21" t="s">
        <v>3025</v>
      </c>
      <c r="I985" s="20"/>
      <c r="J985" s="21"/>
    </row>
    <row r="986" spans="1:10" ht="36" x14ac:dyDescent="0.25">
      <c r="A986" s="22">
        <v>982</v>
      </c>
      <c r="B986" s="22" t="s">
        <v>2932</v>
      </c>
      <c r="C986" s="23" t="s">
        <v>2933</v>
      </c>
      <c r="D986" s="23" t="s">
        <v>3018</v>
      </c>
      <c r="E986" s="23" t="s">
        <v>8180</v>
      </c>
      <c r="F986" s="23" t="s">
        <v>3295</v>
      </c>
      <c r="G986" s="23"/>
      <c r="H986" s="23" t="s">
        <v>3025</v>
      </c>
      <c r="I986" s="22"/>
      <c r="J986" s="23"/>
    </row>
    <row r="987" spans="1:10" ht="36" x14ac:dyDescent="0.25">
      <c r="A987" s="20">
        <v>983</v>
      </c>
      <c r="B987" s="20" t="s">
        <v>2932</v>
      </c>
      <c r="C987" s="21" t="s">
        <v>2933</v>
      </c>
      <c r="D987" s="21" t="s">
        <v>3018</v>
      </c>
      <c r="E987" s="21" t="s">
        <v>8181</v>
      </c>
      <c r="F987" s="21" t="s">
        <v>3047</v>
      </c>
      <c r="G987" s="21"/>
      <c r="H987" s="21" t="s">
        <v>3025</v>
      </c>
      <c r="I987" s="20"/>
      <c r="J987" s="21"/>
    </row>
    <row r="988" spans="1:10" ht="36" x14ac:dyDescent="0.25">
      <c r="A988" s="22">
        <v>984</v>
      </c>
      <c r="B988" s="22" t="s">
        <v>2932</v>
      </c>
      <c r="C988" s="23" t="s">
        <v>2933</v>
      </c>
      <c r="D988" s="23" t="s">
        <v>3018</v>
      </c>
      <c r="E988" s="23" t="s">
        <v>3052</v>
      </c>
      <c r="F988" s="23" t="s">
        <v>3053</v>
      </c>
      <c r="G988" s="23"/>
      <c r="H988" s="23" t="s">
        <v>3025</v>
      </c>
      <c r="I988" s="22"/>
      <c r="J988" s="23"/>
    </row>
    <row r="989" spans="1:10" ht="36" x14ac:dyDescent="0.25">
      <c r="A989" s="20">
        <v>985</v>
      </c>
      <c r="B989" s="20" t="s">
        <v>2932</v>
      </c>
      <c r="C989" s="21" t="s">
        <v>2933</v>
      </c>
      <c r="D989" s="21" t="s">
        <v>3018</v>
      </c>
      <c r="E989" s="21" t="s">
        <v>3054</v>
      </c>
      <c r="F989" s="21" t="s">
        <v>3055</v>
      </c>
      <c r="G989" s="21"/>
      <c r="H989" s="21" t="s">
        <v>3025</v>
      </c>
      <c r="I989" s="20"/>
      <c r="J989" s="21"/>
    </row>
    <row r="990" spans="1:10" ht="36" x14ac:dyDescent="0.25">
      <c r="A990" s="22">
        <v>986</v>
      </c>
      <c r="B990" s="22" t="s">
        <v>2932</v>
      </c>
      <c r="C990" s="23" t="s">
        <v>2933</v>
      </c>
      <c r="D990" s="23" t="s">
        <v>3018</v>
      </c>
      <c r="E990" s="23" t="s">
        <v>3056</v>
      </c>
      <c r="F990" s="23" t="s">
        <v>3057</v>
      </c>
      <c r="G990" s="23"/>
      <c r="H990" s="23" t="s">
        <v>3025</v>
      </c>
      <c r="I990" s="22"/>
      <c r="J990" s="23"/>
    </row>
    <row r="991" spans="1:10" ht="36" x14ac:dyDescent="0.25">
      <c r="A991" s="20">
        <v>987</v>
      </c>
      <c r="B991" s="20" t="s">
        <v>2932</v>
      </c>
      <c r="C991" s="21" t="s">
        <v>2933</v>
      </c>
      <c r="D991" s="21" t="s">
        <v>3018</v>
      </c>
      <c r="E991" s="21" t="s">
        <v>8182</v>
      </c>
      <c r="F991" s="21" t="s">
        <v>8183</v>
      </c>
      <c r="G991" s="21"/>
      <c r="H991" s="21" t="s">
        <v>3051</v>
      </c>
      <c r="I991" s="20"/>
      <c r="J991" s="21"/>
    </row>
    <row r="992" spans="1:10" ht="36" x14ac:dyDescent="0.25">
      <c r="A992" s="22">
        <v>988</v>
      </c>
      <c r="B992" s="22" t="s">
        <v>2932</v>
      </c>
      <c r="C992" s="23" t="s">
        <v>2933</v>
      </c>
      <c r="D992" s="23" t="s">
        <v>3018</v>
      </c>
      <c r="E992" s="23" t="s">
        <v>8184</v>
      </c>
      <c r="F992" s="23" t="s">
        <v>3066</v>
      </c>
      <c r="G992" s="23" t="s">
        <v>8185</v>
      </c>
      <c r="H992" s="23" t="s">
        <v>3051</v>
      </c>
      <c r="I992" s="22"/>
      <c r="J992" s="23"/>
    </row>
    <row r="993" spans="1:10" ht="36" x14ac:dyDescent="0.25">
      <c r="A993" s="20">
        <v>989</v>
      </c>
      <c r="B993" s="20" t="s">
        <v>2932</v>
      </c>
      <c r="C993" s="21" t="s">
        <v>2933</v>
      </c>
      <c r="D993" s="21" t="s">
        <v>3018</v>
      </c>
      <c r="E993" s="21" t="s">
        <v>8186</v>
      </c>
      <c r="F993" s="21" t="s">
        <v>8187</v>
      </c>
      <c r="G993" s="21"/>
      <c r="H993" s="21" t="s">
        <v>3021</v>
      </c>
      <c r="I993" s="20"/>
      <c r="J993" s="21"/>
    </row>
    <row r="994" spans="1:10" ht="36" x14ac:dyDescent="0.25">
      <c r="A994" s="22">
        <v>990</v>
      </c>
      <c r="B994" s="22" t="s">
        <v>2932</v>
      </c>
      <c r="C994" s="23" t="s">
        <v>2933</v>
      </c>
      <c r="D994" s="23" t="s">
        <v>3018</v>
      </c>
      <c r="E994" s="23" t="s">
        <v>8188</v>
      </c>
      <c r="F994" s="23" t="s">
        <v>8189</v>
      </c>
      <c r="G994" s="23"/>
      <c r="H994" s="23" t="s">
        <v>3021</v>
      </c>
      <c r="I994" s="22"/>
      <c r="J994" s="23"/>
    </row>
    <row r="995" spans="1:10" ht="36" x14ac:dyDescent="0.25">
      <c r="A995" s="20">
        <v>991</v>
      </c>
      <c r="B995" s="20" t="s">
        <v>2932</v>
      </c>
      <c r="C995" s="21" t="s">
        <v>2933</v>
      </c>
      <c r="D995" s="21" t="s">
        <v>3018</v>
      </c>
      <c r="E995" s="21" t="s">
        <v>8190</v>
      </c>
      <c r="F995" s="21" t="s">
        <v>8191</v>
      </c>
      <c r="G995" s="21"/>
      <c r="H995" s="21" t="s">
        <v>3021</v>
      </c>
      <c r="I995" s="20"/>
      <c r="J995" s="21"/>
    </row>
    <row r="996" spans="1:10" ht="36" x14ac:dyDescent="0.25">
      <c r="A996" s="22">
        <v>992</v>
      </c>
      <c r="B996" s="22" t="s">
        <v>2932</v>
      </c>
      <c r="C996" s="23" t="s">
        <v>2933</v>
      </c>
      <c r="D996" s="23" t="s">
        <v>3018</v>
      </c>
      <c r="E996" s="23" t="s">
        <v>8192</v>
      </c>
      <c r="F996" s="23" t="s">
        <v>8193</v>
      </c>
      <c r="G996" s="23"/>
      <c r="H996" s="23" t="s">
        <v>3021</v>
      </c>
      <c r="I996" s="22"/>
      <c r="J996" s="23"/>
    </row>
    <row r="997" spans="1:10" ht="54" x14ac:dyDescent="0.25">
      <c r="A997" s="20">
        <v>993</v>
      </c>
      <c r="B997" s="20" t="s">
        <v>2932</v>
      </c>
      <c r="C997" s="21" t="s">
        <v>2933</v>
      </c>
      <c r="D997" s="21" t="s">
        <v>3018</v>
      </c>
      <c r="E997" s="21" t="s">
        <v>8194</v>
      </c>
      <c r="F997" s="21" t="s">
        <v>8195</v>
      </c>
      <c r="G997" s="21" t="s">
        <v>8196</v>
      </c>
      <c r="H997" s="21" t="s">
        <v>3021</v>
      </c>
      <c r="I997" s="20" t="s">
        <v>5914</v>
      </c>
      <c r="J997" s="21" t="s">
        <v>6083</v>
      </c>
    </row>
    <row r="998" spans="1:10" ht="36" x14ac:dyDescent="0.25">
      <c r="A998" s="22">
        <v>994</v>
      </c>
      <c r="B998" s="22" t="s">
        <v>2932</v>
      </c>
      <c r="C998" s="23" t="s">
        <v>2933</v>
      </c>
      <c r="D998" s="23" t="s">
        <v>3018</v>
      </c>
      <c r="E998" s="23" t="s">
        <v>8197</v>
      </c>
      <c r="F998" s="23" t="s">
        <v>8198</v>
      </c>
      <c r="G998" s="23" t="s">
        <v>8199</v>
      </c>
      <c r="H998" s="23" t="s">
        <v>3021</v>
      </c>
      <c r="I998" s="22" t="s">
        <v>5914</v>
      </c>
      <c r="J998" s="23" t="s">
        <v>5957</v>
      </c>
    </row>
    <row r="999" spans="1:10" ht="36" x14ac:dyDescent="0.25">
      <c r="A999" s="20">
        <v>995</v>
      </c>
      <c r="B999" s="20" t="s">
        <v>2932</v>
      </c>
      <c r="C999" s="21" t="s">
        <v>2933</v>
      </c>
      <c r="D999" s="21" t="s">
        <v>3083</v>
      </c>
      <c r="E999" s="21" t="s">
        <v>8200</v>
      </c>
      <c r="F999" s="21" t="s">
        <v>8201</v>
      </c>
      <c r="G999" s="21" t="s">
        <v>8032</v>
      </c>
      <c r="H999" s="21" t="s">
        <v>3085</v>
      </c>
      <c r="I999" s="20"/>
      <c r="J999" s="21"/>
    </row>
    <row r="1000" spans="1:10" ht="18" x14ac:dyDescent="0.25">
      <c r="A1000" s="22">
        <v>996</v>
      </c>
      <c r="B1000" s="22" t="s">
        <v>2932</v>
      </c>
      <c r="C1000" s="23" t="s">
        <v>2933</v>
      </c>
      <c r="D1000" s="23" t="s">
        <v>3083</v>
      </c>
      <c r="E1000" s="23" t="s">
        <v>8202</v>
      </c>
      <c r="F1000" s="23" t="s">
        <v>8203</v>
      </c>
      <c r="G1000" s="23"/>
      <c r="H1000" s="23" t="s">
        <v>3085</v>
      </c>
      <c r="I1000" s="22"/>
      <c r="J1000" s="23"/>
    </row>
    <row r="1001" spans="1:10" ht="36" x14ac:dyDescent="0.25">
      <c r="A1001" s="20">
        <v>997</v>
      </c>
      <c r="B1001" s="20" t="s">
        <v>2932</v>
      </c>
      <c r="C1001" s="21" t="s">
        <v>2933</v>
      </c>
      <c r="D1001" s="21" t="s">
        <v>3083</v>
      </c>
      <c r="E1001" s="21" t="s">
        <v>8204</v>
      </c>
      <c r="F1001" s="21" t="s">
        <v>8205</v>
      </c>
      <c r="G1001" s="21"/>
      <c r="H1001" s="21" t="s">
        <v>3095</v>
      </c>
      <c r="I1001" s="20"/>
      <c r="J1001" s="21" t="s">
        <v>5957</v>
      </c>
    </row>
    <row r="1002" spans="1:10" ht="18" x14ac:dyDescent="0.25">
      <c r="A1002" s="22">
        <v>998</v>
      </c>
      <c r="B1002" s="22" t="s">
        <v>2932</v>
      </c>
      <c r="C1002" s="23" t="s">
        <v>2933</v>
      </c>
      <c r="D1002" s="23" t="s">
        <v>3083</v>
      </c>
      <c r="E1002" s="23" t="s">
        <v>3097</v>
      </c>
      <c r="F1002" s="23" t="s">
        <v>3098</v>
      </c>
      <c r="G1002" s="23"/>
      <c r="H1002" s="23" t="s">
        <v>2610</v>
      </c>
      <c r="I1002" s="22"/>
      <c r="J1002" s="23"/>
    </row>
    <row r="1003" spans="1:10" ht="72" x14ac:dyDescent="0.25">
      <c r="A1003" s="20">
        <v>999</v>
      </c>
      <c r="B1003" s="20" t="s">
        <v>2932</v>
      </c>
      <c r="C1003" s="21" t="s">
        <v>2933</v>
      </c>
      <c r="D1003" s="21" t="s">
        <v>3103</v>
      </c>
      <c r="E1003" s="21" t="s">
        <v>8206</v>
      </c>
      <c r="F1003" s="21" t="s">
        <v>8207</v>
      </c>
      <c r="G1003" s="21" t="s">
        <v>8208</v>
      </c>
      <c r="H1003" s="21" t="s">
        <v>3106</v>
      </c>
      <c r="I1003" s="20"/>
      <c r="J1003" s="21"/>
    </row>
    <row r="1004" spans="1:10" ht="36" x14ac:dyDescent="0.25">
      <c r="A1004" s="22">
        <v>1000</v>
      </c>
      <c r="B1004" s="22" t="s">
        <v>2932</v>
      </c>
      <c r="C1004" s="23" t="s">
        <v>2933</v>
      </c>
      <c r="D1004" s="23" t="s">
        <v>3103</v>
      </c>
      <c r="E1004" s="23" t="s">
        <v>8209</v>
      </c>
      <c r="F1004" s="23" t="s">
        <v>8210</v>
      </c>
      <c r="G1004" s="23" t="s">
        <v>8211</v>
      </c>
      <c r="H1004" s="23" t="s">
        <v>3106</v>
      </c>
      <c r="I1004" s="22"/>
      <c r="J1004" s="23" t="s">
        <v>5957</v>
      </c>
    </row>
    <row r="1005" spans="1:10" ht="18" x14ac:dyDescent="0.25">
      <c r="A1005" s="20">
        <v>1001</v>
      </c>
      <c r="B1005" s="20" t="s">
        <v>2932</v>
      </c>
      <c r="C1005" s="21" t="s">
        <v>2933</v>
      </c>
      <c r="D1005" s="21" t="s">
        <v>3103</v>
      </c>
      <c r="E1005" s="21" t="s">
        <v>8212</v>
      </c>
      <c r="F1005" s="21" t="s">
        <v>8213</v>
      </c>
      <c r="G1005" s="21" t="s">
        <v>8211</v>
      </c>
      <c r="H1005" s="21" t="s">
        <v>3106</v>
      </c>
      <c r="I1005" s="20"/>
      <c r="J1005" s="21" t="s">
        <v>5957</v>
      </c>
    </row>
    <row r="1006" spans="1:10" ht="18" x14ac:dyDescent="0.25">
      <c r="A1006" s="22">
        <v>1002</v>
      </c>
      <c r="B1006" s="22" t="s">
        <v>2932</v>
      </c>
      <c r="C1006" s="23" t="s">
        <v>2933</v>
      </c>
      <c r="D1006" s="23" t="s">
        <v>3103</v>
      </c>
      <c r="E1006" s="23" t="s">
        <v>8214</v>
      </c>
      <c r="F1006" s="23" t="s">
        <v>8215</v>
      </c>
      <c r="G1006" s="23" t="s">
        <v>8211</v>
      </c>
      <c r="H1006" s="23" t="s">
        <v>3106</v>
      </c>
      <c r="I1006" s="22"/>
      <c r="J1006" s="23" t="s">
        <v>5957</v>
      </c>
    </row>
    <row r="1007" spans="1:10" ht="36" x14ac:dyDescent="0.25">
      <c r="A1007" s="20">
        <v>1003</v>
      </c>
      <c r="B1007" s="20" t="s">
        <v>2932</v>
      </c>
      <c r="C1007" s="21" t="s">
        <v>2933</v>
      </c>
      <c r="D1007" s="21" t="s">
        <v>8216</v>
      </c>
      <c r="E1007" s="21" t="s">
        <v>8217</v>
      </c>
      <c r="F1007" s="21" t="s">
        <v>8218</v>
      </c>
      <c r="G1007" s="21"/>
      <c r="H1007" s="21" t="s">
        <v>2931</v>
      </c>
      <c r="I1007" s="20"/>
      <c r="J1007" s="21"/>
    </row>
    <row r="1008" spans="1:10" ht="36" x14ac:dyDescent="0.25">
      <c r="A1008" s="22">
        <v>1004</v>
      </c>
      <c r="B1008" s="22" t="s">
        <v>2932</v>
      </c>
      <c r="C1008" s="23" t="s">
        <v>2933</v>
      </c>
      <c r="D1008" s="23" t="s">
        <v>3107</v>
      </c>
      <c r="E1008" s="23" t="s">
        <v>8219</v>
      </c>
      <c r="F1008" s="23" t="s">
        <v>8220</v>
      </c>
      <c r="G1008" s="23" t="s">
        <v>8221</v>
      </c>
      <c r="H1008" s="23" t="s">
        <v>8222</v>
      </c>
      <c r="I1008" s="22"/>
      <c r="J1008" s="23"/>
    </row>
    <row r="1009" spans="1:10" ht="36" x14ac:dyDescent="0.25">
      <c r="A1009" s="20">
        <v>1005</v>
      </c>
      <c r="B1009" s="20" t="s">
        <v>2932</v>
      </c>
      <c r="C1009" s="21" t="s">
        <v>2933</v>
      </c>
      <c r="D1009" s="21" t="s">
        <v>3107</v>
      </c>
      <c r="E1009" s="21" t="s">
        <v>8223</v>
      </c>
      <c r="F1009" s="21" t="s">
        <v>8224</v>
      </c>
      <c r="G1009" s="21" t="s">
        <v>8225</v>
      </c>
      <c r="H1009" s="21" t="s">
        <v>8222</v>
      </c>
      <c r="I1009" s="20" t="s">
        <v>5914</v>
      </c>
      <c r="J1009" s="21" t="s">
        <v>5957</v>
      </c>
    </row>
    <row r="1010" spans="1:10" ht="36" x14ac:dyDescent="0.25">
      <c r="A1010" s="22">
        <v>1006</v>
      </c>
      <c r="B1010" s="22" t="s">
        <v>2932</v>
      </c>
      <c r="C1010" s="23" t="s">
        <v>2933</v>
      </c>
      <c r="D1010" s="23" t="s">
        <v>3107</v>
      </c>
      <c r="E1010" s="23" t="s">
        <v>8161</v>
      </c>
      <c r="F1010" s="23" t="s">
        <v>8226</v>
      </c>
      <c r="G1010" s="23" t="s">
        <v>8227</v>
      </c>
      <c r="H1010" s="23" t="s">
        <v>8222</v>
      </c>
      <c r="I1010" s="22"/>
      <c r="J1010" s="23"/>
    </row>
    <row r="1011" spans="1:10" ht="36" x14ac:dyDescent="0.25">
      <c r="A1011" s="20">
        <v>1007</v>
      </c>
      <c r="B1011" s="20" t="s">
        <v>2932</v>
      </c>
      <c r="C1011" s="21" t="s">
        <v>2933</v>
      </c>
      <c r="D1011" s="21" t="s">
        <v>3107</v>
      </c>
      <c r="E1011" s="21" t="s">
        <v>8144</v>
      </c>
      <c r="F1011" s="21" t="s">
        <v>8228</v>
      </c>
      <c r="G1011" s="21" t="s">
        <v>8229</v>
      </c>
      <c r="H1011" s="21" t="s">
        <v>8222</v>
      </c>
      <c r="I1011" s="20"/>
      <c r="J1011" s="21"/>
    </row>
    <row r="1012" spans="1:10" ht="54" x14ac:dyDescent="0.25">
      <c r="A1012" s="22">
        <v>1008</v>
      </c>
      <c r="B1012" s="22" t="s">
        <v>2932</v>
      </c>
      <c r="C1012" s="23" t="s">
        <v>2933</v>
      </c>
      <c r="D1012" s="23" t="s">
        <v>3107</v>
      </c>
      <c r="E1012" s="23" t="s">
        <v>8230</v>
      </c>
      <c r="F1012" s="23" t="s">
        <v>8231</v>
      </c>
      <c r="G1012" s="23"/>
      <c r="H1012" s="23" t="s">
        <v>8222</v>
      </c>
      <c r="I1012" s="22"/>
      <c r="J1012" s="23"/>
    </row>
    <row r="1013" spans="1:10" ht="36" x14ac:dyDescent="0.25">
      <c r="A1013" s="20">
        <v>1009</v>
      </c>
      <c r="B1013" s="20" t="s">
        <v>2932</v>
      </c>
      <c r="C1013" s="21" t="s">
        <v>2933</v>
      </c>
      <c r="D1013" s="21" t="s">
        <v>3107</v>
      </c>
      <c r="E1013" s="21" t="s">
        <v>8232</v>
      </c>
      <c r="F1013" s="21" t="s">
        <v>3122</v>
      </c>
      <c r="G1013" s="21" t="s">
        <v>8233</v>
      </c>
      <c r="H1013" s="21" t="s">
        <v>8222</v>
      </c>
      <c r="I1013" s="20"/>
      <c r="J1013" s="21"/>
    </row>
    <row r="1014" spans="1:10" ht="36" x14ac:dyDescent="0.25">
      <c r="A1014" s="22">
        <v>1010</v>
      </c>
      <c r="B1014" s="22" t="s">
        <v>2932</v>
      </c>
      <c r="C1014" s="23" t="s">
        <v>2933</v>
      </c>
      <c r="D1014" s="23" t="s">
        <v>8234</v>
      </c>
      <c r="E1014" s="23" t="s">
        <v>8235</v>
      </c>
      <c r="F1014" s="23" t="s">
        <v>8236</v>
      </c>
      <c r="G1014" s="23"/>
      <c r="H1014" s="23" t="s">
        <v>8237</v>
      </c>
      <c r="I1014" s="22"/>
      <c r="J1014" s="23"/>
    </row>
    <row r="1015" spans="1:10" ht="18" x14ac:dyDescent="0.25">
      <c r="A1015" s="20">
        <v>1011</v>
      </c>
      <c r="B1015" s="20" t="s">
        <v>3134</v>
      </c>
      <c r="C1015" s="21" t="s">
        <v>3135</v>
      </c>
      <c r="D1015" s="21" t="s">
        <v>3137</v>
      </c>
      <c r="E1015" s="21" t="s">
        <v>8238</v>
      </c>
      <c r="F1015" s="21" t="s">
        <v>8239</v>
      </c>
      <c r="G1015" s="21"/>
      <c r="H1015" s="21" t="s">
        <v>2678</v>
      </c>
      <c r="I1015" s="20"/>
      <c r="J1015" s="21"/>
    </row>
    <row r="1016" spans="1:10" ht="18" x14ac:dyDescent="0.25">
      <c r="A1016" s="22">
        <v>1012</v>
      </c>
      <c r="B1016" s="22" t="s">
        <v>3134</v>
      </c>
      <c r="C1016" s="23" t="s">
        <v>3135</v>
      </c>
      <c r="D1016" s="23" t="s">
        <v>3137</v>
      </c>
      <c r="E1016" s="23" t="s">
        <v>8240</v>
      </c>
      <c r="F1016" s="23" t="s">
        <v>8241</v>
      </c>
      <c r="G1016" s="23"/>
      <c r="H1016" s="23" t="s">
        <v>2678</v>
      </c>
      <c r="I1016" s="22"/>
      <c r="J1016" s="23"/>
    </row>
    <row r="1017" spans="1:10" ht="18" x14ac:dyDescent="0.25">
      <c r="A1017" s="20">
        <v>1013</v>
      </c>
      <c r="B1017" s="20" t="s">
        <v>3134</v>
      </c>
      <c r="C1017" s="21" t="s">
        <v>3135</v>
      </c>
      <c r="D1017" s="21" t="s">
        <v>3137</v>
      </c>
      <c r="E1017" s="21" t="s">
        <v>8242</v>
      </c>
      <c r="F1017" s="21" t="s">
        <v>8243</v>
      </c>
      <c r="G1017" s="21"/>
      <c r="H1017" s="21" t="s">
        <v>2678</v>
      </c>
      <c r="I1017" s="20"/>
      <c r="J1017" s="21"/>
    </row>
    <row r="1018" spans="1:10" ht="18" x14ac:dyDescent="0.25">
      <c r="A1018" s="22">
        <v>1014</v>
      </c>
      <c r="B1018" s="22" t="s">
        <v>3134</v>
      </c>
      <c r="C1018" s="23" t="s">
        <v>3135</v>
      </c>
      <c r="D1018" s="23" t="s">
        <v>3137</v>
      </c>
      <c r="E1018" s="23" t="s">
        <v>8244</v>
      </c>
      <c r="F1018" s="23" t="s">
        <v>3154</v>
      </c>
      <c r="G1018" s="23" t="s">
        <v>8245</v>
      </c>
      <c r="H1018" s="23" t="s">
        <v>3155</v>
      </c>
      <c r="I1018" s="22"/>
      <c r="J1018" s="23"/>
    </row>
    <row r="1019" spans="1:10" ht="18" x14ac:dyDescent="0.25">
      <c r="A1019" s="20">
        <v>1015</v>
      </c>
      <c r="B1019" s="20" t="s">
        <v>3134</v>
      </c>
      <c r="C1019" s="21" t="s">
        <v>3135</v>
      </c>
      <c r="D1019" s="21" t="s">
        <v>3137</v>
      </c>
      <c r="E1019" s="21" t="s">
        <v>8246</v>
      </c>
      <c r="F1019" s="21" t="s">
        <v>3161</v>
      </c>
      <c r="G1019" s="21"/>
      <c r="H1019" s="21" t="s">
        <v>3157</v>
      </c>
      <c r="I1019" s="20"/>
      <c r="J1019" s="21"/>
    </row>
    <row r="1020" spans="1:10" ht="36" x14ac:dyDescent="0.25">
      <c r="A1020" s="22">
        <v>1016</v>
      </c>
      <c r="B1020" s="22" t="s">
        <v>3134</v>
      </c>
      <c r="C1020" s="23" t="s">
        <v>3135</v>
      </c>
      <c r="D1020" s="23" t="s">
        <v>3137</v>
      </c>
      <c r="E1020" s="23" t="s">
        <v>3316</v>
      </c>
      <c r="F1020" s="23" t="s">
        <v>8247</v>
      </c>
      <c r="G1020" s="23" t="s">
        <v>8248</v>
      </c>
      <c r="H1020" s="23" t="s">
        <v>3157</v>
      </c>
      <c r="I1020" s="22"/>
      <c r="J1020" s="23"/>
    </row>
    <row r="1021" spans="1:10" ht="18" x14ac:dyDescent="0.25">
      <c r="A1021" s="20">
        <v>1017</v>
      </c>
      <c r="B1021" s="20" t="s">
        <v>3134</v>
      </c>
      <c r="C1021" s="21" t="s">
        <v>3135</v>
      </c>
      <c r="D1021" s="21" t="s">
        <v>3137</v>
      </c>
      <c r="E1021" s="21" t="s">
        <v>8249</v>
      </c>
      <c r="F1021" s="21" t="s">
        <v>6413</v>
      </c>
      <c r="G1021" s="21" t="s">
        <v>8250</v>
      </c>
      <c r="H1021" s="21" t="s">
        <v>3157</v>
      </c>
      <c r="I1021" s="20"/>
      <c r="J1021" s="21"/>
    </row>
    <row r="1022" spans="1:10" ht="36" x14ac:dyDescent="0.25">
      <c r="A1022" s="22">
        <v>1018</v>
      </c>
      <c r="B1022" s="22" t="s">
        <v>3134</v>
      </c>
      <c r="C1022" s="23" t="s">
        <v>3135</v>
      </c>
      <c r="D1022" s="23" t="s">
        <v>3137</v>
      </c>
      <c r="E1022" s="23" t="s">
        <v>8251</v>
      </c>
      <c r="F1022" s="23" t="s">
        <v>8252</v>
      </c>
      <c r="G1022" s="23" t="s">
        <v>8253</v>
      </c>
      <c r="H1022" s="23" t="s">
        <v>3157</v>
      </c>
      <c r="I1022" s="22"/>
      <c r="J1022" s="23"/>
    </row>
    <row r="1023" spans="1:10" ht="36" x14ac:dyDescent="0.25">
      <c r="A1023" s="20">
        <v>1019</v>
      </c>
      <c r="B1023" s="20" t="s">
        <v>3134</v>
      </c>
      <c r="C1023" s="21" t="s">
        <v>3135</v>
      </c>
      <c r="D1023" s="21" t="s">
        <v>3183</v>
      </c>
      <c r="E1023" s="21" t="s">
        <v>8254</v>
      </c>
      <c r="F1023" s="21" t="s">
        <v>8255</v>
      </c>
      <c r="G1023" s="21"/>
      <c r="H1023" s="21" t="s">
        <v>3185</v>
      </c>
      <c r="I1023" s="20"/>
      <c r="J1023" s="21"/>
    </row>
    <row r="1024" spans="1:10" ht="36" x14ac:dyDescent="0.25">
      <c r="A1024" s="22">
        <v>1020</v>
      </c>
      <c r="B1024" s="22" t="s">
        <v>3134</v>
      </c>
      <c r="C1024" s="23" t="s">
        <v>3135</v>
      </c>
      <c r="D1024" s="23" t="s">
        <v>3183</v>
      </c>
      <c r="E1024" s="23" t="s">
        <v>8256</v>
      </c>
      <c r="F1024" s="23" t="s">
        <v>3295</v>
      </c>
      <c r="G1024" s="23"/>
      <c r="H1024" s="23" t="s">
        <v>3185</v>
      </c>
      <c r="I1024" s="22"/>
      <c r="J1024" s="23"/>
    </row>
    <row r="1025" spans="1:10" ht="36" x14ac:dyDescent="0.25">
      <c r="A1025" s="20">
        <v>1021</v>
      </c>
      <c r="B1025" s="20" t="s">
        <v>3134</v>
      </c>
      <c r="C1025" s="21" t="s">
        <v>3135</v>
      </c>
      <c r="D1025" s="21" t="s">
        <v>3183</v>
      </c>
      <c r="E1025" s="21" t="s">
        <v>8257</v>
      </c>
      <c r="F1025" s="21" t="s">
        <v>4389</v>
      </c>
      <c r="G1025" s="21" t="s">
        <v>7253</v>
      </c>
      <c r="H1025" s="21" t="s">
        <v>3185</v>
      </c>
      <c r="I1025" s="20"/>
      <c r="J1025" s="21"/>
    </row>
    <row r="1026" spans="1:10" ht="36" x14ac:dyDescent="0.25">
      <c r="A1026" s="22">
        <v>1022</v>
      </c>
      <c r="B1026" s="22" t="s">
        <v>3134</v>
      </c>
      <c r="C1026" s="23" t="s">
        <v>3135</v>
      </c>
      <c r="D1026" s="23" t="s">
        <v>3183</v>
      </c>
      <c r="E1026" s="23" t="s">
        <v>8258</v>
      </c>
      <c r="F1026" s="23" t="s">
        <v>8259</v>
      </c>
      <c r="G1026" s="23"/>
      <c r="H1026" s="23" t="s">
        <v>3185</v>
      </c>
      <c r="I1026" s="22"/>
      <c r="J1026" s="23"/>
    </row>
    <row r="1027" spans="1:10" ht="36" x14ac:dyDescent="0.25">
      <c r="A1027" s="20">
        <v>1023</v>
      </c>
      <c r="B1027" s="20" t="s">
        <v>3134</v>
      </c>
      <c r="C1027" s="21" t="s">
        <v>3135</v>
      </c>
      <c r="D1027" s="21" t="s">
        <v>3183</v>
      </c>
      <c r="E1027" s="21" t="s">
        <v>8260</v>
      </c>
      <c r="F1027" s="21" t="s">
        <v>8261</v>
      </c>
      <c r="G1027" s="21" t="s">
        <v>8262</v>
      </c>
      <c r="H1027" s="21" t="s">
        <v>3185</v>
      </c>
      <c r="I1027" s="20"/>
      <c r="J1027" s="21"/>
    </row>
    <row r="1028" spans="1:10" ht="36" x14ac:dyDescent="0.25">
      <c r="A1028" s="22">
        <v>1024</v>
      </c>
      <c r="B1028" s="22" t="s">
        <v>3134</v>
      </c>
      <c r="C1028" s="23" t="s">
        <v>3135</v>
      </c>
      <c r="D1028" s="23" t="s">
        <v>3183</v>
      </c>
      <c r="E1028" s="23" t="s">
        <v>8263</v>
      </c>
      <c r="F1028" s="23" t="s">
        <v>3194</v>
      </c>
      <c r="G1028" s="23"/>
      <c r="H1028" s="23" t="s">
        <v>3185</v>
      </c>
      <c r="I1028" s="22"/>
      <c r="J1028" s="23"/>
    </row>
    <row r="1029" spans="1:10" ht="36" x14ac:dyDescent="0.25">
      <c r="A1029" s="20">
        <v>1025</v>
      </c>
      <c r="B1029" s="20" t="s">
        <v>3134</v>
      </c>
      <c r="C1029" s="21" t="s">
        <v>3135</v>
      </c>
      <c r="D1029" s="21" t="s">
        <v>3183</v>
      </c>
      <c r="E1029" s="21" t="s">
        <v>8264</v>
      </c>
      <c r="F1029" s="21" t="s">
        <v>8265</v>
      </c>
      <c r="G1029" s="21"/>
      <c r="H1029" s="21" t="s">
        <v>3185</v>
      </c>
      <c r="I1029" s="20"/>
      <c r="J1029" s="21"/>
    </row>
    <row r="1030" spans="1:10" ht="36" x14ac:dyDescent="0.25">
      <c r="A1030" s="22">
        <v>1026</v>
      </c>
      <c r="B1030" s="22" t="s">
        <v>3134</v>
      </c>
      <c r="C1030" s="23" t="s">
        <v>3135</v>
      </c>
      <c r="D1030" s="23" t="s">
        <v>3183</v>
      </c>
      <c r="E1030" s="23" t="s">
        <v>8266</v>
      </c>
      <c r="F1030" s="23" t="s">
        <v>8267</v>
      </c>
      <c r="G1030" s="23" t="s">
        <v>8032</v>
      </c>
      <c r="H1030" s="23" t="s">
        <v>3185</v>
      </c>
      <c r="I1030" s="22"/>
      <c r="J1030" s="23"/>
    </row>
    <row r="1031" spans="1:10" ht="36" x14ac:dyDescent="0.25">
      <c r="A1031" s="20">
        <v>1027</v>
      </c>
      <c r="B1031" s="20" t="s">
        <v>3134</v>
      </c>
      <c r="C1031" s="21" t="s">
        <v>3135</v>
      </c>
      <c r="D1031" s="21" t="s">
        <v>3183</v>
      </c>
      <c r="E1031" s="21" t="s">
        <v>8268</v>
      </c>
      <c r="F1031" s="21" t="s">
        <v>1081</v>
      </c>
      <c r="G1031" s="21"/>
      <c r="H1031" s="21" t="s">
        <v>3185</v>
      </c>
      <c r="I1031" s="20"/>
      <c r="J1031" s="21"/>
    </row>
    <row r="1032" spans="1:10" ht="36" x14ac:dyDescent="0.25">
      <c r="A1032" s="22">
        <v>1028</v>
      </c>
      <c r="B1032" s="22" t="s">
        <v>3134</v>
      </c>
      <c r="C1032" s="23" t="s">
        <v>3135</v>
      </c>
      <c r="D1032" s="23" t="s">
        <v>3183</v>
      </c>
      <c r="E1032" s="23" t="s">
        <v>8269</v>
      </c>
      <c r="F1032" s="23" t="s">
        <v>8166</v>
      </c>
      <c r="G1032" s="23"/>
      <c r="H1032" s="23" t="s">
        <v>3185</v>
      </c>
      <c r="I1032" s="22"/>
      <c r="J1032" s="23"/>
    </row>
    <row r="1033" spans="1:10" ht="36" x14ac:dyDescent="0.25">
      <c r="A1033" s="20">
        <v>1029</v>
      </c>
      <c r="B1033" s="20" t="s">
        <v>3134</v>
      </c>
      <c r="C1033" s="21" t="s">
        <v>3135</v>
      </c>
      <c r="D1033" s="21" t="s">
        <v>3183</v>
      </c>
      <c r="E1033" s="21" t="s">
        <v>8270</v>
      </c>
      <c r="F1033" s="21" t="s">
        <v>8271</v>
      </c>
      <c r="G1033" s="21"/>
      <c r="H1033" s="21" t="s">
        <v>3185</v>
      </c>
      <c r="I1033" s="20"/>
      <c r="J1033" s="21"/>
    </row>
    <row r="1034" spans="1:10" ht="36" x14ac:dyDescent="0.25">
      <c r="A1034" s="22">
        <v>1030</v>
      </c>
      <c r="B1034" s="22" t="s">
        <v>3134</v>
      </c>
      <c r="C1034" s="23" t="s">
        <v>3135</v>
      </c>
      <c r="D1034" s="23" t="s">
        <v>3183</v>
      </c>
      <c r="E1034" s="23" t="s">
        <v>8272</v>
      </c>
      <c r="F1034" s="23" t="s">
        <v>8273</v>
      </c>
      <c r="G1034" s="23"/>
      <c r="H1034" s="23" t="s">
        <v>3210</v>
      </c>
      <c r="I1034" s="22"/>
      <c r="J1034" s="23"/>
    </row>
    <row r="1035" spans="1:10" ht="36" x14ac:dyDescent="0.25">
      <c r="A1035" s="20">
        <v>1031</v>
      </c>
      <c r="B1035" s="20" t="s">
        <v>3134</v>
      </c>
      <c r="C1035" s="21" t="s">
        <v>3135</v>
      </c>
      <c r="D1035" s="21" t="s">
        <v>3183</v>
      </c>
      <c r="E1035" s="21" t="s">
        <v>8274</v>
      </c>
      <c r="F1035" s="21" t="s">
        <v>8275</v>
      </c>
      <c r="G1035" s="21" t="s">
        <v>8276</v>
      </c>
      <c r="H1035" s="21" t="s">
        <v>3210</v>
      </c>
      <c r="I1035" s="20"/>
      <c r="J1035" s="21"/>
    </row>
    <row r="1036" spans="1:10" ht="36" x14ac:dyDescent="0.25">
      <c r="A1036" s="22">
        <v>1032</v>
      </c>
      <c r="B1036" s="22" t="s">
        <v>3134</v>
      </c>
      <c r="C1036" s="23" t="s">
        <v>3135</v>
      </c>
      <c r="D1036" s="23" t="s">
        <v>3222</v>
      </c>
      <c r="E1036" s="23" t="s">
        <v>8277</v>
      </c>
      <c r="F1036" s="23" t="s">
        <v>8278</v>
      </c>
      <c r="G1036" s="23" t="s">
        <v>8279</v>
      </c>
      <c r="H1036" s="23" t="s">
        <v>8280</v>
      </c>
      <c r="I1036" s="22"/>
      <c r="J1036" s="23" t="s">
        <v>5957</v>
      </c>
    </row>
    <row r="1037" spans="1:10" ht="54" x14ac:dyDescent="0.25">
      <c r="A1037" s="20">
        <v>1033</v>
      </c>
      <c r="B1037" s="20" t="s">
        <v>3134</v>
      </c>
      <c r="C1037" s="21" t="s">
        <v>3135</v>
      </c>
      <c r="D1037" s="21" t="s">
        <v>3222</v>
      </c>
      <c r="E1037" s="21" t="s">
        <v>8281</v>
      </c>
      <c r="F1037" s="21" t="s">
        <v>8282</v>
      </c>
      <c r="G1037" s="21" t="s">
        <v>7996</v>
      </c>
      <c r="H1037" s="21" t="s">
        <v>3232</v>
      </c>
      <c r="I1037" s="20"/>
      <c r="J1037" s="21"/>
    </row>
    <row r="1038" spans="1:10" ht="18" x14ac:dyDescent="0.25">
      <c r="A1038" s="22">
        <v>1034</v>
      </c>
      <c r="B1038" s="22" t="s">
        <v>3134</v>
      </c>
      <c r="C1038" s="23" t="s">
        <v>3135</v>
      </c>
      <c r="D1038" s="23" t="s">
        <v>3222</v>
      </c>
      <c r="E1038" s="23" t="s">
        <v>8283</v>
      </c>
      <c r="F1038" s="23" t="s">
        <v>3234</v>
      </c>
      <c r="G1038" s="23"/>
      <c r="H1038" s="23" t="s">
        <v>3232</v>
      </c>
      <c r="I1038" s="22"/>
      <c r="J1038" s="23"/>
    </row>
    <row r="1039" spans="1:10" ht="18" x14ac:dyDescent="0.25">
      <c r="A1039" s="20">
        <v>1035</v>
      </c>
      <c r="B1039" s="20" t="s">
        <v>3134</v>
      </c>
      <c r="C1039" s="21" t="s">
        <v>3135</v>
      </c>
      <c r="D1039" s="21" t="s">
        <v>3222</v>
      </c>
      <c r="E1039" s="21" t="s">
        <v>8284</v>
      </c>
      <c r="F1039" s="21" t="s">
        <v>8285</v>
      </c>
      <c r="G1039" s="21"/>
      <c r="H1039" s="21" t="s">
        <v>3232</v>
      </c>
      <c r="I1039" s="20"/>
      <c r="J1039" s="21"/>
    </row>
    <row r="1040" spans="1:10" ht="18" x14ac:dyDescent="0.25">
      <c r="A1040" s="22">
        <v>1036</v>
      </c>
      <c r="B1040" s="22" t="s">
        <v>3134</v>
      </c>
      <c r="C1040" s="23" t="s">
        <v>3135</v>
      </c>
      <c r="D1040" s="23" t="s">
        <v>3222</v>
      </c>
      <c r="E1040" s="23" t="s">
        <v>8270</v>
      </c>
      <c r="F1040" s="23" t="s">
        <v>3245</v>
      </c>
      <c r="G1040" s="23"/>
      <c r="H1040" s="23" t="s">
        <v>3232</v>
      </c>
      <c r="I1040" s="22"/>
      <c r="J1040" s="23"/>
    </row>
    <row r="1041" spans="1:10" ht="18" x14ac:dyDescent="0.25">
      <c r="A1041" s="20">
        <v>1037</v>
      </c>
      <c r="B1041" s="20" t="s">
        <v>3134</v>
      </c>
      <c r="C1041" s="21" t="s">
        <v>3135</v>
      </c>
      <c r="D1041" s="21" t="s">
        <v>3222</v>
      </c>
      <c r="E1041" s="21" t="s">
        <v>8286</v>
      </c>
      <c r="F1041" s="21" t="s">
        <v>3261</v>
      </c>
      <c r="G1041" s="21"/>
      <c r="H1041" s="21" t="s">
        <v>3232</v>
      </c>
      <c r="I1041" s="20"/>
      <c r="J1041" s="21"/>
    </row>
    <row r="1042" spans="1:10" ht="18" x14ac:dyDescent="0.25">
      <c r="A1042" s="22">
        <v>1038</v>
      </c>
      <c r="B1042" s="22" t="s">
        <v>3134</v>
      </c>
      <c r="C1042" s="23" t="s">
        <v>3135</v>
      </c>
      <c r="D1042" s="23" t="s">
        <v>3222</v>
      </c>
      <c r="E1042" s="23" t="s">
        <v>8287</v>
      </c>
      <c r="F1042" s="23" t="s">
        <v>8288</v>
      </c>
      <c r="G1042" s="23"/>
      <c r="H1042" s="23" t="s">
        <v>3232</v>
      </c>
      <c r="I1042" s="22"/>
      <c r="J1042" s="23"/>
    </row>
    <row r="1043" spans="1:10" ht="18" x14ac:dyDescent="0.25">
      <c r="A1043" s="20">
        <v>1039</v>
      </c>
      <c r="B1043" s="20" t="s">
        <v>3134</v>
      </c>
      <c r="C1043" s="21" t="s">
        <v>3135</v>
      </c>
      <c r="D1043" s="21" t="s">
        <v>3222</v>
      </c>
      <c r="E1043" s="21" t="s">
        <v>8289</v>
      </c>
      <c r="F1043" s="21" t="s">
        <v>8290</v>
      </c>
      <c r="G1043" s="21"/>
      <c r="H1043" s="21" t="s">
        <v>3232</v>
      </c>
      <c r="I1043" s="20"/>
      <c r="J1043" s="21"/>
    </row>
    <row r="1044" spans="1:10" ht="36" x14ac:dyDescent="0.25">
      <c r="A1044" s="22">
        <v>1040</v>
      </c>
      <c r="B1044" s="22" t="s">
        <v>3134</v>
      </c>
      <c r="C1044" s="23" t="s">
        <v>3135</v>
      </c>
      <c r="D1044" s="23" t="s">
        <v>3222</v>
      </c>
      <c r="E1044" s="23" t="s">
        <v>8291</v>
      </c>
      <c r="F1044" s="23" t="s">
        <v>8292</v>
      </c>
      <c r="G1044" s="23" t="s">
        <v>7698</v>
      </c>
      <c r="H1044" s="23" t="s">
        <v>3232</v>
      </c>
      <c r="I1044" s="22"/>
      <c r="J1044" s="23"/>
    </row>
    <row r="1045" spans="1:10" ht="36" x14ac:dyDescent="0.25">
      <c r="A1045" s="20">
        <v>1041</v>
      </c>
      <c r="B1045" s="20" t="s">
        <v>3134</v>
      </c>
      <c r="C1045" s="21" t="s">
        <v>3135</v>
      </c>
      <c r="D1045" s="21" t="s">
        <v>3222</v>
      </c>
      <c r="E1045" s="21" t="s">
        <v>8293</v>
      </c>
      <c r="F1045" s="21" t="s">
        <v>8294</v>
      </c>
      <c r="G1045" s="21" t="s">
        <v>8295</v>
      </c>
      <c r="H1045" s="21" t="s">
        <v>3232</v>
      </c>
      <c r="I1045" s="20"/>
      <c r="J1045" s="21"/>
    </row>
    <row r="1046" spans="1:10" ht="18" x14ac:dyDescent="0.25">
      <c r="A1046" s="22">
        <v>1042</v>
      </c>
      <c r="B1046" s="22" t="s">
        <v>3134</v>
      </c>
      <c r="C1046" s="23" t="s">
        <v>3135</v>
      </c>
      <c r="D1046" s="23" t="s">
        <v>5490</v>
      </c>
      <c r="E1046" s="23" t="s">
        <v>8296</v>
      </c>
      <c r="F1046" s="23" t="s">
        <v>8297</v>
      </c>
      <c r="G1046" s="23" t="s">
        <v>5529</v>
      </c>
      <c r="H1046" s="23" t="s">
        <v>5509</v>
      </c>
      <c r="I1046" s="22"/>
      <c r="J1046" s="23"/>
    </row>
    <row r="1047" spans="1:10" ht="18" x14ac:dyDescent="0.25">
      <c r="A1047" s="20">
        <v>1043</v>
      </c>
      <c r="B1047" s="20" t="s">
        <v>3134</v>
      </c>
      <c r="C1047" s="21" t="s">
        <v>3135</v>
      </c>
      <c r="D1047" s="21" t="s">
        <v>607</v>
      </c>
      <c r="E1047" s="21" t="s">
        <v>8298</v>
      </c>
      <c r="F1047" s="21" t="s">
        <v>3267</v>
      </c>
      <c r="G1047" s="21" t="s">
        <v>8299</v>
      </c>
      <c r="H1047" s="21" t="s">
        <v>610</v>
      </c>
      <c r="I1047" s="20"/>
      <c r="J1047" s="21"/>
    </row>
    <row r="1048" spans="1:10" ht="18" x14ac:dyDescent="0.25">
      <c r="A1048" s="22">
        <v>1044</v>
      </c>
      <c r="B1048" s="22" t="s">
        <v>3134</v>
      </c>
      <c r="C1048" s="23" t="s">
        <v>3135</v>
      </c>
      <c r="D1048" s="23" t="s">
        <v>607</v>
      </c>
      <c r="E1048" s="23" t="s">
        <v>8300</v>
      </c>
      <c r="F1048" s="23" t="s">
        <v>3265</v>
      </c>
      <c r="G1048" s="23" t="s">
        <v>6382</v>
      </c>
      <c r="H1048" s="23" t="s">
        <v>610</v>
      </c>
      <c r="I1048" s="22"/>
      <c r="J1048" s="23"/>
    </row>
    <row r="1049" spans="1:10" ht="18" x14ac:dyDescent="0.25">
      <c r="A1049" s="20">
        <v>1045</v>
      </c>
      <c r="B1049" s="20" t="s">
        <v>3134</v>
      </c>
      <c r="C1049" s="21" t="s">
        <v>3135</v>
      </c>
      <c r="D1049" s="21" t="s">
        <v>3270</v>
      </c>
      <c r="E1049" s="21" t="s">
        <v>8301</v>
      </c>
      <c r="F1049" s="21" t="s">
        <v>4389</v>
      </c>
      <c r="G1049" s="21" t="s">
        <v>8302</v>
      </c>
      <c r="H1049" s="21" t="s">
        <v>2862</v>
      </c>
      <c r="I1049" s="20"/>
      <c r="J1049" s="21"/>
    </row>
    <row r="1050" spans="1:10" ht="18" x14ac:dyDescent="0.25">
      <c r="A1050" s="22">
        <v>1046</v>
      </c>
      <c r="B1050" s="22" t="s">
        <v>3134</v>
      </c>
      <c r="C1050" s="23" t="s">
        <v>3135</v>
      </c>
      <c r="D1050" s="23" t="s">
        <v>3270</v>
      </c>
      <c r="E1050" s="23" t="s">
        <v>8303</v>
      </c>
      <c r="F1050" s="23" t="s">
        <v>6338</v>
      </c>
      <c r="G1050" s="23" t="s">
        <v>8304</v>
      </c>
      <c r="H1050" s="23" t="s">
        <v>2862</v>
      </c>
      <c r="I1050" s="22"/>
      <c r="J1050" s="23"/>
    </row>
    <row r="1051" spans="1:10" ht="18" x14ac:dyDescent="0.25">
      <c r="A1051" s="20">
        <v>1047</v>
      </c>
      <c r="B1051" s="20" t="s">
        <v>3134</v>
      </c>
      <c r="C1051" s="21" t="s">
        <v>3135</v>
      </c>
      <c r="D1051" s="21" t="s">
        <v>3270</v>
      </c>
      <c r="E1051" s="21" t="s">
        <v>8305</v>
      </c>
      <c r="F1051" s="21" t="s">
        <v>8306</v>
      </c>
      <c r="G1051" s="21" t="s">
        <v>8307</v>
      </c>
      <c r="H1051" s="21" t="s">
        <v>2862</v>
      </c>
      <c r="I1051" s="20"/>
      <c r="J1051" s="21"/>
    </row>
    <row r="1052" spans="1:10" ht="18" x14ac:dyDescent="0.25">
      <c r="A1052" s="22">
        <v>1048</v>
      </c>
      <c r="B1052" s="22" t="s">
        <v>3134</v>
      </c>
      <c r="C1052" s="23" t="s">
        <v>3135</v>
      </c>
      <c r="D1052" s="23" t="s">
        <v>3270</v>
      </c>
      <c r="E1052" s="23" t="s">
        <v>8308</v>
      </c>
      <c r="F1052" s="23" t="s">
        <v>3276</v>
      </c>
      <c r="G1052" s="23" t="s">
        <v>8309</v>
      </c>
      <c r="H1052" s="23" t="s">
        <v>2862</v>
      </c>
      <c r="I1052" s="22"/>
      <c r="J1052" s="23"/>
    </row>
    <row r="1053" spans="1:10" ht="18" x14ac:dyDescent="0.25">
      <c r="A1053" s="20">
        <v>1049</v>
      </c>
      <c r="B1053" s="20" t="s">
        <v>3134</v>
      </c>
      <c r="C1053" s="21" t="s">
        <v>3135</v>
      </c>
      <c r="D1053" s="21" t="s">
        <v>3270</v>
      </c>
      <c r="E1053" s="21" t="s">
        <v>8310</v>
      </c>
      <c r="F1053" s="21" t="s">
        <v>3274</v>
      </c>
      <c r="G1053" s="21" t="s">
        <v>8311</v>
      </c>
      <c r="H1053" s="21" t="s">
        <v>2862</v>
      </c>
      <c r="I1053" s="20"/>
      <c r="J1053" s="21"/>
    </row>
    <row r="1054" spans="1:10" ht="54" x14ac:dyDescent="0.25">
      <c r="A1054" s="22">
        <v>1050</v>
      </c>
      <c r="B1054" s="22" t="s">
        <v>3134</v>
      </c>
      <c r="C1054" s="23" t="s">
        <v>3135</v>
      </c>
      <c r="D1054" s="23" t="s">
        <v>3270</v>
      </c>
      <c r="E1054" s="23" t="s">
        <v>8312</v>
      </c>
      <c r="F1054" s="23" t="s">
        <v>8313</v>
      </c>
      <c r="G1054" s="23" t="s">
        <v>8314</v>
      </c>
      <c r="H1054" s="23" t="s">
        <v>2862</v>
      </c>
      <c r="I1054" s="22"/>
      <c r="J1054" s="23"/>
    </row>
    <row r="1055" spans="1:10" ht="18" x14ac:dyDescent="0.25">
      <c r="A1055" s="20">
        <v>1051</v>
      </c>
      <c r="B1055" s="20" t="s">
        <v>3134</v>
      </c>
      <c r="C1055" s="21" t="s">
        <v>3135</v>
      </c>
      <c r="D1055" s="21" t="s">
        <v>2091</v>
      </c>
      <c r="E1055" s="21" t="s">
        <v>8315</v>
      </c>
      <c r="F1055" s="21" t="s">
        <v>8316</v>
      </c>
      <c r="G1055" s="21" t="s">
        <v>8317</v>
      </c>
      <c r="H1055" s="21" t="s">
        <v>3282</v>
      </c>
      <c r="I1055" s="20"/>
      <c r="J1055" s="21"/>
    </row>
    <row r="1056" spans="1:10" ht="18" x14ac:dyDescent="0.25">
      <c r="A1056" s="22">
        <v>1052</v>
      </c>
      <c r="B1056" s="22" t="s">
        <v>3134</v>
      </c>
      <c r="C1056" s="23" t="s">
        <v>3135</v>
      </c>
      <c r="D1056" s="23" t="s">
        <v>2091</v>
      </c>
      <c r="E1056" s="23" t="s">
        <v>8318</v>
      </c>
      <c r="F1056" s="23" t="s">
        <v>8319</v>
      </c>
      <c r="G1056" s="23" t="s">
        <v>8320</v>
      </c>
      <c r="H1056" s="23" t="s">
        <v>3282</v>
      </c>
      <c r="I1056" s="22"/>
      <c r="J1056" s="23" t="s">
        <v>6083</v>
      </c>
    </row>
    <row r="1057" spans="1:10" ht="18" x14ac:dyDescent="0.25">
      <c r="A1057" s="20">
        <v>1053</v>
      </c>
      <c r="B1057" s="20" t="s">
        <v>3134</v>
      </c>
      <c r="C1057" s="21" t="s">
        <v>3135</v>
      </c>
      <c r="D1057" s="21" t="s">
        <v>2091</v>
      </c>
      <c r="E1057" s="21" t="s">
        <v>8321</v>
      </c>
      <c r="F1057" s="21" t="s">
        <v>8322</v>
      </c>
      <c r="G1057" s="21" t="s">
        <v>8320</v>
      </c>
      <c r="H1057" s="21" t="s">
        <v>3282</v>
      </c>
      <c r="I1057" s="20"/>
      <c r="J1057" s="21"/>
    </row>
    <row r="1058" spans="1:10" ht="36" x14ac:dyDescent="0.25">
      <c r="A1058" s="22">
        <v>1054</v>
      </c>
      <c r="B1058" s="22" t="s">
        <v>3134</v>
      </c>
      <c r="C1058" s="23" t="s">
        <v>3135</v>
      </c>
      <c r="D1058" s="23" t="s">
        <v>2091</v>
      </c>
      <c r="E1058" s="23" t="s">
        <v>8323</v>
      </c>
      <c r="F1058" s="23" t="s">
        <v>8324</v>
      </c>
      <c r="G1058" s="23" t="s">
        <v>8320</v>
      </c>
      <c r="H1058" s="23" t="s">
        <v>3282</v>
      </c>
      <c r="I1058" s="22"/>
      <c r="J1058" s="23"/>
    </row>
    <row r="1059" spans="1:10" ht="36" x14ac:dyDescent="0.25">
      <c r="A1059" s="20">
        <v>1055</v>
      </c>
      <c r="B1059" s="20" t="s">
        <v>3134</v>
      </c>
      <c r="C1059" s="21" t="s">
        <v>3135</v>
      </c>
      <c r="D1059" s="21" t="s">
        <v>2091</v>
      </c>
      <c r="E1059" s="21" t="s">
        <v>8325</v>
      </c>
      <c r="F1059" s="21" t="s">
        <v>8326</v>
      </c>
      <c r="G1059" s="21" t="s">
        <v>6624</v>
      </c>
      <c r="H1059" s="21" t="s">
        <v>3282</v>
      </c>
      <c r="I1059" s="20"/>
      <c r="J1059" s="21" t="s">
        <v>5957</v>
      </c>
    </row>
    <row r="1060" spans="1:10" ht="36" x14ac:dyDescent="0.25">
      <c r="A1060" s="22">
        <v>1056</v>
      </c>
      <c r="B1060" s="22" t="s">
        <v>3134</v>
      </c>
      <c r="C1060" s="23" t="s">
        <v>3135</v>
      </c>
      <c r="D1060" s="23" t="s">
        <v>2091</v>
      </c>
      <c r="E1060" s="23" t="s">
        <v>8327</v>
      </c>
      <c r="F1060" s="23" t="s">
        <v>8328</v>
      </c>
      <c r="G1060" s="23" t="s">
        <v>8320</v>
      </c>
      <c r="H1060" s="23" t="s">
        <v>3282</v>
      </c>
      <c r="I1060" s="22"/>
      <c r="J1060" s="23"/>
    </row>
    <row r="1061" spans="1:10" ht="36" x14ac:dyDescent="0.25">
      <c r="A1061" s="20">
        <v>1057</v>
      </c>
      <c r="B1061" s="20" t="s">
        <v>3134</v>
      </c>
      <c r="C1061" s="21" t="s">
        <v>3135</v>
      </c>
      <c r="D1061" s="21" t="s">
        <v>3285</v>
      </c>
      <c r="E1061" s="21" t="s">
        <v>8329</v>
      </c>
      <c r="F1061" s="21" t="s">
        <v>8330</v>
      </c>
      <c r="G1061" s="21" t="s">
        <v>8331</v>
      </c>
      <c r="H1061" s="21" t="s">
        <v>2093</v>
      </c>
      <c r="I1061" s="20"/>
      <c r="J1061" s="21"/>
    </row>
    <row r="1062" spans="1:10" ht="36" x14ac:dyDescent="0.25">
      <c r="A1062" s="22">
        <v>1058</v>
      </c>
      <c r="B1062" s="22" t="s">
        <v>3134</v>
      </c>
      <c r="C1062" s="23" t="s">
        <v>3135</v>
      </c>
      <c r="D1062" s="23" t="s">
        <v>3292</v>
      </c>
      <c r="E1062" s="23" t="s">
        <v>8332</v>
      </c>
      <c r="F1062" s="23" t="s">
        <v>8333</v>
      </c>
      <c r="G1062" s="23" t="s">
        <v>8334</v>
      </c>
      <c r="H1062" s="23" t="s">
        <v>635</v>
      </c>
      <c r="I1062" s="22"/>
      <c r="J1062" s="23"/>
    </row>
    <row r="1063" spans="1:10" ht="36" x14ac:dyDescent="0.25">
      <c r="A1063" s="20">
        <v>1059</v>
      </c>
      <c r="B1063" s="20" t="s">
        <v>3134</v>
      </c>
      <c r="C1063" s="21" t="s">
        <v>3135</v>
      </c>
      <c r="D1063" s="21" t="s">
        <v>3292</v>
      </c>
      <c r="E1063" s="21" t="s">
        <v>8335</v>
      </c>
      <c r="F1063" s="21" t="s">
        <v>8336</v>
      </c>
      <c r="G1063" s="21" t="s">
        <v>8337</v>
      </c>
      <c r="H1063" s="21" t="s">
        <v>635</v>
      </c>
      <c r="I1063" s="20"/>
      <c r="J1063" s="21"/>
    </row>
    <row r="1064" spans="1:10" ht="36" x14ac:dyDescent="0.25">
      <c r="A1064" s="22">
        <v>1060</v>
      </c>
      <c r="B1064" s="22" t="s">
        <v>3134</v>
      </c>
      <c r="C1064" s="23" t="s">
        <v>3135</v>
      </c>
      <c r="D1064" s="23" t="s">
        <v>3299</v>
      </c>
      <c r="E1064" s="23" t="s">
        <v>8338</v>
      </c>
      <c r="F1064" s="23" t="s">
        <v>8339</v>
      </c>
      <c r="G1064" s="23"/>
      <c r="H1064" s="23" t="s">
        <v>3301</v>
      </c>
      <c r="I1064" s="22"/>
      <c r="J1064" s="23"/>
    </row>
    <row r="1065" spans="1:10" ht="36" x14ac:dyDescent="0.25">
      <c r="A1065" s="20">
        <v>1061</v>
      </c>
      <c r="B1065" s="20" t="s">
        <v>3134</v>
      </c>
      <c r="C1065" s="21" t="s">
        <v>3135</v>
      </c>
      <c r="D1065" s="21" t="s">
        <v>3299</v>
      </c>
      <c r="E1065" s="21" t="s">
        <v>8340</v>
      </c>
      <c r="F1065" s="21" t="s">
        <v>8341</v>
      </c>
      <c r="G1065" s="21"/>
      <c r="H1065" s="21" t="s">
        <v>3301</v>
      </c>
      <c r="I1065" s="20"/>
      <c r="J1065" s="21"/>
    </row>
    <row r="1066" spans="1:10" ht="36" x14ac:dyDescent="0.25">
      <c r="A1066" s="22">
        <v>1062</v>
      </c>
      <c r="B1066" s="22" t="s">
        <v>3134</v>
      </c>
      <c r="C1066" s="23" t="s">
        <v>3135</v>
      </c>
      <c r="D1066" s="23" t="s">
        <v>8342</v>
      </c>
      <c r="E1066" s="23" t="s">
        <v>8343</v>
      </c>
      <c r="F1066" s="23" t="s">
        <v>4362</v>
      </c>
      <c r="G1066" s="23"/>
      <c r="H1066" s="23" t="s">
        <v>8344</v>
      </c>
      <c r="I1066" s="22"/>
      <c r="J1066" s="23"/>
    </row>
    <row r="1067" spans="1:10" ht="36" x14ac:dyDescent="0.25">
      <c r="A1067" s="20">
        <v>1063</v>
      </c>
      <c r="B1067" s="20" t="s">
        <v>3134</v>
      </c>
      <c r="C1067" s="21" t="s">
        <v>3135</v>
      </c>
      <c r="D1067" s="21" t="s">
        <v>8342</v>
      </c>
      <c r="E1067" s="21" t="s">
        <v>8345</v>
      </c>
      <c r="F1067" s="21" t="s">
        <v>8346</v>
      </c>
      <c r="G1067" s="21"/>
      <c r="H1067" s="21" t="s">
        <v>8344</v>
      </c>
      <c r="I1067" s="20"/>
      <c r="J1067" s="21"/>
    </row>
    <row r="1068" spans="1:10" ht="36" x14ac:dyDescent="0.25">
      <c r="A1068" s="22">
        <v>1064</v>
      </c>
      <c r="B1068" s="22" t="s">
        <v>3134</v>
      </c>
      <c r="C1068" s="23" t="s">
        <v>3135</v>
      </c>
      <c r="D1068" s="23" t="s">
        <v>8342</v>
      </c>
      <c r="E1068" s="23" t="s">
        <v>3316</v>
      </c>
      <c r="F1068" s="23" t="s">
        <v>8347</v>
      </c>
      <c r="G1068" s="23"/>
      <c r="H1068" s="23" t="s">
        <v>8344</v>
      </c>
      <c r="I1068" s="22"/>
      <c r="J1068" s="23"/>
    </row>
    <row r="1069" spans="1:10" ht="18" x14ac:dyDescent="0.25">
      <c r="A1069" s="20">
        <v>1065</v>
      </c>
      <c r="B1069" s="20" t="s">
        <v>3325</v>
      </c>
      <c r="C1069" s="21" t="s">
        <v>3326</v>
      </c>
      <c r="D1069" s="21" t="s">
        <v>7836</v>
      </c>
      <c r="E1069" s="21" t="s">
        <v>8348</v>
      </c>
      <c r="F1069" s="21" t="s">
        <v>8349</v>
      </c>
      <c r="G1069" s="21"/>
      <c r="H1069" s="21" t="s">
        <v>1121</v>
      </c>
      <c r="I1069" s="20"/>
      <c r="J1069" s="21"/>
    </row>
    <row r="1070" spans="1:10" ht="36" x14ac:dyDescent="0.25">
      <c r="A1070" s="22">
        <v>1066</v>
      </c>
      <c r="B1070" s="22" t="s">
        <v>3325</v>
      </c>
      <c r="C1070" s="23" t="s">
        <v>3326</v>
      </c>
      <c r="D1070" s="23" t="s">
        <v>3330</v>
      </c>
      <c r="E1070" s="23" t="s">
        <v>8350</v>
      </c>
      <c r="F1070" s="23" t="s">
        <v>8351</v>
      </c>
      <c r="G1070" s="23"/>
      <c r="H1070" s="23" t="s">
        <v>3252</v>
      </c>
      <c r="I1070" s="22"/>
      <c r="J1070" s="23"/>
    </row>
    <row r="1071" spans="1:10" ht="18" x14ac:dyDescent="0.25">
      <c r="A1071" s="20">
        <v>1067</v>
      </c>
      <c r="B1071" s="20" t="s">
        <v>3325</v>
      </c>
      <c r="C1071" s="21" t="s">
        <v>3326</v>
      </c>
      <c r="D1071" s="21" t="s">
        <v>3330</v>
      </c>
      <c r="E1071" s="21" t="s">
        <v>8352</v>
      </c>
      <c r="F1071" s="21" t="s">
        <v>3381</v>
      </c>
      <c r="G1071" s="21"/>
      <c r="H1071" s="21" t="s">
        <v>3337</v>
      </c>
      <c r="I1071" s="20"/>
      <c r="J1071" s="21"/>
    </row>
    <row r="1072" spans="1:10" ht="18" x14ac:dyDescent="0.25">
      <c r="A1072" s="22">
        <v>1068</v>
      </c>
      <c r="B1072" s="22" t="s">
        <v>3325</v>
      </c>
      <c r="C1072" s="23" t="s">
        <v>3326</v>
      </c>
      <c r="D1072" s="23" t="s">
        <v>3330</v>
      </c>
      <c r="E1072" s="23" t="s">
        <v>8353</v>
      </c>
      <c r="F1072" s="23" t="s">
        <v>8354</v>
      </c>
      <c r="G1072" s="23"/>
      <c r="H1072" s="23" t="s">
        <v>3337</v>
      </c>
      <c r="I1072" s="22"/>
      <c r="J1072" s="23"/>
    </row>
    <row r="1073" spans="1:10" ht="36" x14ac:dyDescent="0.25">
      <c r="A1073" s="20">
        <v>1069</v>
      </c>
      <c r="B1073" s="20" t="s">
        <v>3325</v>
      </c>
      <c r="C1073" s="21" t="s">
        <v>3326</v>
      </c>
      <c r="D1073" s="21" t="s">
        <v>3330</v>
      </c>
      <c r="E1073" s="21" t="s">
        <v>8355</v>
      </c>
      <c r="F1073" s="21" t="s">
        <v>8356</v>
      </c>
      <c r="G1073" s="21" t="s">
        <v>8357</v>
      </c>
      <c r="H1073" s="21" t="s">
        <v>3337</v>
      </c>
      <c r="I1073" s="20"/>
      <c r="J1073" s="21"/>
    </row>
    <row r="1074" spans="1:10" ht="18" x14ac:dyDescent="0.25">
      <c r="A1074" s="22">
        <v>1070</v>
      </c>
      <c r="B1074" s="22" t="s">
        <v>3325</v>
      </c>
      <c r="C1074" s="23" t="s">
        <v>3326</v>
      </c>
      <c r="D1074" s="23" t="s">
        <v>3330</v>
      </c>
      <c r="E1074" s="23" t="s">
        <v>8358</v>
      </c>
      <c r="F1074" s="23" t="s">
        <v>8359</v>
      </c>
      <c r="G1074" s="23"/>
      <c r="H1074" s="23" t="s">
        <v>3337</v>
      </c>
      <c r="I1074" s="22"/>
      <c r="J1074" s="23"/>
    </row>
    <row r="1075" spans="1:10" ht="18" x14ac:dyDescent="0.25">
      <c r="A1075" s="20">
        <v>1071</v>
      </c>
      <c r="B1075" s="20" t="s">
        <v>3325</v>
      </c>
      <c r="C1075" s="21" t="s">
        <v>3326</v>
      </c>
      <c r="D1075" s="21" t="s">
        <v>3330</v>
      </c>
      <c r="E1075" s="21" t="s">
        <v>8360</v>
      </c>
      <c r="F1075" s="21" t="s">
        <v>8361</v>
      </c>
      <c r="G1075" s="21"/>
      <c r="H1075" s="21" t="s">
        <v>3337</v>
      </c>
      <c r="I1075" s="20"/>
      <c r="J1075" s="21"/>
    </row>
    <row r="1076" spans="1:10" ht="36" x14ac:dyDescent="0.25">
      <c r="A1076" s="22">
        <v>1072</v>
      </c>
      <c r="B1076" s="22" t="s">
        <v>3325</v>
      </c>
      <c r="C1076" s="23" t="s">
        <v>3326</v>
      </c>
      <c r="D1076" s="23" t="s">
        <v>3330</v>
      </c>
      <c r="E1076" s="23" t="s">
        <v>8362</v>
      </c>
      <c r="F1076" s="23" t="s">
        <v>8363</v>
      </c>
      <c r="G1076" s="23" t="s">
        <v>8364</v>
      </c>
      <c r="H1076" s="23" t="s">
        <v>3337</v>
      </c>
      <c r="I1076" s="22"/>
      <c r="J1076" s="23"/>
    </row>
    <row r="1077" spans="1:10" ht="18" x14ac:dyDescent="0.25">
      <c r="A1077" s="20">
        <v>1073</v>
      </c>
      <c r="B1077" s="20" t="s">
        <v>3325</v>
      </c>
      <c r="C1077" s="21" t="s">
        <v>3326</v>
      </c>
      <c r="D1077" s="21" t="s">
        <v>3330</v>
      </c>
      <c r="E1077" s="21" t="s">
        <v>8365</v>
      </c>
      <c r="F1077" s="21" t="s">
        <v>8366</v>
      </c>
      <c r="G1077" s="21" t="s">
        <v>8367</v>
      </c>
      <c r="H1077" s="21" t="s">
        <v>3337</v>
      </c>
      <c r="I1077" s="20"/>
      <c r="J1077" s="21"/>
    </row>
    <row r="1078" spans="1:10" ht="36" x14ac:dyDescent="0.25">
      <c r="A1078" s="22">
        <v>1074</v>
      </c>
      <c r="B1078" s="22" t="s">
        <v>3325</v>
      </c>
      <c r="C1078" s="23" t="s">
        <v>3326</v>
      </c>
      <c r="D1078" s="23" t="s">
        <v>3330</v>
      </c>
      <c r="E1078" s="23" t="s">
        <v>8368</v>
      </c>
      <c r="F1078" s="23" t="s">
        <v>8369</v>
      </c>
      <c r="G1078" s="23"/>
      <c r="H1078" s="23" t="s">
        <v>3337</v>
      </c>
      <c r="I1078" s="22"/>
      <c r="J1078" s="23"/>
    </row>
    <row r="1079" spans="1:10" ht="18" x14ac:dyDescent="0.25">
      <c r="A1079" s="20">
        <v>1075</v>
      </c>
      <c r="B1079" s="20" t="s">
        <v>3325</v>
      </c>
      <c r="C1079" s="21" t="s">
        <v>3326</v>
      </c>
      <c r="D1079" s="21" t="s">
        <v>3330</v>
      </c>
      <c r="E1079" s="21" t="s">
        <v>8370</v>
      </c>
      <c r="F1079" s="21" t="s">
        <v>8371</v>
      </c>
      <c r="G1079" s="21"/>
      <c r="H1079" s="21" t="s">
        <v>3337</v>
      </c>
      <c r="I1079" s="20"/>
      <c r="J1079" s="21"/>
    </row>
    <row r="1080" spans="1:10" ht="18" x14ac:dyDescent="0.25">
      <c r="A1080" s="22">
        <v>1076</v>
      </c>
      <c r="B1080" s="22" t="s">
        <v>3325</v>
      </c>
      <c r="C1080" s="23" t="s">
        <v>3326</v>
      </c>
      <c r="D1080" s="23" t="s">
        <v>3330</v>
      </c>
      <c r="E1080" s="23" t="s">
        <v>8372</v>
      </c>
      <c r="F1080" s="23" t="s">
        <v>3398</v>
      </c>
      <c r="G1080" s="23"/>
      <c r="H1080" s="23" t="s">
        <v>3337</v>
      </c>
      <c r="I1080" s="22"/>
      <c r="J1080" s="23"/>
    </row>
    <row r="1081" spans="1:10" ht="36" x14ac:dyDescent="0.25">
      <c r="A1081" s="20">
        <v>1077</v>
      </c>
      <c r="B1081" s="20" t="s">
        <v>3325</v>
      </c>
      <c r="C1081" s="21" t="s">
        <v>3326</v>
      </c>
      <c r="D1081" s="21" t="s">
        <v>3330</v>
      </c>
      <c r="E1081" s="21" t="s">
        <v>8373</v>
      </c>
      <c r="F1081" s="21" t="s">
        <v>8374</v>
      </c>
      <c r="G1081" s="21" t="s">
        <v>8375</v>
      </c>
      <c r="H1081" s="21" t="s">
        <v>3346</v>
      </c>
      <c r="I1081" s="20"/>
      <c r="J1081" s="21"/>
    </row>
    <row r="1082" spans="1:10" ht="36" x14ac:dyDescent="0.25">
      <c r="A1082" s="22">
        <v>1078</v>
      </c>
      <c r="B1082" s="22" t="s">
        <v>3325</v>
      </c>
      <c r="C1082" s="23" t="s">
        <v>3326</v>
      </c>
      <c r="D1082" s="23" t="s">
        <v>3330</v>
      </c>
      <c r="E1082" s="23" t="s">
        <v>8376</v>
      </c>
      <c r="F1082" s="23" t="s">
        <v>8377</v>
      </c>
      <c r="G1082" s="23"/>
      <c r="H1082" s="23" t="s">
        <v>3346</v>
      </c>
      <c r="I1082" s="22"/>
      <c r="J1082" s="23"/>
    </row>
    <row r="1083" spans="1:10" ht="36" x14ac:dyDescent="0.25">
      <c r="A1083" s="20">
        <v>1079</v>
      </c>
      <c r="B1083" s="20" t="s">
        <v>3325</v>
      </c>
      <c r="C1083" s="21" t="s">
        <v>3326</v>
      </c>
      <c r="D1083" s="21" t="s">
        <v>3330</v>
      </c>
      <c r="E1083" s="21" t="s">
        <v>8378</v>
      </c>
      <c r="F1083" s="21" t="s">
        <v>8379</v>
      </c>
      <c r="G1083" s="21" t="s">
        <v>8380</v>
      </c>
      <c r="H1083" s="21" t="s">
        <v>3346</v>
      </c>
      <c r="I1083" s="20"/>
      <c r="J1083" s="21"/>
    </row>
    <row r="1084" spans="1:10" ht="18" x14ac:dyDescent="0.25">
      <c r="A1084" s="22">
        <v>1080</v>
      </c>
      <c r="B1084" s="22" t="s">
        <v>3325</v>
      </c>
      <c r="C1084" s="23" t="s">
        <v>3326</v>
      </c>
      <c r="D1084" s="23" t="s">
        <v>3330</v>
      </c>
      <c r="E1084" s="23" t="s">
        <v>3367</v>
      </c>
      <c r="F1084" s="23" t="s">
        <v>3368</v>
      </c>
      <c r="G1084" s="23"/>
      <c r="H1084" s="23" t="s">
        <v>3346</v>
      </c>
      <c r="I1084" s="22"/>
      <c r="J1084" s="23"/>
    </row>
    <row r="1085" spans="1:10" ht="54" x14ac:dyDescent="0.25">
      <c r="A1085" s="20">
        <v>1081</v>
      </c>
      <c r="B1085" s="20" t="s">
        <v>3325</v>
      </c>
      <c r="C1085" s="21" t="s">
        <v>3326</v>
      </c>
      <c r="D1085" s="21" t="s">
        <v>3330</v>
      </c>
      <c r="E1085" s="21" t="s">
        <v>8381</v>
      </c>
      <c r="F1085" s="21" t="s">
        <v>3098</v>
      </c>
      <c r="G1085" s="21" t="s">
        <v>8382</v>
      </c>
      <c r="H1085" s="21" t="s">
        <v>3346</v>
      </c>
      <c r="I1085" s="20" t="s">
        <v>5914</v>
      </c>
      <c r="J1085" s="21" t="s">
        <v>5957</v>
      </c>
    </row>
    <row r="1086" spans="1:10" ht="36" x14ac:dyDescent="0.25">
      <c r="A1086" s="22">
        <v>1082</v>
      </c>
      <c r="B1086" s="22" t="s">
        <v>3325</v>
      </c>
      <c r="C1086" s="23" t="s">
        <v>3326</v>
      </c>
      <c r="D1086" s="23" t="s">
        <v>3330</v>
      </c>
      <c r="E1086" s="23" t="s">
        <v>8383</v>
      </c>
      <c r="F1086" s="23" t="s">
        <v>8384</v>
      </c>
      <c r="G1086" s="23" t="s">
        <v>8385</v>
      </c>
      <c r="H1086" s="23" t="s">
        <v>3361</v>
      </c>
      <c r="I1086" s="22"/>
      <c r="J1086" s="23"/>
    </row>
    <row r="1087" spans="1:10" ht="36" x14ac:dyDescent="0.25">
      <c r="A1087" s="20">
        <v>1083</v>
      </c>
      <c r="B1087" s="20" t="s">
        <v>3325</v>
      </c>
      <c r="C1087" s="21" t="s">
        <v>3326</v>
      </c>
      <c r="D1087" s="21" t="s">
        <v>3330</v>
      </c>
      <c r="E1087" s="21" t="s">
        <v>8386</v>
      </c>
      <c r="F1087" s="21" t="s">
        <v>8387</v>
      </c>
      <c r="G1087" s="21"/>
      <c r="H1087" s="21" t="s">
        <v>3361</v>
      </c>
      <c r="I1087" s="20"/>
      <c r="J1087" s="21"/>
    </row>
    <row r="1088" spans="1:10" ht="18" x14ac:dyDescent="0.25">
      <c r="A1088" s="22">
        <v>1084</v>
      </c>
      <c r="B1088" s="22" t="s">
        <v>3325</v>
      </c>
      <c r="C1088" s="23" t="s">
        <v>3326</v>
      </c>
      <c r="D1088" s="23" t="s">
        <v>3330</v>
      </c>
      <c r="E1088" s="23" t="s">
        <v>3369</v>
      </c>
      <c r="F1088" s="23" t="s">
        <v>3370</v>
      </c>
      <c r="G1088" s="23"/>
      <c r="H1088" s="23" t="s">
        <v>3361</v>
      </c>
      <c r="I1088" s="22"/>
      <c r="J1088" s="23"/>
    </row>
    <row r="1089" spans="1:10" ht="18" x14ac:dyDescent="0.25">
      <c r="A1089" s="20">
        <v>1085</v>
      </c>
      <c r="B1089" s="20" t="s">
        <v>3325</v>
      </c>
      <c r="C1089" s="21" t="s">
        <v>3326</v>
      </c>
      <c r="D1089" s="21" t="s">
        <v>3330</v>
      </c>
      <c r="E1089" s="21" t="s">
        <v>3364</v>
      </c>
      <c r="F1089" s="21" t="s">
        <v>2672</v>
      </c>
      <c r="G1089" s="21"/>
      <c r="H1089" s="21" t="s">
        <v>3361</v>
      </c>
      <c r="I1089" s="20"/>
      <c r="J1089" s="21"/>
    </row>
    <row r="1090" spans="1:10" ht="36" x14ac:dyDescent="0.25">
      <c r="A1090" s="22">
        <v>1086</v>
      </c>
      <c r="B1090" s="22" t="s">
        <v>3325</v>
      </c>
      <c r="C1090" s="23" t="s">
        <v>3326</v>
      </c>
      <c r="D1090" s="23" t="s">
        <v>3330</v>
      </c>
      <c r="E1090" s="23" t="s">
        <v>8388</v>
      </c>
      <c r="F1090" s="23" t="s">
        <v>8389</v>
      </c>
      <c r="G1090" s="23"/>
      <c r="H1090" s="23" t="s">
        <v>3361</v>
      </c>
      <c r="I1090" s="22"/>
      <c r="J1090" s="23"/>
    </row>
    <row r="1091" spans="1:10" ht="36" x14ac:dyDescent="0.25">
      <c r="A1091" s="20">
        <v>1087</v>
      </c>
      <c r="B1091" s="20" t="s">
        <v>3325</v>
      </c>
      <c r="C1091" s="21" t="s">
        <v>3326</v>
      </c>
      <c r="D1091" s="21" t="s">
        <v>3390</v>
      </c>
      <c r="E1091" s="21" t="s">
        <v>3407</v>
      </c>
      <c r="F1091" s="21" t="s">
        <v>3098</v>
      </c>
      <c r="G1091" s="21" t="s">
        <v>8390</v>
      </c>
      <c r="H1091" s="21" t="s">
        <v>3392</v>
      </c>
      <c r="I1091" s="20"/>
      <c r="J1091" s="21"/>
    </row>
    <row r="1092" spans="1:10" ht="36" x14ac:dyDescent="0.25">
      <c r="A1092" s="22">
        <v>1088</v>
      </c>
      <c r="B1092" s="22" t="s">
        <v>3325</v>
      </c>
      <c r="C1092" s="23" t="s">
        <v>3326</v>
      </c>
      <c r="D1092" s="23" t="s">
        <v>3390</v>
      </c>
      <c r="E1092" s="23" t="s">
        <v>8391</v>
      </c>
      <c r="F1092" s="23" t="s">
        <v>3398</v>
      </c>
      <c r="G1092" s="23"/>
      <c r="H1092" s="23" t="s">
        <v>3392</v>
      </c>
      <c r="I1092" s="22"/>
      <c r="J1092" s="23"/>
    </row>
    <row r="1093" spans="1:10" ht="36" x14ac:dyDescent="0.25">
      <c r="A1093" s="20">
        <v>1089</v>
      </c>
      <c r="B1093" s="20" t="s">
        <v>3325</v>
      </c>
      <c r="C1093" s="21" t="s">
        <v>3326</v>
      </c>
      <c r="D1093" s="21" t="s">
        <v>3390</v>
      </c>
      <c r="E1093" s="21" t="s">
        <v>3418</v>
      </c>
      <c r="F1093" s="21" t="s">
        <v>3411</v>
      </c>
      <c r="G1093" s="21"/>
      <c r="H1093" s="21" t="s">
        <v>3392</v>
      </c>
      <c r="I1093" s="20"/>
      <c r="J1093" s="21"/>
    </row>
    <row r="1094" spans="1:10" ht="36" x14ac:dyDescent="0.25">
      <c r="A1094" s="22">
        <v>1090</v>
      </c>
      <c r="B1094" s="22" t="s">
        <v>3325</v>
      </c>
      <c r="C1094" s="23" t="s">
        <v>3326</v>
      </c>
      <c r="D1094" s="23" t="s">
        <v>3390</v>
      </c>
      <c r="E1094" s="23" t="s">
        <v>8392</v>
      </c>
      <c r="F1094" s="23" t="s">
        <v>8393</v>
      </c>
      <c r="G1094" s="23"/>
      <c r="H1094" s="23" t="s">
        <v>3392</v>
      </c>
      <c r="I1094" s="22"/>
      <c r="J1094" s="23"/>
    </row>
    <row r="1095" spans="1:10" ht="36" x14ac:dyDescent="0.25">
      <c r="A1095" s="20">
        <v>1091</v>
      </c>
      <c r="B1095" s="20" t="s">
        <v>3325</v>
      </c>
      <c r="C1095" s="21" t="s">
        <v>3326</v>
      </c>
      <c r="D1095" s="21" t="s">
        <v>3390</v>
      </c>
      <c r="E1095" s="21" t="s">
        <v>8394</v>
      </c>
      <c r="F1095" s="21" t="s">
        <v>8395</v>
      </c>
      <c r="G1095" s="21"/>
      <c r="H1095" s="21" t="s">
        <v>3392</v>
      </c>
      <c r="I1095" s="20"/>
      <c r="J1095" s="21"/>
    </row>
    <row r="1096" spans="1:10" ht="36" x14ac:dyDescent="0.25">
      <c r="A1096" s="22">
        <v>1092</v>
      </c>
      <c r="B1096" s="22" t="s">
        <v>3325</v>
      </c>
      <c r="C1096" s="23" t="s">
        <v>3326</v>
      </c>
      <c r="D1096" s="23" t="s">
        <v>3390</v>
      </c>
      <c r="E1096" s="23" t="s">
        <v>8396</v>
      </c>
      <c r="F1096" s="23" t="s">
        <v>3421</v>
      </c>
      <c r="G1096" s="23"/>
      <c r="H1096" s="23" t="s">
        <v>3419</v>
      </c>
      <c r="I1096" s="22"/>
      <c r="J1096" s="23"/>
    </row>
    <row r="1097" spans="1:10" ht="36" x14ac:dyDescent="0.25">
      <c r="A1097" s="20">
        <v>1093</v>
      </c>
      <c r="B1097" s="20" t="s">
        <v>3325</v>
      </c>
      <c r="C1097" s="21" t="s">
        <v>3326</v>
      </c>
      <c r="D1097" s="21" t="s">
        <v>3390</v>
      </c>
      <c r="E1097" s="21" t="s">
        <v>8397</v>
      </c>
      <c r="F1097" s="21" t="s">
        <v>8398</v>
      </c>
      <c r="G1097" s="21"/>
      <c r="H1097" s="21" t="s">
        <v>3419</v>
      </c>
      <c r="I1097" s="20"/>
      <c r="J1097" s="21"/>
    </row>
    <row r="1098" spans="1:10" ht="36" x14ac:dyDescent="0.25">
      <c r="A1098" s="22">
        <v>1094</v>
      </c>
      <c r="B1098" s="22" t="s">
        <v>3325</v>
      </c>
      <c r="C1098" s="23" t="s">
        <v>3326</v>
      </c>
      <c r="D1098" s="23" t="s">
        <v>3390</v>
      </c>
      <c r="E1098" s="23" t="s">
        <v>8388</v>
      </c>
      <c r="F1098" s="23" t="s">
        <v>3426</v>
      </c>
      <c r="G1098" s="23"/>
      <c r="H1098" s="23" t="s">
        <v>3419</v>
      </c>
      <c r="I1098" s="22"/>
      <c r="J1098" s="23"/>
    </row>
    <row r="1099" spans="1:10" ht="36" x14ac:dyDescent="0.25">
      <c r="A1099" s="20">
        <v>1095</v>
      </c>
      <c r="B1099" s="20" t="s">
        <v>3325</v>
      </c>
      <c r="C1099" s="21" t="s">
        <v>3326</v>
      </c>
      <c r="D1099" s="21" t="s">
        <v>3390</v>
      </c>
      <c r="E1099" s="21" t="s">
        <v>8399</v>
      </c>
      <c r="F1099" s="21" t="s">
        <v>8400</v>
      </c>
      <c r="G1099" s="21" t="s">
        <v>8401</v>
      </c>
      <c r="H1099" s="21" t="s">
        <v>3419</v>
      </c>
      <c r="I1099" s="20"/>
      <c r="J1099" s="21"/>
    </row>
    <row r="1100" spans="1:10" ht="36" x14ac:dyDescent="0.25">
      <c r="A1100" s="22">
        <v>1096</v>
      </c>
      <c r="B1100" s="22" t="s">
        <v>3325</v>
      </c>
      <c r="C1100" s="23" t="s">
        <v>3326</v>
      </c>
      <c r="D1100" s="23" t="s">
        <v>3390</v>
      </c>
      <c r="E1100" s="23" t="s">
        <v>3432</v>
      </c>
      <c r="F1100" s="23" t="s">
        <v>8402</v>
      </c>
      <c r="G1100" s="23"/>
      <c r="H1100" s="23" t="s">
        <v>3419</v>
      </c>
      <c r="I1100" s="22"/>
      <c r="J1100" s="23"/>
    </row>
    <row r="1101" spans="1:10" ht="36" x14ac:dyDescent="0.25">
      <c r="A1101" s="20">
        <v>1097</v>
      </c>
      <c r="B1101" s="20" t="s">
        <v>3325</v>
      </c>
      <c r="C1101" s="21" t="s">
        <v>3326</v>
      </c>
      <c r="D1101" s="21" t="s">
        <v>3390</v>
      </c>
      <c r="E1101" s="21" t="s">
        <v>6771</v>
      </c>
      <c r="F1101" s="21" t="s">
        <v>2672</v>
      </c>
      <c r="G1101" s="21"/>
      <c r="H1101" s="21" t="s">
        <v>3419</v>
      </c>
      <c r="I1101" s="20"/>
      <c r="J1101" s="21"/>
    </row>
    <row r="1102" spans="1:10" ht="36" x14ac:dyDescent="0.25">
      <c r="A1102" s="22">
        <v>1098</v>
      </c>
      <c r="B1102" s="22" t="s">
        <v>3325</v>
      </c>
      <c r="C1102" s="23" t="s">
        <v>3326</v>
      </c>
      <c r="D1102" s="23" t="s">
        <v>3447</v>
      </c>
      <c r="E1102" s="23" t="s">
        <v>8403</v>
      </c>
      <c r="F1102" s="23" t="s">
        <v>8404</v>
      </c>
      <c r="G1102" s="23"/>
      <c r="H1102" s="23" t="s">
        <v>3444</v>
      </c>
      <c r="I1102" s="22"/>
      <c r="J1102" s="23"/>
    </row>
    <row r="1103" spans="1:10" ht="36" x14ac:dyDescent="0.25">
      <c r="A1103" s="20">
        <v>1099</v>
      </c>
      <c r="B1103" s="20" t="s">
        <v>3325</v>
      </c>
      <c r="C1103" s="21" t="s">
        <v>3326</v>
      </c>
      <c r="D1103" s="21" t="s">
        <v>3447</v>
      </c>
      <c r="E1103" s="21" t="s">
        <v>8405</v>
      </c>
      <c r="F1103" s="21" t="s">
        <v>3455</v>
      </c>
      <c r="G1103" s="21"/>
      <c r="H1103" s="21" t="s">
        <v>3444</v>
      </c>
      <c r="I1103" s="20"/>
      <c r="J1103" s="21"/>
    </row>
    <row r="1104" spans="1:10" ht="36" x14ac:dyDescent="0.25">
      <c r="A1104" s="22">
        <v>1100</v>
      </c>
      <c r="B1104" s="22" t="s">
        <v>3325</v>
      </c>
      <c r="C1104" s="23" t="s">
        <v>3326</v>
      </c>
      <c r="D1104" s="23" t="s">
        <v>3447</v>
      </c>
      <c r="E1104" s="23" t="s">
        <v>8406</v>
      </c>
      <c r="F1104" s="23" t="s">
        <v>8407</v>
      </c>
      <c r="G1104" s="23"/>
      <c r="H1104" s="23" t="s">
        <v>3444</v>
      </c>
      <c r="I1104" s="22"/>
      <c r="J1104" s="23"/>
    </row>
    <row r="1105" spans="1:10" ht="36" x14ac:dyDescent="0.25">
      <c r="A1105" s="20">
        <v>1101</v>
      </c>
      <c r="B1105" s="20" t="s">
        <v>3325</v>
      </c>
      <c r="C1105" s="21" t="s">
        <v>3326</v>
      </c>
      <c r="D1105" s="21" t="s">
        <v>3447</v>
      </c>
      <c r="E1105" s="21" t="s">
        <v>8408</v>
      </c>
      <c r="F1105" s="21" t="s">
        <v>8409</v>
      </c>
      <c r="G1105" s="21" t="s">
        <v>8032</v>
      </c>
      <c r="H1105" s="21" t="s">
        <v>3444</v>
      </c>
      <c r="I1105" s="20"/>
      <c r="J1105" s="21"/>
    </row>
    <row r="1106" spans="1:10" ht="18" x14ac:dyDescent="0.25">
      <c r="A1106" s="22">
        <v>1102</v>
      </c>
      <c r="B1106" s="22" t="s">
        <v>3325</v>
      </c>
      <c r="C1106" s="23" t="s">
        <v>3326</v>
      </c>
      <c r="D1106" s="23" t="s">
        <v>3470</v>
      </c>
      <c r="E1106" s="23" t="s">
        <v>3477</v>
      </c>
      <c r="F1106" s="23" t="s">
        <v>8410</v>
      </c>
      <c r="G1106" s="23" t="s">
        <v>8411</v>
      </c>
      <c r="H1106" s="23" t="s">
        <v>3464</v>
      </c>
      <c r="I1106" s="22"/>
      <c r="J1106" s="23"/>
    </row>
    <row r="1107" spans="1:10" ht="18" x14ac:dyDescent="0.25">
      <c r="A1107" s="20">
        <v>1103</v>
      </c>
      <c r="B1107" s="20" t="s">
        <v>3325</v>
      </c>
      <c r="C1107" s="21" t="s">
        <v>3326</v>
      </c>
      <c r="D1107" s="21" t="s">
        <v>3470</v>
      </c>
      <c r="E1107" s="21" t="s">
        <v>8373</v>
      </c>
      <c r="F1107" s="21" t="s">
        <v>8412</v>
      </c>
      <c r="G1107" s="21" t="s">
        <v>8413</v>
      </c>
      <c r="H1107" s="21" t="s">
        <v>3464</v>
      </c>
      <c r="I1107" s="20"/>
      <c r="J1107" s="21" t="s">
        <v>5957</v>
      </c>
    </row>
    <row r="1108" spans="1:10" ht="18" x14ac:dyDescent="0.25">
      <c r="A1108" s="22">
        <v>1104</v>
      </c>
      <c r="B1108" s="22" t="s">
        <v>3325</v>
      </c>
      <c r="C1108" s="23" t="s">
        <v>3326</v>
      </c>
      <c r="D1108" s="23" t="s">
        <v>3470</v>
      </c>
      <c r="E1108" s="23" t="s">
        <v>8414</v>
      </c>
      <c r="F1108" s="23" t="s">
        <v>8415</v>
      </c>
      <c r="G1108" s="23" t="s">
        <v>8416</v>
      </c>
      <c r="H1108" s="23" t="s">
        <v>3490</v>
      </c>
      <c r="I1108" s="22"/>
      <c r="J1108" s="23"/>
    </row>
    <row r="1109" spans="1:10" ht="18" x14ac:dyDescent="0.25">
      <c r="A1109" s="20">
        <v>1105</v>
      </c>
      <c r="B1109" s="20" t="s">
        <v>3325</v>
      </c>
      <c r="C1109" s="21" t="s">
        <v>3326</v>
      </c>
      <c r="D1109" s="21" t="s">
        <v>3497</v>
      </c>
      <c r="E1109" s="21" t="s">
        <v>8417</v>
      </c>
      <c r="F1109" s="21" t="s">
        <v>8418</v>
      </c>
      <c r="G1109" s="21" t="s">
        <v>8390</v>
      </c>
      <c r="H1109" s="21" t="s">
        <v>3490</v>
      </c>
      <c r="I1109" s="20"/>
      <c r="J1109" s="21"/>
    </row>
    <row r="1110" spans="1:10" ht="18" x14ac:dyDescent="0.25">
      <c r="A1110" s="22">
        <v>1106</v>
      </c>
      <c r="B1110" s="22" t="s">
        <v>3325</v>
      </c>
      <c r="C1110" s="23" t="s">
        <v>3326</v>
      </c>
      <c r="D1110" s="23" t="s">
        <v>3497</v>
      </c>
      <c r="E1110" s="23" t="s">
        <v>8419</v>
      </c>
      <c r="F1110" s="23" t="s">
        <v>8410</v>
      </c>
      <c r="G1110" s="23"/>
      <c r="H1110" s="23" t="s">
        <v>3490</v>
      </c>
      <c r="I1110" s="22"/>
      <c r="J1110" s="23"/>
    </row>
    <row r="1111" spans="1:10" ht="18" x14ac:dyDescent="0.25">
      <c r="A1111" s="20">
        <v>1107</v>
      </c>
      <c r="B1111" s="20" t="s">
        <v>3325</v>
      </c>
      <c r="C1111" s="21" t="s">
        <v>3326</v>
      </c>
      <c r="D1111" s="21" t="s">
        <v>3497</v>
      </c>
      <c r="E1111" s="21" t="s">
        <v>8420</v>
      </c>
      <c r="F1111" s="21" t="s">
        <v>8421</v>
      </c>
      <c r="G1111" s="21" t="s">
        <v>8422</v>
      </c>
      <c r="H1111" s="21" t="s">
        <v>3490</v>
      </c>
      <c r="I1111" s="20"/>
      <c r="J1111" s="21"/>
    </row>
    <row r="1112" spans="1:10" ht="18" x14ac:dyDescent="0.25">
      <c r="A1112" s="22">
        <v>1108</v>
      </c>
      <c r="B1112" s="22" t="s">
        <v>3325</v>
      </c>
      <c r="C1112" s="23" t="s">
        <v>3326</v>
      </c>
      <c r="D1112" s="23" t="s">
        <v>3497</v>
      </c>
      <c r="E1112" s="23" t="s">
        <v>8423</v>
      </c>
      <c r="F1112" s="23" t="s">
        <v>8424</v>
      </c>
      <c r="G1112" s="23"/>
      <c r="H1112" s="23" t="s">
        <v>3513</v>
      </c>
      <c r="I1112" s="22"/>
      <c r="J1112" s="23"/>
    </row>
    <row r="1113" spans="1:10" ht="18" x14ac:dyDescent="0.25">
      <c r="A1113" s="20">
        <v>1109</v>
      </c>
      <c r="B1113" s="20" t="s">
        <v>3325</v>
      </c>
      <c r="C1113" s="21" t="s">
        <v>3326</v>
      </c>
      <c r="D1113" s="21" t="s">
        <v>3497</v>
      </c>
      <c r="E1113" s="21" t="s">
        <v>8425</v>
      </c>
      <c r="F1113" s="21" t="s">
        <v>8426</v>
      </c>
      <c r="G1113" s="21"/>
      <c r="H1113" s="21" t="s">
        <v>3513</v>
      </c>
      <c r="I1113" s="20"/>
      <c r="J1113" s="21"/>
    </row>
    <row r="1114" spans="1:10" ht="36" x14ac:dyDescent="0.25">
      <c r="A1114" s="22">
        <v>1110</v>
      </c>
      <c r="B1114" s="22" t="s">
        <v>3325</v>
      </c>
      <c r="C1114" s="23" t="s">
        <v>3326</v>
      </c>
      <c r="D1114" s="23" t="s">
        <v>3521</v>
      </c>
      <c r="E1114" s="23" t="s">
        <v>8427</v>
      </c>
      <c r="F1114" s="23" t="s">
        <v>8428</v>
      </c>
      <c r="G1114" s="23" t="s">
        <v>8429</v>
      </c>
      <c r="H1114" s="23" t="s">
        <v>3513</v>
      </c>
      <c r="I1114" s="22"/>
      <c r="J1114" s="23"/>
    </row>
    <row r="1115" spans="1:10" ht="36" x14ac:dyDescent="0.25">
      <c r="A1115" s="20">
        <v>1111</v>
      </c>
      <c r="B1115" s="20" t="s">
        <v>3325</v>
      </c>
      <c r="C1115" s="21" t="s">
        <v>3326</v>
      </c>
      <c r="D1115" s="21" t="s">
        <v>3521</v>
      </c>
      <c r="E1115" s="21" t="s">
        <v>8430</v>
      </c>
      <c r="F1115" s="21" t="s">
        <v>8431</v>
      </c>
      <c r="G1115" s="21" t="s">
        <v>8432</v>
      </c>
      <c r="H1115" s="21" t="s">
        <v>3513</v>
      </c>
      <c r="I1115" s="20"/>
      <c r="J1115" s="21"/>
    </row>
    <row r="1116" spans="1:10" ht="54" x14ac:dyDescent="0.25">
      <c r="A1116" s="22">
        <v>1112</v>
      </c>
      <c r="B1116" s="22" t="s">
        <v>3325</v>
      </c>
      <c r="C1116" s="23" t="s">
        <v>3326</v>
      </c>
      <c r="D1116" s="23" t="s">
        <v>3533</v>
      </c>
      <c r="E1116" s="23" t="s">
        <v>8433</v>
      </c>
      <c r="F1116" s="23" t="s">
        <v>3536</v>
      </c>
      <c r="G1116" s="23"/>
      <c r="H1116" s="23" t="s">
        <v>2621</v>
      </c>
      <c r="I1116" s="22"/>
      <c r="J1116" s="23"/>
    </row>
    <row r="1117" spans="1:10" ht="54" x14ac:dyDescent="0.25">
      <c r="A1117" s="20">
        <v>1113</v>
      </c>
      <c r="B1117" s="20" t="s">
        <v>3325</v>
      </c>
      <c r="C1117" s="21" t="s">
        <v>3326</v>
      </c>
      <c r="D1117" s="21" t="s">
        <v>3533</v>
      </c>
      <c r="E1117" s="21" t="s">
        <v>8434</v>
      </c>
      <c r="F1117" s="21" t="s">
        <v>1708</v>
      </c>
      <c r="G1117" s="21"/>
      <c r="H1117" s="21" t="s">
        <v>3544</v>
      </c>
      <c r="I1117" s="20"/>
      <c r="J1117" s="21"/>
    </row>
    <row r="1118" spans="1:10" ht="54" x14ac:dyDescent="0.25">
      <c r="A1118" s="22">
        <v>1114</v>
      </c>
      <c r="B1118" s="22" t="s">
        <v>3325</v>
      </c>
      <c r="C1118" s="23" t="s">
        <v>3326</v>
      </c>
      <c r="D1118" s="23" t="s">
        <v>3533</v>
      </c>
      <c r="E1118" s="23" t="s">
        <v>8435</v>
      </c>
      <c r="F1118" s="23" t="s">
        <v>8436</v>
      </c>
      <c r="G1118" s="23"/>
      <c r="H1118" s="23" t="s">
        <v>3544</v>
      </c>
      <c r="I1118" s="22"/>
      <c r="J1118" s="23"/>
    </row>
    <row r="1119" spans="1:10" ht="54" x14ac:dyDescent="0.25">
      <c r="A1119" s="20">
        <v>1115</v>
      </c>
      <c r="B1119" s="20" t="s">
        <v>3325</v>
      </c>
      <c r="C1119" s="21" t="s">
        <v>3326</v>
      </c>
      <c r="D1119" s="21" t="s">
        <v>3533</v>
      </c>
      <c r="E1119" s="21" t="s">
        <v>8437</v>
      </c>
      <c r="F1119" s="21" t="s">
        <v>3561</v>
      </c>
      <c r="G1119" s="21"/>
      <c r="H1119" s="21" t="s">
        <v>3544</v>
      </c>
      <c r="I1119" s="20"/>
      <c r="J1119" s="21"/>
    </row>
    <row r="1120" spans="1:10" ht="54" x14ac:dyDescent="0.25">
      <c r="A1120" s="22">
        <v>1116</v>
      </c>
      <c r="B1120" s="22" t="s">
        <v>3325</v>
      </c>
      <c r="C1120" s="23" t="s">
        <v>3326</v>
      </c>
      <c r="D1120" s="23" t="s">
        <v>3533</v>
      </c>
      <c r="E1120" s="23" t="s">
        <v>8438</v>
      </c>
      <c r="F1120" s="23" t="s">
        <v>8439</v>
      </c>
      <c r="G1120" s="23" t="s">
        <v>8440</v>
      </c>
      <c r="H1120" s="23" t="s">
        <v>3544</v>
      </c>
      <c r="I1120" s="22"/>
      <c r="J1120" s="23"/>
    </row>
    <row r="1121" spans="1:10" ht="54" x14ac:dyDescent="0.25">
      <c r="A1121" s="20">
        <v>1117</v>
      </c>
      <c r="B1121" s="20" t="s">
        <v>3325</v>
      </c>
      <c r="C1121" s="21" t="s">
        <v>3326</v>
      </c>
      <c r="D1121" s="21" t="s">
        <v>3569</v>
      </c>
      <c r="E1121" s="21" t="s">
        <v>8441</v>
      </c>
      <c r="F1121" s="21" t="s">
        <v>8442</v>
      </c>
      <c r="G1121" s="21"/>
      <c r="H1121" s="21" t="s">
        <v>3566</v>
      </c>
      <c r="I1121" s="20"/>
      <c r="J1121" s="21"/>
    </row>
    <row r="1122" spans="1:10" ht="54" x14ac:dyDescent="0.25">
      <c r="A1122" s="22">
        <v>1118</v>
      </c>
      <c r="B1122" s="22" t="s">
        <v>3325</v>
      </c>
      <c r="C1122" s="23" t="s">
        <v>3326</v>
      </c>
      <c r="D1122" s="23" t="s">
        <v>3569</v>
      </c>
      <c r="E1122" s="23" t="s">
        <v>8443</v>
      </c>
      <c r="F1122" s="23" t="s">
        <v>8444</v>
      </c>
      <c r="G1122" s="23" t="s">
        <v>8445</v>
      </c>
      <c r="H1122" s="23" t="s">
        <v>3566</v>
      </c>
      <c r="I1122" s="22"/>
      <c r="J1122" s="23"/>
    </row>
    <row r="1123" spans="1:10" ht="54" x14ac:dyDescent="0.25">
      <c r="A1123" s="20">
        <v>1119</v>
      </c>
      <c r="B1123" s="20" t="s">
        <v>3325</v>
      </c>
      <c r="C1123" s="21" t="s">
        <v>3326</v>
      </c>
      <c r="D1123" s="21" t="s">
        <v>3569</v>
      </c>
      <c r="E1123" s="21" t="s">
        <v>8446</v>
      </c>
      <c r="F1123" s="21" t="s">
        <v>3722</v>
      </c>
      <c r="G1123" s="21" t="s">
        <v>8447</v>
      </c>
      <c r="H1123" s="21" t="s">
        <v>3566</v>
      </c>
      <c r="I1123" s="20"/>
      <c r="J1123" s="21"/>
    </row>
    <row r="1124" spans="1:10" ht="54" x14ac:dyDescent="0.25">
      <c r="A1124" s="22">
        <v>1120</v>
      </c>
      <c r="B1124" s="22" t="s">
        <v>3325</v>
      </c>
      <c r="C1124" s="23" t="s">
        <v>3326</v>
      </c>
      <c r="D1124" s="23" t="s">
        <v>3569</v>
      </c>
      <c r="E1124" s="23" t="s">
        <v>8448</v>
      </c>
      <c r="F1124" s="23" t="s">
        <v>3423</v>
      </c>
      <c r="G1124" s="23"/>
      <c r="H1124" s="23" t="s">
        <v>3582</v>
      </c>
      <c r="I1124" s="22"/>
      <c r="J1124" s="23" t="s">
        <v>5957</v>
      </c>
    </row>
    <row r="1125" spans="1:10" ht="54" x14ac:dyDescent="0.25">
      <c r="A1125" s="20">
        <v>1121</v>
      </c>
      <c r="B1125" s="20" t="s">
        <v>3325</v>
      </c>
      <c r="C1125" s="21" t="s">
        <v>3326</v>
      </c>
      <c r="D1125" s="21" t="s">
        <v>3569</v>
      </c>
      <c r="E1125" s="21" t="s">
        <v>8449</v>
      </c>
      <c r="F1125" s="21" t="s">
        <v>8450</v>
      </c>
      <c r="G1125" s="21" t="s">
        <v>8451</v>
      </c>
      <c r="H1125" s="21" t="s">
        <v>3585</v>
      </c>
      <c r="I1125" s="20"/>
      <c r="J1125" s="21"/>
    </row>
    <row r="1126" spans="1:10" ht="54" x14ac:dyDescent="0.25">
      <c r="A1126" s="22">
        <v>1122</v>
      </c>
      <c r="B1126" s="22" t="s">
        <v>3325</v>
      </c>
      <c r="C1126" s="23" t="s">
        <v>3326</v>
      </c>
      <c r="D1126" s="23" t="s">
        <v>3569</v>
      </c>
      <c r="E1126" s="23" t="s">
        <v>8452</v>
      </c>
      <c r="F1126" s="23" t="s">
        <v>8453</v>
      </c>
      <c r="G1126" s="23" t="s">
        <v>8454</v>
      </c>
      <c r="H1126" s="23" t="s">
        <v>3585</v>
      </c>
      <c r="I1126" s="22"/>
      <c r="J1126" s="23"/>
    </row>
    <row r="1127" spans="1:10" ht="18" x14ac:dyDescent="0.25">
      <c r="A1127" s="20">
        <v>1123</v>
      </c>
      <c r="B1127" s="20" t="s">
        <v>3325</v>
      </c>
      <c r="C1127" s="21" t="s">
        <v>3326</v>
      </c>
      <c r="D1127" s="21" t="s">
        <v>3600</v>
      </c>
      <c r="E1127" s="21" t="s">
        <v>8455</v>
      </c>
      <c r="F1127" s="21" t="s">
        <v>8456</v>
      </c>
      <c r="G1127" s="21" t="s">
        <v>8457</v>
      </c>
      <c r="H1127" s="21" t="s">
        <v>3603</v>
      </c>
      <c r="I1127" s="20"/>
      <c r="J1127" s="21"/>
    </row>
    <row r="1128" spans="1:10" ht="90" x14ac:dyDescent="0.25">
      <c r="A1128" s="22">
        <v>1124</v>
      </c>
      <c r="B1128" s="22" t="s">
        <v>3325</v>
      </c>
      <c r="C1128" s="23" t="s">
        <v>3326</v>
      </c>
      <c r="D1128" s="23" t="s">
        <v>3600</v>
      </c>
      <c r="E1128" s="23" t="s">
        <v>8458</v>
      </c>
      <c r="F1128" s="23" t="s">
        <v>8459</v>
      </c>
      <c r="G1128" s="23" t="s">
        <v>8457</v>
      </c>
      <c r="H1128" s="23" t="s">
        <v>3603</v>
      </c>
      <c r="I1128" s="22"/>
      <c r="J1128" s="23" t="s">
        <v>5957</v>
      </c>
    </row>
    <row r="1129" spans="1:10" ht="36" x14ac:dyDescent="0.25">
      <c r="A1129" s="20">
        <v>1125</v>
      </c>
      <c r="B1129" s="20" t="s">
        <v>3325</v>
      </c>
      <c r="C1129" s="21" t="s">
        <v>3326</v>
      </c>
      <c r="D1129" s="21" t="s">
        <v>3600</v>
      </c>
      <c r="E1129" s="21" t="s">
        <v>8460</v>
      </c>
      <c r="F1129" s="21" t="s">
        <v>8461</v>
      </c>
      <c r="G1129" s="21" t="s">
        <v>8462</v>
      </c>
      <c r="H1129" s="21" t="s">
        <v>3603</v>
      </c>
      <c r="I1129" s="20"/>
      <c r="J1129" s="21"/>
    </row>
    <row r="1130" spans="1:10" ht="36" x14ac:dyDescent="0.25">
      <c r="A1130" s="22">
        <v>1126</v>
      </c>
      <c r="B1130" s="22" t="s">
        <v>3325</v>
      </c>
      <c r="C1130" s="23" t="s">
        <v>3326</v>
      </c>
      <c r="D1130" s="23" t="s">
        <v>3604</v>
      </c>
      <c r="E1130" s="23" t="s">
        <v>8463</v>
      </c>
      <c r="F1130" s="23" t="s">
        <v>8464</v>
      </c>
      <c r="G1130" s="23" t="s">
        <v>8465</v>
      </c>
      <c r="H1130" s="23" t="s">
        <v>3606</v>
      </c>
      <c r="I1130" s="22"/>
      <c r="J1130" s="23"/>
    </row>
    <row r="1131" spans="1:10" ht="18" x14ac:dyDescent="0.25">
      <c r="A1131" s="20">
        <v>1127</v>
      </c>
      <c r="B1131" s="20" t="s">
        <v>3325</v>
      </c>
      <c r="C1131" s="21" t="s">
        <v>3326</v>
      </c>
      <c r="D1131" s="21" t="s">
        <v>3604</v>
      </c>
      <c r="E1131" s="21" t="s">
        <v>8466</v>
      </c>
      <c r="F1131" s="21" t="s">
        <v>8467</v>
      </c>
      <c r="G1131" s="21" t="s">
        <v>8465</v>
      </c>
      <c r="H1131" s="21" t="s">
        <v>3606</v>
      </c>
      <c r="I1131" s="20"/>
      <c r="J1131" s="21"/>
    </row>
    <row r="1132" spans="1:10" ht="36" x14ac:dyDescent="0.25">
      <c r="A1132" s="22">
        <v>1128</v>
      </c>
      <c r="B1132" s="22" t="s">
        <v>3325</v>
      </c>
      <c r="C1132" s="23" t="s">
        <v>3326</v>
      </c>
      <c r="D1132" s="23" t="s">
        <v>3604</v>
      </c>
      <c r="E1132" s="23" t="s">
        <v>8468</v>
      </c>
      <c r="F1132" s="23" t="s">
        <v>8469</v>
      </c>
      <c r="G1132" s="23" t="s">
        <v>8465</v>
      </c>
      <c r="H1132" s="23" t="s">
        <v>3606</v>
      </c>
      <c r="I1132" s="22"/>
      <c r="J1132" s="23" t="s">
        <v>5957</v>
      </c>
    </row>
    <row r="1133" spans="1:10" ht="36" x14ac:dyDescent="0.25">
      <c r="A1133" s="20">
        <v>1129</v>
      </c>
      <c r="B1133" s="20" t="s">
        <v>3325</v>
      </c>
      <c r="C1133" s="21" t="s">
        <v>3326</v>
      </c>
      <c r="D1133" s="21" t="s">
        <v>3604</v>
      </c>
      <c r="E1133" s="21" t="s">
        <v>8470</v>
      </c>
      <c r="F1133" s="21" t="s">
        <v>8471</v>
      </c>
      <c r="G1133" s="21" t="s">
        <v>8465</v>
      </c>
      <c r="H1133" s="21" t="s">
        <v>3606</v>
      </c>
      <c r="I1133" s="20"/>
      <c r="J1133" s="21"/>
    </row>
    <row r="1134" spans="1:10" ht="18" x14ac:dyDescent="0.25">
      <c r="A1134" s="22">
        <v>1130</v>
      </c>
      <c r="B1134" s="22" t="s">
        <v>3325</v>
      </c>
      <c r="C1134" s="23" t="s">
        <v>3326</v>
      </c>
      <c r="D1134" s="23" t="s">
        <v>3617</v>
      </c>
      <c r="E1134" s="23" t="s">
        <v>8472</v>
      </c>
      <c r="F1134" s="23" t="s">
        <v>8473</v>
      </c>
      <c r="G1134" s="23" t="s">
        <v>8474</v>
      </c>
      <c r="H1134" s="23" t="s">
        <v>3620</v>
      </c>
      <c r="I1134" s="22"/>
      <c r="J1134" s="23" t="s">
        <v>5957</v>
      </c>
    </row>
    <row r="1135" spans="1:10" ht="36" x14ac:dyDescent="0.25">
      <c r="A1135" s="20">
        <v>1131</v>
      </c>
      <c r="B1135" s="20" t="s">
        <v>3325</v>
      </c>
      <c r="C1135" s="21" t="s">
        <v>3326</v>
      </c>
      <c r="D1135" s="21" t="s">
        <v>3617</v>
      </c>
      <c r="E1135" s="21" t="s">
        <v>8475</v>
      </c>
      <c r="F1135" s="21" t="s">
        <v>8476</v>
      </c>
      <c r="G1135" s="21" t="s">
        <v>8477</v>
      </c>
      <c r="H1135" s="21" t="s">
        <v>3620</v>
      </c>
      <c r="I1135" s="20"/>
      <c r="J1135" s="21"/>
    </row>
    <row r="1136" spans="1:10" ht="36" x14ac:dyDescent="0.25">
      <c r="A1136" s="22">
        <v>1132</v>
      </c>
      <c r="B1136" s="22" t="s">
        <v>3325</v>
      </c>
      <c r="C1136" s="23" t="s">
        <v>3326</v>
      </c>
      <c r="D1136" s="23" t="s">
        <v>3621</v>
      </c>
      <c r="E1136" s="23" t="s">
        <v>8478</v>
      </c>
      <c r="F1136" s="23" t="s">
        <v>8479</v>
      </c>
      <c r="G1136" s="23" t="s">
        <v>8480</v>
      </c>
      <c r="H1136" s="23" t="s">
        <v>3290</v>
      </c>
      <c r="I1136" s="22"/>
      <c r="J1136" s="23"/>
    </row>
    <row r="1137" spans="1:10" ht="36" x14ac:dyDescent="0.25">
      <c r="A1137" s="20">
        <v>1133</v>
      </c>
      <c r="B1137" s="20" t="s">
        <v>3325</v>
      </c>
      <c r="C1137" s="21" t="s">
        <v>3326</v>
      </c>
      <c r="D1137" s="21" t="s">
        <v>3621</v>
      </c>
      <c r="E1137" s="21" t="s">
        <v>8481</v>
      </c>
      <c r="F1137" s="21" t="s">
        <v>8482</v>
      </c>
      <c r="G1137" s="21" t="s">
        <v>8480</v>
      </c>
      <c r="H1137" s="21" t="s">
        <v>3290</v>
      </c>
      <c r="I1137" s="20"/>
      <c r="J1137" s="21"/>
    </row>
    <row r="1138" spans="1:10" ht="90" x14ac:dyDescent="0.25">
      <c r="A1138" s="22">
        <v>1134</v>
      </c>
      <c r="B1138" s="22" t="s">
        <v>3325</v>
      </c>
      <c r="C1138" s="23" t="s">
        <v>3326</v>
      </c>
      <c r="D1138" s="23" t="s">
        <v>3621</v>
      </c>
      <c r="E1138" s="23" t="s">
        <v>8483</v>
      </c>
      <c r="F1138" s="23" t="s">
        <v>8484</v>
      </c>
      <c r="G1138" s="23" t="s">
        <v>8480</v>
      </c>
      <c r="H1138" s="23" t="s">
        <v>3290</v>
      </c>
      <c r="I1138" s="22"/>
      <c r="J1138" s="23" t="s">
        <v>5957</v>
      </c>
    </row>
    <row r="1139" spans="1:10" ht="36" x14ac:dyDescent="0.25">
      <c r="A1139" s="20">
        <v>1135</v>
      </c>
      <c r="B1139" s="20" t="s">
        <v>3325</v>
      </c>
      <c r="C1139" s="21" t="s">
        <v>3326</v>
      </c>
      <c r="D1139" s="21" t="s">
        <v>3621</v>
      </c>
      <c r="E1139" s="21" t="s">
        <v>8485</v>
      </c>
      <c r="F1139" s="21" t="s">
        <v>8486</v>
      </c>
      <c r="G1139" s="21" t="s">
        <v>8480</v>
      </c>
      <c r="H1139" s="21" t="s">
        <v>3290</v>
      </c>
      <c r="I1139" s="20"/>
      <c r="J1139" s="21" t="s">
        <v>5957</v>
      </c>
    </row>
    <row r="1140" spans="1:10" ht="36" x14ac:dyDescent="0.25">
      <c r="A1140" s="22">
        <v>1136</v>
      </c>
      <c r="B1140" s="22" t="s">
        <v>3325</v>
      </c>
      <c r="C1140" s="23" t="s">
        <v>3326</v>
      </c>
      <c r="D1140" s="23" t="s">
        <v>3621</v>
      </c>
      <c r="E1140" s="23" t="s">
        <v>8487</v>
      </c>
      <c r="F1140" s="23" t="s">
        <v>8488</v>
      </c>
      <c r="G1140" s="23" t="s">
        <v>8480</v>
      </c>
      <c r="H1140" s="23" t="s">
        <v>3290</v>
      </c>
      <c r="I1140" s="22"/>
      <c r="J1140" s="23"/>
    </row>
    <row r="1141" spans="1:10" ht="36" x14ac:dyDescent="0.25">
      <c r="A1141" s="20">
        <v>1137</v>
      </c>
      <c r="B1141" s="20" t="s">
        <v>3325</v>
      </c>
      <c r="C1141" s="21" t="s">
        <v>3326</v>
      </c>
      <c r="D1141" s="21" t="s">
        <v>3621</v>
      </c>
      <c r="E1141" s="21" t="s">
        <v>8489</v>
      </c>
      <c r="F1141" s="21" t="s">
        <v>8490</v>
      </c>
      <c r="G1141" s="21" t="s">
        <v>8480</v>
      </c>
      <c r="H1141" s="21" t="s">
        <v>3290</v>
      </c>
      <c r="I1141" s="20"/>
      <c r="J1141" s="21"/>
    </row>
    <row r="1142" spans="1:10" ht="36" x14ac:dyDescent="0.25">
      <c r="A1142" s="22">
        <v>1138</v>
      </c>
      <c r="B1142" s="22" t="s">
        <v>3325</v>
      </c>
      <c r="C1142" s="23" t="s">
        <v>3326</v>
      </c>
      <c r="D1142" s="23" t="s">
        <v>3621</v>
      </c>
      <c r="E1142" s="23" t="s">
        <v>8491</v>
      </c>
      <c r="F1142" s="23" t="s">
        <v>8488</v>
      </c>
      <c r="G1142" s="23" t="s">
        <v>8480</v>
      </c>
      <c r="H1142" s="23" t="s">
        <v>3290</v>
      </c>
      <c r="I1142" s="22"/>
      <c r="J1142" s="23" t="s">
        <v>5957</v>
      </c>
    </row>
    <row r="1143" spans="1:10" ht="36" x14ac:dyDescent="0.25">
      <c r="A1143" s="20">
        <v>1139</v>
      </c>
      <c r="B1143" s="20" t="s">
        <v>3325</v>
      </c>
      <c r="C1143" s="21" t="s">
        <v>3326</v>
      </c>
      <c r="D1143" s="21" t="s">
        <v>8492</v>
      </c>
      <c r="E1143" s="21" t="s">
        <v>8493</v>
      </c>
      <c r="F1143" s="21" t="s">
        <v>8494</v>
      </c>
      <c r="G1143" s="21" t="s">
        <v>8495</v>
      </c>
      <c r="H1143" s="21" t="s">
        <v>4556</v>
      </c>
      <c r="I1143" s="20"/>
      <c r="J1143" s="21"/>
    </row>
    <row r="1144" spans="1:10" ht="36" x14ac:dyDescent="0.25">
      <c r="A1144" s="22">
        <v>1140</v>
      </c>
      <c r="B1144" s="22" t="s">
        <v>3325</v>
      </c>
      <c r="C1144" s="23" t="s">
        <v>3326</v>
      </c>
      <c r="D1144" s="23" t="s">
        <v>8496</v>
      </c>
      <c r="E1144" s="23" t="s">
        <v>8497</v>
      </c>
      <c r="F1144" s="23" t="s">
        <v>8498</v>
      </c>
      <c r="G1144" s="23" t="s">
        <v>8499</v>
      </c>
      <c r="H1144" s="23" t="s">
        <v>3667</v>
      </c>
      <c r="I1144" s="22"/>
      <c r="J1144" s="23"/>
    </row>
    <row r="1145" spans="1:10" ht="36" x14ac:dyDescent="0.25">
      <c r="A1145" s="20">
        <v>1141</v>
      </c>
      <c r="B1145" s="20" t="s">
        <v>3325</v>
      </c>
      <c r="C1145" s="21" t="s">
        <v>3326</v>
      </c>
      <c r="D1145" s="21" t="s">
        <v>8496</v>
      </c>
      <c r="E1145" s="21" t="s">
        <v>8500</v>
      </c>
      <c r="F1145" s="21" t="s">
        <v>8501</v>
      </c>
      <c r="G1145" s="21" t="s">
        <v>8502</v>
      </c>
      <c r="H1145" s="21" t="s">
        <v>3667</v>
      </c>
      <c r="I1145" s="20"/>
      <c r="J1145" s="21"/>
    </row>
    <row r="1146" spans="1:10" ht="36" x14ac:dyDescent="0.25">
      <c r="A1146" s="22">
        <v>1142</v>
      </c>
      <c r="B1146" s="22" t="s">
        <v>3325</v>
      </c>
      <c r="C1146" s="23" t="s">
        <v>3326</v>
      </c>
      <c r="D1146" s="23" t="s">
        <v>8503</v>
      </c>
      <c r="E1146" s="23" t="s">
        <v>8504</v>
      </c>
      <c r="F1146" s="23" t="s">
        <v>8505</v>
      </c>
      <c r="G1146" s="23"/>
      <c r="H1146" s="23" t="s">
        <v>8506</v>
      </c>
      <c r="I1146" s="22"/>
      <c r="J1146" s="23"/>
    </row>
    <row r="1147" spans="1:10" ht="36" x14ac:dyDescent="0.25">
      <c r="A1147" s="20">
        <v>1143</v>
      </c>
      <c r="B1147" s="20" t="s">
        <v>3325</v>
      </c>
      <c r="C1147" s="21" t="s">
        <v>3326</v>
      </c>
      <c r="D1147" s="21" t="s">
        <v>3645</v>
      </c>
      <c r="E1147" s="21" t="s">
        <v>8507</v>
      </c>
      <c r="F1147" s="21" t="s">
        <v>8508</v>
      </c>
      <c r="G1147" s="21"/>
      <c r="H1147" s="21" t="s">
        <v>3648</v>
      </c>
      <c r="I1147" s="20"/>
      <c r="J1147" s="21"/>
    </row>
    <row r="1148" spans="1:10" ht="36" x14ac:dyDescent="0.25">
      <c r="A1148" s="22">
        <v>1144</v>
      </c>
      <c r="B1148" s="22" t="s">
        <v>3325</v>
      </c>
      <c r="C1148" s="23" t="s">
        <v>3326</v>
      </c>
      <c r="D1148" s="23" t="s">
        <v>3645</v>
      </c>
      <c r="E1148" s="23" t="s">
        <v>8509</v>
      </c>
      <c r="F1148" s="23" t="s">
        <v>8510</v>
      </c>
      <c r="G1148" s="23"/>
      <c r="H1148" s="23" t="s">
        <v>3648</v>
      </c>
      <c r="I1148" s="22"/>
      <c r="J1148" s="23"/>
    </row>
    <row r="1149" spans="1:10" ht="18" x14ac:dyDescent="0.25">
      <c r="A1149" s="20">
        <v>1145</v>
      </c>
      <c r="B1149" s="20" t="s">
        <v>3325</v>
      </c>
      <c r="C1149" s="21" t="s">
        <v>3326</v>
      </c>
      <c r="D1149" s="21" t="s">
        <v>3604</v>
      </c>
      <c r="E1149" s="21" t="s">
        <v>8511</v>
      </c>
      <c r="F1149" s="21" t="s">
        <v>7030</v>
      </c>
      <c r="G1149" s="21" t="s">
        <v>8512</v>
      </c>
      <c r="H1149" s="21" t="s">
        <v>3606</v>
      </c>
      <c r="I1149" s="20"/>
      <c r="J1149" s="21" t="s">
        <v>6107</v>
      </c>
    </row>
    <row r="1150" spans="1:10" ht="36" x14ac:dyDescent="0.25">
      <c r="A1150" s="22">
        <v>1146</v>
      </c>
      <c r="B1150" s="22" t="s">
        <v>3325</v>
      </c>
      <c r="C1150" s="23" t="s">
        <v>3326</v>
      </c>
      <c r="D1150" s="23" t="s">
        <v>3621</v>
      </c>
      <c r="E1150" s="23" t="s">
        <v>8513</v>
      </c>
      <c r="F1150" s="23" t="s">
        <v>8514</v>
      </c>
      <c r="G1150" s="23" t="s">
        <v>8480</v>
      </c>
      <c r="H1150" s="23" t="s">
        <v>3290</v>
      </c>
      <c r="I1150" s="22"/>
      <c r="J1150" s="23" t="s">
        <v>6107</v>
      </c>
    </row>
    <row r="1151" spans="1:10" ht="18" x14ac:dyDescent="0.25">
      <c r="A1151" s="20">
        <v>1147</v>
      </c>
      <c r="B1151" s="20" t="s">
        <v>3668</v>
      </c>
      <c r="C1151" s="21" t="s">
        <v>3669</v>
      </c>
      <c r="D1151" s="21" t="s">
        <v>3670</v>
      </c>
      <c r="E1151" s="21" t="s">
        <v>8515</v>
      </c>
      <c r="F1151" s="21" t="s">
        <v>8516</v>
      </c>
      <c r="G1151" s="21" t="s">
        <v>8517</v>
      </c>
      <c r="H1151" s="21" t="s">
        <v>3076</v>
      </c>
      <c r="I1151" s="20"/>
      <c r="J1151" s="21"/>
    </row>
    <row r="1152" spans="1:10" ht="18" x14ac:dyDescent="0.25">
      <c r="A1152" s="22">
        <v>1148</v>
      </c>
      <c r="B1152" s="22" t="s">
        <v>3668</v>
      </c>
      <c r="C1152" s="23" t="s">
        <v>3669</v>
      </c>
      <c r="D1152" s="23" t="s">
        <v>3670</v>
      </c>
      <c r="E1152" s="23" t="s">
        <v>8518</v>
      </c>
      <c r="F1152" s="23" t="s">
        <v>8519</v>
      </c>
      <c r="G1152" s="23" t="s">
        <v>8520</v>
      </c>
      <c r="H1152" s="23" t="s">
        <v>3681</v>
      </c>
      <c r="I1152" s="22"/>
      <c r="J1152" s="23"/>
    </row>
    <row r="1153" spans="1:10" ht="36" x14ac:dyDescent="0.25">
      <c r="A1153" s="20">
        <v>1149</v>
      </c>
      <c r="B1153" s="20" t="s">
        <v>3668</v>
      </c>
      <c r="C1153" s="21" t="s">
        <v>3669</v>
      </c>
      <c r="D1153" s="21" t="s">
        <v>3670</v>
      </c>
      <c r="E1153" s="21" t="s">
        <v>8521</v>
      </c>
      <c r="F1153" s="21" t="s">
        <v>8522</v>
      </c>
      <c r="G1153" s="21"/>
      <c r="H1153" s="21" t="s">
        <v>3681</v>
      </c>
      <c r="I1153" s="20"/>
      <c r="J1153" s="21"/>
    </row>
    <row r="1154" spans="1:10" ht="18" x14ac:dyDescent="0.25">
      <c r="A1154" s="22">
        <v>1150</v>
      </c>
      <c r="B1154" s="22" t="s">
        <v>3668</v>
      </c>
      <c r="C1154" s="23" t="s">
        <v>3669</v>
      </c>
      <c r="D1154" s="23" t="s">
        <v>3670</v>
      </c>
      <c r="E1154" s="23" t="s">
        <v>8523</v>
      </c>
      <c r="F1154" s="23" t="s">
        <v>3691</v>
      </c>
      <c r="G1154" s="23"/>
      <c r="H1154" s="23" t="s">
        <v>3681</v>
      </c>
      <c r="I1154" s="22"/>
      <c r="J1154" s="23"/>
    </row>
    <row r="1155" spans="1:10" ht="18" x14ac:dyDescent="0.25">
      <c r="A1155" s="20">
        <v>1151</v>
      </c>
      <c r="B1155" s="20" t="s">
        <v>3668</v>
      </c>
      <c r="C1155" s="21" t="s">
        <v>3669</v>
      </c>
      <c r="D1155" s="21" t="s">
        <v>3670</v>
      </c>
      <c r="E1155" s="21" t="s">
        <v>8524</v>
      </c>
      <c r="F1155" s="21" t="s">
        <v>8525</v>
      </c>
      <c r="G1155" s="21"/>
      <c r="H1155" s="21" t="s">
        <v>3681</v>
      </c>
      <c r="I1155" s="20"/>
      <c r="J1155" s="21"/>
    </row>
    <row r="1156" spans="1:10" ht="36" x14ac:dyDescent="0.25">
      <c r="A1156" s="22">
        <v>1152</v>
      </c>
      <c r="B1156" s="22" t="s">
        <v>3668</v>
      </c>
      <c r="C1156" s="23" t="s">
        <v>3669</v>
      </c>
      <c r="D1156" s="23" t="s">
        <v>3670</v>
      </c>
      <c r="E1156" s="23" t="s">
        <v>8526</v>
      </c>
      <c r="F1156" s="23" t="s">
        <v>8527</v>
      </c>
      <c r="G1156" s="23" t="s">
        <v>8528</v>
      </c>
      <c r="H1156" s="23" t="s">
        <v>3681</v>
      </c>
      <c r="I1156" s="22"/>
      <c r="J1156" s="23"/>
    </row>
    <row r="1157" spans="1:10" ht="108" x14ac:dyDescent="0.25">
      <c r="A1157" s="20">
        <v>1153</v>
      </c>
      <c r="B1157" s="20" t="s">
        <v>3668</v>
      </c>
      <c r="C1157" s="21" t="s">
        <v>3669</v>
      </c>
      <c r="D1157" s="21" t="s">
        <v>3670</v>
      </c>
      <c r="E1157" s="21" t="s">
        <v>8529</v>
      </c>
      <c r="F1157" s="21" t="s">
        <v>8530</v>
      </c>
      <c r="G1157" s="21" t="s">
        <v>8531</v>
      </c>
      <c r="H1157" s="21" t="s">
        <v>3681</v>
      </c>
      <c r="I1157" s="20" t="s">
        <v>5914</v>
      </c>
      <c r="J1157" s="21" t="s">
        <v>5957</v>
      </c>
    </row>
    <row r="1158" spans="1:10" ht="54" x14ac:dyDescent="0.25">
      <c r="A1158" s="22">
        <v>1154</v>
      </c>
      <c r="B1158" s="22" t="s">
        <v>3668</v>
      </c>
      <c r="C1158" s="23" t="s">
        <v>3669</v>
      </c>
      <c r="D1158" s="23" t="s">
        <v>3670</v>
      </c>
      <c r="E1158" s="23" t="s">
        <v>8532</v>
      </c>
      <c r="F1158" s="23" t="s">
        <v>8533</v>
      </c>
      <c r="G1158" s="23" t="s">
        <v>7996</v>
      </c>
      <c r="H1158" s="23" t="s">
        <v>3681</v>
      </c>
      <c r="I1158" s="22" t="s">
        <v>5914</v>
      </c>
      <c r="J1158" s="23" t="s">
        <v>5957</v>
      </c>
    </row>
    <row r="1159" spans="1:10" ht="36" x14ac:dyDescent="0.25">
      <c r="A1159" s="20">
        <v>1155</v>
      </c>
      <c r="B1159" s="20" t="s">
        <v>3668</v>
      </c>
      <c r="C1159" s="21" t="s">
        <v>3669</v>
      </c>
      <c r="D1159" s="21" t="s">
        <v>3670</v>
      </c>
      <c r="E1159" s="21" t="s">
        <v>8534</v>
      </c>
      <c r="F1159" s="21" t="s">
        <v>8535</v>
      </c>
      <c r="G1159" s="21" t="s">
        <v>7996</v>
      </c>
      <c r="H1159" s="21" t="s">
        <v>3681</v>
      </c>
      <c r="I1159" s="20"/>
      <c r="J1159" s="21"/>
    </row>
    <row r="1160" spans="1:10" ht="36" x14ac:dyDescent="0.25">
      <c r="A1160" s="22">
        <v>1156</v>
      </c>
      <c r="B1160" s="22" t="s">
        <v>3668</v>
      </c>
      <c r="C1160" s="23" t="s">
        <v>3669</v>
      </c>
      <c r="D1160" s="23" t="s">
        <v>3702</v>
      </c>
      <c r="E1160" s="23" t="s">
        <v>8536</v>
      </c>
      <c r="F1160" s="23" t="s">
        <v>3707</v>
      </c>
      <c r="G1160" s="23"/>
      <c r="H1160" s="23" t="s">
        <v>3698</v>
      </c>
      <c r="I1160" s="22"/>
      <c r="J1160" s="23"/>
    </row>
    <row r="1161" spans="1:10" ht="54" x14ac:dyDescent="0.25">
      <c r="A1161" s="20">
        <v>1157</v>
      </c>
      <c r="B1161" s="20" t="s">
        <v>3668</v>
      </c>
      <c r="C1161" s="21" t="s">
        <v>3669</v>
      </c>
      <c r="D1161" s="21" t="s">
        <v>3702</v>
      </c>
      <c r="E1161" s="21" t="s">
        <v>8537</v>
      </c>
      <c r="F1161" s="21" t="s">
        <v>3709</v>
      </c>
      <c r="G1161" s="21" t="s">
        <v>7253</v>
      </c>
      <c r="H1161" s="21" t="s">
        <v>3698</v>
      </c>
      <c r="I1161" s="20"/>
      <c r="J1161" s="21"/>
    </row>
    <row r="1162" spans="1:10" ht="36" x14ac:dyDescent="0.25">
      <c r="A1162" s="22">
        <v>1158</v>
      </c>
      <c r="B1162" s="22" t="s">
        <v>3668</v>
      </c>
      <c r="C1162" s="23" t="s">
        <v>3669</v>
      </c>
      <c r="D1162" s="23" t="s">
        <v>3702</v>
      </c>
      <c r="E1162" s="23" t="s">
        <v>8538</v>
      </c>
      <c r="F1162" s="23" t="s">
        <v>3711</v>
      </c>
      <c r="G1162" s="23"/>
      <c r="H1162" s="23" t="s">
        <v>3698</v>
      </c>
      <c r="I1162" s="22"/>
      <c r="J1162" s="23"/>
    </row>
    <row r="1163" spans="1:10" ht="36" x14ac:dyDescent="0.25">
      <c r="A1163" s="20">
        <v>1159</v>
      </c>
      <c r="B1163" s="20" t="s">
        <v>3668</v>
      </c>
      <c r="C1163" s="21" t="s">
        <v>3669</v>
      </c>
      <c r="D1163" s="21" t="s">
        <v>3702</v>
      </c>
      <c r="E1163" s="21" t="s">
        <v>8539</v>
      </c>
      <c r="F1163" s="21" t="s">
        <v>3713</v>
      </c>
      <c r="G1163" s="21"/>
      <c r="H1163" s="21" t="s">
        <v>3698</v>
      </c>
      <c r="I1163" s="20"/>
      <c r="J1163" s="21"/>
    </row>
    <row r="1164" spans="1:10" ht="36" x14ac:dyDescent="0.25">
      <c r="A1164" s="22">
        <v>1160</v>
      </c>
      <c r="B1164" s="22" t="s">
        <v>3668</v>
      </c>
      <c r="C1164" s="23" t="s">
        <v>3669</v>
      </c>
      <c r="D1164" s="23" t="s">
        <v>3702</v>
      </c>
      <c r="E1164" s="23" t="s">
        <v>8540</v>
      </c>
      <c r="F1164" s="23" t="s">
        <v>8541</v>
      </c>
      <c r="G1164" s="23"/>
      <c r="H1164" s="23" t="s">
        <v>3698</v>
      </c>
      <c r="I1164" s="22"/>
      <c r="J1164" s="23" t="s">
        <v>5957</v>
      </c>
    </row>
    <row r="1165" spans="1:10" ht="36" x14ac:dyDescent="0.25">
      <c r="A1165" s="20">
        <v>1161</v>
      </c>
      <c r="B1165" s="20" t="s">
        <v>3668</v>
      </c>
      <c r="C1165" s="21" t="s">
        <v>3669</v>
      </c>
      <c r="D1165" s="21" t="s">
        <v>3702</v>
      </c>
      <c r="E1165" s="21" t="s">
        <v>8542</v>
      </c>
      <c r="F1165" s="21" t="s">
        <v>3717</v>
      </c>
      <c r="G1165" s="21"/>
      <c r="H1165" s="21" t="s">
        <v>3698</v>
      </c>
      <c r="I1165" s="20"/>
      <c r="J1165" s="21" t="s">
        <v>5957</v>
      </c>
    </row>
    <row r="1166" spans="1:10" ht="36" x14ac:dyDescent="0.25">
      <c r="A1166" s="22">
        <v>1162</v>
      </c>
      <c r="B1166" s="22" t="s">
        <v>3668</v>
      </c>
      <c r="C1166" s="23" t="s">
        <v>3669</v>
      </c>
      <c r="D1166" s="23" t="s">
        <v>3702</v>
      </c>
      <c r="E1166" s="23" t="s">
        <v>8543</v>
      </c>
      <c r="F1166" s="23" t="s">
        <v>3722</v>
      </c>
      <c r="G1166" s="23"/>
      <c r="H1166" s="23" t="s">
        <v>3719</v>
      </c>
      <c r="I1166" s="22"/>
      <c r="J1166" s="23"/>
    </row>
    <row r="1167" spans="1:10" ht="36" x14ac:dyDescent="0.25">
      <c r="A1167" s="20">
        <v>1163</v>
      </c>
      <c r="B1167" s="20" t="s">
        <v>3668</v>
      </c>
      <c r="C1167" s="21" t="s">
        <v>3669</v>
      </c>
      <c r="D1167" s="21" t="s">
        <v>3727</v>
      </c>
      <c r="E1167" s="21" t="s">
        <v>8544</v>
      </c>
      <c r="F1167" s="21" t="s">
        <v>8545</v>
      </c>
      <c r="G1167" s="21" t="s">
        <v>8546</v>
      </c>
      <c r="H1167" s="21" t="s">
        <v>3729</v>
      </c>
      <c r="I1167" s="20"/>
      <c r="J1167" s="21"/>
    </row>
    <row r="1168" spans="1:10" ht="36" x14ac:dyDescent="0.25">
      <c r="A1168" s="22">
        <v>1164</v>
      </c>
      <c r="B1168" s="22" t="s">
        <v>3668</v>
      </c>
      <c r="C1168" s="23" t="s">
        <v>3669</v>
      </c>
      <c r="D1168" s="23" t="s">
        <v>3727</v>
      </c>
      <c r="E1168" s="23" t="s">
        <v>8547</v>
      </c>
      <c r="F1168" s="23" t="s">
        <v>8548</v>
      </c>
      <c r="G1168" s="23" t="s">
        <v>8546</v>
      </c>
      <c r="H1168" s="23" t="s">
        <v>3729</v>
      </c>
      <c r="I1168" s="22"/>
      <c r="J1168" s="23"/>
    </row>
    <row r="1169" spans="1:10" ht="36" x14ac:dyDescent="0.25">
      <c r="A1169" s="20">
        <v>1165</v>
      </c>
      <c r="B1169" s="20" t="s">
        <v>3668</v>
      </c>
      <c r="C1169" s="21" t="s">
        <v>3669</v>
      </c>
      <c r="D1169" s="21" t="s">
        <v>3727</v>
      </c>
      <c r="E1169" s="21" t="s">
        <v>8549</v>
      </c>
      <c r="F1169" s="21" t="s">
        <v>8550</v>
      </c>
      <c r="G1169" s="21" t="s">
        <v>8551</v>
      </c>
      <c r="H1169" s="21" t="s">
        <v>3729</v>
      </c>
      <c r="I1169" s="20"/>
      <c r="J1169" s="21" t="s">
        <v>6083</v>
      </c>
    </row>
    <row r="1170" spans="1:10" ht="36" x14ac:dyDescent="0.25">
      <c r="A1170" s="22">
        <v>1166</v>
      </c>
      <c r="B1170" s="22" t="s">
        <v>3668</v>
      </c>
      <c r="C1170" s="23" t="s">
        <v>3669</v>
      </c>
      <c r="D1170" s="23" t="s">
        <v>3727</v>
      </c>
      <c r="E1170" s="23" t="s">
        <v>8552</v>
      </c>
      <c r="F1170" s="23" t="s">
        <v>8553</v>
      </c>
      <c r="G1170" s="23" t="s">
        <v>8546</v>
      </c>
      <c r="H1170" s="23" t="s">
        <v>3729</v>
      </c>
      <c r="I1170" s="22"/>
      <c r="J1170" s="23"/>
    </row>
    <row r="1171" spans="1:10" ht="54" x14ac:dyDescent="0.25">
      <c r="A1171" s="20">
        <v>1167</v>
      </c>
      <c r="B1171" s="20" t="s">
        <v>3668</v>
      </c>
      <c r="C1171" s="21" t="s">
        <v>3669</v>
      </c>
      <c r="D1171" s="21" t="s">
        <v>3727</v>
      </c>
      <c r="E1171" s="21" t="s">
        <v>8554</v>
      </c>
      <c r="F1171" s="21" t="s">
        <v>8555</v>
      </c>
      <c r="G1171" s="21" t="s">
        <v>8546</v>
      </c>
      <c r="H1171" s="21" t="s">
        <v>3729</v>
      </c>
      <c r="I1171" s="20"/>
      <c r="J1171" s="21" t="s">
        <v>5957</v>
      </c>
    </row>
    <row r="1172" spans="1:10" ht="36" x14ac:dyDescent="0.25">
      <c r="A1172" s="22">
        <v>1168</v>
      </c>
      <c r="B1172" s="22" t="s">
        <v>3668</v>
      </c>
      <c r="C1172" s="23" t="s">
        <v>3669</v>
      </c>
      <c r="D1172" s="23" t="s">
        <v>3727</v>
      </c>
      <c r="E1172" s="23" t="s">
        <v>8556</v>
      </c>
      <c r="F1172" s="23" t="s">
        <v>8557</v>
      </c>
      <c r="G1172" s="23" t="s">
        <v>8546</v>
      </c>
      <c r="H1172" s="23" t="s">
        <v>3729</v>
      </c>
      <c r="I1172" s="22"/>
      <c r="J1172" s="23" t="s">
        <v>5957</v>
      </c>
    </row>
    <row r="1173" spans="1:10" ht="36" x14ac:dyDescent="0.25">
      <c r="A1173" s="20">
        <v>1169</v>
      </c>
      <c r="B1173" s="20" t="s">
        <v>3668</v>
      </c>
      <c r="C1173" s="21" t="s">
        <v>3669</v>
      </c>
      <c r="D1173" s="21" t="s">
        <v>3755</v>
      </c>
      <c r="E1173" s="21" t="s">
        <v>8558</v>
      </c>
      <c r="F1173" s="21" t="s">
        <v>8559</v>
      </c>
      <c r="G1173" s="21" t="s">
        <v>8560</v>
      </c>
      <c r="H1173" s="21" t="s">
        <v>3732</v>
      </c>
      <c r="I1173" s="20"/>
      <c r="J1173" s="21"/>
    </row>
    <row r="1174" spans="1:10" ht="36" x14ac:dyDescent="0.25">
      <c r="A1174" s="22">
        <v>1170</v>
      </c>
      <c r="B1174" s="22" t="s">
        <v>3668</v>
      </c>
      <c r="C1174" s="23" t="s">
        <v>3669</v>
      </c>
      <c r="D1174" s="23" t="s">
        <v>3755</v>
      </c>
      <c r="E1174" s="23" t="s">
        <v>8561</v>
      </c>
      <c r="F1174" s="23" t="s">
        <v>8562</v>
      </c>
      <c r="G1174" s="23" t="s">
        <v>8560</v>
      </c>
      <c r="H1174" s="23" t="s">
        <v>3732</v>
      </c>
      <c r="I1174" s="22"/>
      <c r="J1174" s="23"/>
    </row>
    <row r="1175" spans="1:10" ht="36" x14ac:dyDescent="0.25">
      <c r="A1175" s="20">
        <v>1171</v>
      </c>
      <c r="B1175" s="20" t="s">
        <v>3668</v>
      </c>
      <c r="C1175" s="21" t="s">
        <v>3669</v>
      </c>
      <c r="D1175" s="21" t="s">
        <v>3755</v>
      </c>
      <c r="E1175" s="21" t="s">
        <v>8563</v>
      </c>
      <c r="F1175" s="21" t="s">
        <v>8564</v>
      </c>
      <c r="G1175" s="21" t="s">
        <v>8560</v>
      </c>
      <c r="H1175" s="21" t="s">
        <v>3732</v>
      </c>
      <c r="I1175" s="20"/>
      <c r="J1175" s="21"/>
    </row>
    <row r="1176" spans="1:10" ht="36" x14ac:dyDescent="0.25">
      <c r="A1176" s="22">
        <v>1172</v>
      </c>
      <c r="B1176" s="22" t="s">
        <v>3668</v>
      </c>
      <c r="C1176" s="23" t="s">
        <v>3669</v>
      </c>
      <c r="D1176" s="23" t="s">
        <v>3755</v>
      </c>
      <c r="E1176" s="23" t="s">
        <v>8565</v>
      </c>
      <c r="F1176" s="23" t="s">
        <v>8566</v>
      </c>
      <c r="G1176" s="23" t="s">
        <v>8560</v>
      </c>
      <c r="H1176" s="23" t="s">
        <v>3732</v>
      </c>
      <c r="I1176" s="22"/>
      <c r="J1176" s="23"/>
    </row>
    <row r="1177" spans="1:10" ht="36" x14ac:dyDescent="0.25">
      <c r="A1177" s="20">
        <v>1173</v>
      </c>
      <c r="B1177" s="20" t="s">
        <v>3668</v>
      </c>
      <c r="C1177" s="21" t="s">
        <v>3669</v>
      </c>
      <c r="D1177" s="21" t="s">
        <v>3755</v>
      </c>
      <c r="E1177" s="21" t="s">
        <v>8567</v>
      </c>
      <c r="F1177" s="21" t="s">
        <v>8568</v>
      </c>
      <c r="G1177" s="21" t="s">
        <v>8560</v>
      </c>
      <c r="H1177" s="21" t="s">
        <v>3732</v>
      </c>
      <c r="I1177" s="20"/>
      <c r="J1177" s="21"/>
    </row>
    <row r="1178" spans="1:10" ht="36" x14ac:dyDescent="0.25">
      <c r="A1178" s="22">
        <v>1174</v>
      </c>
      <c r="B1178" s="22" t="s">
        <v>3668</v>
      </c>
      <c r="C1178" s="23" t="s">
        <v>3669</v>
      </c>
      <c r="D1178" s="23" t="s">
        <v>3755</v>
      </c>
      <c r="E1178" s="23" t="s">
        <v>8569</v>
      </c>
      <c r="F1178" s="23" t="s">
        <v>8570</v>
      </c>
      <c r="G1178" s="23" t="s">
        <v>8560</v>
      </c>
      <c r="H1178" s="23" t="s">
        <v>3732</v>
      </c>
      <c r="I1178" s="22"/>
      <c r="J1178" s="23"/>
    </row>
    <row r="1179" spans="1:10" ht="36" x14ac:dyDescent="0.25">
      <c r="A1179" s="20">
        <v>1175</v>
      </c>
      <c r="B1179" s="20" t="s">
        <v>3668</v>
      </c>
      <c r="C1179" s="21" t="s">
        <v>3669</v>
      </c>
      <c r="D1179" s="21" t="s">
        <v>3755</v>
      </c>
      <c r="E1179" s="21" t="s">
        <v>8571</v>
      </c>
      <c r="F1179" s="21" t="s">
        <v>8572</v>
      </c>
      <c r="G1179" s="21" t="s">
        <v>8560</v>
      </c>
      <c r="H1179" s="21" t="s">
        <v>3732</v>
      </c>
      <c r="I1179" s="20"/>
      <c r="J1179" s="21"/>
    </row>
    <row r="1180" spans="1:10" ht="18" x14ac:dyDescent="0.25">
      <c r="A1180" s="22">
        <v>1176</v>
      </c>
      <c r="B1180" s="22" t="s">
        <v>3668</v>
      </c>
      <c r="C1180" s="23" t="s">
        <v>3669</v>
      </c>
      <c r="D1180" s="23" t="s">
        <v>3730</v>
      </c>
      <c r="E1180" s="23" t="s">
        <v>8573</v>
      </c>
      <c r="F1180" s="23" t="s">
        <v>8574</v>
      </c>
      <c r="G1180" s="23" t="s">
        <v>8575</v>
      </c>
      <c r="H1180" s="23" t="s">
        <v>3732</v>
      </c>
      <c r="I1180" s="22"/>
      <c r="J1180" s="23"/>
    </row>
    <row r="1181" spans="1:10" ht="18" x14ac:dyDescent="0.25">
      <c r="A1181" s="20">
        <v>1177</v>
      </c>
      <c r="B1181" s="20" t="s">
        <v>3668</v>
      </c>
      <c r="C1181" s="21" t="s">
        <v>3669</v>
      </c>
      <c r="D1181" s="21" t="s">
        <v>3730</v>
      </c>
      <c r="E1181" s="21" t="s">
        <v>8576</v>
      </c>
      <c r="F1181" s="21" t="s">
        <v>8577</v>
      </c>
      <c r="G1181" s="21" t="s">
        <v>8575</v>
      </c>
      <c r="H1181" s="21" t="s">
        <v>3732</v>
      </c>
      <c r="I1181" s="20"/>
      <c r="J1181" s="21"/>
    </row>
    <row r="1182" spans="1:10" ht="18" x14ac:dyDescent="0.25">
      <c r="A1182" s="22">
        <v>1178</v>
      </c>
      <c r="B1182" s="22" t="s">
        <v>3668</v>
      </c>
      <c r="C1182" s="23" t="s">
        <v>3669</v>
      </c>
      <c r="D1182" s="23" t="s">
        <v>3730</v>
      </c>
      <c r="E1182" s="23" t="s">
        <v>8578</v>
      </c>
      <c r="F1182" s="23" t="s">
        <v>8579</v>
      </c>
      <c r="G1182" s="23" t="s">
        <v>8575</v>
      </c>
      <c r="H1182" s="23" t="s">
        <v>3732</v>
      </c>
      <c r="I1182" s="22"/>
      <c r="J1182" s="23"/>
    </row>
    <row r="1183" spans="1:10" ht="18" x14ac:dyDescent="0.25">
      <c r="A1183" s="20">
        <v>1179</v>
      </c>
      <c r="B1183" s="20" t="s">
        <v>3668</v>
      </c>
      <c r="C1183" s="21" t="s">
        <v>3669</v>
      </c>
      <c r="D1183" s="21" t="s">
        <v>3730</v>
      </c>
      <c r="E1183" s="21" t="s">
        <v>8580</v>
      </c>
      <c r="F1183" s="21" t="s">
        <v>8581</v>
      </c>
      <c r="G1183" s="21" t="s">
        <v>8575</v>
      </c>
      <c r="H1183" s="21" t="s">
        <v>3732</v>
      </c>
      <c r="I1183" s="20"/>
      <c r="J1183" s="21"/>
    </row>
    <row r="1184" spans="1:10" ht="18" x14ac:dyDescent="0.25">
      <c r="A1184" s="22">
        <v>1180</v>
      </c>
      <c r="B1184" s="22" t="s">
        <v>3668</v>
      </c>
      <c r="C1184" s="23" t="s">
        <v>3669</v>
      </c>
      <c r="D1184" s="23" t="s">
        <v>3730</v>
      </c>
      <c r="E1184" s="23" t="s">
        <v>8582</v>
      </c>
      <c r="F1184" s="23" t="s">
        <v>8583</v>
      </c>
      <c r="G1184" s="23" t="s">
        <v>8575</v>
      </c>
      <c r="H1184" s="23" t="s">
        <v>3732</v>
      </c>
      <c r="I1184" s="22"/>
      <c r="J1184" s="23"/>
    </row>
    <row r="1185" spans="1:10" ht="18" x14ac:dyDescent="0.25">
      <c r="A1185" s="20">
        <v>1181</v>
      </c>
      <c r="B1185" s="20" t="s">
        <v>3668</v>
      </c>
      <c r="C1185" s="21" t="s">
        <v>3669</v>
      </c>
      <c r="D1185" s="21" t="s">
        <v>3730</v>
      </c>
      <c r="E1185" s="21" t="s">
        <v>8584</v>
      </c>
      <c r="F1185" s="21" t="s">
        <v>8456</v>
      </c>
      <c r="G1185" s="21" t="s">
        <v>8575</v>
      </c>
      <c r="H1185" s="21" t="s">
        <v>3732</v>
      </c>
      <c r="I1185" s="20"/>
      <c r="J1185" s="21"/>
    </row>
    <row r="1186" spans="1:10" ht="18" x14ac:dyDescent="0.25">
      <c r="A1186" s="22">
        <v>1182</v>
      </c>
      <c r="B1186" s="22" t="s">
        <v>3668</v>
      </c>
      <c r="C1186" s="23" t="s">
        <v>3669</v>
      </c>
      <c r="D1186" s="23" t="s">
        <v>3736</v>
      </c>
      <c r="E1186" s="23" t="s">
        <v>8585</v>
      </c>
      <c r="F1186" s="23" t="s">
        <v>8586</v>
      </c>
      <c r="G1186" s="23" t="s">
        <v>8587</v>
      </c>
      <c r="H1186" s="23" t="s">
        <v>3738</v>
      </c>
      <c r="I1186" s="22"/>
      <c r="J1186" s="23"/>
    </row>
    <row r="1187" spans="1:10" ht="18" x14ac:dyDescent="0.25">
      <c r="A1187" s="20">
        <v>1183</v>
      </c>
      <c r="B1187" s="20" t="s">
        <v>3668</v>
      </c>
      <c r="C1187" s="21" t="s">
        <v>3669</v>
      </c>
      <c r="D1187" s="21" t="s">
        <v>3736</v>
      </c>
      <c r="E1187" s="21" t="s">
        <v>8588</v>
      </c>
      <c r="F1187" s="21" t="s">
        <v>8589</v>
      </c>
      <c r="G1187" s="21" t="s">
        <v>8587</v>
      </c>
      <c r="H1187" s="21" t="s">
        <v>3738</v>
      </c>
      <c r="I1187" s="20"/>
      <c r="J1187" s="21"/>
    </row>
    <row r="1188" spans="1:10" ht="36" x14ac:dyDescent="0.25">
      <c r="A1188" s="22">
        <v>1184</v>
      </c>
      <c r="B1188" s="22" t="s">
        <v>3668</v>
      </c>
      <c r="C1188" s="23" t="s">
        <v>3669</v>
      </c>
      <c r="D1188" s="23" t="s">
        <v>3736</v>
      </c>
      <c r="E1188" s="23" t="s">
        <v>8590</v>
      </c>
      <c r="F1188" s="23" t="s">
        <v>8591</v>
      </c>
      <c r="G1188" s="23" t="s">
        <v>8587</v>
      </c>
      <c r="H1188" s="23" t="s">
        <v>3738</v>
      </c>
      <c r="I1188" s="22"/>
      <c r="J1188" s="23"/>
    </row>
    <row r="1189" spans="1:10" ht="36" x14ac:dyDescent="0.25">
      <c r="A1189" s="20">
        <v>1185</v>
      </c>
      <c r="B1189" s="20" t="s">
        <v>3668</v>
      </c>
      <c r="C1189" s="21" t="s">
        <v>3669</v>
      </c>
      <c r="D1189" s="21" t="s">
        <v>3739</v>
      </c>
      <c r="E1189" s="21" t="s">
        <v>8592</v>
      </c>
      <c r="F1189" s="21" t="s">
        <v>8593</v>
      </c>
      <c r="G1189" s="21" t="s">
        <v>8594</v>
      </c>
      <c r="H1189" s="21" t="s">
        <v>3738</v>
      </c>
      <c r="I1189" s="20"/>
      <c r="J1189" s="21" t="s">
        <v>5957</v>
      </c>
    </row>
    <row r="1190" spans="1:10" ht="36" x14ac:dyDescent="0.25">
      <c r="A1190" s="22">
        <v>1186</v>
      </c>
      <c r="B1190" s="22" t="s">
        <v>3668</v>
      </c>
      <c r="C1190" s="23" t="s">
        <v>3669</v>
      </c>
      <c r="D1190" s="23" t="s">
        <v>3745</v>
      </c>
      <c r="E1190" s="23" t="s">
        <v>8595</v>
      </c>
      <c r="F1190" s="23" t="s">
        <v>8596</v>
      </c>
      <c r="G1190" s="23"/>
      <c r="H1190" s="23" t="s">
        <v>3747</v>
      </c>
      <c r="I1190" s="22"/>
      <c r="J1190" s="23"/>
    </row>
    <row r="1191" spans="1:10" ht="36" x14ac:dyDescent="0.25">
      <c r="A1191" s="20">
        <v>1187</v>
      </c>
      <c r="B1191" s="20" t="s">
        <v>3668</v>
      </c>
      <c r="C1191" s="21" t="s">
        <v>3669</v>
      </c>
      <c r="D1191" s="21" t="s">
        <v>3745</v>
      </c>
      <c r="E1191" s="21" t="s">
        <v>8597</v>
      </c>
      <c r="F1191" s="21" t="s">
        <v>8598</v>
      </c>
      <c r="G1191" s="21"/>
      <c r="H1191" s="21" t="s">
        <v>3747</v>
      </c>
      <c r="I1191" s="20"/>
      <c r="J1191" s="21"/>
    </row>
    <row r="1192" spans="1:10" ht="36" x14ac:dyDescent="0.25">
      <c r="A1192" s="22">
        <v>1188</v>
      </c>
      <c r="B1192" s="22" t="s">
        <v>3668</v>
      </c>
      <c r="C1192" s="23" t="s">
        <v>3669</v>
      </c>
      <c r="D1192" s="23" t="s">
        <v>3745</v>
      </c>
      <c r="E1192" s="23" t="s">
        <v>8599</v>
      </c>
      <c r="F1192" s="23" t="s">
        <v>3751</v>
      </c>
      <c r="G1192" s="23"/>
      <c r="H1192" s="23" t="s">
        <v>3747</v>
      </c>
      <c r="I1192" s="22"/>
      <c r="J1192" s="23"/>
    </row>
    <row r="1193" spans="1:10" ht="36" x14ac:dyDescent="0.25">
      <c r="A1193" s="20">
        <v>1189</v>
      </c>
      <c r="B1193" s="20" t="s">
        <v>3668</v>
      </c>
      <c r="C1193" s="21" t="s">
        <v>3669</v>
      </c>
      <c r="D1193" s="21" t="s">
        <v>3745</v>
      </c>
      <c r="E1193" s="21" t="s">
        <v>8600</v>
      </c>
      <c r="F1193" s="21" t="s">
        <v>3753</v>
      </c>
      <c r="G1193" s="21"/>
      <c r="H1193" s="21" t="s">
        <v>3747</v>
      </c>
      <c r="I1193" s="20"/>
      <c r="J1193" s="21"/>
    </row>
    <row r="1194" spans="1:10" ht="54" x14ac:dyDescent="0.25">
      <c r="A1194" s="22">
        <v>1190</v>
      </c>
      <c r="B1194" s="22" t="s">
        <v>3668</v>
      </c>
      <c r="C1194" s="23" t="s">
        <v>3669</v>
      </c>
      <c r="D1194" s="23" t="s">
        <v>3745</v>
      </c>
      <c r="E1194" s="23" t="s">
        <v>8601</v>
      </c>
      <c r="F1194" s="23" t="s">
        <v>8602</v>
      </c>
      <c r="G1194" s="23" t="s">
        <v>8603</v>
      </c>
      <c r="H1194" s="23" t="s">
        <v>3747</v>
      </c>
      <c r="I1194" s="22"/>
      <c r="J1194" s="23" t="s">
        <v>6083</v>
      </c>
    </row>
    <row r="1195" spans="1:10" ht="36" x14ac:dyDescent="0.25">
      <c r="A1195" s="20">
        <v>1191</v>
      </c>
      <c r="B1195" s="20" t="s">
        <v>3668</v>
      </c>
      <c r="C1195" s="21" t="s">
        <v>3669</v>
      </c>
      <c r="D1195" s="21" t="s">
        <v>3730</v>
      </c>
      <c r="E1195" s="21" t="s">
        <v>8604</v>
      </c>
      <c r="F1195" s="21" t="s">
        <v>8605</v>
      </c>
      <c r="G1195" s="21" t="s">
        <v>8606</v>
      </c>
      <c r="H1195" s="21" t="s">
        <v>3732</v>
      </c>
      <c r="I1195" s="20" t="s">
        <v>5914</v>
      </c>
      <c r="J1195" s="21" t="s">
        <v>6107</v>
      </c>
    </row>
    <row r="1196" spans="1:10" ht="36" x14ac:dyDescent="0.25">
      <c r="A1196" s="22">
        <v>1192</v>
      </c>
      <c r="B1196" s="22" t="s">
        <v>3758</v>
      </c>
      <c r="C1196" s="23" t="s">
        <v>3759</v>
      </c>
      <c r="D1196" s="23" t="s">
        <v>3760</v>
      </c>
      <c r="E1196" s="23" t="s">
        <v>8607</v>
      </c>
      <c r="F1196" s="23" t="s">
        <v>7239</v>
      </c>
      <c r="G1196" s="23"/>
      <c r="H1196" s="23" t="s">
        <v>3016</v>
      </c>
      <c r="I1196" s="22"/>
      <c r="J1196" s="23"/>
    </row>
    <row r="1197" spans="1:10" ht="36" x14ac:dyDescent="0.25">
      <c r="A1197" s="20">
        <v>1193</v>
      </c>
      <c r="B1197" s="20" t="s">
        <v>3758</v>
      </c>
      <c r="C1197" s="21" t="s">
        <v>3759</v>
      </c>
      <c r="D1197" s="21" t="s">
        <v>3760</v>
      </c>
      <c r="E1197" s="21" t="s">
        <v>8608</v>
      </c>
      <c r="F1197" s="21" t="s">
        <v>8609</v>
      </c>
      <c r="G1197" s="21"/>
      <c r="H1197" s="21" t="s">
        <v>3016</v>
      </c>
      <c r="I1197" s="20"/>
      <c r="J1197" s="21"/>
    </row>
    <row r="1198" spans="1:10" ht="36" x14ac:dyDescent="0.25">
      <c r="A1198" s="22">
        <v>1194</v>
      </c>
      <c r="B1198" s="22" t="s">
        <v>3758</v>
      </c>
      <c r="C1198" s="23" t="s">
        <v>3759</v>
      </c>
      <c r="D1198" s="23" t="s">
        <v>3760</v>
      </c>
      <c r="E1198" s="23" t="s">
        <v>8610</v>
      </c>
      <c r="F1198" s="23" t="s">
        <v>1708</v>
      </c>
      <c r="G1198" s="23"/>
      <c r="H1198" s="23" t="s">
        <v>3016</v>
      </c>
      <c r="I1198" s="22"/>
      <c r="J1198" s="23"/>
    </row>
    <row r="1199" spans="1:10" ht="36" x14ac:dyDescent="0.25">
      <c r="A1199" s="20">
        <v>1195</v>
      </c>
      <c r="B1199" s="20" t="s">
        <v>3758</v>
      </c>
      <c r="C1199" s="21" t="s">
        <v>3759</v>
      </c>
      <c r="D1199" s="21" t="s">
        <v>3760</v>
      </c>
      <c r="E1199" s="21" t="s">
        <v>8611</v>
      </c>
      <c r="F1199" s="21" t="s">
        <v>8612</v>
      </c>
      <c r="G1199" s="21"/>
      <c r="H1199" s="21" t="s">
        <v>3016</v>
      </c>
      <c r="I1199" s="20"/>
      <c r="J1199" s="21"/>
    </row>
    <row r="1200" spans="1:10" ht="36" x14ac:dyDescent="0.25">
      <c r="A1200" s="22">
        <v>1196</v>
      </c>
      <c r="B1200" s="22" t="s">
        <v>3758</v>
      </c>
      <c r="C1200" s="23" t="s">
        <v>3759</v>
      </c>
      <c r="D1200" s="23" t="s">
        <v>3760</v>
      </c>
      <c r="E1200" s="23" t="s">
        <v>8613</v>
      </c>
      <c r="F1200" s="23" t="s">
        <v>8614</v>
      </c>
      <c r="G1200" s="23" t="s">
        <v>8615</v>
      </c>
      <c r="H1200" s="23" t="s">
        <v>3016</v>
      </c>
      <c r="I1200" s="22"/>
      <c r="J1200" s="23"/>
    </row>
    <row r="1201" spans="1:10" ht="36" x14ac:dyDescent="0.25">
      <c r="A1201" s="20">
        <v>1197</v>
      </c>
      <c r="B1201" s="20" t="s">
        <v>3758</v>
      </c>
      <c r="C1201" s="21" t="s">
        <v>3759</v>
      </c>
      <c r="D1201" s="21" t="s">
        <v>3760</v>
      </c>
      <c r="E1201" s="21" t="s">
        <v>8616</v>
      </c>
      <c r="F1201" s="21" t="s">
        <v>8617</v>
      </c>
      <c r="G1201" s="21"/>
      <c r="H1201" s="21" t="s">
        <v>3021</v>
      </c>
      <c r="I1201" s="20"/>
      <c r="J1201" s="21"/>
    </row>
    <row r="1202" spans="1:10" ht="36" x14ac:dyDescent="0.25">
      <c r="A1202" s="22">
        <v>1198</v>
      </c>
      <c r="B1202" s="22" t="s">
        <v>3758</v>
      </c>
      <c r="C1202" s="23" t="s">
        <v>3759</v>
      </c>
      <c r="D1202" s="23" t="s">
        <v>3760</v>
      </c>
      <c r="E1202" s="23" t="s">
        <v>8618</v>
      </c>
      <c r="F1202" s="23" t="s">
        <v>8619</v>
      </c>
      <c r="G1202" s="23"/>
      <c r="H1202" s="23" t="s">
        <v>3021</v>
      </c>
      <c r="I1202" s="22"/>
      <c r="J1202" s="23"/>
    </row>
    <row r="1203" spans="1:10" ht="36" x14ac:dyDescent="0.25">
      <c r="A1203" s="20">
        <v>1199</v>
      </c>
      <c r="B1203" s="20" t="s">
        <v>3758</v>
      </c>
      <c r="C1203" s="21" t="s">
        <v>3759</v>
      </c>
      <c r="D1203" s="21" t="s">
        <v>3760</v>
      </c>
      <c r="E1203" s="21" t="s">
        <v>8620</v>
      </c>
      <c r="F1203" s="21" t="s">
        <v>8621</v>
      </c>
      <c r="G1203" s="21"/>
      <c r="H1203" s="21" t="s">
        <v>3021</v>
      </c>
      <c r="I1203" s="20"/>
      <c r="J1203" s="21"/>
    </row>
    <row r="1204" spans="1:10" ht="36" x14ac:dyDescent="0.25">
      <c r="A1204" s="22">
        <v>1200</v>
      </c>
      <c r="B1204" s="22" t="s">
        <v>3758</v>
      </c>
      <c r="C1204" s="23" t="s">
        <v>3759</v>
      </c>
      <c r="D1204" s="23" t="s">
        <v>3789</v>
      </c>
      <c r="E1204" s="23" t="s">
        <v>8622</v>
      </c>
      <c r="F1204" s="23" t="s">
        <v>8623</v>
      </c>
      <c r="G1204" s="23" t="s">
        <v>8624</v>
      </c>
      <c r="H1204" s="23" t="s">
        <v>3719</v>
      </c>
      <c r="I1204" s="22"/>
      <c r="J1204" s="23" t="s">
        <v>5957</v>
      </c>
    </row>
    <row r="1205" spans="1:10" ht="36" x14ac:dyDescent="0.25">
      <c r="A1205" s="20">
        <v>1201</v>
      </c>
      <c r="B1205" s="20" t="s">
        <v>3758</v>
      </c>
      <c r="C1205" s="21" t="s">
        <v>3759</v>
      </c>
      <c r="D1205" s="21" t="s">
        <v>3789</v>
      </c>
      <c r="E1205" s="21" t="s">
        <v>8625</v>
      </c>
      <c r="F1205" s="21" t="s">
        <v>8626</v>
      </c>
      <c r="G1205" s="21" t="s">
        <v>8627</v>
      </c>
      <c r="H1205" s="21" t="s">
        <v>3719</v>
      </c>
      <c r="I1205" s="20"/>
      <c r="J1205" s="21" t="s">
        <v>5957</v>
      </c>
    </row>
    <row r="1206" spans="1:10" ht="54" x14ac:dyDescent="0.25">
      <c r="A1206" s="22">
        <v>1202</v>
      </c>
      <c r="B1206" s="22" t="s">
        <v>3758</v>
      </c>
      <c r="C1206" s="23" t="s">
        <v>3759</v>
      </c>
      <c r="D1206" s="23" t="s">
        <v>3789</v>
      </c>
      <c r="E1206" s="23" t="s">
        <v>8628</v>
      </c>
      <c r="F1206" s="23" t="s">
        <v>8629</v>
      </c>
      <c r="G1206" s="23" t="s">
        <v>8630</v>
      </c>
      <c r="H1206" s="23" t="s">
        <v>3719</v>
      </c>
      <c r="I1206" s="22"/>
      <c r="J1206" s="23" t="s">
        <v>5957</v>
      </c>
    </row>
    <row r="1207" spans="1:10" ht="36" x14ac:dyDescent="0.25">
      <c r="A1207" s="20">
        <v>1203</v>
      </c>
      <c r="B1207" s="20" t="s">
        <v>3758</v>
      </c>
      <c r="C1207" s="21" t="s">
        <v>3759</v>
      </c>
      <c r="D1207" s="21" t="s">
        <v>3789</v>
      </c>
      <c r="E1207" s="21" t="s">
        <v>8631</v>
      </c>
      <c r="F1207" s="21" t="s">
        <v>3806</v>
      </c>
      <c r="G1207" s="21" t="s">
        <v>8632</v>
      </c>
      <c r="H1207" s="21" t="s">
        <v>3797</v>
      </c>
      <c r="I1207" s="20"/>
      <c r="J1207" s="21" t="s">
        <v>6083</v>
      </c>
    </row>
    <row r="1208" spans="1:10" ht="36" x14ac:dyDescent="0.25">
      <c r="A1208" s="22">
        <v>1204</v>
      </c>
      <c r="B1208" s="22" t="s">
        <v>3758</v>
      </c>
      <c r="C1208" s="23" t="s">
        <v>3759</v>
      </c>
      <c r="D1208" s="23" t="s">
        <v>3789</v>
      </c>
      <c r="E1208" s="23" t="s">
        <v>8633</v>
      </c>
      <c r="F1208" s="23" t="s">
        <v>8634</v>
      </c>
      <c r="G1208" s="23"/>
      <c r="H1208" s="23" t="s">
        <v>3797</v>
      </c>
      <c r="I1208" s="22"/>
      <c r="J1208" s="23"/>
    </row>
    <row r="1209" spans="1:10" ht="36" x14ac:dyDescent="0.25">
      <c r="A1209" s="20">
        <v>1205</v>
      </c>
      <c r="B1209" s="20" t="s">
        <v>3758</v>
      </c>
      <c r="C1209" s="21" t="s">
        <v>3759</v>
      </c>
      <c r="D1209" s="21" t="s">
        <v>3789</v>
      </c>
      <c r="E1209" s="21" t="s">
        <v>8635</v>
      </c>
      <c r="F1209" s="21" t="s">
        <v>8636</v>
      </c>
      <c r="G1209" s="21"/>
      <c r="H1209" s="21" t="s">
        <v>3797</v>
      </c>
      <c r="I1209" s="20"/>
      <c r="J1209" s="21"/>
    </row>
    <row r="1210" spans="1:10" ht="36" x14ac:dyDescent="0.25">
      <c r="A1210" s="22">
        <v>1206</v>
      </c>
      <c r="B1210" s="22" t="s">
        <v>3758</v>
      </c>
      <c r="C1210" s="23" t="s">
        <v>3759</v>
      </c>
      <c r="D1210" s="23" t="s">
        <v>3802</v>
      </c>
      <c r="E1210" s="23" t="s">
        <v>8637</v>
      </c>
      <c r="F1210" s="23" t="s">
        <v>8638</v>
      </c>
      <c r="G1210" s="23"/>
      <c r="H1210" s="23" t="s">
        <v>3797</v>
      </c>
      <c r="I1210" s="22"/>
      <c r="J1210" s="23" t="s">
        <v>5957</v>
      </c>
    </row>
    <row r="1211" spans="1:10" ht="36" x14ac:dyDescent="0.25">
      <c r="A1211" s="20">
        <v>1207</v>
      </c>
      <c r="B1211" s="20" t="s">
        <v>3758</v>
      </c>
      <c r="C1211" s="21" t="s">
        <v>3759</v>
      </c>
      <c r="D1211" s="21" t="s">
        <v>3802</v>
      </c>
      <c r="E1211" s="21" t="s">
        <v>8639</v>
      </c>
      <c r="F1211" s="21" t="s">
        <v>8640</v>
      </c>
      <c r="G1211" s="21"/>
      <c r="H1211" s="21" t="s">
        <v>3797</v>
      </c>
      <c r="I1211" s="20"/>
      <c r="J1211" s="21" t="s">
        <v>5957</v>
      </c>
    </row>
    <row r="1212" spans="1:10" ht="36" x14ac:dyDescent="0.25">
      <c r="A1212" s="22">
        <v>1208</v>
      </c>
      <c r="B1212" s="22" t="s">
        <v>3758</v>
      </c>
      <c r="C1212" s="23" t="s">
        <v>3759</v>
      </c>
      <c r="D1212" s="23" t="s">
        <v>3802</v>
      </c>
      <c r="E1212" s="23" t="s">
        <v>8641</v>
      </c>
      <c r="F1212" s="23" t="s">
        <v>8642</v>
      </c>
      <c r="G1212" s="23" t="s">
        <v>8643</v>
      </c>
      <c r="H1212" s="23" t="s">
        <v>3797</v>
      </c>
      <c r="I1212" s="22"/>
      <c r="J1212" s="23" t="s">
        <v>5957</v>
      </c>
    </row>
    <row r="1213" spans="1:10" ht="36" x14ac:dyDescent="0.25">
      <c r="A1213" s="20">
        <v>1209</v>
      </c>
      <c r="B1213" s="20" t="s">
        <v>3758</v>
      </c>
      <c r="C1213" s="21" t="s">
        <v>3759</v>
      </c>
      <c r="D1213" s="21" t="s">
        <v>3802</v>
      </c>
      <c r="E1213" s="21" t="s">
        <v>8644</v>
      </c>
      <c r="F1213" s="21" t="s">
        <v>8645</v>
      </c>
      <c r="G1213" s="21"/>
      <c r="H1213" s="21" t="s">
        <v>3797</v>
      </c>
      <c r="I1213" s="20"/>
      <c r="J1213" s="21" t="s">
        <v>5957</v>
      </c>
    </row>
    <row r="1214" spans="1:10" ht="36" x14ac:dyDescent="0.25">
      <c r="A1214" s="22">
        <v>1210</v>
      </c>
      <c r="B1214" s="22" t="s">
        <v>3758</v>
      </c>
      <c r="C1214" s="23" t="s">
        <v>3759</v>
      </c>
      <c r="D1214" s="23" t="s">
        <v>3802</v>
      </c>
      <c r="E1214" s="23" t="s">
        <v>8646</v>
      </c>
      <c r="F1214" s="23" t="s">
        <v>8647</v>
      </c>
      <c r="G1214" s="23" t="s">
        <v>8648</v>
      </c>
      <c r="H1214" s="23" t="s">
        <v>3797</v>
      </c>
      <c r="I1214" s="22"/>
      <c r="J1214" s="23" t="s">
        <v>5957</v>
      </c>
    </row>
    <row r="1215" spans="1:10" ht="36" x14ac:dyDescent="0.25">
      <c r="A1215" s="20">
        <v>1211</v>
      </c>
      <c r="B1215" s="20" t="s">
        <v>3758</v>
      </c>
      <c r="C1215" s="21" t="s">
        <v>3759</v>
      </c>
      <c r="D1215" s="21" t="s">
        <v>3802</v>
      </c>
      <c r="E1215" s="21" t="s">
        <v>8649</v>
      </c>
      <c r="F1215" s="21" t="s">
        <v>8650</v>
      </c>
      <c r="G1215" s="21"/>
      <c r="H1215" s="21" t="s">
        <v>3797</v>
      </c>
      <c r="I1215" s="20"/>
      <c r="J1215" s="21" t="s">
        <v>5957</v>
      </c>
    </row>
    <row r="1216" spans="1:10" ht="36" x14ac:dyDescent="0.25">
      <c r="A1216" s="22">
        <v>1212</v>
      </c>
      <c r="B1216" s="22" t="s">
        <v>3758</v>
      </c>
      <c r="C1216" s="23" t="s">
        <v>3759</v>
      </c>
      <c r="D1216" s="23" t="s">
        <v>3802</v>
      </c>
      <c r="E1216" s="23" t="s">
        <v>8651</v>
      </c>
      <c r="F1216" s="23" t="s">
        <v>8652</v>
      </c>
      <c r="G1216" s="23"/>
      <c r="H1216" s="23" t="s">
        <v>3797</v>
      </c>
      <c r="I1216" s="22"/>
      <c r="J1216" s="23" t="s">
        <v>5957</v>
      </c>
    </row>
    <row r="1217" spans="1:10" ht="36" x14ac:dyDescent="0.25">
      <c r="A1217" s="20">
        <v>1213</v>
      </c>
      <c r="B1217" s="20" t="s">
        <v>3758</v>
      </c>
      <c r="C1217" s="21" t="s">
        <v>3759</v>
      </c>
      <c r="D1217" s="21" t="s">
        <v>3802</v>
      </c>
      <c r="E1217" s="21" t="s">
        <v>8653</v>
      </c>
      <c r="F1217" s="21" t="s">
        <v>8654</v>
      </c>
      <c r="G1217" s="21"/>
      <c r="H1217" s="21" t="s">
        <v>3797</v>
      </c>
      <c r="I1217" s="20"/>
      <c r="J1217" s="21" t="s">
        <v>5957</v>
      </c>
    </row>
    <row r="1218" spans="1:10" ht="36" x14ac:dyDescent="0.25">
      <c r="A1218" s="22">
        <v>1214</v>
      </c>
      <c r="B1218" s="22" t="s">
        <v>3758</v>
      </c>
      <c r="C1218" s="23" t="s">
        <v>3759</v>
      </c>
      <c r="D1218" s="23" t="s">
        <v>3789</v>
      </c>
      <c r="E1218" s="23" t="s">
        <v>8655</v>
      </c>
      <c r="F1218" s="23" t="s">
        <v>8656</v>
      </c>
      <c r="G1218" s="23"/>
      <c r="H1218" s="23" t="s">
        <v>3816</v>
      </c>
      <c r="I1218" s="22"/>
      <c r="J1218" s="23"/>
    </row>
    <row r="1219" spans="1:10" ht="18" x14ac:dyDescent="0.25">
      <c r="A1219" s="20">
        <v>1215</v>
      </c>
      <c r="B1219" s="20" t="s">
        <v>3758</v>
      </c>
      <c r="C1219" s="21" t="s">
        <v>3759</v>
      </c>
      <c r="D1219" s="21" t="s">
        <v>3819</v>
      </c>
      <c r="E1219" s="21" t="s">
        <v>8657</v>
      </c>
      <c r="F1219" s="21" t="s">
        <v>3823</v>
      </c>
      <c r="G1219" s="21"/>
      <c r="H1219" s="21" t="s">
        <v>3816</v>
      </c>
      <c r="I1219" s="20"/>
      <c r="J1219" s="21" t="s">
        <v>5957</v>
      </c>
    </row>
    <row r="1220" spans="1:10" ht="18" x14ac:dyDescent="0.25">
      <c r="A1220" s="22">
        <v>1216</v>
      </c>
      <c r="B1220" s="22" t="s">
        <v>3758</v>
      </c>
      <c r="C1220" s="23" t="s">
        <v>3759</v>
      </c>
      <c r="D1220" s="23" t="s">
        <v>3819</v>
      </c>
      <c r="E1220" s="23" t="s">
        <v>8658</v>
      </c>
      <c r="F1220" s="23" t="s">
        <v>3825</v>
      </c>
      <c r="G1220" s="23" t="s">
        <v>8659</v>
      </c>
      <c r="H1220" s="23" t="s">
        <v>3816</v>
      </c>
      <c r="I1220" s="22"/>
      <c r="J1220" s="23" t="s">
        <v>5957</v>
      </c>
    </row>
    <row r="1221" spans="1:10" ht="18" x14ac:dyDescent="0.25">
      <c r="A1221" s="20">
        <v>1217</v>
      </c>
      <c r="B1221" s="20" t="s">
        <v>3758</v>
      </c>
      <c r="C1221" s="21" t="s">
        <v>3759</v>
      </c>
      <c r="D1221" s="21" t="s">
        <v>3819</v>
      </c>
      <c r="E1221" s="21" t="s">
        <v>8660</v>
      </c>
      <c r="F1221" s="21" t="s">
        <v>3234</v>
      </c>
      <c r="G1221" s="21" t="s">
        <v>8661</v>
      </c>
      <c r="H1221" s="21" t="s">
        <v>3832</v>
      </c>
      <c r="I1221" s="20"/>
      <c r="J1221" s="21"/>
    </row>
    <row r="1222" spans="1:10" ht="36" x14ac:dyDescent="0.25">
      <c r="A1222" s="22">
        <v>1218</v>
      </c>
      <c r="B1222" s="22" t="s">
        <v>3758</v>
      </c>
      <c r="C1222" s="23" t="s">
        <v>3759</v>
      </c>
      <c r="D1222" s="23" t="s">
        <v>3836</v>
      </c>
      <c r="E1222" s="23" t="s">
        <v>8662</v>
      </c>
      <c r="F1222" s="23" t="s">
        <v>8663</v>
      </c>
      <c r="G1222" s="23"/>
      <c r="H1222" s="23" t="s">
        <v>3846</v>
      </c>
      <c r="I1222" s="22"/>
      <c r="J1222" s="23"/>
    </row>
    <row r="1223" spans="1:10" ht="36" x14ac:dyDescent="0.25">
      <c r="A1223" s="20">
        <v>1219</v>
      </c>
      <c r="B1223" s="20" t="s">
        <v>3758</v>
      </c>
      <c r="C1223" s="21" t="s">
        <v>3759</v>
      </c>
      <c r="D1223" s="21" t="s">
        <v>3836</v>
      </c>
      <c r="E1223" s="21" t="s">
        <v>8664</v>
      </c>
      <c r="F1223" s="21" t="s">
        <v>8665</v>
      </c>
      <c r="G1223" s="21"/>
      <c r="H1223" s="21" t="s">
        <v>3846</v>
      </c>
      <c r="I1223" s="20"/>
      <c r="J1223" s="21"/>
    </row>
    <row r="1224" spans="1:10" ht="18" x14ac:dyDescent="0.25">
      <c r="A1224" s="22">
        <v>1220</v>
      </c>
      <c r="B1224" s="22" t="s">
        <v>3758</v>
      </c>
      <c r="C1224" s="23" t="s">
        <v>3759</v>
      </c>
      <c r="D1224" s="23" t="s">
        <v>3836</v>
      </c>
      <c r="E1224" s="23" t="s">
        <v>8666</v>
      </c>
      <c r="F1224" s="23" t="s">
        <v>8667</v>
      </c>
      <c r="G1224" s="23"/>
      <c r="H1224" s="23" t="s">
        <v>3846</v>
      </c>
      <c r="I1224" s="22"/>
      <c r="J1224" s="23"/>
    </row>
    <row r="1225" spans="1:10" ht="18" x14ac:dyDescent="0.25">
      <c r="A1225" s="20">
        <v>1221</v>
      </c>
      <c r="B1225" s="20" t="s">
        <v>3758</v>
      </c>
      <c r="C1225" s="21" t="s">
        <v>3759</v>
      </c>
      <c r="D1225" s="21" t="s">
        <v>3836</v>
      </c>
      <c r="E1225" s="21" t="s">
        <v>8668</v>
      </c>
      <c r="F1225" s="21" t="s">
        <v>8669</v>
      </c>
      <c r="G1225" s="21" t="s">
        <v>8670</v>
      </c>
      <c r="H1225" s="21" t="s">
        <v>3846</v>
      </c>
      <c r="I1225" s="20"/>
      <c r="J1225" s="21"/>
    </row>
    <row r="1226" spans="1:10" ht="18" x14ac:dyDescent="0.25">
      <c r="A1226" s="22">
        <v>1222</v>
      </c>
      <c r="B1226" s="22" t="s">
        <v>3758</v>
      </c>
      <c r="C1226" s="23" t="s">
        <v>3759</v>
      </c>
      <c r="D1226" s="23" t="s">
        <v>3836</v>
      </c>
      <c r="E1226" s="23" t="s">
        <v>8671</v>
      </c>
      <c r="F1226" s="23" t="s">
        <v>3854</v>
      </c>
      <c r="G1226" s="23"/>
      <c r="H1226" s="23" t="s">
        <v>3846</v>
      </c>
      <c r="I1226" s="22"/>
      <c r="J1226" s="23"/>
    </row>
    <row r="1227" spans="1:10" ht="36" x14ac:dyDescent="0.25">
      <c r="A1227" s="20">
        <v>1223</v>
      </c>
      <c r="B1227" s="20" t="s">
        <v>3758</v>
      </c>
      <c r="C1227" s="21" t="s">
        <v>3759</v>
      </c>
      <c r="D1227" s="21" t="s">
        <v>3836</v>
      </c>
      <c r="E1227" s="21" t="s">
        <v>8672</v>
      </c>
      <c r="F1227" s="21" t="s">
        <v>3856</v>
      </c>
      <c r="G1227" s="21"/>
      <c r="H1227" s="21" t="s">
        <v>3846</v>
      </c>
      <c r="I1227" s="20"/>
      <c r="J1227" s="21"/>
    </row>
    <row r="1228" spans="1:10" ht="18" x14ac:dyDescent="0.25">
      <c r="A1228" s="22">
        <v>1224</v>
      </c>
      <c r="B1228" s="22" t="s">
        <v>3758</v>
      </c>
      <c r="C1228" s="23" t="s">
        <v>3759</v>
      </c>
      <c r="D1228" s="23" t="s">
        <v>3836</v>
      </c>
      <c r="E1228" s="23" t="s">
        <v>8673</v>
      </c>
      <c r="F1228" s="23" t="s">
        <v>8674</v>
      </c>
      <c r="G1228" s="23" t="s">
        <v>8675</v>
      </c>
      <c r="H1228" s="23" t="s">
        <v>3846</v>
      </c>
      <c r="I1228" s="22"/>
      <c r="J1228" s="23"/>
    </row>
    <row r="1229" spans="1:10" ht="36" x14ac:dyDescent="0.25">
      <c r="A1229" s="20">
        <v>1225</v>
      </c>
      <c r="B1229" s="20" t="s">
        <v>3758</v>
      </c>
      <c r="C1229" s="21" t="s">
        <v>3759</v>
      </c>
      <c r="D1229" s="21" t="s">
        <v>3836</v>
      </c>
      <c r="E1229" s="21" t="s">
        <v>8676</v>
      </c>
      <c r="F1229" s="21" t="s">
        <v>8677</v>
      </c>
      <c r="G1229" s="21"/>
      <c r="H1229" s="21" t="s">
        <v>3846</v>
      </c>
      <c r="I1229" s="20"/>
      <c r="J1229" s="21" t="s">
        <v>6083</v>
      </c>
    </row>
    <row r="1230" spans="1:10" ht="36" x14ac:dyDescent="0.25">
      <c r="A1230" s="22">
        <v>1226</v>
      </c>
      <c r="B1230" s="22" t="s">
        <v>3758</v>
      </c>
      <c r="C1230" s="23" t="s">
        <v>3759</v>
      </c>
      <c r="D1230" s="23" t="s">
        <v>3836</v>
      </c>
      <c r="E1230" s="23" t="s">
        <v>8678</v>
      </c>
      <c r="F1230" s="23" t="s">
        <v>3863</v>
      </c>
      <c r="G1230" s="23"/>
      <c r="H1230" s="23" t="s">
        <v>3846</v>
      </c>
      <c r="I1230" s="22"/>
      <c r="J1230" s="23"/>
    </row>
    <row r="1231" spans="1:10" ht="36" x14ac:dyDescent="0.25">
      <c r="A1231" s="20">
        <v>1227</v>
      </c>
      <c r="B1231" s="20" t="s">
        <v>3758</v>
      </c>
      <c r="C1231" s="21" t="s">
        <v>3759</v>
      </c>
      <c r="D1231" s="21" t="s">
        <v>3868</v>
      </c>
      <c r="E1231" s="21" t="s">
        <v>8679</v>
      </c>
      <c r="F1231" s="21" t="s">
        <v>8680</v>
      </c>
      <c r="G1231" s="21"/>
      <c r="H1231" s="21" t="s">
        <v>3871</v>
      </c>
      <c r="I1231" s="20"/>
      <c r="J1231" s="21"/>
    </row>
    <row r="1232" spans="1:10" ht="18" x14ac:dyDescent="0.25">
      <c r="A1232" s="22">
        <v>1228</v>
      </c>
      <c r="B1232" s="22" t="s">
        <v>3758</v>
      </c>
      <c r="C1232" s="23" t="s">
        <v>3759</v>
      </c>
      <c r="D1232" s="23" t="s">
        <v>3868</v>
      </c>
      <c r="E1232" s="23" t="s">
        <v>8681</v>
      </c>
      <c r="F1232" s="23" t="s">
        <v>8682</v>
      </c>
      <c r="G1232" s="23"/>
      <c r="H1232" s="23" t="s">
        <v>3871</v>
      </c>
      <c r="I1232" s="22"/>
      <c r="J1232" s="23"/>
    </row>
    <row r="1233" spans="1:10" ht="36" x14ac:dyDescent="0.25">
      <c r="A1233" s="20">
        <v>1229</v>
      </c>
      <c r="B1233" s="20" t="s">
        <v>3758</v>
      </c>
      <c r="C1233" s="21" t="s">
        <v>3759</v>
      </c>
      <c r="D1233" s="21" t="s">
        <v>3868</v>
      </c>
      <c r="E1233" s="21" t="s">
        <v>8683</v>
      </c>
      <c r="F1233" s="21" t="s">
        <v>3875</v>
      </c>
      <c r="G1233" s="21"/>
      <c r="H1233" s="21" t="s">
        <v>3871</v>
      </c>
      <c r="I1233" s="20"/>
      <c r="J1233" s="21"/>
    </row>
    <row r="1234" spans="1:10" ht="18" x14ac:dyDescent="0.25">
      <c r="A1234" s="22">
        <v>1230</v>
      </c>
      <c r="B1234" s="22" t="s">
        <v>3758</v>
      </c>
      <c r="C1234" s="23" t="s">
        <v>3759</v>
      </c>
      <c r="D1234" s="23" t="s">
        <v>3868</v>
      </c>
      <c r="E1234" s="23" t="s">
        <v>8684</v>
      </c>
      <c r="F1234" s="23" t="s">
        <v>8685</v>
      </c>
      <c r="G1234" s="23"/>
      <c r="H1234" s="23" t="s">
        <v>3871</v>
      </c>
      <c r="I1234" s="22"/>
      <c r="J1234" s="23"/>
    </row>
    <row r="1235" spans="1:10" ht="36" x14ac:dyDescent="0.25">
      <c r="A1235" s="20">
        <v>1231</v>
      </c>
      <c r="B1235" s="20" t="s">
        <v>3758</v>
      </c>
      <c r="C1235" s="21" t="s">
        <v>3759</v>
      </c>
      <c r="D1235" s="21" t="s">
        <v>3600</v>
      </c>
      <c r="E1235" s="21" t="s">
        <v>8686</v>
      </c>
      <c r="F1235" s="21" t="s">
        <v>8687</v>
      </c>
      <c r="G1235" s="21" t="s">
        <v>8688</v>
      </c>
      <c r="H1235" s="21" t="s">
        <v>3603</v>
      </c>
      <c r="I1235" s="20"/>
      <c r="J1235" s="21"/>
    </row>
    <row r="1236" spans="1:10" ht="36" x14ac:dyDescent="0.25">
      <c r="A1236" s="22">
        <v>1232</v>
      </c>
      <c r="B1236" s="22" t="s">
        <v>3758</v>
      </c>
      <c r="C1236" s="23" t="s">
        <v>3759</v>
      </c>
      <c r="D1236" s="23" t="s">
        <v>8689</v>
      </c>
      <c r="E1236" s="23" t="s">
        <v>8620</v>
      </c>
      <c r="F1236" s="23" t="s">
        <v>8690</v>
      </c>
      <c r="G1236" s="23" t="s">
        <v>8659</v>
      </c>
      <c r="H1236" s="23" t="s">
        <v>8691</v>
      </c>
      <c r="I1236" s="22"/>
      <c r="J1236" s="23"/>
    </row>
    <row r="1237" spans="1:10" ht="36" x14ac:dyDescent="0.25">
      <c r="A1237" s="20">
        <v>1233</v>
      </c>
      <c r="B1237" s="20" t="s">
        <v>3758</v>
      </c>
      <c r="C1237" s="21" t="s">
        <v>3759</v>
      </c>
      <c r="D1237" s="21" t="s">
        <v>8692</v>
      </c>
      <c r="E1237" s="21" t="s">
        <v>8693</v>
      </c>
      <c r="F1237" s="21" t="s">
        <v>8694</v>
      </c>
      <c r="G1237" s="21"/>
      <c r="H1237" s="21" t="s">
        <v>3895</v>
      </c>
      <c r="I1237" s="20"/>
      <c r="J1237" s="21"/>
    </row>
    <row r="1238" spans="1:10" ht="36" x14ac:dyDescent="0.25">
      <c r="A1238" s="22">
        <v>1234</v>
      </c>
      <c r="B1238" s="22" t="s">
        <v>3758</v>
      </c>
      <c r="C1238" s="23" t="s">
        <v>3759</v>
      </c>
      <c r="D1238" s="23" t="s">
        <v>8692</v>
      </c>
      <c r="E1238" s="23" t="s">
        <v>8666</v>
      </c>
      <c r="F1238" s="23" t="s">
        <v>8695</v>
      </c>
      <c r="G1238" s="23"/>
      <c r="H1238" s="23" t="s">
        <v>3895</v>
      </c>
      <c r="I1238" s="22"/>
      <c r="J1238" s="23"/>
    </row>
    <row r="1239" spans="1:10" ht="36" x14ac:dyDescent="0.25">
      <c r="A1239" s="20">
        <v>1235</v>
      </c>
      <c r="B1239" s="20" t="s">
        <v>3758</v>
      </c>
      <c r="C1239" s="21" t="s">
        <v>3759</v>
      </c>
      <c r="D1239" s="21" t="s">
        <v>8692</v>
      </c>
      <c r="E1239" s="21" t="s">
        <v>8668</v>
      </c>
      <c r="F1239" s="21" t="s">
        <v>8696</v>
      </c>
      <c r="G1239" s="21"/>
      <c r="H1239" s="21" t="s">
        <v>3895</v>
      </c>
      <c r="I1239" s="20"/>
      <c r="J1239" s="21"/>
    </row>
    <row r="1240" spans="1:10" ht="36" x14ac:dyDescent="0.25">
      <c r="A1240" s="22">
        <v>1236</v>
      </c>
      <c r="B1240" s="22" t="s">
        <v>3758</v>
      </c>
      <c r="C1240" s="23" t="s">
        <v>3759</v>
      </c>
      <c r="D1240" s="23" t="s">
        <v>8692</v>
      </c>
      <c r="E1240" s="23" t="s">
        <v>8697</v>
      </c>
      <c r="F1240" s="23" t="s">
        <v>8698</v>
      </c>
      <c r="G1240" s="23"/>
      <c r="H1240" s="23" t="s">
        <v>3895</v>
      </c>
      <c r="I1240" s="22"/>
      <c r="J1240" s="23"/>
    </row>
    <row r="1241" spans="1:10" ht="54" x14ac:dyDescent="0.25">
      <c r="A1241" s="20">
        <v>1237</v>
      </c>
      <c r="B1241" s="20" t="s">
        <v>3758</v>
      </c>
      <c r="C1241" s="21" t="s">
        <v>3759</v>
      </c>
      <c r="D1241" s="21" t="s">
        <v>8692</v>
      </c>
      <c r="E1241" s="21" t="s">
        <v>8673</v>
      </c>
      <c r="F1241" s="21" t="s">
        <v>8699</v>
      </c>
      <c r="G1241" s="21"/>
      <c r="H1241" s="21" t="s">
        <v>3895</v>
      </c>
      <c r="I1241" s="20"/>
      <c r="J1241" s="21"/>
    </row>
    <row r="1242" spans="1:10" ht="36" x14ac:dyDescent="0.25">
      <c r="A1242" s="22">
        <v>1238</v>
      </c>
      <c r="B1242" s="22" t="s">
        <v>3758</v>
      </c>
      <c r="C1242" s="23" t="s">
        <v>3759</v>
      </c>
      <c r="D1242" s="23" t="s">
        <v>3600</v>
      </c>
      <c r="E1242" s="23" t="s">
        <v>8700</v>
      </c>
      <c r="F1242" s="23" t="s">
        <v>8701</v>
      </c>
      <c r="G1242" s="23" t="s">
        <v>8702</v>
      </c>
      <c r="H1242" s="23" t="s">
        <v>3603</v>
      </c>
      <c r="I1242" s="22"/>
      <c r="J1242" s="23" t="s">
        <v>6107</v>
      </c>
    </row>
    <row r="1243" spans="1:10" ht="54" x14ac:dyDescent="0.25">
      <c r="A1243" s="20">
        <v>1239</v>
      </c>
      <c r="B1243" s="20" t="s">
        <v>3909</v>
      </c>
      <c r="C1243" s="21" t="s">
        <v>3910</v>
      </c>
      <c r="D1243" s="21" t="s">
        <v>3929</v>
      </c>
      <c r="E1243" s="21" t="s">
        <v>3940</v>
      </c>
      <c r="F1243" s="21" t="s">
        <v>8703</v>
      </c>
      <c r="G1243" s="21" t="s">
        <v>8704</v>
      </c>
      <c r="H1243" s="21" t="s">
        <v>3918</v>
      </c>
      <c r="I1243" s="20" t="s">
        <v>5914</v>
      </c>
      <c r="J1243" s="21" t="s">
        <v>5957</v>
      </c>
    </row>
    <row r="1244" spans="1:10" ht="36" x14ac:dyDescent="0.25">
      <c r="A1244" s="22">
        <v>1240</v>
      </c>
      <c r="B1244" s="22" t="s">
        <v>3909</v>
      </c>
      <c r="C1244" s="23" t="s">
        <v>3910</v>
      </c>
      <c r="D1244" s="23" t="s">
        <v>3929</v>
      </c>
      <c r="E1244" s="23" t="s">
        <v>8705</v>
      </c>
      <c r="F1244" s="23" t="s">
        <v>8706</v>
      </c>
      <c r="G1244" s="23" t="s">
        <v>8707</v>
      </c>
      <c r="H1244" s="23" t="s">
        <v>3918</v>
      </c>
      <c r="I1244" s="22"/>
      <c r="J1244" s="23" t="s">
        <v>5957</v>
      </c>
    </row>
    <row r="1245" spans="1:10" ht="36" x14ac:dyDescent="0.25">
      <c r="A1245" s="20">
        <v>1241</v>
      </c>
      <c r="B1245" s="20" t="s">
        <v>3909</v>
      </c>
      <c r="C1245" s="21" t="s">
        <v>3910</v>
      </c>
      <c r="D1245" s="21" t="s">
        <v>3929</v>
      </c>
      <c r="E1245" s="21" t="s">
        <v>8708</v>
      </c>
      <c r="F1245" s="21" t="s">
        <v>8709</v>
      </c>
      <c r="G1245" s="21" t="s">
        <v>8710</v>
      </c>
      <c r="H1245" s="21" t="s">
        <v>3938</v>
      </c>
      <c r="I1245" s="20"/>
      <c r="J1245" s="21" t="s">
        <v>5957</v>
      </c>
    </row>
    <row r="1246" spans="1:10" ht="54" x14ac:dyDescent="0.25">
      <c r="A1246" s="22">
        <v>1242</v>
      </c>
      <c r="B1246" s="22" t="s">
        <v>3909</v>
      </c>
      <c r="C1246" s="23" t="s">
        <v>3910</v>
      </c>
      <c r="D1246" s="23" t="s">
        <v>3929</v>
      </c>
      <c r="E1246" s="23" t="s">
        <v>8711</v>
      </c>
      <c r="F1246" s="23" t="s">
        <v>8712</v>
      </c>
      <c r="G1246" s="23" t="s">
        <v>8713</v>
      </c>
      <c r="H1246" s="23" t="s">
        <v>3938</v>
      </c>
      <c r="I1246" s="22"/>
      <c r="J1246" s="23" t="s">
        <v>5957</v>
      </c>
    </row>
    <row r="1247" spans="1:10" ht="36" x14ac:dyDescent="0.25">
      <c r="A1247" s="20">
        <v>1243</v>
      </c>
      <c r="B1247" s="20" t="s">
        <v>3909</v>
      </c>
      <c r="C1247" s="21" t="s">
        <v>3910</v>
      </c>
      <c r="D1247" s="21" t="s">
        <v>3929</v>
      </c>
      <c r="E1247" s="21" t="s">
        <v>8714</v>
      </c>
      <c r="F1247" s="21" t="s">
        <v>8715</v>
      </c>
      <c r="G1247" s="21" t="s">
        <v>8716</v>
      </c>
      <c r="H1247" s="21" t="s">
        <v>3938</v>
      </c>
      <c r="I1247" s="20"/>
      <c r="J1247" s="21" t="s">
        <v>5957</v>
      </c>
    </row>
    <row r="1248" spans="1:10" ht="36" x14ac:dyDescent="0.25">
      <c r="A1248" s="22">
        <v>1244</v>
      </c>
      <c r="B1248" s="22" t="s">
        <v>3909</v>
      </c>
      <c r="C1248" s="23" t="s">
        <v>3910</v>
      </c>
      <c r="D1248" s="23" t="s">
        <v>3942</v>
      </c>
      <c r="E1248" s="23" t="s">
        <v>8717</v>
      </c>
      <c r="F1248" s="23" t="s">
        <v>3953</v>
      </c>
      <c r="G1248" s="23"/>
      <c r="H1248" s="23" t="s">
        <v>3947</v>
      </c>
      <c r="I1248" s="22"/>
      <c r="J1248" s="23"/>
    </row>
    <row r="1249" spans="1:10" ht="36" x14ac:dyDescent="0.25">
      <c r="A1249" s="20">
        <v>1245</v>
      </c>
      <c r="B1249" s="20" t="s">
        <v>3909</v>
      </c>
      <c r="C1249" s="21" t="s">
        <v>3910</v>
      </c>
      <c r="D1249" s="21" t="s">
        <v>3942</v>
      </c>
      <c r="E1249" s="21" t="s">
        <v>8718</v>
      </c>
      <c r="F1249" s="21" t="s">
        <v>8719</v>
      </c>
      <c r="G1249" s="21"/>
      <c r="H1249" s="21" t="s">
        <v>3947</v>
      </c>
      <c r="I1249" s="20"/>
      <c r="J1249" s="21"/>
    </row>
    <row r="1250" spans="1:10" ht="36" x14ac:dyDescent="0.25">
      <c r="A1250" s="22">
        <v>1246</v>
      </c>
      <c r="B1250" s="22" t="s">
        <v>3909</v>
      </c>
      <c r="C1250" s="23" t="s">
        <v>3910</v>
      </c>
      <c r="D1250" s="23" t="s">
        <v>3942</v>
      </c>
      <c r="E1250" s="23" t="s">
        <v>8720</v>
      </c>
      <c r="F1250" s="23" t="s">
        <v>1708</v>
      </c>
      <c r="G1250" s="23"/>
      <c r="H1250" s="23" t="s">
        <v>3947</v>
      </c>
      <c r="I1250" s="22"/>
      <c r="J1250" s="23"/>
    </row>
    <row r="1251" spans="1:10" ht="36" x14ac:dyDescent="0.25">
      <c r="A1251" s="20">
        <v>1247</v>
      </c>
      <c r="B1251" s="20" t="s">
        <v>3909</v>
      </c>
      <c r="C1251" s="21" t="s">
        <v>3910</v>
      </c>
      <c r="D1251" s="21" t="s">
        <v>3942</v>
      </c>
      <c r="E1251" s="21" t="s">
        <v>8721</v>
      </c>
      <c r="F1251" s="21" t="s">
        <v>4362</v>
      </c>
      <c r="G1251" s="21" t="s">
        <v>8722</v>
      </c>
      <c r="H1251" s="21" t="s">
        <v>3947</v>
      </c>
      <c r="I1251" s="20"/>
      <c r="J1251" s="21"/>
    </row>
    <row r="1252" spans="1:10" ht="36" x14ac:dyDescent="0.25">
      <c r="A1252" s="22">
        <v>1248</v>
      </c>
      <c r="B1252" s="22" t="s">
        <v>3909</v>
      </c>
      <c r="C1252" s="23" t="s">
        <v>3910</v>
      </c>
      <c r="D1252" s="23" t="s">
        <v>3942</v>
      </c>
      <c r="E1252" s="23" t="s">
        <v>8723</v>
      </c>
      <c r="F1252" s="23" t="s">
        <v>8724</v>
      </c>
      <c r="G1252" s="23"/>
      <c r="H1252" s="23" t="s">
        <v>3947</v>
      </c>
      <c r="I1252" s="22"/>
      <c r="J1252" s="23"/>
    </row>
    <row r="1253" spans="1:10" ht="36" x14ac:dyDescent="0.25">
      <c r="A1253" s="20">
        <v>1249</v>
      </c>
      <c r="B1253" s="20" t="s">
        <v>3909</v>
      </c>
      <c r="C1253" s="21" t="s">
        <v>3910</v>
      </c>
      <c r="D1253" s="21" t="s">
        <v>3942</v>
      </c>
      <c r="E1253" s="21" t="s">
        <v>8725</v>
      </c>
      <c r="F1253" s="21" t="s">
        <v>8726</v>
      </c>
      <c r="G1253" s="21"/>
      <c r="H1253" s="21" t="s">
        <v>3972</v>
      </c>
      <c r="I1253" s="20"/>
      <c r="J1253" s="21"/>
    </row>
    <row r="1254" spans="1:10" ht="36" x14ac:dyDescent="0.25">
      <c r="A1254" s="22">
        <v>1250</v>
      </c>
      <c r="B1254" s="22" t="s">
        <v>3909</v>
      </c>
      <c r="C1254" s="23" t="s">
        <v>3910</v>
      </c>
      <c r="D1254" s="23" t="s">
        <v>3942</v>
      </c>
      <c r="E1254" s="23" t="s">
        <v>8727</v>
      </c>
      <c r="F1254" s="23" t="s">
        <v>3982</v>
      </c>
      <c r="G1254" s="23"/>
      <c r="H1254" s="23" t="s">
        <v>3972</v>
      </c>
      <c r="I1254" s="22"/>
      <c r="J1254" s="23"/>
    </row>
    <row r="1255" spans="1:10" ht="36" x14ac:dyDescent="0.25">
      <c r="A1255" s="20">
        <v>1251</v>
      </c>
      <c r="B1255" s="20" t="s">
        <v>3909</v>
      </c>
      <c r="C1255" s="21" t="s">
        <v>3910</v>
      </c>
      <c r="D1255" s="21" t="s">
        <v>3942</v>
      </c>
      <c r="E1255" s="21" t="s">
        <v>8728</v>
      </c>
      <c r="F1255" s="21" t="s">
        <v>8729</v>
      </c>
      <c r="G1255" s="21"/>
      <c r="H1255" s="21" t="s">
        <v>3972</v>
      </c>
      <c r="I1255" s="20"/>
      <c r="J1255" s="21"/>
    </row>
    <row r="1256" spans="1:10" ht="36" x14ac:dyDescent="0.25">
      <c r="A1256" s="22">
        <v>1252</v>
      </c>
      <c r="B1256" s="22" t="s">
        <v>3909</v>
      </c>
      <c r="C1256" s="23" t="s">
        <v>3910</v>
      </c>
      <c r="D1256" s="23" t="s">
        <v>3942</v>
      </c>
      <c r="E1256" s="23" t="s">
        <v>8730</v>
      </c>
      <c r="F1256" s="23" t="s">
        <v>8731</v>
      </c>
      <c r="G1256" s="23" t="s">
        <v>8732</v>
      </c>
      <c r="H1256" s="23" t="s">
        <v>3972</v>
      </c>
      <c r="I1256" s="22"/>
      <c r="J1256" s="23"/>
    </row>
    <row r="1257" spans="1:10" ht="36" x14ac:dyDescent="0.25">
      <c r="A1257" s="20">
        <v>1253</v>
      </c>
      <c r="B1257" s="20" t="s">
        <v>3909</v>
      </c>
      <c r="C1257" s="21" t="s">
        <v>3910</v>
      </c>
      <c r="D1257" s="21" t="s">
        <v>3942</v>
      </c>
      <c r="E1257" s="21" t="s">
        <v>8733</v>
      </c>
      <c r="F1257" s="21" t="s">
        <v>8734</v>
      </c>
      <c r="G1257" s="21" t="s">
        <v>8716</v>
      </c>
      <c r="H1257" s="21" t="s">
        <v>3972</v>
      </c>
      <c r="I1257" s="20"/>
      <c r="J1257" s="21"/>
    </row>
    <row r="1258" spans="1:10" ht="36" x14ac:dyDescent="0.25">
      <c r="A1258" s="22">
        <v>1254</v>
      </c>
      <c r="B1258" s="22" t="s">
        <v>3909</v>
      </c>
      <c r="C1258" s="23" t="s">
        <v>3910</v>
      </c>
      <c r="D1258" s="23" t="s">
        <v>3990</v>
      </c>
      <c r="E1258" s="23" t="s">
        <v>8735</v>
      </c>
      <c r="F1258" s="23" t="s">
        <v>8736</v>
      </c>
      <c r="G1258" s="23"/>
      <c r="H1258" s="23" t="s">
        <v>4001</v>
      </c>
      <c r="I1258" s="22"/>
      <c r="J1258" s="23"/>
    </row>
    <row r="1259" spans="1:10" ht="36" x14ac:dyDescent="0.25">
      <c r="A1259" s="20">
        <v>1255</v>
      </c>
      <c r="B1259" s="20" t="s">
        <v>3909</v>
      </c>
      <c r="C1259" s="21" t="s">
        <v>3910</v>
      </c>
      <c r="D1259" s="21" t="s">
        <v>3990</v>
      </c>
      <c r="E1259" s="21" t="s">
        <v>8737</v>
      </c>
      <c r="F1259" s="21" t="s">
        <v>8738</v>
      </c>
      <c r="G1259" s="21"/>
      <c r="H1259" s="21" t="s">
        <v>4001</v>
      </c>
      <c r="I1259" s="20"/>
      <c r="J1259" s="21"/>
    </row>
    <row r="1260" spans="1:10" ht="36" x14ac:dyDescent="0.25">
      <c r="A1260" s="22">
        <v>1256</v>
      </c>
      <c r="B1260" s="22" t="s">
        <v>3909</v>
      </c>
      <c r="C1260" s="23" t="s">
        <v>3910</v>
      </c>
      <c r="D1260" s="23" t="s">
        <v>3990</v>
      </c>
      <c r="E1260" s="23" t="s">
        <v>8739</v>
      </c>
      <c r="F1260" s="23" t="s">
        <v>8740</v>
      </c>
      <c r="G1260" s="23"/>
      <c r="H1260" s="23" t="s">
        <v>4001</v>
      </c>
      <c r="I1260" s="22"/>
      <c r="J1260" s="23"/>
    </row>
    <row r="1261" spans="1:10" ht="36" x14ac:dyDescent="0.25">
      <c r="A1261" s="20">
        <v>1257</v>
      </c>
      <c r="B1261" s="20" t="s">
        <v>3909</v>
      </c>
      <c r="C1261" s="21" t="s">
        <v>3910</v>
      </c>
      <c r="D1261" s="21" t="s">
        <v>3990</v>
      </c>
      <c r="E1261" s="21" t="s">
        <v>8741</v>
      </c>
      <c r="F1261" s="21" t="s">
        <v>8742</v>
      </c>
      <c r="G1261" s="21"/>
      <c r="H1261" s="21" t="s">
        <v>4001</v>
      </c>
      <c r="I1261" s="20"/>
      <c r="J1261" s="21"/>
    </row>
    <row r="1262" spans="1:10" ht="36" x14ac:dyDescent="0.25">
      <c r="A1262" s="22">
        <v>1258</v>
      </c>
      <c r="B1262" s="22" t="s">
        <v>3909</v>
      </c>
      <c r="C1262" s="23" t="s">
        <v>3910</v>
      </c>
      <c r="D1262" s="23" t="s">
        <v>3990</v>
      </c>
      <c r="E1262" s="23" t="s">
        <v>8743</v>
      </c>
      <c r="F1262" s="23" t="s">
        <v>8744</v>
      </c>
      <c r="G1262" s="23" t="s">
        <v>8745</v>
      </c>
      <c r="H1262" s="23" t="s">
        <v>4001</v>
      </c>
      <c r="I1262" s="22"/>
      <c r="J1262" s="23"/>
    </row>
    <row r="1263" spans="1:10" ht="36" x14ac:dyDescent="0.25">
      <c r="A1263" s="20">
        <v>1259</v>
      </c>
      <c r="B1263" s="20" t="s">
        <v>3909</v>
      </c>
      <c r="C1263" s="21" t="s">
        <v>3910</v>
      </c>
      <c r="D1263" s="21" t="s">
        <v>3990</v>
      </c>
      <c r="E1263" s="21" t="s">
        <v>8746</v>
      </c>
      <c r="F1263" s="21" t="s">
        <v>2605</v>
      </c>
      <c r="G1263" s="21" t="s">
        <v>8747</v>
      </c>
      <c r="H1263" s="21" t="s">
        <v>4001</v>
      </c>
      <c r="I1263" s="20"/>
      <c r="J1263" s="21"/>
    </row>
    <row r="1264" spans="1:10" ht="36" x14ac:dyDescent="0.25">
      <c r="A1264" s="22">
        <v>1260</v>
      </c>
      <c r="B1264" s="22" t="s">
        <v>3909</v>
      </c>
      <c r="C1264" s="23" t="s">
        <v>3910</v>
      </c>
      <c r="D1264" s="23" t="s">
        <v>3990</v>
      </c>
      <c r="E1264" s="23" t="s">
        <v>8748</v>
      </c>
      <c r="F1264" s="23" t="s">
        <v>8749</v>
      </c>
      <c r="G1264" s="23" t="s">
        <v>8750</v>
      </c>
      <c r="H1264" s="23" t="s">
        <v>4001</v>
      </c>
      <c r="I1264" s="22"/>
      <c r="J1264" s="23"/>
    </row>
    <row r="1265" spans="1:10" ht="36" x14ac:dyDescent="0.25">
      <c r="A1265" s="20">
        <v>1261</v>
      </c>
      <c r="B1265" s="20" t="s">
        <v>3909</v>
      </c>
      <c r="C1265" s="21" t="s">
        <v>3910</v>
      </c>
      <c r="D1265" s="21" t="s">
        <v>3990</v>
      </c>
      <c r="E1265" s="21" t="s">
        <v>8751</v>
      </c>
      <c r="F1265" s="21" t="s">
        <v>8752</v>
      </c>
      <c r="G1265" s="21"/>
      <c r="H1265" s="21" t="s">
        <v>4001</v>
      </c>
      <c r="I1265" s="20"/>
      <c r="J1265" s="21"/>
    </row>
    <row r="1266" spans="1:10" ht="36" x14ac:dyDescent="0.25">
      <c r="A1266" s="22">
        <v>1262</v>
      </c>
      <c r="B1266" s="22" t="s">
        <v>3909</v>
      </c>
      <c r="C1266" s="23" t="s">
        <v>3910</v>
      </c>
      <c r="D1266" s="23" t="s">
        <v>3990</v>
      </c>
      <c r="E1266" s="23" t="s">
        <v>8753</v>
      </c>
      <c r="F1266" s="23" t="s">
        <v>8754</v>
      </c>
      <c r="G1266" s="23" t="s">
        <v>8755</v>
      </c>
      <c r="H1266" s="23" t="s">
        <v>4027</v>
      </c>
      <c r="I1266" s="22"/>
      <c r="J1266" s="23"/>
    </row>
    <row r="1267" spans="1:10" ht="36" x14ac:dyDescent="0.25">
      <c r="A1267" s="20">
        <v>1263</v>
      </c>
      <c r="B1267" s="20" t="s">
        <v>3909</v>
      </c>
      <c r="C1267" s="21" t="s">
        <v>3910</v>
      </c>
      <c r="D1267" s="21" t="s">
        <v>3990</v>
      </c>
      <c r="E1267" s="21" t="s">
        <v>8756</v>
      </c>
      <c r="F1267" s="21" t="s">
        <v>8757</v>
      </c>
      <c r="G1267" s="21" t="s">
        <v>8758</v>
      </c>
      <c r="H1267" s="21" t="s">
        <v>4027</v>
      </c>
      <c r="I1267" s="20"/>
      <c r="J1267" s="21"/>
    </row>
    <row r="1268" spans="1:10" ht="36" x14ac:dyDescent="0.25">
      <c r="A1268" s="22">
        <v>1264</v>
      </c>
      <c r="B1268" s="22" t="s">
        <v>3909</v>
      </c>
      <c r="C1268" s="23" t="s">
        <v>3910</v>
      </c>
      <c r="D1268" s="23" t="s">
        <v>3990</v>
      </c>
      <c r="E1268" s="23" t="s">
        <v>8759</v>
      </c>
      <c r="F1268" s="23" t="s">
        <v>4036</v>
      </c>
      <c r="G1268" s="23"/>
      <c r="H1268" s="23" t="s">
        <v>4027</v>
      </c>
      <c r="I1268" s="22"/>
      <c r="J1268" s="23"/>
    </row>
    <row r="1269" spans="1:10" ht="36" x14ac:dyDescent="0.25">
      <c r="A1269" s="20">
        <v>1265</v>
      </c>
      <c r="B1269" s="20" t="s">
        <v>3909</v>
      </c>
      <c r="C1269" s="21" t="s">
        <v>3910</v>
      </c>
      <c r="D1269" s="21" t="s">
        <v>3600</v>
      </c>
      <c r="E1269" s="21" t="s">
        <v>8760</v>
      </c>
      <c r="F1269" s="21" t="s">
        <v>8761</v>
      </c>
      <c r="G1269" s="21" t="s">
        <v>8762</v>
      </c>
      <c r="H1269" s="21" t="s">
        <v>3603</v>
      </c>
      <c r="I1269" s="20"/>
      <c r="J1269" s="21"/>
    </row>
    <row r="1270" spans="1:10" ht="36" x14ac:dyDescent="0.25">
      <c r="A1270" s="22">
        <v>1266</v>
      </c>
      <c r="B1270" s="22" t="s">
        <v>3909</v>
      </c>
      <c r="C1270" s="23" t="s">
        <v>3910</v>
      </c>
      <c r="D1270" s="23" t="s">
        <v>3600</v>
      </c>
      <c r="E1270" s="23" t="s">
        <v>8763</v>
      </c>
      <c r="F1270" s="23" t="s">
        <v>8764</v>
      </c>
      <c r="G1270" s="23" t="s">
        <v>8762</v>
      </c>
      <c r="H1270" s="23" t="s">
        <v>3603</v>
      </c>
      <c r="I1270" s="22"/>
      <c r="J1270" s="23"/>
    </row>
    <row r="1271" spans="1:10" ht="36" x14ac:dyDescent="0.25">
      <c r="A1271" s="20">
        <v>1267</v>
      </c>
      <c r="B1271" s="20" t="s">
        <v>3909</v>
      </c>
      <c r="C1271" s="21" t="s">
        <v>3910</v>
      </c>
      <c r="D1271" s="21" t="s">
        <v>3600</v>
      </c>
      <c r="E1271" s="21" t="s">
        <v>8765</v>
      </c>
      <c r="F1271" s="21" t="s">
        <v>8766</v>
      </c>
      <c r="G1271" s="21" t="s">
        <v>8767</v>
      </c>
      <c r="H1271" s="21" t="s">
        <v>3603</v>
      </c>
      <c r="I1271" s="20"/>
      <c r="J1271" s="21"/>
    </row>
    <row r="1272" spans="1:10" ht="36" x14ac:dyDescent="0.25">
      <c r="A1272" s="22">
        <v>1268</v>
      </c>
      <c r="B1272" s="22" t="s">
        <v>3909</v>
      </c>
      <c r="C1272" s="23" t="s">
        <v>3910</v>
      </c>
      <c r="D1272" s="23" t="s">
        <v>3600</v>
      </c>
      <c r="E1272" s="23" t="s">
        <v>8768</v>
      </c>
      <c r="F1272" s="23" t="s">
        <v>8769</v>
      </c>
      <c r="G1272" s="23" t="s">
        <v>8770</v>
      </c>
      <c r="H1272" s="23" t="s">
        <v>3603</v>
      </c>
      <c r="I1272" s="22"/>
      <c r="J1272" s="23"/>
    </row>
    <row r="1273" spans="1:10" ht="36" x14ac:dyDescent="0.25">
      <c r="A1273" s="20">
        <v>1269</v>
      </c>
      <c r="B1273" s="20" t="s">
        <v>4065</v>
      </c>
      <c r="C1273" s="21" t="s">
        <v>4066</v>
      </c>
      <c r="D1273" s="21" t="s">
        <v>4068</v>
      </c>
      <c r="E1273" s="21" t="s">
        <v>8771</v>
      </c>
      <c r="F1273" s="21" t="s">
        <v>4073</v>
      </c>
      <c r="G1273" s="21"/>
      <c r="H1273" s="21" t="s">
        <v>3832</v>
      </c>
      <c r="I1273" s="20"/>
      <c r="J1273" s="21" t="s">
        <v>5957</v>
      </c>
    </row>
    <row r="1274" spans="1:10" ht="18" x14ac:dyDescent="0.25">
      <c r="A1274" s="22">
        <v>1270</v>
      </c>
      <c r="B1274" s="22" t="s">
        <v>4065</v>
      </c>
      <c r="C1274" s="23" t="s">
        <v>4066</v>
      </c>
      <c r="D1274" s="23" t="s">
        <v>4068</v>
      </c>
      <c r="E1274" s="23" t="s">
        <v>8772</v>
      </c>
      <c r="F1274" s="23" t="s">
        <v>8773</v>
      </c>
      <c r="G1274" s="23"/>
      <c r="H1274" s="23" t="s">
        <v>3838</v>
      </c>
      <c r="I1274" s="22"/>
      <c r="J1274" s="23"/>
    </row>
    <row r="1275" spans="1:10" ht="18" x14ac:dyDescent="0.25">
      <c r="A1275" s="20">
        <v>1271</v>
      </c>
      <c r="B1275" s="20" t="s">
        <v>4065</v>
      </c>
      <c r="C1275" s="21" t="s">
        <v>4066</v>
      </c>
      <c r="D1275" s="21" t="s">
        <v>4068</v>
      </c>
      <c r="E1275" s="21" t="s">
        <v>8774</v>
      </c>
      <c r="F1275" s="21" t="s">
        <v>8775</v>
      </c>
      <c r="G1275" s="21"/>
      <c r="H1275" s="21" t="s">
        <v>3838</v>
      </c>
      <c r="I1275" s="20"/>
      <c r="J1275" s="21"/>
    </row>
    <row r="1276" spans="1:10" ht="18" x14ac:dyDescent="0.25">
      <c r="A1276" s="22">
        <v>1272</v>
      </c>
      <c r="B1276" s="22" t="s">
        <v>4065</v>
      </c>
      <c r="C1276" s="23" t="s">
        <v>4066</v>
      </c>
      <c r="D1276" s="23" t="s">
        <v>4068</v>
      </c>
      <c r="E1276" s="23" t="s">
        <v>8776</v>
      </c>
      <c r="F1276" s="23" t="s">
        <v>8777</v>
      </c>
      <c r="G1276" s="23"/>
      <c r="H1276" s="23" t="s">
        <v>3838</v>
      </c>
      <c r="I1276" s="22"/>
      <c r="J1276" s="23"/>
    </row>
    <row r="1277" spans="1:10" ht="18" x14ac:dyDescent="0.25">
      <c r="A1277" s="20">
        <v>1273</v>
      </c>
      <c r="B1277" s="20" t="s">
        <v>4065</v>
      </c>
      <c r="C1277" s="21" t="s">
        <v>4066</v>
      </c>
      <c r="D1277" s="21" t="s">
        <v>4068</v>
      </c>
      <c r="E1277" s="21" t="s">
        <v>8778</v>
      </c>
      <c r="F1277" s="21" t="s">
        <v>8779</v>
      </c>
      <c r="G1277" s="21"/>
      <c r="H1277" s="21" t="s">
        <v>3838</v>
      </c>
      <c r="I1277" s="20"/>
      <c r="J1277" s="21"/>
    </row>
    <row r="1278" spans="1:10" ht="18" x14ac:dyDescent="0.25">
      <c r="A1278" s="22">
        <v>1274</v>
      </c>
      <c r="B1278" s="22" t="s">
        <v>4065</v>
      </c>
      <c r="C1278" s="23" t="s">
        <v>4066</v>
      </c>
      <c r="D1278" s="23" t="s">
        <v>4068</v>
      </c>
      <c r="E1278" s="23" t="s">
        <v>8780</v>
      </c>
      <c r="F1278" s="23" t="s">
        <v>8781</v>
      </c>
      <c r="G1278" s="23"/>
      <c r="H1278" s="23" t="s">
        <v>3838</v>
      </c>
      <c r="I1278" s="22"/>
      <c r="J1278" s="23"/>
    </row>
    <row r="1279" spans="1:10" ht="18" x14ac:dyDescent="0.25">
      <c r="A1279" s="20">
        <v>1275</v>
      </c>
      <c r="B1279" s="20" t="s">
        <v>4065</v>
      </c>
      <c r="C1279" s="21" t="s">
        <v>4066</v>
      </c>
      <c r="D1279" s="21" t="s">
        <v>4068</v>
      </c>
      <c r="E1279" s="21" t="s">
        <v>8782</v>
      </c>
      <c r="F1279" s="21" t="s">
        <v>4101</v>
      </c>
      <c r="G1279" s="21"/>
      <c r="H1279" s="21" t="s">
        <v>3838</v>
      </c>
      <c r="I1279" s="20"/>
      <c r="J1279" s="21"/>
    </row>
    <row r="1280" spans="1:10" ht="36" x14ac:dyDescent="0.25">
      <c r="A1280" s="22">
        <v>1276</v>
      </c>
      <c r="B1280" s="22" t="s">
        <v>4065</v>
      </c>
      <c r="C1280" s="23" t="s">
        <v>4066</v>
      </c>
      <c r="D1280" s="23" t="s">
        <v>4102</v>
      </c>
      <c r="E1280" s="23" t="s">
        <v>8783</v>
      </c>
      <c r="F1280" s="23" t="s">
        <v>4107</v>
      </c>
      <c r="G1280" s="23"/>
      <c r="H1280" s="23" t="s">
        <v>4104</v>
      </c>
      <c r="I1280" s="22"/>
      <c r="J1280" s="23"/>
    </row>
    <row r="1281" spans="1:10" ht="18" x14ac:dyDescent="0.25">
      <c r="A1281" s="20">
        <v>1277</v>
      </c>
      <c r="B1281" s="20" t="s">
        <v>4065</v>
      </c>
      <c r="C1281" s="21" t="s">
        <v>4066</v>
      </c>
      <c r="D1281" s="21" t="s">
        <v>4102</v>
      </c>
      <c r="E1281" s="21" t="s">
        <v>8784</v>
      </c>
      <c r="F1281" s="21" t="s">
        <v>8785</v>
      </c>
      <c r="G1281" s="21"/>
      <c r="H1281" s="21" t="s">
        <v>4104</v>
      </c>
      <c r="I1281" s="20"/>
      <c r="J1281" s="21"/>
    </row>
    <row r="1282" spans="1:10" ht="18" x14ac:dyDescent="0.25">
      <c r="A1282" s="22">
        <v>1278</v>
      </c>
      <c r="B1282" s="22" t="s">
        <v>4065</v>
      </c>
      <c r="C1282" s="23" t="s">
        <v>4066</v>
      </c>
      <c r="D1282" s="23" t="s">
        <v>4102</v>
      </c>
      <c r="E1282" s="23" t="s">
        <v>8771</v>
      </c>
      <c r="F1282" s="23" t="s">
        <v>8786</v>
      </c>
      <c r="G1282" s="23"/>
      <c r="H1282" s="23" t="s">
        <v>4104</v>
      </c>
      <c r="I1282" s="22"/>
      <c r="J1282" s="23"/>
    </row>
    <row r="1283" spans="1:10" ht="18" x14ac:dyDescent="0.25">
      <c r="A1283" s="20">
        <v>1279</v>
      </c>
      <c r="B1283" s="20" t="s">
        <v>4065</v>
      </c>
      <c r="C1283" s="21" t="s">
        <v>4066</v>
      </c>
      <c r="D1283" s="21" t="s">
        <v>4102</v>
      </c>
      <c r="E1283" s="21" t="s">
        <v>8787</v>
      </c>
      <c r="F1283" s="21" t="s">
        <v>8788</v>
      </c>
      <c r="G1283" s="21" t="s">
        <v>8789</v>
      </c>
      <c r="H1283" s="21" t="s">
        <v>4104</v>
      </c>
      <c r="I1283" s="20"/>
      <c r="J1283" s="21"/>
    </row>
    <row r="1284" spans="1:10" ht="36" x14ac:dyDescent="0.25">
      <c r="A1284" s="22">
        <v>1280</v>
      </c>
      <c r="B1284" s="22" t="s">
        <v>4065</v>
      </c>
      <c r="C1284" s="23" t="s">
        <v>4066</v>
      </c>
      <c r="D1284" s="23" t="s">
        <v>4102</v>
      </c>
      <c r="E1284" s="23" t="s">
        <v>8790</v>
      </c>
      <c r="F1284" s="23" t="s">
        <v>4107</v>
      </c>
      <c r="G1284" s="23"/>
      <c r="H1284" s="23" t="s">
        <v>4121</v>
      </c>
      <c r="I1284" s="22"/>
      <c r="J1284" s="23"/>
    </row>
    <row r="1285" spans="1:10" ht="18" x14ac:dyDescent="0.25">
      <c r="A1285" s="20">
        <v>1281</v>
      </c>
      <c r="B1285" s="20" t="s">
        <v>4065</v>
      </c>
      <c r="C1285" s="21" t="s">
        <v>4066</v>
      </c>
      <c r="D1285" s="21" t="s">
        <v>4131</v>
      </c>
      <c r="E1285" s="21" t="s">
        <v>8791</v>
      </c>
      <c r="F1285" s="21" t="s">
        <v>8792</v>
      </c>
      <c r="G1285" s="21" t="s">
        <v>8793</v>
      </c>
      <c r="H1285" s="21" t="s">
        <v>4137</v>
      </c>
      <c r="I1285" s="20"/>
      <c r="J1285" s="21"/>
    </row>
    <row r="1286" spans="1:10" ht="36" x14ac:dyDescent="0.25">
      <c r="A1286" s="22">
        <v>1282</v>
      </c>
      <c r="B1286" s="22" t="s">
        <v>4065</v>
      </c>
      <c r="C1286" s="23" t="s">
        <v>4066</v>
      </c>
      <c r="D1286" s="23" t="s">
        <v>5530</v>
      </c>
      <c r="E1286" s="23" t="s">
        <v>8794</v>
      </c>
      <c r="F1286" s="23" t="s">
        <v>5535</v>
      </c>
      <c r="G1286" s="23" t="s">
        <v>8795</v>
      </c>
      <c r="H1286" s="23" t="s">
        <v>5533</v>
      </c>
      <c r="I1286" s="22"/>
      <c r="J1286" s="23" t="s">
        <v>5957</v>
      </c>
    </row>
    <row r="1287" spans="1:10" ht="36" x14ac:dyDescent="0.25">
      <c r="A1287" s="20">
        <v>1283</v>
      </c>
      <c r="B1287" s="20" t="s">
        <v>4065</v>
      </c>
      <c r="C1287" s="21" t="s">
        <v>4066</v>
      </c>
      <c r="D1287" s="21" t="s">
        <v>4172</v>
      </c>
      <c r="E1287" s="21" t="s">
        <v>8796</v>
      </c>
      <c r="F1287" s="21" t="s">
        <v>8797</v>
      </c>
      <c r="G1287" s="21"/>
      <c r="H1287" s="21" t="s">
        <v>8798</v>
      </c>
      <c r="I1287" s="20"/>
      <c r="J1287" s="21"/>
    </row>
    <row r="1288" spans="1:10" ht="36" x14ac:dyDescent="0.25">
      <c r="A1288" s="22">
        <v>1284</v>
      </c>
      <c r="B1288" s="22" t="s">
        <v>4065</v>
      </c>
      <c r="C1288" s="23" t="s">
        <v>4066</v>
      </c>
      <c r="D1288" s="23" t="s">
        <v>4172</v>
      </c>
      <c r="E1288" s="23" t="s">
        <v>8799</v>
      </c>
      <c r="F1288" s="23" t="s">
        <v>4180</v>
      </c>
      <c r="G1288" s="23"/>
      <c r="H1288" s="23" t="s">
        <v>8800</v>
      </c>
      <c r="I1288" s="22"/>
      <c r="J1288" s="23"/>
    </row>
    <row r="1289" spans="1:10" ht="54" x14ac:dyDescent="0.25">
      <c r="A1289" s="20">
        <v>1285</v>
      </c>
      <c r="B1289" s="20" t="s">
        <v>4185</v>
      </c>
      <c r="C1289" s="21" t="s">
        <v>4186</v>
      </c>
      <c r="D1289" s="21" t="s">
        <v>8801</v>
      </c>
      <c r="E1289" s="21" t="s">
        <v>8802</v>
      </c>
      <c r="F1289" s="21" t="s">
        <v>8803</v>
      </c>
      <c r="G1289" s="21"/>
      <c r="H1289" s="21" t="s">
        <v>148</v>
      </c>
      <c r="I1289" s="20"/>
      <c r="J1289" s="21"/>
    </row>
    <row r="1290" spans="1:10" ht="54" x14ac:dyDescent="0.25">
      <c r="A1290" s="22">
        <v>1286</v>
      </c>
      <c r="B1290" s="22" t="s">
        <v>4185</v>
      </c>
      <c r="C1290" s="23" t="s">
        <v>4186</v>
      </c>
      <c r="D1290" s="23" t="s">
        <v>8801</v>
      </c>
      <c r="E1290" s="23" t="s">
        <v>8804</v>
      </c>
      <c r="F1290" s="23" t="s">
        <v>8805</v>
      </c>
      <c r="G1290" s="23"/>
      <c r="H1290" s="23" t="s">
        <v>148</v>
      </c>
      <c r="I1290" s="22"/>
      <c r="J1290" s="23"/>
    </row>
    <row r="1291" spans="1:10" ht="54" x14ac:dyDescent="0.25">
      <c r="A1291" s="20">
        <v>1287</v>
      </c>
      <c r="B1291" s="20" t="s">
        <v>4185</v>
      </c>
      <c r="C1291" s="21" t="s">
        <v>4186</v>
      </c>
      <c r="D1291" s="21" t="s">
        <v>8801</v>
      </c>
      <c r="E1291" s="21" t="s">
        <v>8806</v>
      </c>
      <c r="F1291" s="21" t="s">
        <v>8807</v>
      </c>
      <c r="G1291" s="21"/>
      <c r="H1291" s="21" t="s">
        <v>148</v>
      </c>
      <c r="I1291" s="20"/>
      <c r="J1291" s="21"/>
    </row>
    <row r="1292" spans="1:10" ht="54" x14ac:dyDescent="0.25">
      <c r="A1292" s="22">
        <v>1288</v>
      </c>
      <c r="B1292" s="22" t="s">
        <v>4185</v>
      </c>
      <c r="C1292" s="23" t="s">
        <v>4186</v>
      </c>
      <c r="D1292" s="23" t="s">
        <v>8801</v>
      </c>
      <c r="E1292" s="23" t="s">
        <v>8808</v>
      </c>
      <c r="F1292" s="23" t="s">
        <v>4484</v>
      </c>
      <c r="G1292" s="23" t="s">
        <v>8809</v>
      </c>
      <c r="H1292" s="23" t="s">
        <v>148</v>
      </c>
      <c r="I1292" s="22"/>
      <c r="J1292" s="23"/>
    </row>
    <row r="1293" spans="1:10" ht="54" x14ac:dyDescent="0.25">
      <c r="A1293" s="20">
        <v>1289</v>
      </c>
      <c r="B1293" s="20" t="s">
        <v>4185</v>
      </c>
      <c r="C1293" s="21" t="s">
        <v>4186</v>
      </c>
      <c r="D1293" s="21" t="s">
        <v>8801</v>
      </c>
      <c r="E1293" s="21" t="s">
        <v>8810</v>
      </c>
      <c r="F1293" s="21" t="s">
        <v>2246</v>
      </c>
      <c r="G1293" s="21" t="s">
        <v>8811</v>
      </c>
      <c r="H1293" s="21" t="s">
        <v>148</v>
      </c>
      <c r="I1293" s="20"/>
      <c r="J1293" s="21"/>
    </row>
    <row r="1294" spans="1:10" ht="54" x14ac:dyDescent="0.25">
      <c r="A1294" s="22">
        <v>1290</v>
      </c>
      <c r="B1294" s="22" t="s">
        <v>4185</v>
      </c>
      <c r="C1294" s="23" t="s">
        <v>4186</v>
      </c>
      <c r="D1294" s="23" t="s">
        <v>8801</v>
      </c>
      <c r="E1294" s="23" t="s">
        <v>8812</v>
      </c>
      <c r="F1294" s="23" t="s">
        <v>4706</v>
      </c>
      <c r="G1294" s="23"/>
      <c r="H1294" s="23" t="s">
        <v>148</v>
      </c>
      <c r="I1294" s="22"/>
      <c r="J1294" s="23"/>
    </row>
    <row r="1295" spans="1:10" ht="54" x14ac:dyDescent="0.25">
      <c r="A1295" s="20">
        <v>1291</v>
      </c>
      <c r="B1295" s="20" t="s">
        <v>4185</v>
      </c>
      <c r="C1295" s="21" t="s">
        <v>4186</v>
      </c>
      <c r="D1295" s="21" t="s">
        <v>8801</v>
      </c>
      <c r="E1295" s="21" t="s">
        <v>8813</v>
      </c>
      <c r="F1295" s="21" t="s">
        <v>3015</v>
      </c>
      <c r="G1295" s="21"/>
      <c r="H1295" s="21" t="s">
        <v>148</v>
      </c>
      <c r="I1295" s="20"/>
      <c r="J1295" s="21"/>
    </row>
    <row r="1296" spans="1:10" ht="54" x14ac:dyDescent="0.25">
      <c r="A1296" s="22">
        <v>1292</v>
      </c>
      <c r="B1296" s="22" t="s">
        <v>4185</v>
      </c>
      <c r="C1296" s="23" t="s">
        <v>4186</v>
      </c>
      <c r="D1296" s="23" t="s">
        <v>8801</v>
      </c>
      <c r="E1296" s="23" t="s">
        <v>8814</v>
      </c>
      <c r="F1296" s="23" t="s">
        <v>4362</v>
      </c>
      <c r="G1296" s="23"/>
      <c r="H1296" s="23" t="s">
        <v>148</v>
      </c>
      <c r="I1296" s="22"/>
      <c r="J1296" s="23"/>
    </row>
    <row r="1297" spans="1:10" ht="54" x14ac:dyDescent="0.25">
      <c r="A1297" s="20">
        <v>1293</v>
      </c>
      <c r="B1297" s="20" t="s">
        <v>4185</v>
      </c>
      <c r="C1297" s="21" t="s">
        <v>4186</v>
      </c>
      <c r="D1297" s="21" t="s">
        <v>8801</v>
      </c>
      <c r="E1297" s="21" t="s">
        <v>8815</v>
      </c>
      <c r="F1297" s="21" t="s">
        <v>8816</v>
      </c>
      <c r="G1297" s="21"/>
      <c r="H1297" s="21" t="s">
        <v>148</v>
      </c>
      <c r="I1297" s="20"/>
      <c r="J1297" s="21"/>
    </row>
    <row r="1298" spans="1:10" ht="54" x14ac:dyDescent="0.25">
      <c r="A1298" s="22">
        <v>1294</v>
      </c>
      <c r="B1298" s="22" t="s">
        <v>4185</v>
      </c>
      <c r="C1298" s="23" t="s">
        <v>4186</v>
      </c>
      <c r="D1298" s="23" t="s">
        <v>8801</v>
      </c>
      <c r="E1298" s="23" t="s">
        <v>8817</v>
      </c>
      <c r="F1298" s="23" t="s">
        <v>8818</v>
      </c>
      <c r="G1298" s="23"/>
      <c r="H1298" s="23" t="s">
        <v>148</v>
      </c>
      <c r="I1298" s="22"/>
      <c r="J1298" s="23"/>
    </row>
    <row r="1299" spans="1:10" ht="36" x14ac:dyDescent="0.25">
      <c r="A1299" s="20">
        <v>1295</v>
      </c>
      <c r="B1299" s="20" t="s">
        <v>4185</v>
      </c>
      <c r="C1299" s="21" t="s">
        <v>4186</v>
      </c>
      <c r="D1299" s="21" t="s">
        <v>4189</v>
      </c>
      <c r="E1299" s="21" t="s">
        <v>8819</v>
      </c>
      <c r="F1299" s="21" t="s">
        <v>8820</v>
      </c>
      <c r="G1299" s="21" t="s">
        <v>8821</v>
      </c>
      <c r="H1299" s="21" t="s">
        <v>4203</v>
      </c>
      <c r="I1299" s="20"/>
      <c r="J1299" s="21"/>
    </row>
    <row r="1300" spans="1:10" ht="18" x14ac:dyDescent="0.25">
      <c r="A1300" s="22">
        <v>1296</v>
      </c>
      <c r="B1300" s="22" t="s">
        <v>4185</v>
      </c>
      <c r="C1300" s="23" t="s">
        <v>4186</v>
      </c>
      <c r="D1300" s="23" t="s">
        <v>4189</v>
      </c>
      <c r="E1300" s="23" t="s">
        <v>8822</v>
      </c>
      <c r="F1300" s="23" t="s">
        <v>5798</v>
      </c>
      <c r="G1300" s="23" t="s">
        <v>4206</v>
      </c>
      <c r="H1300" s="23" t="s">
        <v>4203</v>
      </c>
      <c r="I1300" s="22"/>
      <c r="J1300" s="23"/>
    </row>
    <row r="1301" spans="1:10" ht="18" x14ac:dyDescent="0.25">
      <c r="A1301" s="20">
        <v>1297</v>
      </c>
      <c r="B1301" s="20" t="s">
        <v>4185</v>
      </c>
      <c r="C1301" s="21" t="s">
        <v>4186</v>
      </c>
      <c r="D1301" s="21" t="s">
        <v>4189</v>
      </c>
      <c r="E1301" s="21" t="s">
        <v>8823</v>
      </c>
      <c r="F1301" s="21" t="s">
        <v>8824</v>
      </c>
      <c r="G1301" s="21" t="s">
        <v>8825</v>
      </c>
      <c r="H1301" s="21" t="s">
        <v>4203</v>
      </c>
      <c r="I1301" s="20"/>
      <c r="J1301" s="21"/>
    </row>
    <row r="1302" spans="1:10" ht="18" x14ac:dyDescent="0.25">
      <c r="A1302" s="22">
        <v>1298</v>
      </c>
      <c r="B1302" s="22" t="s">
        <v>4185</v>
      </c>
      <c r="C1302" s="23" t="s">
        <v>4186</v>
      </c>
      <c r="D1302" s="23" t="s">
        <v>4189</v>
      </c>
      <c r="E1302" s="23" t="s">
        <v>8826</v>
      </c>
      <c r="F1302" s="23" t="s">
        <v>8827</v>
      </c>
      <c r="G1302" s="23"/>
      <c r="H1302" s="23" t="s">
        <v>4203</v>
      </c>
      <c r="I1302" s="22"/>
      <c r="J1302" s="23"/>
    </row>
    <row r="1303" spans="1:10" ht="18" x14ac:dyDescent="0.25">
      <c r="A1303" s="20">
        <v>1299</v>
      </c>
      <c r="B1303" s="20" t="s">
        <v>4185</v>
      </c>
      <c r="C1303" s="21" t="s">
        <v>4186</v>
      </c>
      <c r="D1303" s="21" t="s">
        <v>4189</v>
      </c>
      <c r="E1303" s="21" t="s">
        <v>8828</v>
      </c>
      <c r="F1303" s="21" t="s">
        <v>8829</v>
      </c>
      <c r="G1303" s="21"/>
      <c r="H1303" s="21" t="s">
        <v>4203</v>
      </c>
      <c r="I1303" s="20"/>
      <c r="J1303" s="21"/>
    </row>
    <row r="1304" spans="1:10" ht="18" x14ac:dyDescent="0.25">
      <c r="A1304" s="22">
        <v>1300</v>
      </c>
      <c r="B1304" s="22" t="s">
        <v>4185</v>
      </c>
      <c r="C1304" s="23" t="s">
        <v>4186</v>
      </c>
      <c r="D1304" s="23" t="s">
        <v>8830</v>
      </c>
      <c r="E1304" s="23" t="s">
        <v>8831</v>
      </c>
      <c r="F1304" s="23" t="s">
        <v>4214</v>
      </c>
      <c r="G1304" s="23"/>
      <c r="H1304" s="23" t="s">
        <v>2040</v>
      </c>
      <c r="I1304" s="22"/>
      <c r="J1304" s="23"/>
    </row>
    <row r="1305" spans="1:10" ht="72" x14ac:dyDescent="0.25">
      <c r="A1305" s="20">
        <v>1301</v>
      </c>
      <c r="B1305" s="20" t="s">
        <v>4185</v>
      </c>
      <c r="C1305" s="21" t="s">
        <v>4186</v>
      </c>
      <c r="D1305" s="21" t="s">
        <v>8830</v>
      </c>
      <c r="E1305" s="21" t="s">
        <v>8832</v>
      </c>
      <c r="F1305" s="21" t="s">
        <v>8833</v>
      </c>
      <c r="G1305" s="21"/>
      <c r="H1305" s="21" t="s">
        <v>1063</v>
      </c>
      <c r="I1305" s="20"/>
      <c r="J1305" s="21"/>
    </row>
    <row r="1306" spans="1:10" ht="36" x14ac:dyDescent="0.25">
      <c r="A1306" s="22">
        <v>1302</v>
      </c>
      <c r="B1306" s="22" t="s">
        <v>4185</v>
      </c>
      <c r="C1306" s="23" t="s">
        <v>4186</v>
      </c>
      <c r="D1306" s="23" t="s">
        <v>4225</v>
      </c>
      <c r="E1306" s="23" t="s">
        <v>8834</v>
      </c>
      <c r="F1306" s="23" t="s">
        <v>8835</v>
      </c>
      <c r="G1306" s="23" t="s">
        <v>8836</v>
      </c>
      <c r="H1306" s="23" t="s">
        <v>4227</v>
      </c>
      <c r="I1306" s="22"/>
      <c r="J1306" s="23"/>
    </row>
    <row r="1307" spans="1:10" ht="36" x14ac:dyDescent="0.25">
      <c r="A1307" s="20">
        <v>1303</v>
      </c>
      <c r="B1307" s="20" t="s">
        <v>4185</v>
      </c>
      <c r="C1307" s="21" t="s">
        <v>4186</v>
      </c>
      <c r="D1307" s="21" t="s">
        <v>4225</v>
      </c>
      <c r="E1307" s="21" t="s">
        <v>8804</v>
      </c>
      <c r="F1307" s="21" t="s">
        <v>8837</v>
      </c>
      <c r="G1307" s="21" t="s">
        <v>8836</v>
      </c>
      <c r="H1307" s="21" t="s">
        <v>4227</v>
      </c>
      <c r="I1307" s="20"/>
      <c r="J1307" s="21"/>
    </row>
    <row r="1308" spans="1:10" ht="36" x14ac:dyDescent="0.25">
      <c r="A1308" s="22">
        <v>1304</v>
      </c>
      <c r="B1308" s="22" t="s">
        <v>4185</v>
      </c>
      <c r="C1308" s="23" t="s">
        <v>4186</v>
      </c>
      <c r="D1308" s="23" t="s">
        <v>4225</v>
      </c>
      <c r="E1308" s="23" t="s">
        <v>8806</v>
      </c>
      <c r="F1308" s="23" t="s">
        <v>8838</v>
      </c>
      <c r="G1308" s="23" t="s">
        <v>8836</v>
      </c>
      <c r="H1308" s="23" t="s">
        <v>4227</v>
      </c>
      <c r="I1308" s="22"/>
      <c r="J1308" s="23"/>
    </row>
    <row r="1309" spans="1:10" ht="36" x14ac:dyDescent="0.25">
      <c r="A1309" s="20">
        <v>1305</v>
      </c>
      <c r="B1309" s="20" t="s">
        <v>4185</v>
      </c>
      <c r="C1309" s="21" t="s">
        <v>4186</v>
      </c>
      <c r="D1309" s="21" t="s">
        <v>4225</v>
      </c>
      <c r="E1309" s="21" t="s">
        <v>8839</v>
      </c>
      <c r="F1309" s="21" t="s">
        <v>8840</v>
      </c>
      <c r="G1309" s="21" t="s">
        <v>8836</v>
      </c>
      <c r="H1309" s="21" t="s">
        <v>4227</v>
      </c>
      <c r="I1309" s="20"/>
      <c r="J1309" s="21"/>
    </row>
    <row r="1310" spans="1:10" ht="36" x14ac:dyDescent="0.25">
      <c r="A1310" s="22">
        <v>1306</v>
      </c>
      <c r="B1310" s="22" t="s">
        <v>4185</v>
      </c>
      <c r="C1310" s="23" t="s">
        <v>4186</v>
      </c>
      <c r="D1310" s="23" t="s">
        <v>4225</v>
      </c>
      <c r="E1310" s="23" t="s">
        <v>8841</v>
      </c>
      <c r="F1310" s="23" t="s">
        <v>8346</v>
      </c>
      <c r="G1310" s="23" t="s">
        <v>8836</v>
      </c>
      <c r="H1310" s="23" t="s">
        <v>4227</v>
      </c>
      <c r="I1310" s="22"/>
      <c r="J1310" s="23"/>
    </row>
    <row r="1311" spans="1:10" ht="36" x14ac:dyDescent="0.25">
      <c r="A1311" s="20">
        <v>1307</v>
      </c>
      <c r="B1311" s="20" t="s">
        <v>4185</v>
      </c>
      <c r="C1311" s="21" t="s">
        <v>4186</v>
      </c>
      <c r="D1311" s="21" t="s">
        <v>4225</v>
      </c>
      <c r="E1311" s="21" t="s">
        <v>8842</v>
      </c>
      <c r="F1311" s="21" t="s">
        <v>8843</v>
      </c>
      <c r="G1311" s="21" t="s">
        <v>8836</v>
      </c>
      <c r="H1311" s="21" t="s">
        <v>4227</v>
      </c>
      <c r="I1311" s="20"/>
      <c r="J1311" s="21"/>
    </row>
    <row r="1312" spans="1:10" ht="36" x14ac:dyDescent="0.25">
      <c r="A1312" s="22">
        <v>1308</v>
      </c>
      <c r="B1312" s="22" t="s">
        <v>4185</v>
      </c>
      <c r="C1312" s="23" t="s">
        <v>4186</v>
      </c>
      <c r="D1312" s="23" t="s">
        <v>4225</v>
      </c>
      <c r="E1312" s="23" t="s">
        <v>8844</v>
      </c>
      <c r="F1312" s="23" t="s">
        <v>4362</v>
      </c>
      <c r="G1312" s="23" t="s">
        <v>8836</v>
      </c>
      <c r="H1312" s="23" t="s">
        <v>4227</v>
      </c>
      <c r="I1312" s="22"/>
      <c r="J1312" s="23"/>
    </row>
    <row r="1313" spans="1:10" ht="36" x14ac:dyDescent="0.25">
      <c r="A1313" s="20">
        <v>1309</v>
      </c>
      <c r="B1313" s="20" t="s">
        <v>4185</v>
      </c>
      <c r="C1313" s="21" t="s">
        <v>4186</v>
      </c>
      <c r="D1313" s="21" t="s">
        <v>4225</v>
      </c>
      <c r="E1313" s="21" t="s">
        <v>8845</v>
      </c>
      <c r="F1313" s="21" t="s">
        <v>8816</v>
      </c>
      <c r="G1313" s="21" t="s">
        <v>8836</v>
      </c>
      <c r="H1313" s="21" t="s">
        <v>4227</v>
      </c>
      <c r="I1313" s="20"/>
      <c r="J1313" s="21"/>
    </row>
    <row r="1314" spans="1:10" ht="36" x14ac:dyDescent="0.25">
      <c r="A1314" s="22">
        <v>1310</v>
      </c>
      <c r="B1314" s="22" t="s">
        <v>4185</v>
      </c>
      <c r="C1314" s="23" t="s">
        <v>4186</v>
      </c>
      <c r="D1314" s="23" t="s">
        <v>4225</v>
      </c>
      <c r="E1314" s="23" t="s">
        <v>8846</v>
      </c>
      <c r="F1314" s="23" t="s">
        <v>8847</v>
      </c>
      <c r="G1314" s="23" t="s">
        <v>8848</v>
      </c>
      <c r="H1314" s="23" t="s">
        <v>4227</v>
      </c>
      <c r="I1314" s="22"/>
      <c r="J1314" s="23" t="s">
        <v>5957</v>
      </c>
    </row>
    <row r="1315" spans="1:10" ht="72" x14ac:dyDescent="0.25">
      <c r="A1315" s="20">
        <v>1311</v>
      </c>
      <c r="B1315" s="20" t="s">
        <v>4185</v>
      </c>
      <c r="C1315" s="21" t="s">
        <v>4186</v>
      </c>
      <c r="D1315" s="21" t="s">
        <v>4225</v>
      </c>
      <c r="E1315" s="21" t="s">
        <v>8849</v>
      </c>
      <c r="F1315" s="21" t="s">
        <v>8850</v>
      </c>
      <c r="G1315" s="21" t="s">
        <v>8851</v>
      </c>
      <c r="H1315" s="21" t="s">
        <v>4227</v>
      </c>
      <c r="I1315" s="20"/>
      <c r="J1315" s="21" t="s">
        <v>5957</v>
      </c>
    </row>
    <row r="1316" spans="1:10" ht="90" x14ac:dyDescent="0.25">
      <c r="A1316" s="22">
        <v>1312</v>
      </c>
      <c r="B1316" s="22" t="s">
        <v>4185</v>
      </c>
      <c r="C1316" s="23" t="s">
        <v>4186</v>
      </c>
      <c r="D1316" s="23" t="s">
        <v>4225</v>
      </c>
      <c r="E1316" s="23" t="s">
        <v>8852</v>
      </c>
      <c r="F1316" s="23" t="s">
        <v>8853</v>
      </c>
      <c r="G1316" s="23" t="s">
        <v>8854</v>
      </c>
      <c r="H1316" s="23" t="s">
        <v>4227</v>
      </c>
      <c r="I1316" s="22"/>
      <c r="J1316" s="23" t="s">
        <v>5957</v>
      </c>
    </row>
    <row r="1317" spans="1:10" ht="36" x14ac:dyDescent="0.25">
      <c r="A1317" s="20">
        <v>1313</v>
      </c>
      <c r="B1317" s="20" t="s">
        <v>4185</v>
      </c>
      <c r="C1317" s="21" t="s">
        <v>4186</v>
      </c>
      <c r="D1317" s="21" t="s">
        <v>4225</v>
      </c>
      <c r="E1317" s="21" t="s">
        <v>8855</v>
      </c>
      <c r="F1317" s="21" t="s">
        <v>8856</v>
      </c>
      <c r="G1317" s="21" t="s">
        <v>8857</v>
      </c>
      <c r="H1317" s="21" t="s">
        <v>4227</v>
      </c>
      <c r="I1317" s="20"/>
      <c r="J1317" s="21" t="s">
        <v>5957</v>
      </c>
    </row>
    <row r="1318" spans="1:10" ht="36" x14ac:dyDescent="0.25">
      <c r="A1318" s="22">
        <v>1314</v>
      </c>
      <c r="B1318" s="22" t="s">
        <v>4185</v>
      </c>
      <c r="C1318" s="23" t="s">
        <v>4186</v>
      </c>
      <c r="D1318" s="23" t="s">
        <v>4225</v>
      </c>
      <c r="E1318" s="23" t="s">
        <v>8858</v>
      </c>
      <c r="F1318" s="23" t="s">
        <v>7971</v>
      </c>
      <c r="G1318" s="23" t="s">
        <v>8857</v>
      </c>
      <c r="H1318" s="23" t="s">
        <v>4227</v>
      </c>
      <c r="I1318" s="22"/>
      <c r="J1318" s="23" t="s">
        <v>5957</v>
      </c>
    </row>
    <row r="1319" spans="1:10" ht="54" x14ac:dyDescent="0.25">
      <c r="A1319" s="20">
        <v>1315</v>
      </c>
      <c r="B1319" s="20" t="s">
        <v>4185</v>
      </c>
      <c r="C1319" s="21" t="s">
        <v>4186</v>
      </c>
      <c r="D1319" s="21" t="s">
        <v>4225</v>
      </c>
      <c r="E1319" s="21" t="s">
        <v>8859</v>
      </c>
      <c r="F1319" s="21" t="s">
        <v>8860</v>
      </c>
      <c r="G1319" s="21" t="s">
        <v>6624</v>
      </c>
      <c r="H1319" s="21" t="s">
        <v>4227</v>
      </c>
      <c r="I1319" s="20"/>
      <c r="J1319" s="21" t="s">
        <v>5957</v>
      </c>
    </row>
    <row r="1320" spans="1:10" ht="54" x14ac:dyDescent="0.25">
      <c r="A1320" s="22">
        <v>1316</v>
      </c>
      <c r="B1320" s="22" t="s">
        <v>4185</v>
      </c>
      <c r="C1320" s="23" t="s">
        <v>4186</v>
      </c>
      <c r="D1320" s="23" t="s">
        <v>4225</v>
      </c>
      <c r="E1320" s="23" t="s">
        <v>8861</v>
      </c>
      <c r="F1320" s="23" t="s">
        <v>8488</v>
      </c>
      <c r="G1320" s="23" t="s">
        <v>8862</v>
      </c>
      <c r="H1320" s="23" t="s">
        <v>4232</v>
      </c>
      <c r="I1320" s="22"/>
      <c r="J1320" s="23" t="s">
        <v>5957</v>
      </c>
    </row>
    <row r="1321" spans="1:10" ht="36" x14ac:dyDescent="0.25">
      <c r="A1321" s="20">
        <v>1317</v>
      </c>
      <c r="B1321" s="20" t="s">
        <v>4185</v>
      </c>
      <c r="C1321" s="21" t="s">
        <v>4186</v>
      </c>
      <c r="D1321" s="21" t="s">
        <v>4233</v>
      </c>
      <c r="E1321" s="21" t="s">
        <v>8863</v>
      </c>
      <c r="F1321" s="21" t="s">
        <v>8864</v>
      </c>
      <c r="G1321" s="21" t="s">
        <v>8865</v>
      </c>
      <c r="H1321" s="21" t="s">
        <v>4232</v>
      </c>
      <c r="I1321" s="20"/>
      <c r="J1321" s="21"/>
    </row>
    <row r="1322" spans="1:10" ht="36" x14ac:dyDescent="0.25">
      <c r="A1322" s="22">
        <v>1318</v>
      </c>
      <c r="B1322" s="22" t="s">
        <v>4185</v>
      </c>
      <c r="C1322" s="23" t="s">
        <v>4186</v>
      </c>
      <c r="D1322" s="23" t="s">
        <v>4233</v>
      </c>
      <c r="E1322" s="23" t="s">
        <v>8866</v>
      </c>
      <c r="F1322" s="23" t="s">
        <v>8867</v>
      </c>
      <c r="G1322" s="23" t="s">
        <v>8868</v>
      </c>
      <c r="H1322" s="23" t="s">
        <v>4232</v>
      </c>
      <c r="I1322" s="22"/>
      <c r="J1322" s="23"/>
    </row>
    <row r="1323" spans="1:10" ht="36" x14ac:dyDescent="0.25">
      <c r="A1323" s="20">
        <v>1319</v>
      </c>
      <c r="B1323" s="20" t="s">
        <v>4185</v>
      </c>
      <c r="C1323" s="21" t="s">
        <v>4186</v>
      </c>
      <c r="D1323" s="21" t="s">
        <v>4233</v>
      </c>
      <c r="E1323" s="21" t="s">
        <v>8869</v>
      </c>
      <c r="F1323" s="21" t="s">
        <v>8870</v>
      </c>
      <c r="G1323" s="21" t="s">
        <v>8871</v>
      </c>
      <c r="H1323" s="21" t="s">
        <v>4232</v>
      </c>
      <c r="I1323" s="20"/>
      <c r="J1323" s="21"/>
    </row>
    <row r="1324" spans="1:10" ht="36" x14ac:dyDescent="0.25">
      <c r="A1324" s="22">
        <v>1320</v>
      </c>
      <c r="B1324" s="22" t="s">
        <v>4185</v>
      </c>
      <c r="C1324" s="23" t="s">
        <v>4186</v>
      </c>
      <c r="D1324" s="23" t="s">
        <v>4233</v>
      </c>
      <c r="E1324" s="23" t="s">
        <v>8872</v>
      </c>
      <c r="F1324" s="23" t="s">
        <v>8873</v>
      </c>
      <c r="G1324" s="23"/>
      <c r="H1324" s="23" t="s">
        <v>4232</v>
      </c>
      <c r="I1324" s="22"/>
      <c r="J1324" s="23"/>
    </row>
    <row r="1325" spans="1:10" ht="36" x14ac:dyDescent="0.25">
      <c r="A1325" s="20">
        <v>1321</v>
      </c>
      <c r="B1325" s="20" t="s">
        <v>4185</v>
      </c>
      <c r="C1325" s="21" t="s">
        <v>4186</v>
      </c>
      <c r="D1325" s="21" t="s">
        <v>4233</v>
      </c>
      <c r="E1325" s="21" t="s">
        <v>8874</v>
      </c>
      <c r="F1325" s="21" t="s">
        <v>4238</v>
      </c>
      <c r="G1325" s="21"/>
      <c r="H1325" s="21" t="s">
        <v>4232</v>
      </c>
      <c r="I1325" s="20"/>
      <c r="J1325" s="21"/>
    </row>
    <row r="1326" spans="1:10" ht="36" x14ac:dyDescent="0.25">
      <c r="A1326" s="22">
        <v>1322</v>
      </c>
      <c r="B1326" s="22" t="s">
        <v>4185</v>
      </c>
      <c r="C1326" s="23" t="s">
        <v>4186</v>
      </c>
      <c r="D1326" s="23" t="s">
        <v>4254</v>
      </c>
      <c r="E1326" s="23" t="s">
        <v>4261</v>
      </c>
      <c r="F1326" s="23" t="s">
        <v>4262</v>
      </c>
      <c r="G1326" s="23"/>
      <c r="H1326" s="23" t="s">
        <v>4256</v>
      </c>
      <c r="I1326" s="22"/>
      <c r="J1326" s="23"/>
    </row>
    <row r="1327" spans="1:10" ht="36" x14ac:dyDescent="0.25">
      <c r="A1327" s="20">
        <v>1323</v>
      </c>
      <c r="B1327" s="20" t="s">
        <v>4185</v>
      </c>
      <c r="C1327" s="21" t="s">
        <v>4186</v>
      </c>
      <c r="D1327" s="21" t="s">
        <v>4254</v>
      </c>
      <c r="E1327" s="21" t="s">
        <v>4263</v>
      </c>
      <c r="F1327" s="21" t="s">
        <v>4264</v>
      </c>
      <c r="G1327" s="21"/>
      <c r="H1327" s="21" t="s">
        <v>4256</v>
      </c>
      <c r="I1327" s="20"/>
      <c r="J1327" s="21"/>
    </row>
    <row r="1328" spans="1:10" ht="36" x14ac:dyDescent="0.25">
      <c r="A1328" s="22">
        <v>1324</v>
      </c>
      <c r="B1328" s="22" t="s">
        <v>4185</v>
      </c>
      <c r="C1328" s="23" t="s">
        <v>4186</v>
      </c>
      <c r="D1328" s="23" t="s">
        <v>4254</v>
      </c>
      <c r="E1328" s="23" t="s">
        <v>8875</v>
      </c>
      <c r="F1328" s="23" t="s">
        <v>8876</v>
      </c>
      <c r="G1328" s="23" t="s">
        <v>4266</v>
      </c>
      <c r="H1328" s="23" t="s">
        <v>4256</v>
      </c>
      <c r="I1328" s="22"/>
      <c r="J1328" s="23"/>
    </row>
    <row r="1329" spans="1:10" ht="54" x14ac:dyDescent="0.25">
      <c r="A1329" s="20">
        <v>1325</v>
      </c>
      <c r="B1329" s="20" t="s">
        <v>4185</v>
      </c>
      <c r="C1329" s="21" t="s">
        <v>4186</v>
      </c>
      <c r="D1329" s="21" t="s">
        <v>4254</v>
      </c>
      <c r="E1329" s="21" t="s">
        <v>8877</v>
      </c>
      <c r="F1329" s="21" t="s">
        <v>8878</v>
      </c>
      <c r="G1329" s="21" t="s">
        <v>8879</v>
      </c>
      <c r="H1329" s="21" t="s">
        <v>4256</v>
      </c>
      <c r="I1329" s="20"/>
      <c r="J1329" s="21" t="s">
        <v>5957</v>
      </c>
    </row>
    <row r="1330" spans="1:10" ht="36" x14ac:dyDescent="0.25">
      <c r="A1330" s="22">
        <v>1326</v>
      </c>
      <c r="B1330" s="22" t="s">
        <v>4185</v>
      </c>
      <c r="C1330" s="23" t="s">
        <v>4186</v>
      </c>
      <c r="D1330" s="23" t="s">
        <v>4254</v>
      </c>
      <c r="E1330" s="23" t="s">
        <v>8880</v>
      </c>
      <c r="F1330" s="23" t="s">
        <v>8881</v>
      </c>
      <c r="G1330" s="23" t="s">
        <v>8882</v>
      </c>
      <c r="H1330" s="23" t="s">
        <v>4256</v>
      </c>
      <c r="I1330" s="22"/>
      <c r="J1330" s="23"/>
    </row>
    <row r="1331" spans="1:10" ht="36" x14ac:dyDescent="0.25">
      <c r="A1331" s="20">
        <v>1327</v>
      </c>
      <c r="B1331" s="20" t="s">
        <v>4185</v>
      </c>
      <c r="C1331" s="21" t="s">
        <v>4186</v>
      </c>
      <c r="D1331" s="21" t="s">
        <v>4254</v>
      </c>
      <c r="E1331" s="21" t="s">
        <v>8883</v>
      </c>
      <c r="F1331" s="21" t="s">
        <v>8884</v>
      </c>
      <c r="G1331" s="21" t="s">
        <v>8885</v>
      </c>
      <c r="H1331" s="21" t="s">
        <v>4256</v>
      </c>
      <c r="I1331" s="20"/>
      <c r="J1331" s="21"/>
    </row>
    <row r="1332" spans="1:10" ht="36" x14ac:dyDescent="0.25">
      <c r="A1332" s="22">
        <v>1328</v>
      </c>
      <c r="B1332" s="22" t="s">
        <v>4185</v>
      </c>
      <c r="C1332" s="23" t="s">
        <v>4186</v>
      </c>
      <c r="D1332" s="23" t="s">
        <v>4254</v>
      </c>
      <c r="E1332" s="23" t="s">
        <v>8886</v>
      </c>
      <c r="F1332" s="23" t="s">
        <v>8887</v>
      </c>
      <c r="G1332" s="23" t="s">
        <v>8888</v>
      </c>
      <c r="H1332" s="23" t="s">
        <v>8889</v>
      </c>
      <c r="I1332" s="22"/>
      <c r="J1332" s="23"/>
    </row>
    <row r="1333" spans="1:10" ht="36" x14ac:dyDescent="0.25">
      <c r="A1333" s="20">
        <v>1329</v>
      </c>
      <c r="B1333" s="20" t="s">
        <v>4185</v>
      </c>
      <c r="C1333" s="21" t="s">
        <v>4186</v>
      </c>
      <c r="D1333" s="21" t="s">
        <v>4254</v>
      </c>
      <c r="E1333" s="21" t="s">
        <v>8890</v>
      </c>
      <c r="F1333" s="21" t="s">
        <v>8891</v>
      </c>
      <c r="G1333" s="21" t="s">
        <v>8888</v>
      </c>
      <c r="H1333" s="21" t="s">
        <v>8889</v>
      </c>
      <c r="I1333" s="20"/>
      <c r="J1333" s="21"/>
    </row>
    <row r="1334" spans="1:10" ht="36" x14ac:dyDescent="0.25">
      <c r="A1334" s="22">
        <v>1330</v>
      </c>
      <c r="B1334" s="22" t="s">
        <v>4185</v>
      </c>
      <c r="C1334" s="23" t="s">
        <v>4186</v>
      </c>
      <c r="D1334" s="23" t="s">
        <v>4254</v>
      </c>
      <c r="E1334" s="23" t="s">
        <v>8892</v>
      </c>
      <c r="F1334" s="23" t="s">
        <v>8893</v>
      </c>
      <c r="G1334" s="23" t="s">
        <v>8888</v>
      </c>
      <c r="H1334" s="23" t="s">
        <v>8889</v>
      </c>
      <c r="I1334" s="22"/>
      <c r="J1334" s="23"/>
    </row>
    <row r="1335" spans="1:10" ht="54" x14ac:dyDescent="0.25">
      <c r="A1335" s="20">
        <v>1331</v>
      </c>
      <c r="B1335" s="20" t="s">
        <v>4185</v>
      </c>
      <c r="C1335" s="21" t="s">
        <v>4186</v>
      </c>
      <c r="D1335" s="21" t="s">
        <v>4254</v>
      </c>
      <c r="E1335" s="21" t="s">
        <v>8894</v>
      </c>
      <c r="F1335" s="21" t="s">
        <v>8895</v>
      </c>
      <c r="G1335" s="21" t="s">
        <v>4277</v>
      </c>
      <c r="H1335" s="21" t="s">
        <v>4274</v>
      </c>
      <c r="I1335" s="20"/>
      <c r="J1335" s="21"/>
    </row>
    <row r="1336" spans="1:10" ht="36" x14ac:dyDescent="0.25">
      <c r="A1336" s="22">
        <v>1332</v>
      </c>
      <c r="B1336" s="22" t="s">
        <v>4185</v>
      </c>
      <c r="C1336" s="23" t="s">
        <v>4186</v>
      </c>
      <c r="D1336" s="23" t="s">
        <v>4254</v>
      </c>
      <c r="E1336" s="23" t="s">
        <v>8896</v>
      </c>
      <c r="F1336" s="23" t="s">
        <v>8897</v>
      </c>
      <c r="G1336" s="23"/>
      <c r="H1336" s="23" t="s">
        <v>4256</v>
      </c>
      <c r="I1336" s="22"/>
      <c r="J1336" s="23"/>
    </row>
    <row r="1337" spans="1:10" ht="36" x14ac:dyDescent="0.25">
      <c r="A1337" s="20">
        <v>1333</v>
      </c>
      <c r="B1337" s="20" t="s">
        <v>4185</v>
      </c>
      <c r="C1337" s="21" t="s">
        <v>4186</v>
      </c>
      <c r="D1337" s="21" t="s">
        <v>4293</v>
      </c>
      <c r="E1337" s="21" t="s">
        <v>8898</v>
      </c>
      <c r="F1337" s="21" t="s">
        <v>4469</v>
      </c>
      <c r="G1337" s="21" t="s">
        <v>4327</v>
      </c>
      <c r="H1337" s="21" t="s">
        <v>4290</v>
      </c>
      <c r="I1337" s="20"/>
      <c r="J1337" s="21"/>
    </row>
    <row r="1338" spans="1:10" ht="54" x14ac:dyDescent="0.25">
      <c r="A1338" s="22">
        <v>1334</v>
      </c>
      <c r="B1338" s="22" t="s">
        <v>4185</v>
      </c>
      <c r="C1338" s="23" t="s">
        <v>4186</v>
      </c>
      <c r="D1338" s="23" t="s">
        <v>4293</v>
      </c>
      <c r="E1338" s="23" t="s">
        <v>8899</v>
      </c>
      <c r="F1338" s="23" t="s">
        <v>4300</v>
      </c>
      <c r="G1338" s="23" t="s">
        <v>8900</v>
      </c>
      <c r="H1338" s="23" t="s">
        <v>4290</v>
      </c>
      <c r="I1338" s="22"/>
      <c r="J1338" s="23" t="s">
        <v>5957</v>
      </c>
    </row>
    <row r="1339" spans="1:10" ht="36" x14ac:dyDescent="0.25">
      <c r="A1339" s="20">
        <v>1335</v>
      </c>
      <c r="B1339" s="20" t="s">
        <v>4185</v>
      </c>
      <c r="C1339" s="21" t="s">
        <v>4186</v>
      </c>
      <c r="D1339" s="21" t="s">
        <v>4293</v>
      </c>
      <c r="E1339" s="21" t="s">
        <v>8901</v>
      </c>
      <c r="F1339" s="21" t="s">
        <v>8902</v>
      </c>
      <c r="G1339" s="21" t="s">
        <v>8903</v>
      </c>
      <c r="H1339" s="21" t="s">
        <v>4290</v>
      </c>
      <c r="I1339" s="20"/>
      <c r="J1339" s="21" t="s">
        <v>5957</v>
      </c>
    </row>
    <row r="1340" spans="1:10" ht="36" x14ac:dyDescent="0.25">
      <c r="A1340" s="22">
        <v>1336</v>
      </c>
      <c r="B1340" s="22" t="s">
        <v>4185</v>
      </c>
      <c r="C1340" s="23" t="s">
        <v>4186</v>
      </c>
      <c r="D1340" s="23" t="s">
        <v>4293</v>
      </c>
      <c r="E1340" s="23" t="s">
        <v>8904</v>
      </c>
      <c r="F1340" s="23" t="s">
        <v>8905</v>
      </c>
      <c r="G1340" s="23" t="s">
        <v>8906</v>
      </c>
      <c r="H1340" s="23" t="s">
        <v>4290</v>
      </c>
      <c r="I1340" s="22"/>
      <c r="J1340" s="23" t="s">
        <v>5957</v>
      </c>
    </row>
    <row r="1341" spans="1:10" ht="36" x14ac:dyDescent="0.25">
      <c r="A1341" s="20">
        <v>1337</v>
      </c>
      <c r="B1341" s="20" t="s">
        <v>4185</v>
      </c>
      <c r="C1341" s="21" t="s">
        <v>4186</v>
      </c>
      <c r="D1341" s="21" t="s">
        <v>4293</v>
      </c>
      <c r="E1341" s="21" t="s">
        <v>8907</v>
      </c>
      <c r="F1341" s="21" t="s">
        <v>8908</v>
      </c>
      <c r="G1341" s="21"/>
      <c r="H1341" s="21" t="s">
        <v>4290</v>
      </c>
      <c r="I1341" s="20"/>
      <c r="J1341" s="21"/>
    </row>
    <row r="1342" spans="1:10" ht="36" x14ac:dyDescent="0.25">
      <c r="A1342" s="22">
        <v>1338</v>
      </c>
      <c r="B1342" s="22" t="s">
        <v>4185</v>
      </c>
      <c r="C1342" s="23" t="s">
        <v>4186</v>
      </c>
      <c r="D1342" s="23" t="s">
        <v>4310</v>
      </c>
      <c r="E1342" s="23" t="s">
        <v>4314</v>
      </c>
      <c r="F1342" s="23" t="s">
        <v>4315</v>
      </c>
      <c r="G1342" s="23"/>
      <c r="H1342" s="23" t="s">
        <v>4307</v>
      </c>
      <c r="I1342" s="22"/>
      <c r="J1342" s="23"/>
    </row>
    <row r="1343" spans="1:10" ht="36" x14ac:dyDescent="0.25">
      <c r="A1343" s="20">
        <v>1339</v>
      </c>
      <c r="B1343" s="20" t="s">
        <v>4185</v>
      </c>
      <c r="C1343" s="21" t="s">
        <v>4186</v>
      </c>
      <c r="D1343" s="21" t="s">
        <v>4310</v>
      </c>
      <c r="E1343" s="21" t="s">
        <v>8909</v>
      </c>
      <c r="F1343" s="21" t="s">
        <v>8910</v>
      </c>
      <c r="G1343" s="21" t="s">
        <v>8911</v>
      </c>
      <c r="H1343" s="21" t="s">
        <v>4307</v>
      </c>
      <c r="I1343" s="20"/>
      <c r="J1343" s="21"/>
    </row>
    <row r="1344" spans="1:10" ht="54" x14ac:dyDescent="0.25">
      <c r="A1344" s="22">
        <v>1340</v>
      </c>
      <c r="B1344" s="22" t="s">
        <v>4185</v>
      </c>
      <c r="C1344" s="23" t="s">
        <v>4186</v>
      </c>
      <c r="D1344" s="23" t="s">
        <v>4321</v>
      </c>
      <c r="E1344" s="23" t="s">
        <v>8912</v>
      </c>
      <c r="F1344" s="23" t="s">
        <v>8913</v>
      </c>
      <c r="G1344" s="23" t="s">
        <v>8914</v>
      </c>
      <c r="H1344" s="23" t="s">
        <v>4323</v>
      </c>
      <c r="I1344" s="22"/>
      <c r="J1344" s="23"/>
    </row>
    <row r="1345" spans="1:10" ht="54" x14ac:dyDescent="0.25">
      <c r="A1345" s="20">
        <v>1341</v>
      </c>
      <c r="B1345" s="20" t="s">
        <v>4185</v>
      </c>
      <c r="C1345" s="21" t="s">
        <v>4186</v>
      </c>
      <c r="D1345" s="21" t="s">
        <v>4321</v>
      </c>
      <c r="E1345" s="21" t="s">
        <v>8915</v>
      </c>
      <c r="F1345" s="21" t="s">
        <v>8916</v>
      </c>
      <c r="G1345" s="21" t="s">
        <v>8917</v>
      </c>
      <c r="H1345" s="21" t="s">
        <v>4323</v>
      </c>
      <c r="I1345" s="20"/>
      <c r="J1345" s="21"/>
    </row>
    <row r="1346" spans="1:10" ht="36" x14ac:dyDescent="0.25">
      <c r="A1346" s="22">
        <v>1342</v>
      </c>
      <c r="B1346" s="22" t="s">
        <v>4185</v>
      </c>
      <c r="C1346" s="23" t="s">
        <v>4186</v>
      </c>
      <c r="D1346" s="23" t="s">
        <v>4321</v>
      </c>
      <c r="E1346" s="23" t="s">
        <v>8918</v>
      </c>
      <c r="F1346" s="23" t="s">
        <v>8919</v>
      </c>
      <c r="G1346" s="23" t="s">
        <v>8920</v>
      </c>
      <c r="H1346" s="23" t="s">
        <v>4323</v>
      </c>
      <c r="I1346" s="22"/>
      <c r="J1346" s="23"/>
    </row>
    <row r="1347" spans="1:10" ht="36" x14ac:dyDescent="0.25">
      <c r="A1347" s="20">
        <v>1343</v>
      </c>
      <c r="B1347" s="20" t="s">
        <v>4185</v>
      </c>
      <c r="C1347" s="21" t="s">
        <v>4186</v>
      </c>
      <c r="D1347" s="21" t="s">
        <v>4321</v>
      </c>
      <c r="E1347" s="21" t="s">
        <v>8921</v>
      </c>
      <c r="F1347" s="21" t="s">
        <v>8922</v>
      </c>
      <c r="G1347" s="21" t="s">
        <v>8920</v>
      </c>
      <c r="H1347" s="21" t="s">
        <v>4323</v>
      </c>
      <c r="I1347" s="20"/>
      <c r="J1347" s="21"/>
    </row>
    <row r="1348" spans="1:10" ht="36" x14ac:dyDescent="0.25">
      <c r="A1348" s="22">
        <v>1344</v>
      </c>
      <c r="B1348" s="22" t="s">
        <v>4185</v>
      </c>
      <c r="C1348" s="23" t="s">
        <v>4186</v>
      </c>
      <c r="D1348" s="23" t="s">
        <v>4321</v>
      </c>
      <c r="E1348" s="23" t="s">
        <v>8923</v>
      </c>
      <c r="F1348" s="23" t="s">
        <v>8924</v>
      </c>
      <c r="G1348" s="23" t="s">
        <v>8925</v>
      </c>
      <c r="H1348" s="23" t="s">
        <v>4323</v>
      </c>
      <c r="I1348" s="22"/>
      <c r="J1348" s="23"/>
    </row>
    <row r="1349" spans="1:10" ht="18" x14ac:dyDescent="0.25">
      <c r="A1349" s="20">
        <v>1345</v>
      </c>
      <c r="B1349" s="20" t="s">
        <v>4185</v>
      </c>
      <c r="C1349" s="21" t="s">
        <v>4186</v>
      </c>
      <c r="D1349" s="21" t="s">
        <v>4321</v>
      </c>
      <c r="E1349" s="21" t="s">
        <v>8926</v>
      </c>
      <c r="F1349" s="21" t="s">
        <v>8927</v>
      </c>
      <c r="G1349" s="21" t="s">
        <v>8920</v>
      </c>
      <c r="H1349" s="21" t="s">
        <v>4323</v>
      </c>
      <c r="I1349" s="20"/>
      <c r="J1349" s="21"/>
    </row>
    <row r="1350" spans="1:10" ht="54" x14ac:dyDescent="0.25">
      <c r="A1350" s="22">
        <v>1346</v>
      </c>
      <c r="B1350" s="22" t="s">
        <v>4185</v>
      </c>
      <c r="C1350" s="23" t="s">
        <v>4186</v>
      </c>
      <c r="D1350" s="23" t="s">
        <v>4321</v>
      </c>
      <c r="E1350" s="23" t="s">
        <v>8928</v>
      </c>
      <c r="F1350" s="23" t="s">
        <v>8929</v>
      </c>
      <c r="G1350" s="23" t="s">
        <v>8930</v>
      </c>
      <c r="H1350" s="23" t="s">
        <v>4323</v>
      </c>
      <c r="I1350" s="22"/>
      <c r="J1350" s="23"/>
    </row>
    <row r="1351" spans="1:10" ht="18" x14ac:dyDescent="0.25">
      <c r="A1351" s="20">
        <v>1347</v>
      </c>
      <c r="B1351" s="20" t="s">
        <v>4185</v>
      </c>
      <c r="C1351" s="21" t="s">
        <v>4186</v>
      </c>
      <c r="D1351" s="21" t="s">
        <v>4321</v>
      </c>
      <c r="E1351" s="21" t="s">
        <v>4331</v>
      </c>
      <c r="F1351" s="21" t="s">
        <v>4332</v>
      </c>
      <c r="G1351" s="21"/>
      <c r="H1351" s="21" t="s">
        <v>4323</v>
      </c>
      <c r="I1351" s="20"/>
      <c r="J1351" s="21"/>
    </row>
    <row r="1352" spans="1:10" ht="18" x14ac:dyDescent="0.25">
      <c r="A1352" s="22">
        <v>1348</v>
      </c>
      <c r="B1352" s="22" t="s">
        <v>4185</v>
      </c>
      <c r="C1352" s="23" t="s">
        <v>4186</v>
      </c>
      <c r="D1352" s="23" t="s">
        <v>4321</v>
      </c>
      <c r="E1352" s="23" t="s">
        <v>8931</v>
      </c>
      <c r="F1352" s="23" t="s">
        <v>8932</v>
      </c>
      <c r="G1352" s="23" t="s">
        <v>8933</v>
      </c>
      <c r="H1352" s="23" t="s">
        <v>4323</v>
      </c>
      <c r="I1352" s="22"/>
      <c r="J1352" s="23"/>
    </row>
    <row r="1353" spans="1:10" ht="54" x14ac:dyDescent="0.25">
      <c r="A1353" s="20">
        <v>1349</v>
      </c>
      <c r="B1353" s="20" t="s">
        <v>4185</v>
      </c>
      <c r="C1353" s="21" t="s">
        <v>4186</v>
      </c>
      <c r="D1353" s="21" t="s">
        <v>4321</v>
      </c>
      <c r="E1353" s="21" t="s">
        <v>8934</v>
      </c>
      <c r="F1353" s="21" t="s">
        <v>8935</v>
      </c>
      <c r="G1353" s="21" t="s">
        <v>8936</v>
      </c>
      <c r="H1353" s="21" t="s">
        <v>4348</v>
      </c>
      <c r="I1353" s="20"/>
      <c r="J1353" s="21" t="s">
        <v>5957</v>
      </c>
    </row>
    <row r="1354" spans="1:10" ht="18" x14ac:dyDescent="0.25">
      <c r="A1354" s="22">
        <v>1350</v>
      </c>
      <c r="B1354" s="22" t="s">
        <v>4185</v>
      </c>
      <c r="C1354" s="23" t="s">
        <v>4186</v>
      </c>
      <c r="D1354" s="23" t="s">
        <v>4321</v>
      </c>
      <c r="E1354" s="23" t="s">
        <v>8937</v>
      </c>
      <c r="F1354" s="23" t="s">
        <v>8938</v>
      </c>
      <c r="G1354" s="23"/>
      <c r="H1354" s="23" t="s">
        <v>4323</v>
      </c>
      <c r="I1354" s="22"/>
      <c r="J1354" s="23"/>
    </row>
    <row r="1355" spans="1:10" ht="36" x14ac:dyDescent="0.25">
      <c r="A1355" s="20">
        <v>1351</v>
      </c>
      <c r="B1355" s="20" t="s">
        <v>4185</v>
      </c>
      <c r="C1355" s="21" t="s">
        <v>4186</v>
      </c>
      <c r="D1355" s="21" t="s">
        <v>8939</v>
      </c>
      <c r="E1355" s="21" t="s">
        <v>8940</v>
      </c>
      <c r="F1355" s="21" t="s">
        <v>8941</v>
      </c>
      <c r="G1355" s="21" t="s">
        <v>8942</v>
      </c>
      <c r="H1355" s="21" t="s">
        <v>4337</v>
      </c>
      <c r="I1355" s="20"/>
      <c r="J1355" s="21"/>
    </row>
    <row r="1356" spans="1:10" ht="36" x14ac:dyDescent="0.25">
      <c r="A1356" s="22">
        <v>1352</v>
      </c>
      <c r="B1356" s="22" t="s">
        <v>4185</v>
      </c>
      <c r="C1356" s="23" t="s">
        <v>4186</v>
      </c>
      <c r="D1356" s="23" t="s">
        <v>8939</v>
      </c>
      <c r="E1356" s="23" t="s">
        <v>8943</v>
      </c>
      <c r="F1356" s="23" t="s">
        <v>8944</v>
      </c>
      <c r="G1356" s="23" t="s">
        <v>8942</v>
      </c>
      <c r="H1356" s="23" t="s">
        <v>4337</v>
      </c>
      <c r="I1356" s="22"/>
      <c r="J1356" s="23"/>
    </row>
    <row r="1357" spans="1:10" ht="36" x14ac:dyDescent="0.25">
      <c r="A1357" s="20">
        <v>1353</v>
      </c>
      <c r="B1357" s="20" t="s">
        <v>4185</v>
      </c>
      <c r="C1357" s="21" t="s">
        <v>4186</v>
      </c>
      <c r="D1357" s="21" t="s">
        <v>8939</v>
      </c>
      <c r="E1357" s="21" t="s">
        <v>8945</v>
      </c>
      <c r="F1357" s="21" t="s">
        <v>8946</v>
      </c>
      <c r="G1357" s="21" t="s">
        <v>8942</v>
      </c>
      <c r="H1357" s="21" t="s">
        <v>4337</v>
      </c>
      <c r="I1357" s="20"/>
      <c r="J1357" s="21"/>
    </row>
    <row r="1358" spans="1:10" ht="36" x14ac:dyDescent="0.25">
      <c r="A1358" s="22">
        <v>1354</v>
      </c>
      <c r="B1358" s="22" t="s">
        <v>4185</v>
      </c>
      <c r="C1358" s="23" t="s">
        <v>4186</v>
      </c>
      <c r="D1358" s="23" t="s">
        <v>8939</v>
      </c>
      <c r="E1358" s="23" t="s">
        <v>8947</v>
      </c>
      <c r="F1358" s="23" t="s">
        <v>8948</v>
      </c>
      <c r="G1358" s="23" t="s">
        <v>8942</v>
      </c>
      <c r="H1358" s="23" t="s">
        <v>4337</v>
      </c>
      <c r="I1358" s="22"/>
      <c r="J1358" s="23"/>
    </row>
    <row r="1359" spans="1:10" ht="36" x14ac:dyDescent="0.25">
      <c r="A1359" s="20">
        <v>1355</v>
      </c>
      <c r="B1359" s="20" t="s">
        <v>4185</v>
      </c>
      <c r="C1359" s="21" t="s">
        <v>4186</v>
      </c>
      <c r="D1359" s="21" t="s">
        <v>8939</v>
      </c>
      <c r="E1359" s="21" t="s">
        <v>8949</v>
      </c>
      <c r="F1359" s="21" t="s">
        <v>8950</v>
      </c>
      <c r="G1359" s="21" t="s">
        <v>8942</v>
      </c>
      <c r="H1359" s="21" t="s">
        <v>4337</v>
      </c>
      <c r="I1359" s="20"/>
      <c r="J1359" s="21"/>
    </row>
    <row r="1360" spans="1:10" ht="36" x14ac:dyDescent="0.25">
      <c r="A1360" s="22">
        <v>1356</v>
      </c>
      <c r="B1360" s="22" t="s">
        <v>4185</v>
      </c>
      <c r="C1360" s="23" t="s">
        <v>4186</v>
      </c>
      <c r="D1360" s="23" t="s">
        <v>8939</v>
      </c>
      <c r="E1360" s="23" t="s">
        <v>8951</v>
      </c>
      <c r="F1360" s="23" t="s">
        <v>8952</v>
      </c>
      <c r="G1360" s="23" t="s">
        <v>8942</v>
      </c>
      <c r="H1360" s="23" t="s">
        <v>4337</v>
      </c>
      <c r="I1360" s="22"/>
      <c r="J1360" s="23"/>
    </row>
    <row r="1361" spans="1:10" ht="36" x14ac:dyDescent="0.25">
      <c r="A1361" s="20">
        <v>1357</v>
      </c>
      <c r="B1361" s="20" t="s">
        <v>4185</v>
      </c>
      <c r="C1361" s="21" t="s">
        <v>4186</v>
      </c>
      <c r="D1361" s="21" t="s">
        <v>8939</v>
      </c>
      <c r="E1361" s="21" t="s">
        <v>8953</v>
      </c>
      <c r="F1361" s="21" t="s">
        <v>8946</v>
      </c>
      <c r="G1361" s="21" t="s">
        <v>8942</v>
      </c>
      <c r="H1361" s="21" t="s">
        <v>4337</v>
      </c>
      <c r="I1361" s="20"/>
      <c r="J1361" s="21"/>
    </row>
    <row r="1362" spans="1:10" ht="36" x14ac:dyDescent="0.25">
      <c r="A1362" s="22">
        <v>1358</v>
      </c>
      <c r="B1362" s="22" t="s">
        <v>4185</v>
      </c>
      <c r="C1362" s="23" t="s">
        <v>4186</v>
      </c>
      <c r="D1362" s="23" t="s">
        <v>8939</v>
      </c>
      <c r="E1362" s="23" t="s">
        <v>8954</v>
      </c>
      <c r="F1362" s="23" t="s">
        <v>8955</v>
      </c>
      <c r="G1362" s="23" t="s">
        <v>8942</v>
      </c>
      <c r="H1362" s="23" t="s">
        <v>4337</v>
      </c>
      <c r="I1362" s="22"/>
      <c r="J1362" s="23"/>
    </row>
    <row r="1363" spans="1:10" ht="36" x14ac:dyDescent="0.25">
      <c r="A1363" s="20">
        <v>1359</v>
      </c>
      <c r="B1363" s="20" t="s">
        <v>4185</v>
      </c>
      <c r="C1363" s="21" t="s">
        <v>4186</v>
      </c>
      <c r="D1363" s="21" t="s">
        <v>8939</v>
      </c>
      <c r="E1363" s="21" t="s">
        <v>8956</v>
      </c>
      <c r="F1363" s="21" t="s">
        <v>8957</v>
      </c>
      <c r="G1363" s="21" t="s">
        <v>8942</v>
      </c>
      <c r="H1363" s="21" t="s">
        <v>4337</v>
      </c>
      <c r="I1363" s="20"/>
      <c r="J1363" s="21"/>
    </row>
    <row r="1364" spans="1:10" ht="36" x14ac:dyDescent="0.25">
      <c r="A1364" s="22">
        <v>1360</v>
      </c>
      <c r="B1364" s="22" t="s">
        <v>4185</v>
      </c>
      <c r="C1364" s="23" t="s">
        <v>4186</v>
      </c>
      <c r="D1364" s="23" t="s">
        <v>8939</v>
      </c>
      <c r="E1364" s="23" t="s">
        <v>8958</v>
      </c>
      <c r="F1364" s="23" t="s">
        <v>8959</v>
      </c>
      <c r="G1364" s="23" t="s">
        <v>8942</v>
      </c>
      <c r="H1364" s="23" t="s">
        <v>4337</v>
      </c>
      <c r="I1364" s="22"/>
      <c r="J1364" s="23"/>
    </row>
    <row r="1365" spans="1:10" ht="36" x14ac:dyDescent="0.25">
      <c r="A1365" s="20">
        <v>1361</v>
      </c>
      <c r="B1365" s="20" t="s">
        <v>4185</v>
      </c>
      <c r="C1365" s="21" t="s">
        <v>4186</v>
      </c>
      <c r="D1365" s="21" t="s">
        <v>8939</v>
      </c>
      <c r="E1365" s="21" t="s">
        <v>8960</v>
      </c>
      <c r="F1365" s="21" t="s">
        <v>8941</v>
      </c>
      <c r="G1365" s="21" t="s">
        <v>8942</v>
      </c>
      <c r="H1365" s="21" t="s">
        <v>4337</v>
      </c>
      <c r="I1365" s="20"/>
      <c r="J1365" s="21"/>
    </row>
    <row r="1366" spans="1:10" ht="36" x14ac:dyDescent="0.25">
      <c r="A1366" s="22">
        <v>1362</v>
      </c>
      <c r="B1366" s="22" t="s">
        <v>4185</v>
      </c>
      <c r="C1366" s="23" t="s">
        <v>4186</v>
      </c>
      <c r="D1366" s="23" t="s">
        <v>8939</v>
      </c>
      <c r="E1366" s="23" t="s">
        <v>8961</v>
      </c>
      <c r="F1366" s="23" t="s">
        <v>8962</v>
      </c>
      <c r="G1366" s="23" t="s">
        <v>8942</v>
      </c>
      <c r="H1366" s="23" t="s">
        <v>4337</v>
      </c>
      <c r="I1366" s="22"/>
      <c r="J1366" s="23"/>
    </row>
    <row r="1367" spans="1:10" ht="36" x14ac:dyDescent="0.25">
      <c r="A1367" s="20">
        <v>1363</v>
      </c>
      <c r="B1367" s="20" t="s">
        <v>4185</v>
      </c>
      <c r="C1367" s="21" t="s">
        <v>4186</v>
      </c>
      <c r="D1367" s="21" t="s">
        <v>8939</v>
      </c>
      <c r="E1367" s="21" t="s">
        <v>8963</v>
      </c>
      <c r="F1367" s="21" t="s">
        <v>8964</v>
      </c>
      <c r="G1367" s="21" t="s">
        <v>8942</v>
      </c>
      <c r="H1367" s="21" t="s">
        <v>4337</v>
      </c>
      <c r="I1367" s="20"/>
      <c r="J1367" s="21" t="s">
        <v>5957</v>
      </c>
    </row>
    <row r="1368" spans="1:10" ht="36" x14ac:dyDescent="0.25">
      <c r="A1368" s="22">
        <v>1364</v>
      </c>
      <c r="B1368" s="22" t="s">
        <v>4185</v>
      </c>
      <c r="C1368" s="23" t="s">
        <v>4186</v>
      </c>
      <c r="D1368" s="23" t="s">
        <v>8939</v>
      </c>
      <c r="E1368" s="23" t="s">
        <v>8965</v>
      </c>
      <c r="F1368" s="23" t="s">
        <v>8966</v>
      </c>
      <c r="G1368" s="23" t="s">
        <v>8942</v>
      </c>
      <c r="H1368" s="23" t="s">
        <v>4337</v>
      </c>
      <c r="I1368" s="22"/>
      <c r="J1368" s="23"/>
    </row>
    <row r="1369" spans="1:10" ht="36" x14ac:dyDescent="0.25">
      <c r="A1369" s="20">
        <v>1365</v>
      </c>
      <c r="B1369" s="20" t="s">
        <v>4185</v>
      </c>
      <c r="C1369" s="21" t="s">
        <v>4186</v>
      </c>
      <c r="D1369" s="21" t="s">
        <v>8939</v>
      </c>
      <c r="E1369" s="21" t="s">
        <v>8967</v>
      </c>
      <c r="F1369" s="21" t="s">
        <v>8957</v>
      </c>
      <c r="G1369" s="21" t="s">
        <v>8942</v>
      </c>
      <c r="H1369" s="21" t="s">
        <v>4337</v>
      </c>
      <c r="I1369" s="20"/>
      <c r="J1369" s="21"/>
    </row>
    <row r="1370" spans="1:10" ht="36" x14ac:dyDescent="0.25">
      <c r="A1370" s="22">
        <v>1366</v>
      </c>
      <c r="B1370" s="22" t="s">
        <v>4185</v>
      </c>
      <c r="C1370" s="23" t="s">
        <v>4186</v>
      </c>
      <c r="D1370" s="23" t="s">
        <v>8939</v>
      </c>
      <c r="E1370" s="23" t="s">
        <v>8968</v>
      </c>
      <c r="F1370" s="23" t="s">
        <v>8941</v>
      </c>
      <c r="G1370" s="23" t="s">
        <v>8942</v>
      </c>
      <c r="H1370" s="23" t="s">
        <v>4337</v>
      </c>
      <c r="I1370" s="22"/>
      <c r="J1370" s="23"/>
    </row>
    <row r="1371" spans="1:10" ht="36" x14ac:dyDescent="0.25">
      <c r="A1371" s="20">
        <v>1367</v>
      </c>
      <c r="B1371" s="20" t="s">
        <v>4185</v>
      </c>
      <c r="C1371" s="21" t="s">
        <v>4186</v>
      </c>
      <c r="D1371" s="21" t="s">
        <v>8939</v>
      </c>
      <c r="E1371" s="21" t="s">
        <v>8969</v>
      </c>
      <c r="F1371" s="21" t="s">
        <v>8970</v>
      </c>
      <c r="G1371" s="21" t="s">
        <v>8942</v>
      </c>
      <c r="H1371" s="21" t="s">
        <v>4337</v>
      </c>
      <c r="I1371" s="20"/>
      <c r="J1371" s="21"/>
    </row>
    <row r="1372" spans="1:10" ht="36" x14ac:dyDescent="0.25">
      <c r="A1372" s="22">
        <v>1368</v>
      </c>
      <c r="B1372" s="22" t="s">
        <v>4185</v>
      </c>
      <c r="C1372" s="23" t="s">
        <v>4186</v>
      </c>
      <c r="D1372" s="23" t="s">
        <v>4352</v>
      </c>
      <c r="E1372" s="23" t="s">
        <v>8971</v>
      </c>
      <c r="F1372" s="23" t="s">
        <v>8972</v>
      </c>
      <c r="G1372" s="23"/>
      <c r="H1372" s="23" t="s">
        <v>4348</v>
      </c>
      <c r="I1372" s="22"/>
      <c r="J1372" s="23"/>
    </row>
    <row r="1373" spans="1:10" ht="36" x14ac:dyDescent="0.25">
      <c r="A1373" s="20">
        <v>1369</v>
      </c>
      <c r="B1373" s="20" t="s">
        <v>4185</v>
      </c>
      <c r="C1373" s="21" t="s">
        <v>4186</v>
      </c>
      <c r="D1373" s="21" t="s">
        <v>4352</v>
      </c>
      <c r="E1373" s="21" t="s">
        <v>8973</v>
      </c>
      <c r="F1373" s="21" t="s">
        <v>8974</v>
      </c>
      <c r="G1373" s="21"/>
      <c r="H1373" s="21" t="s">
        <v>4348</v>
      </c>
      <c r="I1373" s="20"/>
      <c r="J1373" s="21"/>
    </row>
    <row r="1374" spans="1:10" ht="36" x14ac:dyDescent="0.25">
      <c r="A1374" s="22">
        <v>1370</v>
      </c>
      <c r="B1374" s="22" t="s">
        <v>4185</v>
      </c>
      <c r="C1374" s="23" t="s">
        <v>4186</v>
      </c>
      <c r="D1374" s="23" t="s">
        <v>4352</v>
      </c>
      <c r="E1374" s="23" t="s">
        <v>8975</v>
      </c>
      <c r="F1374" s="23" t="s">
        <v>8976</v>
      </c>
      <c r="G1374" s="23"/>
      <c r="H1374" s="23" t="s">
        <v>4348</v>
      </c>
      <c r="I1374" s="22"/>
      <c r="J1374" s="23"/>
    </row>
    <row r="1375" spans="1:10" ht="36" x14ac:dyDescent="0.25">
      <c r="A1375" s="20">
        <v>1371</v>
      </c>
      <c r="B1375" s="20" t="s">
        <v>4185</v>
      </c>
      <c r="C1375" s="21" t="s">
        <v>4186</v>
      </c>
      <c r="D1375" s="21" t="s">
        <v>4352</v>
      </c>
      <c r="E1375" s="21" t="s">
        <v>8977</v>
      </c>
      <c r="F1375" s="21" t="s">
        <v>8978</v>
      </c>
      <c r="G1375" s="21"/>
      <c r="H1375" s="21" t="s">
        <v>4348</v>
      </c>
      <c r="I1375" s="20"/>
      <c r="J1375" s="21"/>
    </row>
    <row r="1376" spans="1:10" ht="18" x14ac:dyDescent="0.25">
      <c r="A1376" s="22">
        <v>1372</v>
      </c>
      <c r="B1376" s="22" t="s">
        <v>4185</v>
      </c>
      <c r="C1376" s="23" t="s">
        <v>4186</v>
      </c>
      <c r="D1376" s="23" t="s">
        <v>4321</v>
      </c>
      <c r="E1376" s="23" t="s">
        <v>8979</v>
      </c>
      <c r="F1376" s="23" t="s">
        <v>8980</v>
      </c>
      <c r="G1376" s="23" t="s">
        <v>8981</v>
      </c>
      <c r="H1376" s="23" t="s">
        <v>4348</v>
      </c>
      <c r="I1376" s="22"/>
      <c r="J1376" s="23"/>
    </row>
    <row r="1377" spans="1:10" ht="18" x14ac:dyDescent="0.25">
      <c r="A1377" s="20">
        <v>1373</v>
      </c>
      <c r="B1377" s="20" t="s">
        <v>4185</v>
      </c>
      <c r="C1377" s="21" t="s">
        <v>4186</v>
      </c>
      <c r="D1377" s="21" t="s">
        <v>4321</v>
      </c>
      <c r="E1377" s="21" t="s">
        <v>8982</v>
      </c>
      <c r="F1377" s="21" t="s">
        <v>8983</v>
      </c>
      <c r="G1377" s="21" t="s">
        <v>8984</v>
      </c>
      <c r="H1377" s="21" t="s">
        <v>4348</v>
      </c>
      <c r="I1377" s="20"/>
      <c r="J1377" s="21"/>
    </row>
    <row r="1378" spans="1:10" ht="18" x14ac:dyDescent="0.25">
      <c r="A1378" s="22">
        <v>1374</v>
      </c>
      <c r="B1378" s="22" t="s">
        <v>4185</v>
      </c>
      <c r="C1378" s="23" t="s">
        <v>4186</v>
      </c>
      <c r="D1378" s="23" t="s">
        <v>4321</v>
      </c>
      <c r="E1378" s="23" t="s">
        <v>8985</v>
      </c>
      <c r="F1378" s="23" t="s">
        <v>8986</v>
      </c>
      <c r="G1378" s="23"/>
      <c r="H1378" s="23" t="s">
        <v>4348</v>
      </c>
      <c r="I1378" s="22"/>
      <c r="J1378" s="23"/>
    </row>
    <row r="1379" spans="1:10" ht="18" x14ac:dyDescent="0.25">
      <c r="A1379" s="20">
        <v>1375</v>
      </c>
      <c r="B1379" s="20" t="s">
        <v>4185</v>
      </c>
      <c r="C1379" s="21" t="s">
        <v>4186</v>
      </c>
      <c r="D1379" s="21" t="s">
        <v>4321</v>
      </c>
      <c r="E1379" s="21" t="s">
        <v>8987</v>
      </c>
      <c r="F1379" s="21" t="s">
        <v>8988</v>
      </c>
      <c r="G1379" s="21"/>
      <c r="H1379" s="21" t="s">
        <v>4348</v>
      </c>
      <c r="I1379" s="20"/>
      <c r="J1379" s="21"/>
    </row>
    <row r="1380" spans="1:10" ht="36" x14ac:dyDescent="0.25">
      <c r="A1380" s="22">
        <v>1376</v>
      </c>
      <c r="B1380" s="22" t="s">
        <v>4185</v>
      </c>
      <c r="C1380" s="23" t="s">
        <v>4186</v>
      </c>
      <c r="D1380" s="23" t="s">
        <v>4321</v>
      </c>
      <c r="E1380" s="23" t="s">
        <v>8989</v>
      </c>
      <c r="F1380" s="23" t="s">
        <v>4362</v>
      </c>
      <c r="G1380" s="23" t="s">
        <v>8990</v>
      </c>
      <c r="H1380" s="23" t="s">
        <v>4348</v>
      </c>
      <c r="I1380" s="22"/>
      <c r="J1380" s="23"/>
    </row>
    <row r="1381" spans="1:10" ht="54" x14ac:dyDescent="0.25">
      <c r="A1381" s="20">
        <v>1377</v>
      </c>
      <c r="B1381" s="20" t="s">
        <v>4185</v>
      </c>
      <c r="C1381" s="21" t="s">
        <v>4186</v>
      </c>
      <c r="D1381" s="21" t="s">
        <v>4365</v>
      </c>
      <c r="E1381" s="21" t="s">
        <v>8991</v>
      </c>
      <c r="F1381" s="21" t="s">
        <v>8992</v>
      </c>
      <c r="G1381" s="21" t="s">
        <v>8993</v>
      </c>
      <c r="H1381" s="21" t="s">
        <v>4368</v>
      </c>
      <c r="I1381" s="20"/>
      <c r="J1381" s="21"/>
    </row>
    <row r="1382" spans="1:10" ht="54" x14ac:dyDescent="0.25">
      <c r="A1382" s="22">
        <v>1378</v>
      </c>
      <c r="B1382" s="22" t="s">
        <v>4185</v>
      </c>
      <c r="C1382" s="23" t="s">
        <v>4186</v>
      </c>
      <c r="D1382" s="23" t="s">
        <v>4365</v>
      </c>
      <c r="E1382" s="23" t="s">
        <v>8994</v>
      </c>
      <c r="F1382" s="23" t="s">
        <v>8995</v>
      </c>
      <c r="G1382" s="23" t="s">
        <v>8996</v>
      </c>
      <c r="H1382" s="23" t="s">
        <v>4371</v>
      </c>
      <c r="I1382" s="22"/>
      <c r="J1382" s="23"/>
    </row>
    <row r="1383" spans="1:10" ht="36" x14ac:dyDescent="0.25">
      <c r="A1383" s="20">
        <v>1379</v>
      </c>
      <c r="B1383" s="20" t="s">
        <v>4185</v>
      </c>
      <c r="C1383" s="21" t="s">
        <v>4186</v>
      </c>
      <c r="D1383" s="21" t="s">
        <v>4365</v>
      </c>
      <c r="E1383" s="21" t="s">
        <v>8997</v>
      </c>
      <c r="F1383" s="21" t="s">
        <v>8998</v>
      </c>
      <c r="G1383" s="21" t="s">
        <v>8999</v>
      </c>
      <c r="H1383" s="21" t="s">
        <v>4371</v>
      </c>
      <c r="I1383" s="20"/>
      <c r="J1383" s="21"/>
    </row>
    <row r="1384" spans="1:10" ht="36" x14ac:dyDescent="0.25">
      <c r="A1384" s="22">
        <v>1380</v>
      </c>
      <c r="B1384" s="22" t="s">
        <v>4185</v>
      </c>
      <c r="C1384" s="23" t="s">
        <v>4186</v>
      </c>
      <c r="D1384" s="23" t="s">
        <v>4385</v>
      </c>
      <c r="E1384" s="23" t="s">
        <v>9000</v>
      </c>
      <c r="F1384" s="23" t="s">
        <v>9001</v>
      </c>
      <c r="G1384" s="23" t="s">
        <v>9002</v>
      </c>
      <c r="H1384" s="23" t="s">
        <v>4371</v>
      </c>
      <c r="I1384" s="22"/>
      <c r="J1384" s="23"/>
    </row>
    <row r="1385" spans="1:10" ht="36" x14ac:dyDescent="0.25">
      <c r="A1385" s="20">
        <v>1381</v>
      </c>
      <c r="B1385" s="20" t="s">
        <v>4185</v>
      </c>
      <c r="C1385" s="21" t="s">
        <v>4186</v>
      </c>
      <c r="D1385" s="21" t="s">
        <v>4385</v>
      </c>
      <c r="E1385" s="21" t="s">
        <v>9003</v>
      </c>
      <c r="F1385" s="21" t="s">
        <v>9004</v>
      </c>
      <c r="G1385" s="21"/>
      <c r="H1385" s="21" t="s">
        <v>4371</v>
      </c>
      <c r="I1385" s="20"/>
      <c r="J1385" s="21"/>
    </row>
    <row r="1386" spans="1:10" ht="36" x14ac:dyDescent="0.25">
      <c r="A1386" s="22">
        <v>1382</v>
      </c>
      <c r="B1386" s="22" t="s">
        <v>4185</v>
      </c>
      <c r="C1386" s="23" t="s">
        <v>4186</v>
      </c>
      <c r="D1386" s="23" t="s">
        <v>4385</v>
      </c>
      <c r="E1386" s="23" t="s">
        <v>8277</v>
      </c>
      <c r="F1386" s="23" t="s">
        <v>9005</v>
      </c>
      <c r="G1386" s="23" t="s">
        <v>8279</v>
      </c>
      <c r="H1386" s="23" t="s">
        <v>4371</v>
      </c>
      <c r="I1386" s="22"/>
      <c r="J1386" s="23"/>
    </row>
    <row r="1387" spans="1:10" ht="36" x14ac:dyDescent="0.25">
      <c r="A1387" s="20">
        <v>1383</v>
      </c>
      <c r="B1387" s="20" t="s">
        <v>4185</v>
      </c>
      <c r="C1387" s="21" t="s">
        <v>4186</v>
      </c>
      <c r="D1387" s="21" t="s">
        <v>4385</v>
      </c>
      <c r="E1387" s="21" t="s">
        <v>9006</v>
      </c>
      <c r="F1387" s="21" t="s">
        <v>9007</v>
      </c>
      <c r="G1387" s="21" t="s">
        <v>9008</v>
      </c>
      <c r="H1387" s="21" t="s">
        <v>4371</v>
      </c>
      <c r="I1387" s="20"/>
      <c r="J1387" s="21"/>
    </row>
    <row r="1388" spans="1:10" ht="18" x14ac:dyDescent="0.25">
      <c r="A1388" s="22">
        <v>1384</v>
      </c>
      <c r="B1388" s="22" t="s">
        <v>4185</v>
      </c>
      <c r="C1388" s="23" t="s">
        <v>4186</v>
      </c>
      <c r="D1388" s="23" t="s">
        <v>4385</v>
      </c>
      <c r="E1388" s="23" t="s">
        <v>9009</v>
      </c>
      <c r="F1388" s="23" t="s">
        <v>9010</v>
      </c>
      <c r="G1388" s="23"/>
      <c r="H1388" s="23" t="s">
        <v>4371</v>
      </c>
      <c r="I1388" s="22"/>
      <c r="J1388" s="23"/>
    </row>
    <row r="1389" spans="1:10" ht="36" x14ac:dyDescent="0.25">
      <c r="A1389" s="20">
        <v>1385</v>
      </c>
      <c r="B1389" s="20" t="s">
        <v>4185</v>
      </c>
      <c r="C1389" s="21" t="s">
        <v>4186</v>
      </c>
      <c r="D1389" s="21" t="s">
        <v>4385</v>
      </c>
      <c r="E1389" s="21" t="s">
        <v>9011</v>
      </c>
      <c r="F1389" s="21" t="s">
        <v>4389</v>
      </c>
      <c r="G1389" s="21" t="s">
        <v>9012</v>
      </c>
      <c r="H1389" s="21" t="s">
        <v>4371</v>
      </c>
      <c r="I1389" s="20"/>
      <c r="J1389" s="21"/>
    </row>
    <row r="1390" spans="1:10" ht="36" x14ac:dyDescent="0.25">
      <c r="A1390" s="22">
        <v>1386</v>
      </c>
      <c r="B1390" s="22" t="s">
        <v>4185</v>
      </c>
      <c r="C1390" s="23" t="s">
        <v>4186</v>
      </c>
      <c r="D1390" s="23" t="s">
        <v>4385</v>
      </c>
      <c r="E1390" s="23" t="s">
        <v>9013</v>
      </c>
      <c r="F1390" s="23" t="s">
        <v>9014</v>
      </c>
      <c r="G1390" s="23"/>
      <c r="H1390" s="23" t="s">
        <v>2437</v>
      </c>
      <c r="I1390" s="22"/>
      <c r="J1390" s="23"/>
    </row>
    <row r="1391" spans="1:10" ht="54" x14ac:dyDescent="0.25">
      <c r="A1391" s="20">
        <v>1387</v>
      </c>
      <c r="B1391" s="20" t="s">
        <v>4185</v>
      </c>
      <c r="C1391" s="21" t="s">
        <v>4186</v>
      </c>
      <c r="D1391" s="21" t="s">
        <v>4385</v>
      </c>
      <c r="E1391" s="21" t="s">
        <v>9015</v>
      </c>
      <c r="F1391" s="21" t="s">
        <v>9016</v>
      </c>
      <c r="G1391" s="21" t="s">
        <v>9017</v>
      </c>
      <c r="H1391" s="21" t="s">
        <v>2437</v>
      </c>
      <c r="I1391" s="20"/>
      <c r="J1391" s="21"/>
    </row>
    <row r="1392" spans="1:10" ht="36" x14ac:dyDescent="0.25">
      <c r="A1392" s="22">
        <v>1388</v>
      </c>
      <c r="B1392" s="22" t="s">
        <v>4185</v>
      </c>
      <c r="C1392" s="23" t="s">
        <v>4186</v>
      </c>
      <c r="D1392" s="23" t="s">
        <v>4385</v>
      </c>
      <c r="E1392" s="23" t="s">
        <v>9018</v>
      </c>
      <c r="F1392" s="23" t="s">
        <v>9019</v>
      </c>
      <c r="G1392" s="23" t="s">
        <v>9020</v>
      </c>
      <c r="H1392" s="23" t="s">
        <v>2437</v>
      </c>
      <c r="I1392" s="22"/>
      <c r="J1392" s="23"/>
    </row>
    <row r="1393" spans="1:10" ht="36" x14ac:dyDescent="0.25">
      <c r="A1393" s="20">
        <v>1389</v>
      </c>
      <c r="B1393" s="20" t="s">
        <v>4185</v>
      </c>
      <c r="C1393" s="21" t="s">
        <v>4186</v>
      </c>
      <c r="D1393" s="21" t="s">
        <v>4403</v>
      </c>
      <c r="E1393" s="21" t="s">
        <v>9021</v>
      </c>
      <c r="F1393" s="21" t="s">
        <v>9022</v>
      </c>
      <c r="G1393" s="21" t="s">
        <v>9023</v>
      </c>
      <c r="H1393" s="21" t="s">
        <v>4409</v>
      </c>
      <c r="I1393" s="20"/>
      <c r="J1393" s="21"/>
    </row>
    <row r="1394" spans="1:10" ht="36" x14ac:dyDescent="0.25">
      <c r="A1394" s="22">
        <v>1390</v>
      </c>
      <c r="B1394" s="22" t="s">
        <v>4185</v>
      </c>
      <c r="C1394" s="23" t="s">
        <v>4186</v>
      </c>
      <c r="D1394" s="23" t="s">
        <v>4403</v>
      </c>
      <c r="E1394" s="23" t="s">
        <v>9024</v>
      </c>
      <c r="F1394" s="23" t="s">
        <v>9025</v>
      </c>
      <c r="G1394" s="23" t="s">
        <v>4413</v>
      </c>
      <c r="H1394" s="23" t="s">
        <v>4409</v>
      </c>
      <c r="I1394" s="22"/>
      <c r="J1394" s="23"/>
    </row>
    <row r="1395" spans="1:10" ht="36" x14ac:dyDescent="0.25">
      <c r="A1395" s="20">
        <v>1391</v>
      </c>
      <c r="B1395" s="20" t="s">
        <v>4185</v>
      </c>
      <c r="C1395" s="21" t="s">
        <v>4186</v>
      </c>
      <c r="D1395" s="21" t="s">
        <v>4403</v>
      </c>
      <c r="E1395" s="21" t="s">
        <v>9026</v>
      </c>
      <c r="F1395" s="21" t="s">
        <v>9027</v>
      </c>
      <c r="G1395" s="21" t="s">
        <v>4416</v>
      </c>
      <c r="H1395" s="21" t="s">
        <v>4409</v>
      </c>
      <c r="I1395" s="20"/>
      <c r="J1395" s="21"/>
    </row>
    <row r="1396" spans="1:10" ht="36" x14ac:dyDescent="0.25">
      <c r="A1396" s="22">
        <v>1392</v>
      </c>
      <c r="B1396" s="22" t="s">
        <v>4185</v>
      </c>
      <c r="C1396" s="23" t="s">
        <v>4186</v>
      </c>
      <c r="D1396" s="23" t="s">
        <v>4422</v>
      </c>
      <c r="E1396" s="23" t="s">
        <v>4423</v>
      </c>
      <c r="F1396" s="23" t="s">
        <v>9028</v>
      </c>
      <c r="G1396" s="23"/>
      <c r="H1396" s="23" t="s">
        <v>4409</v>
      </c>
      <c r="I1396" s="22"/>
      <c r="J1396" s="23"/>
    </row>
    <row r="1397" spans="1:10" ht="36" x14ac:dyDescent="0.25">
      <c r="A1397" s="20">
        <v>1393</v>
      </c>
      <c r="B1397" s="20" t="s">
        <v>4185</v>
      </c>
      <c r="C1397" s="21" t="s">
        <v>4186</v>
      </c>
      <c r="D1397" s="21" t="s">
        <v>4422</v>
      </c>
      <c r="E1397" s="21" t="s">
        <v>9029</v>
      </c>
      <c r="F1397" s="21" t="s">
        <v>9030</v>
      </c>
      <c r="G1397" s="21"/>
      <c r="H1397" s="21" t="s">
        <v>4409</v>
      </c>
      <c r="I1397" s="20"/>
      <c r="J1397" s="21"/>
    </row>
    <row r="1398" spans="1:10" ht="54" x14ac:dyDescent="0.25">
      <c r="A1398" s="22">
        <v>1394</v>
      </c>
      <c r="B1398" s="22" t="s">
        <v>4185</v>
      </c>
      <c r="C1398" s="23" t="s">
        <v>4186</v>
      </c>
      <c r="D1398" s="23" t="s">
        <v>4422</v>
      </c>
      <c r="E1398" s="23" t="s">
        <v>9031</v>
      </c>
      <c r="F1398" s="23" t="s">
        <v>9032</v>
      </c>
      <c r="G1398" s="23" t="s">
        <v>9033</v>
      </c>
      <c r="H1398" s="23" t="s">
        <v>4429</v>
      </c>
      <c r="I1398" s="22"/>
      <c r="J1398" s="23"/>
    </row>
    <row r="1399" spans="1:10" ht="54" x14ac:dyDescent="0.25">
      <c r="A1399" s="20">
        <v>1395</v>
      </c>
      <c r="B1399" s="20" t="s">
        <v>4185</v>
      </c>
      <c r="C1399" s="21" t="s">
        <v>4186</v>
      </c>
      <c r="D1399" s="21" t="s">
        <v>4422</v>
      </c>
      <c r="E1399" s="21" t="s">
        <v>9034</v>
      </c>
      <c r="F1399" s="21" t="s">
        <v>9035</v>
      </c>
      <c r="G1399" s="21" t="s">
        <v>9036</v>
      </c>
      <c r="H1399" s="21" t="s">
        <v>4429</v>
      </c>
      <c r="I1399" s="20"/>
      <c r="J1399" s="21" t="s">
        <v>5957</v>
      </c>
    </row>
    <row r="1400" spans="1:10" ht="36" x14ac:dyDescent="0.25">
      <c r="A1400" s="22">
        <v>1396</v>
      </c>
      <c r="B1400" s="22" t="s">
        <v>4185</v>
      </c>
      <c r="C1400" s="23" t="s">
        <v>4186</v>
      </c>
      <c r="D1400" s="23" t="s">
        <v>4422</v>
      </c>
      <c r="E1400" s="23" t="s">
        <v>9037</v>
      </c>
      <c r="F1400" s="23" t="s">
        <v>9038</v>
      </c>
      <c r="G1400" s="23" t="s">
        <v>9039</v>
      </c>
      <c r="H1400" s="23" t="s">
        <v>4429</v>
      </c>
      <c r="I1400" s="22"/>
      <c r="J1400" s="23" t="s">
        <v>5957</v>
      </c>
    </row>
    <row r="1401" spans="1:10" ht="36" x14ac:dyDescent="0.25">
      <c r="A1401" s="20">
        <v>1397</v>
      </c>
      <c r="B1401" s="20" t="s">
        <v>4185</v>
      </c>
      <c r="C1401" s="21" t="s">
        <v>4186</v>
      </c>
      <c r="D1401" s="21" t="s">
        <v>4422</v>
      </c>
      <c r="E1401" s="21" t="s">
        <v>9040</v>
      </c>
      <c r="F1401" s="21" t="s">
        <v>9041</v>
      </c>
      <c r="G1401" s="21"/>
      <c r="H1401" s="21" t="s">
        <v>4429</v>
      </c>
      <c r="I1401" s="20"/>
      <c r="J1401" s="21"/>
    </row>
    <row r="1402" spans="1:10" ht="36" x14ac:dyDescent="0.25">
      <c r="A1402" s="22">
        <v>1398</v>
      </c>
      <c r="B1402" s="22" t="s">
        <v>4185</v>
      </c>
      <c r="C1402" s="23" t="s">
        <v>4186</v>
      </c>
      <c r="D1402" s="23" t="s">
        <v>4422</v>
      </c>
      <c r="E1402" s="23" t="s">
        <v>9042</v>
      </c>
      <c r="F1402" s="23" t="s">
        <v>9043</v>
      </c>
      <c r="G1402" s="23" t="s">
        <v>9044</v>
      </c>
      <c r="H1402" s="23" t="s">
        <v>4429</v>
      </c>
      <c r="I1402" s="22"/>
      <c r="J1402" s="23"/>
    </row>
    <row r="1403" spans="1:10" ht="36" x14ac:dyDescent="0.25">
      <c r="A1403" s="20">
        <v>1399</v>
      </c>
      <c r="B1403" s="20" t="s">
        <v>4185</v>
      </c>
      <c r="C1403" s="21" t="s">
        <v>4186</v>
      </c>
      <c r="D1403" s="21" t="s">
        <v>4422</v>
      </c>
      <c r="E1403" s="21" t="s">
        <v>9045</v>
      </c>
      <c r="F1403" s="21" t="s">
        <v>9046</v>
      </c>
      <c r="G1403" s="21"/>
      <c r="H1403" s="21" t="s">
        <v>4429</v>
      </c>
      <c r="I1403" s="20"/>
      <c r="J1403" s="21"/>
    </row>
    <row r="1404" spans="1:10" ht="36" x14ac:dyDescent="0.25">
      <c r="A1404" s="22">
        <v>1400</v>
      </c>
      <c r="B1404" s="22" t="s">
        <v>4185</v>
      </c>
      <c r="C1404" s="23" t="s">
        <v>4186</v>
      </c>
      <c r="D1404" s="23" t="s">
        <v>4422</v>
      </c>
      <c r="E1404" s="23" t="s">
        <v>9047</v>
      </c>
      <c r="F1404" s="23" t="s">
        <v>9048</v>
      </c>
      <c r="G1404" s="23" t="s">
        <v>9049</v>
      </c>
      <c r="H1404" s="23" t="s">
        <v>4429</v>
      </c>
      <c r="I1404" s="22"/>
      <c r="J1404" s="23"/>
    </row>
    <row r="1405" spans="1:10" ht="36" x14ac:dyDescent="0.25">
      <c r="A1405" s="20">
        <v>1401</v>
      </c>
      <c r="B1405" s="20" t="s">
        <v>4185</v>
      </c>
      <c r="C1405" s="21" t="s">
        <v>4186</v>
      </c>
      <c r="D1405" s="21" t="s">
        <v>4422</v>
      </c>
      <c r="E1405" s="21" t="s">
        <v>9050</v>
      </c>
      <c r="F1405" s="21" t="s">
        <v>9051</v>
      </c>
      <c r="G1405" s="21" t="s">
        <v>9052</v>
      </c>
      <c r="H1405" s="21" t="s">
        <v>4429</v>
      </c>
      <c r="I1405" s="20"/>
      <c r="J1405" s="21"/>
    </row>
    <row r="1406" spans="1:10" ht="36" x14ac:dyDescent="0.25">
      <c r="A1406" s="22">
        <v>1402</v>
      </c>
      <c r="B1406" s="22" t="s">
        <v>4185</v>
      </c>
      <c r="C1406" s="23" t="s">
        <v>4186</v>
      </c>
      <c r="D1406" s="23" t="s">
        <v>4422</v>
      </c>
      <c r="E1406" s="23" t="s">
        <v>9053</v>
      </c>
      <c r="F1406" s="23" t="s">
        <v>9054</v>
      </c>
      <c r="G1406" s="23" t="s">
        <v>9055</v>
      </c>
      <c r="H1406" s="23" t="s">
        <v>4429</v>
      </c>
      <c r="I1406" s="22"/>
      <c r="J1406" s="23"/>
    </row>
    <row r="1407" spans="1:10" ht="36" x14ac:dyDescent="0.25">
      <c r="A1407" s="20">
        <v>1403</v>
      </c>
      <c r="B1407" s="20" t="s">
        <v>4185</v>
      </c>
      <c r="C1407" s="21" t="s">
        <v>4186</v>
      </c>
      <c r="D1407" s="21" t="s">
        <v>4454</v>
      </c>
      <c r="E1407" s="21" t="s">
        <v>9056</v>
      </c>
      <c r="F1407" s="21" t="s">
        <v>4458</v>
      </c>
      <c r="G1407" s="21"/>
      <c r="H1407" s="21" t="s">
        <v>4456</v>
      </c>
      <c r="I1407" s="20"/>
      <c r="J1407" s="21"/>
    </row>
    <row r="1408" spans="1:10" ht="36" x14ac:dyDescent="0.25">
      <c r="A1408" s="22">
        <v>1404</v>
      </c>
      <c r="B1408" s="22" t="s">
        <v>4185</v>
      </c>
      <c r="C1408" s="23" t="s">
        <v>4186</v>
      </c>
      <c r="D1408" s="23" t="s">
        <v>4454</v>
      </c>
      <c r="E1408" s="23" t="s">
        <v>9057</v>
      </c>
      <c r="F1408" s="23" t="s">
        <v>9058</v>
      </c>
      <c r="G1408" s="23" t="s">
        <v>9059</v>
      </c>
      <c r="H1408" s="23" t="s">
        <v>4456</v>
      </c>
      <c r="I1408" s="22"/>
      <c r="J1408" s="23"/>
    </row>
    <row r="1409" spans="1:10" ht="36" x14ac:dyDescent="0.25">
      <c r="A1409" s="20">
        <v>1405</v>
      </c>
      <c r="B1409" s="20" t="s">
        <v>4185</v>
      </c>
      <c r="C1409" s="21" t="s">
        <v>4186</v>
      </c>
      <c r="D1409" s="21" t="s">
        <v>4454</v>
      </c>
      <c r="E1409" s="21" t="s">
        <v>9060</v>
      </c>
      <c r="F1409" s="21" t="s">
        <v>9061</v>
      </c>
      <c r="G1409" s="21" t="s">
        <v>9062</v>
      </c>
      <c r="H1409" s="21" t="s">
        <v>4456</v>
      </c>
      <c r="I1409" s="20"/>
      <c r="J1409" s="21"/>
    </row>
    <row r="1410" spans="1:10" ht="36" x14ac:dyDescent="0.25">
      <c r="A1410" s="22">
        <v>1406</v>
      </c>
      <c r="B1410" s="22" t="s">
        <v>4185</v>
      </c>
      <c r="C1410" s="23" t="s">
        <v>4186</v>
      </c>
      <c r="D1410" s="23" t="s">
        <v>4454</v>
      </c>
      <c r="E1410" s="23" t="s">
        <v>9063</v>
      </c>
      <c r="F1410" s="23" t="s">
        <v>9064</v>
      </c>
      <c r="G1410" s="23" t="s">
        <v>9065</v>
      </c>
      <c r="H1410" s="23" t="s">
        <v>4456</v>
      </c>
      <c r="I1410" s="22"/>
      <c r="J1410" s="23"/>
    </row>
    <row r="1411" spans="1:10" ht="36" x14ac:dyDescent="0.25">
      <c r="A1411" s="20">
        <v>1407</v>
      </c>
      <c r="B1411" s="20" t="s">
        <v>4185</v>
      </c>
      <c r="C1411" s="21" t="s">
        <v>4186</v>
      </c>
      <c r="D1411" s="21" t="s">
        <v>4454</v>
      </c>
      <c r="E1411" s="21" t="s">
        <v>9066</v>
      </c>
      <c r="F1411" s="21" t="s">
        <v>4469</v>
      </c>
      <c r="G1411" s="21"/>
      <c r="H1411" s="21" t="s">
        <v>4456</v>
      </c>
      <c r="I1411" s="20"/>
      <c r="J1411" s="21"/>
    </row>
    <row r="1412" spans="1:10" ht="36" x14ac:dyDescent="0.25">
      <c r="A1412" s="22">
        <v>1408</v>
      </c>
      <c r="B1412" s="22" t="s">
        <v>4185</v>
      </c>
      <c r="C1412" s="23" t="s">
        <v>4186</v>
      </c>
      <c r="D1412" s="23" t="s">
        <v>4454</v>
      </c>
      <c r="E1412" s="23" t="s">
        <v>9067</v>
      </c>
      <c r="F1412" s="23" t="s">
        <v>4471</v>
      </c>
      <c r="G1412" s="23" t="s">
        <v>9068</v>
      </c>
      <c r="H1412" s="23" t="s">
        <v>4456</v>
      </c>
      <c r="I1412" s="22"/>
      <c r="J1412" s="23"/>
    </row>
    <row r="1413" spans="1:10" ht="36" x14ac:dyDescent="0.25">
      <c r="A1413" s="20">
        <v>1409</v>
      </c>
      <c r="B1413" s="20" t="s">
        <v>4185</v>
      </c>
      <c r="C1413" s="21" t="s">
        <v>4186</v>
      </c>
      <c r="D1413" s="21" t="s">
        <v>4454</v>
      </c>
      <c r="E1413" s="21" t="s">
        <v>9069</v>
      </c>
      <c r="F1413" s="21" t="s">
        <v>9070</v>
      </c>
      <c r="G1413" s="21" t="s">
        <v>9071</v>
      </c>
      <c r="H1413" s="21" t="s">
        <v>4456</v>
      </c>
      <c r="I1413" s="20"/>
      <c r="J1413" s="21"/>
    </row>
    <row r="1414" spans="1:10" ht="54" x14ac:dyDescent="0.25">
      <c r="A1414" s="22">
        <v>1410</v>
      </c>
      <c r="B1414" s="22" t="s">
        <v>4185</v>
      </c>
      <c r="C1414" s="23" t="s">
        <v>4186</v>
      </c>
      <c r="D1414" s="23" t="s">
        <v>4454</v>
      </c>
      <c r="E1414" s="23" t="s">
        <v>9072</v>
      </c>
      <c r="F1414" s="23" t="s">
        <v>9073</v>
      </c>
      <c r="G1414" s="23" t="s">
        <v>9074</v>
      </c>
      <c r="H1414" s="23" t="s">
        <v>4456</v>
      </c>
      <c r="I1414" s="22"/>
      <c r="J1414" s="23"/>
    </row>
    <row r="1415" spans="1:10" ht="36" x14ac:dyDescent="0.25">
      <c r="A1415" s="20">
        <v>1411</v>
      </c>
      <c r="B1415" s="20" t="s">
        <v>4185</v>
      </c>
      <c r="C1415" s="21" t="s">
        <v>4186</v>
      </c>
      <c r="D1415" s="21" t="s">
        <v>4475</v>
      </c>
      <c r="E1415" s="21" t="s">
        <v>9075</v>
      </c>
      <c r="F1415" s="21" t="s">
        <v>9076</v>
      </c>
      <c r="G1415" s="21" t="s">
        <v>9077</v>
      </c>
      <c r="H1415" s="21" t="s">
        <v>4456</v>
      </c>
      <c r="I1415" s="20"/>
      <c r="J1415" s="21"/>
    </row>
    <row r="1416" spans="1:10" ht="36" x14ac:dyDescent="0.25">
      <c r="A1416" s="22">
        <v>1412</v>
      </c>
      <c r="B1416" s="22" t="s">
        <v>4185</v>
      </c>
      <c r="C1416" s="23" t="s">
        <v>4186</v>
      </c>
      <c r="D1416" s="23" t="s">
        <v>4475</v>
      </c>
      <c r="E1416" s="23" t="s">
        <v>9078</v>
      </c>
      <c r="F1416" s="23" t="s">
        <v>416</v>
      </c>
      <c r="G1416" s="23" t="s">
        <v>9079</v>
      </c>
      <c r="H1416" s="23" t="s">
        <v>4456</v>
      </c>
      <c r="I1416" s="22"/>
      <c r="J1416" s="23"/>
    </row>
    <row r="1417" spans="1:10" ht="36" x14ac:dyDescent="0.25">
      <c r="A1417" s="20">
        <v>1413</v>
      </c>
      <c r="B1417" s="20" t="s">
        <v>4185</v>
      </c>
      <c r="C1417" s="21" t="s">
        <v>4186</v>
      </c>
      <c r="D1417" s="21" t="s">
        <v>4475</v>
      </c>
      <c r="E1417" s="21" t="s">
        <v>9080</v>
      </c>
      <c r="F1417" s="21" t="s">
        <v>9081</v>
      </c>
      <c r="G1417" s="21" t="s">
        <v>9082</v>
      </c>
      <c r="H1417" s="21" t="s">
        <v>4477</v>
      </c>
      <c r="I1417" s="20"/>
      <c r="J1417" s="21" t="s">
        <v>6083</v>
      </c>
    </row>
    <row r="1418" spans="1:10" ht="36" x14ac:dyDescent="0.25">
      <c r="A1418" s="22">
        <v>1414</v>
      </c>
      <c r="B1418" s="22" t="s">
        <v>4185</v>
      </c>
      <c r="C1418" s="23" t="s">
        <v>4186</v>
      </c>
      <c r="D1418" s="23" t="s">
        <v>4481</v>
      </c>
      <c r="E1418" s="23" t="s">
        <v>9083</v>
      </c>
      <c r="F1418" s="23" t="s">
        <v>4484</v>
      </c>
      <c r="G1418" s="23" t="s">
        <v>9084</v>
      </c>
      <c r="H1418" s="23" t="s">
        <v>4477</v>
      </c>
      <c r="I1418" s="22"/>
      <c r="J1418" s="23"/>
    </row>
    <row r="1419" spans="1:10" ht="36" x14ac:dyDescent="0.25">
      <c r="A1419" s="20">
        <v>1415</v>
      </c>
      <c r="B1419" s="20" t="s">
        <v>4185</v>
      </c>
      <c r="C1419" s="21" t="s">
        <v>4186</v>
      </c>
      <c r="D1419" s="21" t="s">
        <v>4481</v>
      </c>
      <c r="E1419" s="21" t="s">
        <v>9085</v>
      </c>
      <c r="F1419" s="21" t="s">
        <v>6851</v>
      </c>
      <c r="G1419" s="21"/>
      <c r="H1419" s="21" t="s">
        <v>4477</v>
      </c>
      <c r="I1419" s="20"/>
      <c r="J1419" s="21"/>
    </row>
    <row r="1420" spans="1:10" ht="36" x14ac:dyDescent="0.25">
      <c r="A1420" s="22">
        <v>1416</v>
      </c>
      <c r="B1420" s="22" t="s">
        <v>4185</v>
      </c>
      <c r="C1420" s="23" t="s">
        <v>4186</v>
      </c>
      <c r="D1420" s="23" t="s">
        <v>4481</v>
      </c>
      <c r="E1420" s="23" t="s">
        <v>9086</v>
      </c>
      <c r="F1420" s="23" t="s">
        <v>9087</v>
      </c>
      <c r="G1420" s="23"/>
      <c r="H1420" s="23" t="s">
        <v>4477</v>
      </c>
      <c r="I1420" s="22"/>
      <c r="J1420" s="23"/>
    </row>
    <row r="1421" spans="1:10" ht="36" x14ac:dyDescent="0.25">
      <c r="A1421" s="20">
        <v>1417</v>
      </c>
      <c r="B1421" s="20" t="s">
        <v>4185</v>
      </c>
      <c r="C1421" s="21" t="s">
        <v>4186</v>
      </c>
      <c r="D1421" s="21" t="s">
        <v>4481</v>
      </c>
      <c r="E1421" s="21" t="s">
        <v>9088</v>
      </c>
      <c r="F1421" s="21" t="s">
        <v>9089</v>
      </c>
      <c r="G1421" s="21"/>
      <c r="H1421" s="21" t="s">
        <v>4477</v>
      </c>
      <c r="I1421" s="20"/>
      <c r="J1421" s="21" t="s">
        <v>5957</v>
      </c>
    </row>
    <row r="1422" spans="1:10" ht="36" x14ac:dyDescent="0.25">
      <c r="A1422" s="22">
        <v>1418</v>
      </c>
      <c r="B1422" s="22" t="s">
        <v>4185</v>
      </c>
      <c r="C1422" s="23" t="s">
        <v>4186</v>
      </c>
      <c r="D1422" s="23" t="s">
        <v>4481</v>
      </c>
      <c r="E1422" s="23" t="s">
        <v>9090</v>
      </c>
      <c r="F1422" s="23" t="s">
        <v>9091</v>
      </c>
      <c r="G1422" s="23" t="s">
        <v>4494</v>
      </c>
      <c r="H1422" s="23" t="s">
        <v>4492</v>
      </c>
      <c r="I1422" s="22"/>
      <c r="J1422" s="23"/>
    </row>
    <row r="1423" spans="1:10" ht="18" x14ac:dyDescent="0.25">
      <c r="A1423" s="20">
        <v>1419</v>
      </c>
      <c r="B1423" s="20" t="s">
        <v>4185</v>
      </c>
      <c r="C1423" s="21" t="s">
        <v>4186</v>
      </c>
      <c r="D1423" s="21" t="s">
        <v>4495</v>
      </c>
      <c r="E1423" s="21" t="s">
        <v>9092</v>
      </c>
      <c r="F1423" s="21" t="s">
        <v>9093</v>
      </c>
      <c r="G1423" s="21" t="s">
        <v>9094</v>
      </c>
      <c r="H1423" s="21" t="s">
        <v>4492</v>
      </c>
      <c r="I1423" s="20"/>
      <c r="J1423" s="21" t="s">
        <v>5957</v>
      </c>
    </row>
    <row r="1424" spans="1:10" ht="36" x14ac:dyDescent="0.25">
      <c r="A1424" s="22">
        <v>1420</v>
      </c>
      <c r="B1424" s="22" t="s">
        <v>4185</v>
      </c>
      <c r="C1424" s="23" t="s">
        <v>4186</v>
      </c>
      <c r="D1424" s="23" t="s">
        <v>4495</v>
      </c>
      <c r="E1424" s="23" t="s">
        <v>9095</v>
      </c>
      <c r="F1424" s="23" t="s">
        <v>9096</v>
      </c>
      <c r="G1424" s="23" t="s">
        <v>9094</v>
      </c>
      <c r="H1424" s="23" t="s">
        <v>4492</v>
      </c>
      <c r="I1424" s="22"/>
      <c r="J1424" s="23" t="s">
        <v>5957</v>
      </c>
    </row>
    <row r="1425" spans="1:10" ht="54" x14ac:dyDescent="0.25">
      <c r="A1425" s="20">
        <v>1421</v>
      </c>
      <c r="B1425" s="20" t="s">
        <v>4185</v>
      </c>
      <c r="C1425" s="21" t="s">
        <v>4186</v>
      </c>
      <c r="D1425" s="21" t="s">
        <v>4501</v>
      </c>
      <c r="E1425" s="21" t="s">
        <v>9097</v>
      </c>
      <c r="F1425" s="21" t="s">
        <v>9098</v>
      </c>
      <c r="G1425" s="21" t="s">
        <v>9099</v>
      </c>
      <c r="H1425" s="21" t="s">
        <v>4508</v>
      </c>
      <c r="I1425" s="20"/>
      <c r="J1425" s="21"/>
    </row>
    <row r="1426" spans="1:10" ht="36" x14ac:dyDescent="0.25">
      <c r="A1426" s="22">
        <v>1422</v>
      </c>
      <c r="B1426" s="22" t="s">
        <v>4185</v>
      </c>
      <c r="C1426" s="23" t="s">
        <v>4186</v>
      </c>
      <c r="D1426" s="23" t="s">
        <v>4501</v>
      </c>
      <c r="E1426" s="23" t="s">
        <v>9100</v>
      </c>
      <c r="F1426" s="23" t="s">
        <v>416</v>
      </c>
      <c r="G1426" s="23"/>
      <c r="H1426" s="23" t="s">
        <v>4508</v>
      </c>
      <c r="I1426" s="22"/>
      <c r="J1426" s="23"/>
    </row>
    <row r="1427" spans="1:10" ht="18" x14ac:dyDescent="0.25">
      <c r="A1427" s="20">
        <v>1423</v>
      </c>
      <c r="B1427" s="20" t="s">
        <v>4185</v>
      </c>
      <c r="C1427" s="21" t="s">
        <v>4186</v>
      </c>
      <c r="D1427" s="21" t="s">
        <v>4501</v>
      </c>
      <c r="E1427" s="21" t="s">
        <v>9101</v>
      </c>
      <c r="F1427" s="21" t="s">
        <v>703</v>
      </c>
      <c r="G1427" s="21" t="s">
        <v>9102</v>
      </c>
      <c r="H1427" s="21" t="s">
        <v>4508</v>
      </c>
      <c r="I1427" s="20"/>
      <c r="J1427" s="21"/>
    </row>
    <row r="1428" spans="1:10" ht="36" x14ac:dyDescent="0.25">
      <c r="A1428" s="22">
        <v>1424</v>
      </c>
      <c r="B1428" s="22" t="s">
        <v>4185</v>
      </c>
      <c r="C1428" s="23" t="s">
        <v>4186</v>
      </c>
      <c r="D1428" s="23" t="s">
        <v>4501</v>
      </c>
      <c r="E1428" s="23" t="s">
        <v>4509</v>
      </c>
      <c r="F1428" s="23" t="s">
        <v>2246</v>
      </c>
      <c r="G1428" s="23" t="s">
        <v>9103</v>
      </c>
      <c r="H1428" s="23" t="s">
        <v>4508</v>
      </c>
      <c r="I1428" s="22"/>
      <c r="J1428" s="23"/>
    </row>
    <row r="1429" spans="1:10" ht="36" x14ac:dyDescent="0.25">
      <c r="A1429" s="20">
        <v>1425</v>
      </c>
      <c r="B1429" s="20" t="s">
        <v>4185</v>
      </c>
      <c r="C1429" s="21" t="s">
        <v>4186</v>
      </c>
      <c r="D1429" s="21" t="s">
        <v>4501</v>
      </c>
      <c r="E1429" s="21" t="s">
        <v>9104</v>
      </c>
      <c r="F1429" s="21" t="s">
        <v>9105</v>
      </c>
      <c r="G1429" s="21" t="s">
        <v>9106</v>
      </c>
      <c r="H1429" s="21" t="s">
        <v>4508</v>
      </c>
      <c r="I1429" s="20"/>
      <c r="J1429" s="21"/>
    </row>
    <row r="1430" spans="1:10" ht="54" x14ac:dyDescent="0.25">
      <c r="A1430" s="22">
        <v>1426</v>
      </c>
      <c r="B1430" s="22" t="s">
        <v>4185</v>
      </c>
      <c r="C1430" s="23" t="s">
        <v>4186</v>
      </c>
      <c r="D1430" s="23" t="s">
        <v>4501</v>
      </c>
      <c r="E1430" s="23" t="s">
        <v>9107</v>
      </c>
      <c r="F1430" s="23" t="s">
        <v>9108</v>
      </c>
      <c r="G1430" s="23"/>
      <c r="H1430" s="23" t="s">
        <v>4508</v>
      </c>
      <c r="I1430" s="22"/>
      <c r="J1430" s="23"/>
    </row>
    <row r="1431" spans="1:10" ht="36" x14ac:dyDescent="0.25">
      <c r="A1431" s="20">
        <v>1427</v>
      </c>
      <c r="B1431" s="20" t="s">
        <v>4185</v>
      </c>
      <c r="C1431" s="21" t="s">
        <v>4186</v>
      </c>
      <c r="D1431" s="21" t="s">
        <v>4501</v>
      </c>
      <c r="E1431" s="21" t="s">
        <v>9109</v>
      </c>
      <c r="F1431" s="21" t="s">
        <v>9110</v>
      </c>
      <c r="G1431" s="21" t="s">
        <v>9111</v>
      </c>
      <c r="H1431" s="21" t="s">
        <v>4508</v>
      </c>
      <c r="I1431" s="20"/>
      <c r="J1431" s="21"/>
    </row>
    <row r="1432" spans="1:10" ht="36" x14ac:dyDescent="0.25">
      <c r="A1432" s="22">
        <v>1428</v>
      </c>
      <c r="B1432" s="22" t="s">
        <v>4185</v>
      </c>
      <c r="C1432" s="23" t="s">
        <v>4186</v>
      </c>
      <c r="D1432" s="23" t="s">
        <v>4501</v>
      </c>
      <c r="E1432" s="23" t="s">
        <v>9112</v>
      </c>
      <c r="F1432" s="23" t="s">
        <v>9113</v>
      </c>
      <c r="G1432" s="23" t="s">
        <v>9114</v>
      </c>
      <c r="H1432" s="23" t="s">
        <v>4508</v>
      </c>
      <c r="I1432" s="22"/>
      <c r="J1432" s="23"/>
    </row>
    <row r="1433" spans="1:10" ht="36" x14ac:dyDescent="0.25">
      <c r="A1433" s="20">
        <v>1429</v>
      </c>
      <c r="B1433" s="20" t="s">
        <v>4185</v>
      </c>
      <c r="C1433" s="21" t="s">
        <v>4186</v>
      </c>
      <c r="D1433" s="21" t="s">
        <v>4501</v>
      </c>
      <c r="E1433" s="21" t="s">
        <v>9115</v>
      </c>
      <c r="F1433" s="21" t="s">
        <v>9116</v>
      </c>
      <c r="G1433" s="21" t="s">
        <v>9117</v>
      </c>
      <c r="H1433" s="21" t="s">
        <v>4530</v>
      </c>
      <c r="I1433" s="20"/>
      <c r="J1433" s="21"/>
    </row>
    <row r="1434" spans="1:10" ht="36" x14ac:dyDescent="0.25">
      <c r="A1434" s="22">
        <v>1430</v>
      </c>
      <c r="B1434" s="22" t="s">
        <v>4185</v>
      </c>
      <c r="C1434" s="23" t="s">
        <v>4186</v>
      </c>
      <c r="D1434" s="23" t="s">
        <v>4501</v>
      </c>
      <c r="E1434" s="23" t="s">
        <v>9118</v>
      </c>
      <c r="F1434" s="23" t="s">
        <v>9119</v>
      </c>
      <c r="G1434" s="23"/>
      <c r="H1434" s="23" t="s">
        <v>4530</v>
      </c>
      <c r="I1434" s="22"/>
      <c r="J1434" s="23"/>
    </row>
    <row r="1435" spans="1:10" ht="18" x14ac:dyDescent="0.25">
      <c r="A1435" s="20">
        <v>1431</v>
      </c>
      <c r="B1435" s="20" t="s">
        <v>4185</v>
      </c>
      <c r="C1435" s="21" t="s">
        <v>4186</v>
      </c>
      <c r="D1435" s="21" t="s">
        <v>4501</v>
      </c>
      <c r="E1435" s="21" t="s">
        <v>9120</v>
      </c>
      <c r="F1435" s="21" t="s">
        <v>4536</v>
      </c>
      <c r="G1435" s="21" t="s">
        <v>9121</v>
      </c>
      <c r="H1435" s="21" t="s">
        <v>4530</v>
      </c>
      <c r="I1435" s="20"/>
      <c r="J1435" s="21"/>
    </row>
    <row r="1436" spans="1:10" ht="36" x14ac:dyDescent="0.25">
      <c r="A1436" s="22">
        <v>1432</v>
      </c>
      <c r="B1436" s="22" t="s">
        <v>4185</v>
      </c>
      <c r="C1436" s="23" t="s">
        <v>4186</v>
      </c>
      <c r="D1436" s="23" t="s">
        <v>4501</v>
      </c>
      <c r="E1436" s="23" t="s">
        <v>9122</v>
      </c>
      <c r="F1436" s="23" t="s">
        <v>9123</v>
      </c>
      <c r="G1436" s="23" t="s">
        <v>9124</v>
      </c>
      <c r="H1436" s="23" t="s">
        <v>4530</v>
      </c>
      <c r="I1436" s="22"/>
      <c r="J1436" s="23"/>
    </row>
    <row r="1437" spans="1:10" ht="36" x14ac:dyDescent="0.25">
      <c r="A1437" s="20">
        <v>1433</v>
      </c>
      <c r="B1437" s="20" t="s">
        <v>4185</v>
      </c>
      <c r="C1437" s="21" t="s">
        <v>4186</v>
      </c>
      <c r="D1437" s="21" t="s">
        <v>5626</v>
      </c>
      <c r="E1437" s="21" t="s">
        <v>9125</v>
      </c>
      <c r="F1437" s="21" t="s">
        <v>9126</v>
      </c>
      <c r="G1437" s="21"/>
      <c r="H1437" s="21" t="s">
        <v>5631</v>
      </c>
      <c r="I1437" s="20"/>
      <c r="J1437" s="21"/>
    </row>
    <row r="1438" spans="1:10" ht="18" x14ac:dyDescent="0.25">
      <c r="A1438" s="22">
        <v>1434</v>
      </c>
      <c r="B1438" s="22" t="s">
        <v>4185</v>
      </c>
      <c r="C1438" s="23" t="s">
        <v>4186</v>
      </c>
      <c r="D1438" s="23" t="s">
        <v>5626</v>
      </c>
      <c r="E1438" s="23" t="s">
        <v>9127</v>
      </c>
      <c r="F1438" s="23" t="s">
        <v>9128</v>
      </c>
      <c r="G1438" s="23" t="s">
        <v>9129</v>
      </c>
      <c r="H1438" s="23" t="s">
        <v>5631</v>
      </c>
      <c r="I1438" s="22"/>
      <c r="J1438" s="23"/>
    </row>
    <row r="1439" spans="1:10" ht="36" x14ac:dyDescent="0.25">
      <c r="A1439" s="20">
        <v>1435</v>
      </c>
      <c r="B1439" s="20" t="s">
        <v>4185</v>
      </c>
      <c r="C1439" s="21" t="s">
        <v>4186</v>
      </c>
      <c r="D1439" s="21" t="s">
        <v>5896</v>
      </c>
      <c r="E1439" s="21" t="s">
        <v>9130</v>
      </c>
      <c r="F1439" s="21" t="s">
        <v>9131</v>
      </c>
      <c r="G1439" s="21" t="s">
        <v>9132</v>
      </c>
      <c r="H1439" s="21" t="s">
        <v>9133</v>
      </c>
      <c r="I1439" s="20"/>
      <c r="J1439" s="21" t="s">
        <v>5957</v>
      </c>
    </row>
    <row r="1440" spans="1:10" ht="36" x14ac:dyDescent="0.25">
      <c r="A1440" s="22">
        <v>1436</v>
      </c>
      <c r="B1440" s="22" t="s">
        <v>4185</v>
      </c>
      <c r="C1440" s="23" t="s">
        <v>4186</v>
      </c>
      <c r="D1440" s="23" t="s">
        <v>5896</v>
      </c>
      <c r="E1440" s="23" t="s">
        <v>9134</v>
      </c>
      <c r="F1440" s="23" t="s">
        <v>9135</v>
      </c>
      <c r="G1440" s="23" t="s">
        <v>9136</v>
      </c>
      <c r="H1440" s="23" t="s">
        <v>9133</v>
      </c>
      <c r="I1440" s="22"/>
      <c r="J1440" s="23" t="s">
        <v>5957</v>
      </c>
    </row>
    <row r="1441" spans="1:10" ht="72" x14ac:dyDescent="0.25">
      <c r="A1441" s="20">
        <v>1437</v>
      </c>
      <c r="B1441" s="20" t="s">
        <v>4185</v>
      </c>
      <c r="C1441" s="21" t="s">
        <v>4186</v>
      </c>
      <c r="D1441" s="21" t="s">
        <v>5896</v>
      </c>
      <c r="E1441" s="21" t="s">
        <v>9137</v>
      </c>
      <c r="F1441" s="21" t="s">
        <v>9138</v>
      </c>
      <c r="G1441" s="21" t="s">
        <v>9136</v>
      </c>
      <c r="H1441" s="21" t="s">
        <v>9133</v>
      </c>
      <c r="I1441" s="20"/>
      <c r="J1441" s="21" t="s">
        <v>5957</v>
      </c>
    </row>
    <row r="1442" spans="1:10" ht="54" x14ac:dyDescent="0.25">
      <c r="A1442" s="22">
        <v>1438</v>
      </c>
      <c r="B1442" s="22" t="s">
        <v>4185</v>
      </c>
      <c r="C1442" s="23" t="s">
        <v>4186</v>
      </c>
      <c r="D1442" s="23" t="s">
        <v>5896</v>
      </c>
      <c r="E1442" s="23" t="s">
        <v>9139</v>
      </c>
      <c r="F1442" s="23" t="s">
        <v>9140</v>
      </c>
      <c r="G1442" s="23" t="s">
        <v>9136</v>
      </c>
      <c r="H1442" s="23" t="s">
        <v>9133</v>
      </c>
      <c r="I1442" s="22"/>
      <c r="J1442" s="23" t="s">
        <v>5957</v>
      </c>
    </row>
    <row r="1443" spans="1:10" ht="36" x14ac:dyDescent="0.25">
      <c r="A1443" s="20">
        <v>1439</v>
      </c>
      <c r="B1443" s="20" t="s">
        <v>4185</v>
      </c>
      <c r="C1443" s="21" t="s">
        <v>4186</v>
      </c>
      <c r="D1443" s="21" t="s">
        <v>9141</v>
      </c>
      <c r="E1443" s="21" t="s">
        <v>9142</v>
      </c>
      <c r="F1443" s="21" t="s">
        <v>9143</v>
      </c>
      <c r="G1443" s="21" t="s">
        <v>9144</v>
      </c>
      <c r="H1443" s="21" t="s">
        <v>9145</v>
      </c>
      <c r="I1443" s="20" t="s">
        <v>5914</v>
      </c>
      <c r="J1443" s="21" t="s">
        <v>9146</v>
      </c>
    </row>
    <row r="1444" spans="1:10" ht="36" x14ac:dyDescent="0.25">
      <c r="A1444" s="22">
        <v>1440</v>
      </c>
      <c r="B1444" s="22" t="s">
        <v>4185</v>
      </c>
      <c r="C1444" s="23" t="s">
        <v>4186</v>
      </c>
      <c r="D1444" s="23" t="s">
        <v>4539</v>
      </c>
      <c r="E1444" s="23" t="s">
        <v>9147</v>
      </c>
      <c r="F1444" s="23" t="s">
        <v>9148</v>
      </c>
      <c r="G1444" s="23" t="s">
        <v>9149</v>
      </c>
      <c r="H1444" s="23" t="s">
        <v>4542</v>
      </c>
      <c r="I1444" s="22"/>
      <c r="J1444" s="23"/>
    </row>
    <row r="1445" spans="1:10" ht="36" x14ac:dyDescent="0.25">
      <c r="A1445" s="20">
        <v>1441</v>
      </c>
      <c r="B1445" s="20" t="s">
        <v>4185</v>
      </c>
      <c r="C1445" s="21" t="s">
        <v>4186</v>
      </c>
      <c r="D1445" s="21" t="s">
        <v>4539</v>
      </c>
      <c r="E1445" s="21" t="s">
        <v>8815</v>
      </c>
      <c r="F1445" s="21" t="s">
        <v>9150</v>
      </c>
      <c r="G1445" s="21" t="s">
        <v>9149</v>
      </c>
      <c r="H1445" s="21" t="s">
        <v>4542</v>
      </c>
      <c r="I1445" s="20"/>
      <c r="J1445" s="21"/>
    </row>
    <row r="1446" spans="1:10" ht="36" x14ac:dyDescent="0.25">
      <c r="A1446" s="22">
        <v>1442</v>
      </c>
      <c r="B1446" s="22" t="s">
        <v>4185</v>
      </c>
      <c r="C1446" s="23" t="s">
        <v>4186</v>
      </c>
      <c r="D1446" s="23" t="s">
        <v>4539</v>
      </c>
      <c r="E1446" s="23" t="s">
        <v>9151</v>
      </c>
      <c r="F1446" s="23" t="s">
        <v>9152</v>
      </c>
      <c r="G1446" s="23" t="s">
        <v>9149</v>
      </c>
      <c r="H1446" s="23" t="s">
        <v>4542</v>
      </c>
      <c r="I1446" s="22"/>
      <c r="J1446" s="23"/>
    </row>
    <row r="1447" spans="1:10" ht="36" x14ac:dyDescent="0.25">
      <c r="A1447" s="20">
        <v>1443</v>
      </c>
      <c r="B1447" s="20" t="s">
        <v>4185</v>
      </c>
      <c r="C1447" s="21" t="s">
        <v>4186</v>
      </c>
      <c r="D1447" s="21" t="s">
        <v>4539</v>
      </c>
      <c r="E1447" s="21" t="s">
        <v>9153</v>
      </c>
      <c r="F1447" s="21" t="s">
        <v>9150</v>
      </c>
      <c r="G1447" s="21" t="s">
        <v>9149</v>
      </c>
      <c r="H1447" s="21" t="s">
        <v>4542</v>
      </c>
      <c r="I1447" s="20"/>
      <c r="J1447" s="21"/>
    </row>
    <row r="1448" spans="1:10" ht="36" x14ac:dyDescent="0.25">
      <c r="A1448" s="22">
        <v>1444</v>
      </c>
      <c r="B1448" s="22" t="s">
        <v>4185</v>
      </c>
      <c r="C1448" s="23" t="s">
        <v>4186</v>
      </c>
      <c r="D1448" s="23" t="s">
        <v>4539</v>
      </c>
      <c r="E1448" s="23" t="s">
        <v>9154</v>
      </c>
      <c r="F1448" s="23" t="s">
        <v>9148</v>
      </c>
      <c r="G1448" s="23" t="s">
        <v>9149</v>
      </c>
      <c r="H1448" s="23" t="s">
        <v>4542</v>
      </c>
      <c r="I1448" s="22"/>
      <c r="J1448" s="23"/>
    </row>
    <row r="1449" spans="1:10" ht="36" x14ac:dyDescent="0.25">
      <c r="A1449" s="20">
        <v>1445</v>
      </c>
      <c r="B1449" s="20" t="s">
        <v>4185</v>
      </c>
      <c r="C1449" s="21" t="s">
        <v>4186</v>
      </c>
      <c r="D1449" s="21" t="s">
        <v>4539</v>
      </c>
      <c r="E1449" s="21" t="s">
        <v>9155</v>
      </c>
      <c r="F1449" s="21" t="s">
        <v>9156</v>
      </c>
      <c r="G1449" s="21" t="s">
        <v>9149</v>
      </c>
      <c r="H1449" s="21" t="s">
        <v>4542</v>
      </c>
      <c r="I1449" s="20"/>
      <c r="J1449" s="21"/>
    </row>
    <row r="1450" spans="1:10" ht="36" x14ac:dyDescent="0.25">
      <c r="A1450" s="22">
        <v>1446</v>
      </c>
      <c r="B1450" s="22" t="s">
        <v>4185</v>
      </c>
      <c r="C1450" s="23" t="s">
        <v>4186</v>
      </c>
      <c r="D1450" s="23" t="s">
        <v>4539</v>
      </c>
      <c r="E1450" s="23" t="s">
        <v>9157</v>
      </c>
      <c r="F1450" s="23" t="s">
        <v>6243</v>
      </c>
      <c r="G1450" s="23" t="s">
        <v>9149</v>
      </c>
      <c r="H1450" s="23" t="s">
        <v>4542</v>
      </c>
      <c r="I1450" s="22"/>
      <c r="J1450" s="23"/>
    </row>
    <row r="1451" spans="1:10" ht="36" x14ac:dyDescent="0.25">
      <c r="A1451" s="20">
        <v>1447</v>
      </c>
      <c r="B1451" s="20" t="s">
        <v>4185</v>
      </c>
      <c r="C1451" s="21" t="s">
        <v>4186</v>
      </c>
      <c r="D1451" s="21" t="s">
        <v>3288</v>
      </c>
      <c r="E1451" s="21" t="s">
        <v>9158</v>
      </c>
      <c r="F1451" s="21" t="s">
        <v>6866</v>
      </c>
      <c r="G1451" s="21" t="s">
        <v>9159</v>
      </c>
      <c r="H1451" s="21" t="s">
        <v>3290</v>
      </c>
      <c r="I1451" s="20"/>
      <c r="J1451" s="21"/>
    </row>
    <row r="1452" spans="1:10" ht="36" x14ac:dyDescent="0.25">
      <c r="A1452" s="22">
        <v>1448</v>
      </c>
      <c r="B1452" s="22" t="s">
        <v>4185</v>
      </c>
      <c r="C1452" s="23" t="s">
        <v>4186</v>
      </c>
      <c r="D1452" s="23" t="s">
        <v>3288</v>
      </c>
      <c r="E1452" s="23" t="s">
        <v>9160</v>
      </c>
      <c r="F1452" s="23" t="s">
        <v>9161</v>
      </c>
      <c r="G1452" s="23" t="s">
        <v>9162</v>
      </c>
      <c r="H1452" s="23" t="s">
        <v>3290</v>
      </c>
      <c r="I1452" s="22"/>
      <c r="J1452" s="23"/>
    </row>
    <row r="1453" spans="1:10" ht="36" x14ac:dyDescent="0.25">
      <c r="A1453" s="20">
        <v>1449</v>
      </c>
      <c r="B1453" s="20" t="s">
        <v>4185</v>
      </c>
      <c r="C1453" s="21" t="s">
        <v>4186</v>
      </c>
      <c r="D1453" s="21" t="s">
        <v>3288</v>
      </c>
      <c r="E1453" s="21" t="s">
        <v>9163</v>
      </c>
      <c r="F1453" s="21" t="s">
        <v>9164</v>
      </c>
      <c r="G1453" s="21" t="s">
        <v>9165</v>
      </c>
      <c r="H1453" s="21" t="s">
        <v>3290</v>
      </c>
      <c r="I1453" s="20"/>
      <c r="J1453" s="21"/>
    </row>
    <row r="1454" spans="1:10" ht="36" x14ac:dyDescent="0.25">
      <c r="A1454" s="22">
        <v>1450</v>
      </c>
      <c r="B1454" s="22" t="s">
        <v>4185</v>
      </c>
      <c r="C1454" s="23" t="s">
        <v>4186</v>
      </c>
      <c r="D1454" s="23" t="s">
        <v>3288</v>
      </c>
      <c r="E1454" s="23" t="s">
        <v>9166</v>
      </c>
      <c r="F1454" s="23" t="s">
        <v>9167</v>
      </c>
      <c r="G1454" s="23" t="s">
        <v>9168</v>
      </c>
      <c r="H1454" s="23" t="s">
        <v>3290</v>
      </c>
      <c r="I1454" s="22"/>
      <c r="J1454" s="23" t="s">
        <v>6083</v>
      </c>
    </row>
    <row r="1455" spans="1:10" ht="18" x14ac:dyDescent="0.25">
      <c r="A1455" s="20">
        <v>1451</v>
      </c>
      <c r="B1455" s="20" t="s">
        <v>4185</v>
      </c>
      <c r="C1455" s="21" t="s">
        <v>4186</v>
      </c>
      <c r="D1455" s="21" t="s">
        <v>9169</v>
      </c>
      <c r="E1455" s="21" t="s">
        <v>9170</v>
      </c>
      <c r="F1455" s="21" t="s">
        <v>9171</v>
      </c>
      <c r="G1455" s="21" t="s">
        <v>9172</v>
      </c>
      <c r="H1455" s="21" t="s">
        <v>4561</v>
      </c>
      <c r="I1455" s="20"/>
      <c r="J1455" s="21"/>
    </row>
    <row r="1456" spans="1:10" ht="72" x14ac:dyDescent="0.25">
      <c r="A1456" s="22">
        <v>1452</v>
      </c>
      <c r="B1456" s="22" t="s">
        <v>4185</v>
      </c>
      <c r="C1456" s="23" t="s">
        <v>4186</v>
      </c>
      <c r="D1456" s="23" t="s">
        <v>9169</v>
      </c>
      <c r="E1456" s="23" t="s">
        <v>9173</v>
      </c>
      <c r="F1456" s="23" t="s">
        <v>9174</v>
      </c>
      <c r="G1456" s="23" t="s">
        <v>9172</v>
      </c>
      <c r="H1456" s="23" t="s">
        <v>4561</v>
      </c>
      <c r="I1456" s="22"/>
      <c r="J1456" s="23" t="s">
        <v>6083</v>
      </c>
    </row>
    <row r="1457" spans="1:10" ht="36" x14ac:dyDescent="0.25">
      <c r="A1457" s="20">
        <v>1453</v>
      </c>
      <c r="B1457" s="20" t="s">
        <v>4185</v>
      </c>
      <c r="C1457" s="21" t="s">
        <v>4186</v>
      </c>
      <c r="D1457" s="21" t="s">
        <v>9169</v>
      </c>
      <c r="E1457" s="21" t="s">
        <v>9175</v>
      </c>
      <c r="F1457" s="21" t="s">
        <v>9176</v>
      </c>
      <c r="G1457" s="21" t="s">
        <v>9172</v>
      </c>
      <c r="H1457" s="21" t="s">
        <v>4561</v>
      </c>
      <c r="I1457" s="20"/>
      <c r="J1457" s="21"/>
    </row>
    <row r="1458" spans="1:10" ht="18" x14ac:dyDescent="0.25">
      <c r="A1458" s="22">
        <v>1454</v>
      </c>
      <c r="B1458" s="22" t="s">
        <v>4185</v>
      </c>
      <c r="C1458" s="23" t="s">
        <v>4186</v>
      </c>
      <c r="D1458" s="23" t="s">
        <v>9169</v>
      </c>
      <c r="E1458" s="23" t="s">
        <v>9177</v>
      </c>
      <c r="F1458" s="23" t="s">
        <v>479</v>
      </c>
      <c r="G1458" s="23" t="s">
        <v>9172</v>
      </c>
      <c r="H1458" s="23" t="s">
        <v>4561</v>
      </c>
      <c r="I1458" s="22"/>
      <c r="J1458" s="23"/>
    </row>
    <row r="1459" spans="1:10" ht="18" x14ac:dyDescent="0.25">
      <c r="A1459" s="20">
        <v>1455</v>
      </c>
      <c r="B1459" s="20" t="s">
        <v>4185</v>
      </c>
      <c r="C1459" s="21" t="s">
        <v>4186</v>
      </c>
      <c r="D1459" s="21" t="s">
        <v>9169</v>
      </c>
      <c r="E1459" s="21" t="s">
        <v>9178</v>
      </c>
      <c r="F1459" s="21" t="s">
        <v>9179</v>
      </c>
      <c r="G1459" s="21" t="s">
        <v>9172</v>
      </c>
      <c r="H1459" s="21" t="s">
        <v>4561</v>
      </c>
      <c r="I1459" s="20"/>
      <c r="J1459" s="21"/>
    </row>
    <row r="1460" spans="1:10" ht="36" x14ac:dyDescent="0.25">
      <c r="A1460" s="22">
        <v>1456</v>
      </c>
      <c r="B1460" s="22" t="s">
        <v>4185</v>
      </c>
      <c r="C1460" s="23" t="s">
        <v>4186</v>
      </c>
      <c r="D1460" s="23" t="s">
        <v>9169</v>
      </c>
      <c r="E1460" s="23" t="s">
        <v>9180</v>
      </c>
      <c r="F1460" s="23" t="s">
        <v>9181</v>
      </c>
      <c r="G1460" s="23" t="s">
        <v>9172</v>
      </c>
      <c r="H1460" s="23" t="s">
        <v>4561</v>
      </c>
      <c r="I1460" s="22"/>
      <c r="J1460" s="23"/>
    </row>
    <row r="1461" spans="1:10" ht="108" x14ac:dyDescent="0.25">
      <c r="A1461" s="20">
        <v>1457</v>
      </c>
      <c r="B1461" s="20" t="s">
        <v>4185</v>
      </c>
      <c r="C1461" s="21" t="s">
        <v>4186</v>
      </c>
      <c r="D1461" s="21" t="s">
        <v>9169</v>
      </c>
      <c r="E1461" s="21" t="s">
        <v>9182</v>
      </c>
      <c r="F1461" s="21" t="s">
        <v>9183</v>
      </c>
      <c r="G1461" s="21" t="s">
        <v>9172</v>
      </c>
      <c r="H1461" s="21" t="s">
        <v>4561</v>
      </c>
      <c r="I1461" s="20"/>
      <c r="J1461" s="21" t="s">
        <v>5957</v>
      </c>
    </row>
    <row r="1462" spans="1:10" ht="36" x14ac:dyDescent="0.25">
      <c r="A1462" s="22">
        <v>1458</v>
      </c>
      <c r="B1462" s="22" t="s">
        <v>4185</v>
      </c>
      <c r="C1462" s="23" t="s">
        <v>4186</v>
      </c>
      <c r="D1462" s="23" t="s">
        <v>9184</v>
      </c>
      <c r="E1462" s="23" t="s">
        <v>9185</v>
      </c>
      <c r="F1462" s="23" t="s">
        <v>9186</v>
      </c>
      <c r="G1462" s="23" t="s">
        <v>9187</v>
      </c>
      <c r="H1462" s="23" t="s">
        <v>4561</v>
      </c>
      <c r="I1462" s="22"/>
      <c r="J1462" s="23" t="s">
        <v>5957</v>
      </c>
    </row>
    <row r="1463" spans="1:10" ht="18" x14ac:dyDescent="0.25">
      <c r="A1463" s="20">
        <v>1459</v>
      </c>
      <c r="B1463" s="20" t="s">
        <v>4185</v>
      </c>
      <c r="C1463" s="21" t="s">
        <v>4186</v>
      </c>
      <c r="D1463" s="21" t="s">
        <v>9184</v>
      </c>
      <c r="E1463" s="21" t="s">
        <v>9188</v>
      </c>
      <c r="F1463" s="21" t="s">
        <v>3276</v>
      </c>
      <c r="G1463" s="21" t="s">
        <v>9187</v>
      </c>
      <c r="H1463" s="21" t="s">
        <v>4561</v>
      </c>
      <c r="I1463" s="20"/>
      <c r="J1463" s="21" t="s">
        <v>5957</v>
      </c>
    </row>
    <row r="1464" spans="1:10" ht="36" x14ac:dyDescent="0.25">
      <c r="A1464" s="22">
        <v>1460</v>
      </c>
      <c r="B1464" s="22" t="s">
        <v>4185</v>
      </c>
      <c r="C1464" s="23" t="s">
        <v>4186</v>
      </c>
      <c r="D1464" s="23" t="s">
        <v>9184</v>
      </c>
      <c r="E1464" s="23" t="s">
        <v>9189</v>
      </c>
      <c r="F1464" s="23" t="s">
        <v>9190</v>
      </c>
      <c r="G1464" s="23" t="s">
        <v>9187</v>
      </c>
      <c r="H1464" s="23" t="s">
        <v>4561</v>
      </c>
      <c r="I1464" s="22"/>
      <c r="J1464" s="23" t="s">
        <v>5957</v>
      </c>
    </row>
    <row r="1465" spans="1:10" ht="36" x14ac:dyDescent="0.25">
      <c r="A1465" s="20">
        <v>1461</v>
      </c>
      <c r="B1465" s="20" t="s">
        <v>4185</v>
      </c>
      <c r="C1465" s="21" t="s">
        <v>4186</v>
      </c>
      <c r="D1465" s="21" t="s">
        <v>9184</v>
      </c>
      <c r="E1465" s="21" t="s">
        <v>9191</v>
      </c>
      <c r="F1465" s="21" t="s">
        <v>9192</v>
      </c>
      <c r="G1465" s="21" t="s">
        <v>9187</v>
      </c>
      <c r="H1465" s="21" t="s">
        <v>4561</v>
      </c>
      <c r="I1465" s="20"/>
      <c r="J1465" s="21" t="s">
        <v>5957</v>
      </c>
    </row>
    <row r="1466" spans="1:10" ht="18" x14ac:dyDescent="0.25">
      <c r="A1466" s="22">
        <v>1462</v>
      </c>
      <c r="B1466" s="22" t="s">
        <v>4185</v>
      </c>
      <c r="C1466" s="23" t="s">
        <v>4186</v>
      </c>
      <c r="D1466" s="23" t="s">
        <v>9184</v>
      </c>
      <c r="E1466" s="23" t="s">
        <v>9178</v>
      </c>
      <c r="F1466" s="23" t="s">
        <v>9193</v>
      </c>
      <c r="G1466" s="23" t="s">
        <v>9187</v>
      </c>
      <c r="H1466" s="23" t="s">
        <v>4561</v>
      </c>
      <c r="I1466" s="22"/>
      <c r="J1466" s="23" t="s">
        <v>5957</v>
      </c>
    </row>
    <row r="1467" spans="1:10" ht="18" x14ac:dyDescent="0.25">
      <c r="A1467" s="20">
        <v>1463</v>
      </c>
      <c r="B1467" s="20" t="s">
        <v>4185</v>
      </c>
      <c r="C1467" s="21" t="s">
        <v>4186</v>
      </c>
      <c r="D1467" s="21" t="s">
        <v>9184</v>
      </c>
      <c r="E1467" s="21" t="s">
        <v>9194</v>
      </c>
      <c r="F1467" s="21" t="s">
        <v>9195</v>
      </c>
      <c r="G1467" s="21" t="s">
        <v>9187</v>
      </c>
      <c r="H1467" s="21" t="s">
        <v>4561</v>
      </c>
      <c r="I1467" s="20"/>
      <c r="J1467" s="21" t="s">
        <v>6083</v>
      </c>
    </row>
    <row r="1468" spans="1:10" ht="36" x14ac:dyDescent="0.25">
      <c r="A1468" s="22">
        <v>1464</v>
      </c>
      <c r="B1468" s="22" t="s">
        <v>4185</v>
      </c>
      <c r="C1468" s="23" t="s">
        <v>4186</v>
      </c>
      <c r="D1468" s="23" t="s">
        <v>9184</v>
      </c>
      <c r="E1468" s="23" t="s">
        <v>9180</v>
      </c>
      <c r="F1468" s="23" t="s">
        <v>9196</v>
      </c>
      <c r="G1468" s="23" t="s">
        <v>9187</v>
      </c>
      <c r="H1468" s="23" t="s">
        <v>4561</v>
      </c>
      <c r="I1468" s="22"/>
      <c r="J1468" s="23" t="s">
        <v>5957</v>
      </c>
    </row>
    <row r="1469" spans="1:10" ht="36" x14ac:dyDescent="0.25">
      <c r="A1469" s="20">
        <v>1465</v>
      </c>
      <c r="B1469" s="20" t="s">
        <v>4185</v>
      </c>
      <c r="C1469" s="21" t="s">
        <v>4186</v>
      </c>
      <c r="D1469" s="21" t="s">
        <v>9197</v>
      </c>
      <c r="E1469" s="21" t="s">
        <v>9198</v>
      </c>
      <c r="F1469" s="21" t="s">
        <v>9199</v>
      </c>
      <c r="G1469" s="21" t="s">
        <v>9200</v>
      </c>
      <c r="H1469" s="21" t="s">
        <v>4565</v>
      </c>
      <c r="I1469" s="20"/>
      <c r="J1469" s="21"/>
    </row>
    <row r="1470" spans="1:10" ht="36" x14ac:dyDescent="0.25">
      <c r="A1470" s="22">
        <v>1466</v>
      </c>
      <c r="B1470" s="22" t="s">
        <v>4185</v>
      </c>
      <c r="C1470" s="23" t="s">
        <v>4186</v>
      </c>
      <c r="D1470" s="23" t="s">
        <v>9197</v>
      </c>
      <c r="E1470" s="23" t="s">
        <v>9201</v>
      </c>
      <c r="F1470" s="23" t="s">
        <v>9202</v>
      </c>
      <c r="G1470" s="23" t="s">
        <v>9200</v>
      </c>
      <c r="H1470" s="23" t="s">
        <v>4565</v>
      </c>
      <c r="I1470" s="22"/>
      <c r="J1470" s="23"/>
    </row>
    <row r="1471" spans="1:10" ht="36" x14ac:dyDescent="0.25">
      <c r="A1471" s="20">
        <v>1467</v>
      </c>
      <c r="B1471" s="20" t="s">
        <v>4185</v>
      </c>
      <c r="C1471" s="21" t="s">
        <v>4186</v>
      </c>
      <c r="D1471" s="21" t="s">
        <v>9197</v>
      </c>
      <c r="E1471" s="21" t="s">
        <v>9203</v>
      </c>
      <c r="F1471" s="21" t="s">
        <v>9204</v>
      </c>
      <c r="G1471" s="21" t="s">
        <v>9200</v>
      </c>
      <c r="H1471" s="21" t="s">
        <v>4565</v>
      </c>
      <c r="I1471" s="20"/>
      <c r="J1471" s="21"/>
    </row>
    <row r="1472" spans="1:10" ht="36" x14ac:dyDescent="0.25">
      <c r="A1472" s="22">
        <v>1468</v>
      </c>
      <c r="B1472" s="22" t="s">
        <v>4185</v>
      </c>
      <c r="C1472" s="23" t="s">
        <v>4186</v>
      </c>
      <c r="D1472" s="23" t="s">
        <v>9197</v>
      </c>
      <c r="E1472" s="23" t="s">
        <v>9205</v>
      </c>
      <c r="F1472" s="23" t="s">
        <v>9202</v>
      </c>
      <c r="G1472" s="23" t="s">
        <v>9200</v>
      </c>
      <c r="H1472" s="23" t="s">
        <v>4565</v>
      </c>
      <c r="I1472" s="22"/>
      <c r="J1472" s="23"/>
    </row>
    <row r="1473" spans="1:10" ht="36" x14ac:dyDescent="0.25">
      <c r="A1473" s="20">
        <v>1469</v>
      </c>
      <c r="B1473" s="20" t="s">
        <v>4185</v>
      </c>
      <c r="C1473" s="21" t="s">
        <v>4186</v>
      </c>
      <c r="D1473" s="21" t="s">
        <v>9197</v>
      </c>
      <c r="E1473" s="21" t="s">
        <v>9206</v>
      </c>
      <c r="F1473" s="21" t="s">
        <v>6866</v>
      </c>
      <c r="G1473" s="21" t="s">
        <v>9200</v>
      </c>
      <c r="H1473" s="21" t="s">
        <v>4565</v>
      </c>
      <c r="I1473" s="20"/>
      <c r="J1473" s="21"/>
    </row>
    <row r="1474" spans="1:10" ht="36" x14ac:dyDescent="0.25">
      <c r="A1474" s="22">
        <v>1470</v>
      </c>
      <c r="B1474" s="22" t="s">
        <v>4185</v>
      </c>
      <c r="C1474" s="23" t="s">
        <v>4186</v>
      </c>
      <c r="D1474" s="23" t="s">
        <v>9197</v>
      </c>
      <c r="E1474" s="23" t="s">
        <v>9207</v>
      </c>
      <c r="F1474" s="23" t="s">
        <v>6866</v>
      </c>
      <c r="G1474" s="23" t="s">
        <v>9200</v>
      </c>
      <c r="H1474" s="23" t="s">
        <v>4565</v>
      </c>
      <c r="I1474" s="22"/>
      <c r="J1474" s="23"/>
    </row>
    <row r="1475" spans="1:10" ht="36" x14ac:dyDescent="0.25">
      <c r="A1475" s="20">
        <v>1471</v>
      </c>
      <c r="B1475" s="20" t="s">
        <v>4185</v>
      </c>
      <c r="C1475" s="21" t="s">
        <v>4186</v>
      </c>
      <c r="D1475" s="21" t="s">
        <v>9208</v>
      </c>
      <c r="E1475" s="21" t="s">
        <v>9209</v>
      </c>
      <c r="F1475" s="21" t="s">
        <v>9210</v>
      </c>
      <c r="G1475" s="21" t="s">
        <v>9211</v>
      </c>
      <c r="H1475" s="21" t="s">
        <v>4565</v>
      </c>
      <c r="I1475" s="20"/>
      <c r="J1475" s="21" t="s">
        <v>5957</v>
      </c>
    </row>
    <row r="1476" spans="1:10" ht="18" x14ac:dyDescent="0.25">
      <c r="A1476" s="22">
        <v>1472</v>
      </c>
      <c r="B1476" s="22" t="s">
        <v>4185</v>
      </c>
      <c r="C1476" s="23" t="s">
        <v>4186</v>
      </c>
      <c r="D1476" s="23" t="s">
        <v>9208</v>
      </c>
      <c r="E1476" s="23" t="s">
        <v>9212</v>
      </c>
      <c r="F1476" s="23" t="s">
        <v>9213</v>
      </c>
      <c r="G1476" s="23" t="s">
        <v>9211</v>
      </c>
      <c r="H1476" s="23" t="s">
        <v>4565</v>
      </c>
      <c r="I1476" s="22"/>
      <c r="J1476" s="23" t="s">
        <v>5957</v>
      </c>
    </row>
    <row r="1477" spans="1:10" ht="18" x14ac:dyDescent="0.25">
      <c r="A1477" s="20">
        <v>1473</v>
      </c>
      <c r="B1477" s="20" t="s">
        <v>4185</v>
      </c>
      <c r="C1477" s="21" t="s">
        <v>4186</v>
      </c>
      <c r="D1477" s="21" t="s">
        <v>9208</v>
      </c>
      <c r="E1477" s="21" t="s">
        <v>9214</v>
      </c>
      <c r="F1477" s="21" t="s">
        <v>4564</v>
      </c>
      <c r="G1477" s="21" t="s">
        <v>9211</v>
      </c>
      <c r="H1477" s="21" t="s">
        <v>4565</v>
      </c>
      <c r="I1477" s="20"/>
      <c r="J1477" s="21" t="s">
        <v>5957</v>
      </c>
    </row>
    <row r="1478" spans="1:10" ht="36" x14ac:dyDescent="0.25">
      <c r="A1478" s="22">
        <v>1474</v>
      </c>
      <c r="B1478" s="22" t="s">
        <v>4185</v>
      </c>
      <c r="C1478" s="23" t="s">
        <v>4186</v>
      </c>
      <c r="D1478" s="23" t="s">
        <v>4545</v>
      </c>
      <c r="E1478" s="23" t="s">
        <v>9215</v>
      </c>
      <c r="F1478" s="23" t="s">
        <v>9216</v>
      </c>
      <c r="G1478" s="23" t="s">
        <v>9217</v>
      </c>
      <c r="H1478" s="23" t="s">
        <v>4547</v>
      </c>
      <c r="I1478" s="22"/>
      <c r="J1478" s="23" t="s">
        <v>5957</v>
      </c>
    </row>
    <row r="1479" spans="1:10" ht="36" x14ac:dyDescent="0.25">
      <c r="A1479" s="20">
        <v>1475</v>
      </c>
      <c r="B1479" s="20" t="s">
        <v>4185</v>
      </c>
      <c r="C1479" s="21" t="s">
        <v>4186</v>
      </c>
      <c r="D1479" s="21" t="s">
        <v>4545</v>
      </c>
      <c r="E1479" s="21" t="s">
        <v>9218</v>
      </c>
      <c r="F1479" s="21" t="s">
        <v>9219</v>
      </c>
      <c r="G1479" s="21" t="s">
        <v>9217</v>
      </c>
      <c r="H1479" s="21" t="s">
        <v>4547</v>
      </c>
      <c r="I1479" s="20"/>
      <c r="J1479" s="21"/>
    </row>
    <row r="1480" spans="1:10" ht="54" x14ac:dyDescent="0.25">
      <c r="A1480" s="22">
        <v>1476</v>
      </c>
      <c r="B1480" s="22" t="s">
        <v>4185</v>
      </c>
      <c r="C1480" s="23" t="s">
        <v>4186</v>
      </c>
      <c r="D1480" s="23" t="s">
        <v>4588</v>
      </c>
      <c r="E1480" s="23" t="s">
        <v>9220</v>
      </c>
      <c r="F1480" s="23" t="s">
        <v>9221</v>
      </c>
      <c r="G1480" s="23" t="s">
        <v>9222</v>
      </c>
      <c r="H1480" s="23" t="s">
        <v>4591</v>
      </c>
      <c r="I1480" s="22"/>
      <c r="J1480" s="23" t="s">
        <v>5957</v>
      </c>
    </row>
    <row r="1481" spans="1:10" ht="18" x14ac:dyDescent="0.25">
      <c r="A1481" s="20">
        <v>1477</v>
      </c>
      <c r="B1481" s="20" t="s">
        <v>4185</v>
      </c>
      <c r="C1481" s="21" t="s">
        <v>4186</v>
      </c>
      <c r="D1481" s="21" t="s">
        <v>4588</v>
      </c>
      <c r="E1481" s="21" t="s">
        <v>9223</v>
      </c>
      <c r="F1481" s="21" t="s">
        <v>9224</v>
      </c>
      <c r="G1481" s="21" t="s">
        <v>9222</v>
      </c>
      <c r="H1481" s="21" t="s">
        <v>4591</v>
      </c>
      <c r="I1481" s="20"/>
      <c r="J1481" s="21"/>
    </row>
    <row r="1482" spans="1:10" ht="18" x14ac:dyDescent="0.25">
      <c r="A1482" s="22">
        <v>1478</v>
      </c>
      <c r="B1482" s="22" t="s">
        <v>4185</v>
      </c>
      <c r="C1482" s="23" t="s">
        <v>4186</v>
      </c>
      <c r="D1482" s="23" t="s">
        <v>4588</v>
      </c>
      <c r="E1482" s="23" t="s">
        <v>9225</v>
      </c>
      <c r="F1482" s="23" t="s">
        <v>9226</v>
      </c>
      <c r="G1482" s="23" t="s">
        <v>9222</v>
      </c>
      <c r="H1482" s="23" t="s">
        <v>4591</v>
      </c>
      <c r="I1482" s="22"/>
      <c r="J1482" s="23"/>
    </row>
    <row r="1483" spans="1:10" ht="18" x14ac:dyDescent="0.25">
      <c r="A1483" s="20">
        <v>1479</v>
      </c>
      <c r="B1483" s="20" t="s">
        <v>4185</v>
      </c>
      <c r="C1483" s="21" t="s">
        <v>4186</v>
      </c>
      <c r="D1483" s="21" t="s">
        <v>4588</v>
      </c>
      <c r="E1483" s="21" t="s">
        <v>9227</v>
      </c>
      <c r="F1483" s="21" t="s">
        <v>9228</v>
      </c>
      <c r="G1483" s="21" t="s">
        <v>9222</v>
      </c>
      <c r="H1483" s="21" t="s">
        <v>4591</v>
      </c>
      <c r="I1483" s="20"/>
      <c r="J1483" s="21"/>
    </row>
    <row r="1484" spans="1:10" ht="54" x14ac:dyDescent="0.25">
      <c r="A1484" s="22">
        <v>1480</v>
      </c>
      <c r="B1484" s="22" t="s">
        <v>4185</v>
      </c>
      <c r="C1484" s="23" t="s">
        <v>4186</v>
      </c>
      <c r="D1484" s="23" t="s">
        <v>4588</v>
      </c>
      <c r="E1484" s="23" t="s">
        <v>9229</v>
      </c>
      <c r="F1484" s="23" t="s">
        <v>9230</v>
      </c>
      <c r="G1484" s="23" t="s">
        <v>9222</v>
      </c>
      <c r="H1484" s="23" t="s">
        <v>4591</v>
      </c>
      <c r="I1484" s="22"/>
      <c r="J1484" s="23" t="s">
        <v>5957</v>
      </c>
    </row>
    <row r="1485" spans="1:10" ht="36" x14ac:dyDescent="0.25">
      <c r="A1485" s="20">
        <v>1481</v>
      </c>
      <c r="B1485" s="20" t="s">
        <v>4185</v>
      </c>
      <c r="C1485" s="21" t="s">
        <v>4186</v>
      </c>
      <c r="D1485" s="21" t="s">
        <v>4588</v>
      </c>
      <c r="E1485" s="21" t="s">
        <v>9231</v>
      </c>
      <c r="F1485" s="21" t="s">
        <v>9232</v>
      </c>
      <c r="G1485" s="21" t="s">
        <v>9222</v>
      </c>
      <c r="H1485" s="21" t="s">
        <v>4591</v>
      </c>
      <c r="I1485" s="20"/>
      <c r="J1485" s="21"/>
    </row>
    <row r="1486" spans="1:10" ht="36" x14ac:dyDescent="0.25">
      <c r="A1486" s="22">
        <v>1482</v>
      </c>
      <c r="B1486" s="22" t="s">
        <v>4185</v>
      </c>
      <c r="C1486" s="23" t="s">
        <v>4186</v>
      </c>
      <c r="D1486" s="23" t="s">
        <v>9233</v>
      </c>
      <c r="E1486" s="23" t="s">
        <v>9234</v>
      </c>
      <c r="F1486" s="23" t="s">
        <v>9235</v>
      </c>
      <c r="G1486" s="23" t="s">
        <v>9236</v>
      </c>
      <c r="H1486" s="23" t="s">
        <v>4550</v>
      </c>
      <c r="I1486" s="22"/>
      <c r="J1486" s="23"/>
    </row>
    <row r="1487" spans="1:10" ht="18" x14ac:dyDescent="0.25">
      <c r="A1487" s="20">
        <v>1483</v>
      </c>
      <c r="B1487" s="20" t="s">
        <v>4185</v>
      </c>
      <c r="C1487" s="21" t="s">
        <v>4186</v>
      </c>
      <c r="D1487" s="21" t="s">
        <v>9233</v>
      </c>
      <c r="E1487" s="21" t="s">
        <v>9237</v>
      </c>
      <c r="F1487" s="21" t="s">
        <v>9238</v>
      </c>
      <c r="G1487" s="21" t="s">
        <v>9236</v>
      </c>
      <c r="H1487" s="21" t="s">
        <v>4550</v>
      </c>
      <c r="I1487" s="20"/>
      <c r="J1487" s="21" t="s">
        <v>6083</v>
      </c>
    </row>
    <row r="1488" spans="1:10" ht="18" x14ac:dyDescent="0.25">
      <c r="A1488" s="22">
        <v>1484</v>
      </c>
      <c r="B1488" s="22" t="s">
        <v>4185</v>
      </c>
      <c r="C1488" s="23" t="s">
        <v>4186</v>
      </c>
      <c r="D1488" s="23" t="s">
        <v>9233</v>
      </c>
      <c r="E1488" s="23" t="s">
        <v>9239</v>
      </c>
      <c r="F1488" s="23" t="s">
        <v>9240</v>
      </c>
      <c r="G1488" s="23" t="s">
        <v>9236</v>
      </c>
      <c r="H1488" s="23" t="s">
        <v>4550</v>
      </c>
      <c r="I1488" s="22"/>
      <c r="J1488" s="23"/>
    </row>
    <row r="1489" spans="1:10" ht="36" x14ac:dyDescent="0.25">
      <c r="A1489" s="20">
        <v>1485</v>
      </c>
      <c r="B1489" s="20" t="s">
        <v>4185</v>
      </c>
      <c r="C1489" s="21" t="s">
        <v>4186</v>
      </c>
      <c r="D1489" s="21" t="s">
        <v>9233</v>
      </c>
      <c r="E1489" s="21" t="s">
        <v>9178</v>
      </c>
      <c r="F1489" s="21" t="s">
        <v>9241</v>
      </c>
      <c r="G1489" s="21" t="s">
        <v>9236</v>
      </c>
      <c r="H1489" s="21" t="s">
        <v>4550</v>
      </c>
      <c r="I1489" s="20"/>
      <c r="J1489" s="21"/>
    </row>
    <row r="1490" spans="1:10" ht="18" x14ac:dyDescent="0.25">
      <c r="A1490" s="22">
        <v>1486</v>
      </c>
      <c r="B1490" s="22" t="s">
        <v>4185</v>
      </c>
      <c r="C1490" s="23" t="s">
        <v>4186</v>
      </c>
      <c r="D1490" s="23" t="s">
        <v>9233</v>
      </c>
      <c r="E1490" s="23" t="s">
        <v>9242</v>
      </c>
      <c r="F1490" s="23" t="s">
        <v>9243</v>
      </c>
      <c r="G1490" s="23" t="s">
        <v>9236</v>
      </c>
      <c r="H1490" s="23" t="s">
        <v>4550</v>
      </c>
      <c r="I1490" s="22"/>
      <c r="J1490" s="23" t="s">
        <v>6083</v>
      </c>
    </row>
    <row r="1491" spans="1:10" ht="18" x14ac:dyDescent="0.25">
      <c r="A1491" s="20">
        <v>1487</v>
      </c>
      <c r="B1491" s="20" t="s">
        <v>4185</v>
      </c>
      <c r="C1491" s="21" t="s">
        <v>4186</v>
      </c>
      <c r="D1491" s="21" t="s">
        <v>9233</v>
      </c>
      <c r="E1491" s="21" t="s">
        <v>9244</v>
      </c>
      <c r="F1491" s="21" t="s">
        <v>9245</v>
      </c>
      <c r="G1491" s="21" t="s">
        <v>9236</v>
      </c>
      <c r="H1491" s="21" t="s">
        <v>4550</v>
      </c>
      <c r="I1491" s="20"/>
      <c r="J1491" s="21"/>
    </row>
    <row r="1492" spans="1:10" ht="18" x14ac:dyDescent="0.25">
      <c r="A1492" s="22">
        <v>1488</v>
      </c>
      <c r="B1492" s="22" t="s">
        <v>4185</v>
      </c>
      <c r="C1492" s="23" t="s">
        <v>4186</v>
      </c>
      <c r="D1492" s="23" t="s">
        <v>9246</v>
      </c>
      <c r="E1492" s="23" t="s">
        <v>9247</v>
      </c>
      <c r="F1492" s="23" t="s">
        <v>9204</v>
      </c>
      <c r="G1492" s="23" t="s">
        <v>9248</v>
      </c>
      <c r="H1492" s="23" t="s">
        <v>4553</v>
      </c>
      <c r="I1492" s="22"/>
      <c r="J1492" s="23"/>
    </row>
    <row r="1493" spans="1:10" ht="54" x14ac:dyDescent="0.25">
      <c r="A1493" s="20">
        <v>1489</v>
      </c>
      <c r="B1493" s="20" t="s">
        <v>4185</v>
      </c>
      <c r="C1493" s="21" t="s">
        <v>4186</v>
      </c>
      <c r="D1493" s="21" t="s">
        <v>9246</v>
      </c>
      <c r="E1493" s="21" t="s">
        <v>9249</v>
      </c>
      <c r="F1493" s="21" t="s">
        <v>9250</v>
      </c>
      <c r="G1493" s="21" t="s">
        <v>9248</v>
      </c>
      <c r="H1493" s="21" t="s">
        <v>4553</v>
      </c>
      <c r="I1493" s="20"/>
      <c r="J1493" s="21" t="s">
        <v>6083</v>
      </c>
    </row>
    <row r="1494" spans="1:10" ht="18" x14ac:dyDescent="0.25">
      <c r="A1494" s="22">
        <v>1490</v>
      </c>
      <c r="B1494" s="22" t="s">
        <v>4185</v>
      </c>
      <c r="C1494" s="23" t="s">
        <v>4186</v>
      </c>
      <c r="D1494" s="23" t="s">
        <v>9246</v>
      </c>
      <c r="E1494" s="23" t="s">
        <v>9251</v>
      </c>
      <c r="F1494" s="23" t="s">
        <v>9252</v>
      </c>
      <c r="G1494" s="23" t="s">
        <v>9248</v>
      </c>
      <c r="H1494" s="23" t="s">
        <v>4553</v>
      </c>
      <c r="I1494" s="22"/>
      <c r="J1494" s="23"/>
    </row>
    <row r="1495" spans="1:10" ht="54" x14ac:dyDescent="0.25">
      <c r="A1495" s="20">
        <v>1491</v>
      </c>
      <c r="B1495" s="20" t="s">
        <v>4185</v>
      </c>
      <c r="C1495" s="21" t="s">
        <v>4186</v>
      </c>
      <c r="D1495" s="21" t="s">
        <v>9246</v>
      </c>
      <c r="E1495" s="21" t="s">
        <v>9253</v>
      </c>
      <c r="F1495" s="21" t="s">
        <v>9254</v>
      </c>
      <c r="G1495" s="21" t="s">
        <v>9248</v>
      </c>
      <c r="H1495" s="21" t="s">
        <v>4553</v>
      </c>
      <c r="I1495" s="20"/>
      <c r="J1495" s="21"/>
    </row>
    <row r="1496" spans="1:10" ht="36" x14ac:dyDescent="0.25">
      <c r="A1496" s="22">
        <v>1492</v>
      </c>
      <c r="B1496" s="22" t="s">
        <v>4185</v>
      </c>
      <c r="C1496" s="23" t="s">
        <v>4186</v>
      </c>
      <c r="D1496" s="23" t="s">
        <v>8492</v>
      </c>
      <c r="E1496" s="23" t="s">
        <v>9255</v>
      </c>
      <c r="F1496" s="23" t="s">
        <v>9256</v>
      </c>
      <c r="G1496" s="23" t="s">
        <v>8495</v>
      </c>
      <c r="H1496" s="23" t="s">
        <v>4556</v>
      </c>
      <c r="I1496" s="22"/>
      <c r="J1496" s="23"/>
    </row>
    <row r="1497" spans="1:10" ht="36" x14ac:dyDescent="0.25">
      <c r="A1497" s="20">
        <v>1493</v>
      </c>
      <c r="B1497" s="20" t="s">
        <v>4185</v>
      </c>
      <c r="C1497" s="21" t="s">
        <v>4186</v>
      </c>
      <c r="D1497" s="21" t="s">
        <v>8492</v>
      </c>
      <c r="E1497" s="21" t="s">
        <v>9257</v>
      </c>
      <c r="F1497" s="21" t="s">
        <v>9258</v>
      </c>
      <c r="G1497" s="21" t="s">
        <v>8495</v>
      </c>
      <c r="H1497" s="21" t="s">
        <v>4556</v>
      </c>
      <c r="I1497" s="20"/>
      <c r="J1497" s="21"/>
    </row>
    <row r="1498" spans="1:10" ht="36" x14ac:dyDescent="0.25">
      <c r="A1498" s="22">
        <v>1494</v>
      </c>
      <c r="B1498" s="22" t="s">
        <v>4185</v>
      </c>
      <c r="C1498" s="23" t="s">
        <v>4186</v>
      </c>
      <c r="D1498" s="23" t="s">
        <v>8492</v>
      </c>
      <c r="E1498" s="23" t="s">
        <v>9259</v>
      </c>
      <c r="F1498" s="23" t="s">
        <v>9260</v>
      </c>
      <c r="G1498" s="23" t="s">
        <v>8495</v>
      </c>
      <c r="H1498" s="23" t="s">
        <v>4556</v>
      </c>
      <c r="I1498" s="22"/>
      <c r="J1498" s="23"/>
    </row>
    <row r="1499" spans="1:10" ht="18" x14ac:dyDescent="0.25">
      <c r="A1499" s="20">
        <v>1495</v>
      </c>
      <c r="B1499" s="20" t="s">
        <v>4185</v>
      </c>
      <c r="C1499" s="21" t="s">
        <v>4186</v>
      </c>
      <c r="D1499" s="21" t="s">
        <v>4575</v>
      </c>
      <c r="E1499" s="21" t="s">
        <v>9261</v>
      </c>
      <c r="F1499" s="21" t="s">
        <v>6241</v>
      </c>
      <c r="G1499" s="21" t="s">
        <v>9262</v>
      </c>
      <c r="H1499" s="21" t="s">
        <v>4573</v>
      </c>
      <c r="I1499" s="20"/>
      <c r="J1499" s="21"/>
    </row>
    <row r="1500" spans="1:10" ht="18" x14ac:dyDescent="0.25">
      <c r="A1500" s="22">
        <v>1496</v>
      </c>
      <c r="B1500" s="22" t="s">
        <v>4185</v>
      </c>
      <c r="C1500" s="23" t="s">
        <v>4186</v>
      </c>
      <c r="D1500" s="23" t="s">
        <v>9263</v>
      </c>
      <c r="E1500" s="23" t="s">
        <v>9264</v>
      </c>
      <c r="F1500" s="23" t="s">
        <v>9265</v>
      </c>
      <c r="G1500" s="23" t="s">
        <v>9266</v>
      </c>
      <c r="H1500" s="23" t="s">
        <v>2470</v>
      </c>
      <c r="I1500" s="22"/>
      <c r="J1500" s="23" t="s">
        <v>5957</v>
      </c>
    </row>
    <row r="1501" spans="1:10" ht="18" x14ac:dyDescent="0.25">
      <c r="A1501" s="20">
        <v>1497</v>
      </c>
      <c r="B1501" s="20" t="s">
        <v>4185</v>
      </c>
      <c r="C1501" s="21" t="s">
        <v>4186</v>
      </c>
      <c r="D1501" s="21" t="s">
        <v>9263</v>
      </c>
      <c r="E1501" s="21" t="s">
        <v>9267</v>
      </c>
      <c r="F1501" s="21" t="s">
        <v>9268</v>
      </c>
      <c r="G1501" s="21" t="s">
        <v>9266</v>
      </c>
      <c r="H1501" s="21" t="s">
        <v>2470</v>
      </c>
      <c r="I1501" s="20"/>
      <c r="J1501" s="21" t="s">
        <v>5957</v>
      </c>
    </row>
    <row r="1502" spans="1:10" ht="18" x14ac:dyDescent="0.25">
      <c r="A1502" s="22">
        <v>1498</v>
      </c>
      <c r="B1502" s="22" t="s">
        <v>4185</v>
      </c>
      <c r="C1502" s="23" t="s">
        <v>4186</v>
      </c>
      <c r="D1502" s="23" t="s">
        <v>9263</v>
      </c>
      <c r="E1502" s="23" t="s">
        <v>9269</v>
      </c>
      <c r="F1502" s="23" t="s">
        <v>9270</v>
      </c>
      <c r="G1502" s="23" t="s">
        <v>9266</v>
      </c>
      <c r="H1502" s="23" t="s">
        <v>2470</v>
      </c>
      <c r="I1502" s="22"/>
      <c r="J1502" s="23" t="s">
        <v>5957</v>
      </c>
    </row>
    <row r="1503" spans="1:10" ht="54" x14ac:dyDescent="0.25">
      <c r="A1503" s="20">
        <v>1499</v>
      </c>
      <c r="B1503" s="20" t="s">
        <v>4185</v>
      </c>
      <c r="C1503" s="21" t="s">
        <v>4186</v>
      </c>
      <c r="D1503" s="21" t="s">
        <v>9263</v>
      </c>
      <c r="E1503" s="21" t="s">
        <v>9271</v>
      </c>
      <c r="F1503" s="21" t="s">
        <v>9272</v>
      </c>
      <c r="G1503" s="21" t="s">
        <v>9266</v>
      </c>
      <c r="H1503" s="21" t="s">
        <v>2470</v>
      </c>
      <c r="I1503" s="20"/>
      <c r="J1503" s="21" t="s">
        <v>5957</v>
      </c>
    </row>
    <row r="1504" spans="1:10" ht="18" x14ac:dyDescent="0.25">
      <c r="A1504" s="22">
        <v>1500</v>
      </c>
      <c r="B1504" s="22" t="s">
        <v>4185</v>
      </c>
      <c r="C1504" s="23" t="s">
        <v>4186</v>
      </c>
      <c r="D1504" s="23" t="s">
        <v>9263</v>
      </c>
      <c r="E1504" s="23" t="s">
        <v>9273</v>
      </c>
      <c r="F1504" s="23" t="s">
        <v>8548</v>
      </c>
      <c r="G1504" s="23" t="s">
        <v>9266</v>
      </c>
      <c r="H1504" s="23" t="s">
        <v>2470</v>
      </c>
      <c r="I1504" s="22"/>
      <c r="J1504" s="23" t="s">
        <v>5957</v>
      </c>
    </row>
    <row r="1505" spans="1:10" ht="18" x14ac:dyDescent="0.25">
      <c r="A1505" s="20">
        <v>1501</v>
      </c>
      <c r="B1505" s="20" t="s">
        <v>4185</v>
      </c>
      <c r="C1505" s="21" t="s">
        <v>4186</v>
      </c>
      <c r="D1505" s="21" t="s">
        <v>9263</v>
      </c>
      <c r="E1505" s="21" t="s">
        <v>9274</v>
      </c>
      <c r="F1505" s="21" t="s">
        <v>9275</v>
      </c>
      <c r="G1505" s="21" t="s">
        <v>9266</v>
      </c>
      <c r="H1505" s="21" t="s">
        <v>2470</v>
      </c>
      <c r="I1505" s="20"/>
      <c r="J1505" s="21" t="s">
        <v>5957</v>
      </c>
    </row>
    <row r="1506" spans="1:10" ht="18" x14ac:dyDescent="0.25">
      <c r="A1506" s="22">
        <v>1502</v>
      </c>
      <c r="B1506" s="22" t="s">
        <v>4185</v>
      </c>
      <c r="C1506" s="23" t="s">
        <v>4186</v>
      </c>
      <c r="D1506" s="23" t="s">
        <v>9263</v>
      </c>
      <c r="E1506" s="23" t="s">
        <v>9276</v>
      </c>
      <c r="F1506" s="23" t="s">
        <v>4587</v>
      </c>
      <c r="G1506" s="23" t="s">
        <v>9266</v>
      </c>
      <c r="H1506" s="23" t="s">
        <v>2470</v>
      </c>
      <c r="I1506" s="22"/>
      <c r="J1506" s="23" t="s">
        <v>5957</v>
      </c>
    </row>
    <row r="1507" spans="1:10" ht="18" x14ac:dyDescent="0.25">
      <c r="A1507" s="20">
        <v>1503</v>
      </c>
      <c r="B1507" s="20" t="s">
        <v>4185</v>
      </c>
      <c r="C1507" s="21" t="s">
        <v>4186</v>
      </c>
      <c r="D1507" s="21" t="s">
        <v>9263</v>
      </c>
      <c r="E1507" s="21" t="s">
        <v>9277</v>
      </c>
      <c r="F1507" s="21" t="s">
        <v>9278</v>
      </c>
      <c r="G1507" s="21" t="s">
        <v>9266</v>
      </c>
      <c r="H1507" s="21" t="s">
        <v>2470</v>
      </c>
      <c r="I1507" s="20"/>
      <c r="J1507" s="21" t="s">
        <v>5957</v>
      </c>
    </row>
    <row r="1508" spans="1:10" ht="18" x14ac:dyDescent="0.25">
      <c r="A1508" s="22">
        <v>1504</v>
      </c>
      <c r="B1508" s="22" t="s">
        <v>4185</v>
      </c>
      <c r="C1508" s="23" t="s">
        <v>4186</v>
      </c>
      <c r="D1508" s="23" t="s">
        <v>9263</v>
      </c>
      <c r="E1508" s="23" t="s">
        <v>9279</v>
      </c>
      <c r="F1508" s="23" t="s">
        <v>9280</v>
      </c>
      <c r="G1508" s="23" t="s">
        <v>9266</v>
      </c>
      <c r="H1508" s="23" t="s">
        <v>2470</v>
      </c>
      <c r="I1508" s="22"/>
      <c r="J1508" s="23" t="s">
        <v>5957</v>
      </c>
    </row>
    <row r="1509" spans="1:10" ht="54" x14ac:dyDescent="0.25">
      <c r="A1509" s="20">
        <v>1505</v>
      </c>
      <c r="B1509" s="20" t="s">
        <v>4185</v>
      </c>
      <c r="C1509" s="21" t="s">
        <v>4186</v>
      </c>
      <c r="D1509" s="21" t="s">
        <v>9263</v>
      </c>
      <c r="E1509" s="21" t="s">
        <v>9281</v>
      </c>
      <c r="F1509" s="21" t="s">
        <v>9282</v>
      </c>
      <c r="G1509" s="21" t="s">
        <v>9266</v>
      </c>
      <c r="H1509" s="21" t="s">
        <v>2470</v>
      </c>
      <c r="I1509" s="20"/>
      <c r="J1509" s="21" t="s">
        <v>5957</v>
      </c>
    </row>
    <row r="1510" spans="1:10" ht="72" x14ac:dyDescent="0.25">
      <c r="A1510" s="22">
        <v>1506</v>
      </c>
      <c r="B1510" s="22" t="s">
        <v>4185</v>
      </c>
      <c r="C1510" s="23" t="s">
        <v>4186</v>
      </c>
      <c r="D1510" s="23" t="s">
        <v>9283</v>
      </c>
      <c r="E1510" s="23" t="s">
        <v>9284</v>
      </c>
      <c r="F1510" s="23" t="s">
        <v>9285</v>
      </c>
      <c r="G1510" s="23" t="s">
        <v>9286</v>
      </c>
      <c r="H1510" s="23" t="s">
        <v>620</v>
      </c>
      <c r="I1510" s="22"/>
      <c r="J1510" s="23"/>
    </row>
    <row r="1511" spans="1:10" ht="90" x14ac:dyDescent="0.25">
      <c r="A1511" s="20">
        <v>1507</v>
      </c>
      <c r="B1511" s="20" t="s">
        <v>4185</v>
      </c>
      <c r="C1511" s="21" t="s">
        <v>4186</v>
      </c>
      <c r="D1511" s="21" t="s">
        <v>9283</v>
      </c>
      <c r="E1511" s="21" t="s">
        <v>9287</v>
      </c>
      <c r="F1511" s="21" t="s">
        <v>9288</v>
      </c>
      <c r="G1511" s="21" t="s">
        <v>9286</v>
      </c>
      <c r="H1511" s="21" t="s">
        <v>620</v>
      </c>
      <c r="I1511" s="20"/>
      <c r="J1511" s="21" t="s">
        <v>5957</v>
      </c>
    </row>
    <row r="1512" spans="1:10" ht="72" x14ac:dyDescent="0.25">
      <c r="A1512" s="22">
        <v>1508</v>
      </c>
      <c r="B1512" s="22" t="s">
        <v>4185</v>
      </c>
      <c r="C1512" s="23" t="s">
        <v>4186</v>
      </c>
      <c r="D1512" s="23" t="s">
        <v>9283</v>
      </c>
      <c r="E1512" s="23" t="s">
        <v>9289</v>
      </c>
      <c r="F1512" s="23" t="s">
        <v>9290</v>
      </c>
      <c r="G1512" s="23" t="s">
        <v>9286</v>
      </c>
      <c r="H1512" s="23" t="s">
        <v>620</v>
      </c>
      <c r="I1512" s="22"/>
      <c r="J1512" s="23"/>
    </row>
    <row r="1513" spans="1:10" ht="18" x14ac:dyDescent="0.25">
      <c r="A1513" s="20">
        <v>1509</v>
      </c>
      <c r="B1513" s="20" t="s">
        <v>4185</v>
      </c>
      <c r="C1513" s="21" t="s">
        <v>4186</v>
      </c>
      <c r="D1513" s="21" t="s">
        <v>9283</v>
      </c>
      <c r="E1513" s="21" t="s">
        <v>9291</v>
      </c>
      <c r="F1513" s="21" t="s">
        <v>9292</v>
      </c>
      <c r="G1513" s="21" t="s">
        <v>9293</v>
      </c>
      <c r="H1513" s="21" t="s">
        <v>620</v>
      </c>
      <c r="I1513" s="20"/>
      <c r="J1513" s="21"/>
    </row>
    <row r="1514" spans="1:10" ht="36" x14ac:dyDescent="0.25">
      <c r="A1514" s="22">
        <v>1510</v>
      </c>
      <c r="B1514" s="22" t="s">
        <v>4185</v>
      </c>
      <c r="C1514" s="23" t="s">
        <v>4186</v>
      </c>
      <c r="D1514" s="23" t="s">
        <v>9283</v>
      </c>
      <c r="E1514" s="23" t="s">
        <v>9294</v>
      </c>
      <c r="F1514" s="23" t="s">
        <v>9295</v>
      </c>
      <c r="G1514" s="23" t="s">
        <v>9286</v>
      </c>
      <c r="H1514" s="23" t="s">
        <v>620</v>
      </c>
      <c r="I1514" s="22"/>
      <c r="J1514" s="23" t="s">
        <v>5957</v>
      </c>
    </row>
    <row r="1515" spans="1:10" ht="36" x14ac:dyDescent="0.25">
      <c r="A1515" s="20">
        <v>1511</v>
      </c>
      <c r="B1515" s="20" t="s">
        <v>4185</v>
      </c>
      <c r="C1515" s="21" t="s">
        <v>4186</v>
      </c>
      <c r="D1515" s="21" t="s">
        <v>4225</v>
      </c>
      <c r="E1515" s="21" t="s">
        <v>8817</v>
      </c>
      <c r="F1515" s="21" t="s">
        <v>8818</v>
      </c>
      <c r="G1515" s="21" t="s">
        <v>8836</v>
      </c>
      <c r="H1515" s="21" t="s">
        <v>4227</v>
      </c>
      <c r="I1515" s="20"/>
      <c r="J1515" s="21" t="s">
        <v>6107</v>
      </c>
    </row>
    <row r="1516" spans="1:10" ht="18" x14ac:dyDescent="0.25">
      <c r="A1516" s="22">
        <v>1512</v>
      </c>
      <c r="B1516" s="22" t="s">
        <v>4592</v>
      </c>
      <c r="C1516" s="23" t="s">
        <v>4593</v>
      </c>
      <c r="D1516" s="23" t="s">
        <v>4594</v>
      </c>
      <c r="E1516" s="23" t="s">
        <v>9296</v>
      </c>
      <c r="F1516" s="23" t="s">
        <v>9297</v>
      </c>
      <c r="G1516" s="23" t="s">
        <v>9298</v>
      </c>
      <c r="H1516" s="23" t="s">
        <v>4616</v>
      </c>
      <c r="I1516" s="22"/>
      <c r="J1516" s="23"/>
    </row>
    <row r="1517" spans="1:10" ht="18" x14ac:dyDescent="0.25">
      <c r="A1517" s="20">
        <v>1513</v>
      </c>
      <c r="B1517" s="20" t="s">
        <v>4592</v>
      </c>
      <c r="C1517" s="21" t="s">
        <v>4593</v>
      </c>
      <c r="D1517" s="21" t="s">
        <v>4594</v>
      </c>
      <c r="E1517" s="21" t="s">
        <v>9299</v>
      </c>
      <c r="F1517" s="21" t="s">
        <v>9300</v>
      </c>
      <c r="G1517" s="21" t="s">
        <v>9301</v>
      </c>
      <c r="H1517" s="21" t="s">
        <v>4616</v>
      </c>
      <c r="I1517" s="20"/>
      <c r="J1517" s="21"/>
    </row>
    <row r="1518" spans="1:10" ht="18" x14ac:dyDescent="0.25">
      <c r="A1518" s="22">
        <v>1514</v>
      </c>
      <c r="B1518" s="22" t="s">
        <v>4592</v>
      </c>
      <c r="C1518" s="23" t="s">
        <v>4593</v>
      </c>
      <c r="D1518" s="23" t="s">
        <v>4594</v>
      </c>
      <c r="E1518" s="23" t="s">
        <v>9302</v>
      </c>
      <c r="F1518" s="23" t="s">
        <v>9303</v>
      </c>
      <c r="G1518" s="23" t="s">
        <v>9304</v>
      </c>
      <c r="H1518" s="23" t="s">
        <v>4616</v>
      </c>
      <c r="I1518" s="22"/>
      <c r="J1518" s="23"/>
    </row>
    <row r="1519" spans="1:10" ht="36" x14ac:dyDescent="0.25">
      <c r="A1519" s="20">
        <v>1515</v>
      </c>
      <c r="B1519" s="20" t="s">
        <v>4592</v>
      </c>
      <c r="C1519" s="21" t="s">
        <v>4593</v>
      </c>
      <c r="D1519" s="21" t="s">
        <v>8830</v>
      </c>
      <c r="E1519" s="21" t="s">
        <v>9305</v>
      </c>
      <c r="F1519" s="21" t="s">
        <v>9306</v>
      </c>
      <c r="G1519" s="21"/>
      <c r="H1519" s="21" t="s">
        <v>2040</v>
      </c>
      <c r="I1519" s="20"/>
      <c r="J1519" s="21"/>
    </row>
    <row r="1520" spans="1:10" ht="18" x14ac:dyDescent="0.25">
      <c r="A1520" s="22">
        <v>1516</v>
      </c>
      <c r="B1520" s="22" t="s">
        <v>4592</v>
      </c>
      <c r="C1520" s="23" t="s">
        <v>4593</v>
      </c>
      <c r="D1520" s="23" t="s">
        <v>8830</v>
      </c>
      <c r="E1520" s="23" t="s">
        <v>4624</v>
      </c>
      <c r="F1520" s="23" t="s">
        <v>9307</v>
      </c>
      <c r="G1520" s="23"/>
      <c r="H1520" s="23" t="s">
        <v>2040</v>
      </c>
      <c r="I1520" s="22"/>
      <c r="J1520" s="23"/>
    </row>
    <row r="1521" spans="1:10" ht="18" x14ac:dyDescent="0.25">
      <c r="A1521" s="20">
        <v>1517</v>
      </c>
      <c r="B1521" s="20" t="s">
        <v>4592</v>
      </c>
      <c r="C1521" s="21" t="s">
        <v>4593</v>
      </c>
      <c r="D1521" s="21" t="s">
        <v>8830</v>
      </c>
      <c r="E1521" s="21" t="s">
        <v>9308</v>
      </c>
      <c r="F1521" s="21" t="s">
        <v>6851</v>
      </c>
      <c r="G1521" s="21"/>
      <c r="H1521" s="21" t="s">
        <v>2040</v>
      </c>
      <c r="I1521" s="20"/>
      <c r="J1521" s="21"/>
    </row>
    <row r="1522" spans="1:10" ht="36" x14ac:dyDescent="0.25">
      <c r="A1522" s="22">
        <v>1518</v>
      </c>
      <c r="B1522" s="22" t="s">
        <v>4592</v>
      </c>
      <c r="C1522" s="23" t="s">
        <v>4593</v>
      </c>
      <c r="D1522" s="23" t="s">
        <v>4640</v>
      </c>
      <c r="E1522" s="23" t="s">
        <v>9309</v>
      </c>
      <c r="F1522" s="23" t="s">
        <v>4646</v>
      </c>
      <c r="G1522" s="23"/>
      <c r="H1522" s="23" t="s">
        <v>4642</v>
      </c>
      <c r="I1522" s="22"/>
      <c r="J1522" s="23"/>
    </row>
    <row r="1523" spans="1:10" ht="36" x14ac:dyDescent="0.25">
      <c r="A1523" s="20">
        <v>1519</v>
      </c>
      <c r="B1523" s="20" t="s">
        <v>4592</v>
      </c>
      <c r="C1523" s="21" t="s">
        <v>4593</v>
      </c>
      <c r="D1523" s="21" t="s">
        <v>4640</v>
      </c>
      <c r="E1523" s="21" t="s">
        <v>9310</v>
      </c>
      <c r="F1523" s="21" t="s">
        <v>4650</v>
      </c>
      <c r="G1523" s="21" t="s">
        <v>9311</v>
      </c>
      <c r="H1523" s="21" t="s">
        <v>4642</v>
      </c>
      <c r="I1523" s="20"/>
      <c r="J1523" s="21"/>
    </row>
    <row r="1524" spans="1:10" ht="36" x14ac:dyDescent="0.25">
      <c r="A1524" s="22">
        <v>1520</v>
      </c>
      <c r="B1524" s="22" t="s">
        <v>4592</v>
      </c>
      <c r="C1524" s="23" t="s">
        <v>4593</v>
      </c>
      <c r="D1524" s="23" t="s">
        <v>4640</v>
      </c>
      <c r="E1524" s="23" t="s">
        <v>9312</v>
      </c>
      <c r="F1524" s="23" t="s">
        <v>9313</v>
      </c>
      <c r="G1524" s="23" t="s">
        <v>9314</v>
      </c>
      <c r="H1524" s="23" t="s">
        <v>4642</v>
      </c>
      <c r="I1524" s="22"/>
      <c r="J1524" s="23"/>
    </row>
    <row r="1525" spans="1:10" ht="36" x14ac:dyDescent="0.25">
      <c r="A1525" s="20">
        <v>1521</v>
      </c>
      <c r="B1525" s="20" t="s">
        <v>4592</v>
      </c>
      <c r="C1525" s="21" t="s">
        <v>4593</v>
      </c>
      <c r="D1525" s="21" t="s">
        <v>4640</v>
      </c>
      <c r="E1525" s="21" t="s">
        <v>9315</v>
      </c>
      <c r="F1525" s="21" t="s">
        <v>9316</v>
      </c>
      <c r="G1525" s="21" t="s">
        <v>9317</v>
      </c>
      <c r="H1525" s="21" t="s">
        <v>4642</v>
      </c>
      <c r="I1525" s="20"/>
      <c r="J1525" s="21" t="s">
        <v>5957</v>
      </c>
    </row>
    <row r="1526" spans="1:10" ht="36" x14ac:dyDescent="0.25">
      <c r="A1526" s="22">
        <v>1522</v>
      </c>
      <c r="B1526" s="22" t="s">
        <v>4592</v>
      </c>
      <c r="C1526" s="23" t="s">
        <v>4593</v>
      </c>
      <c r="D1526" s="23" t="s">
        <v>4640</v>
      </c>
      <c r="E1526" s="23" t="s">
        <v>4656</v>
      </c>
      <c r="F1526" s="23" t="s">
        <v>4657</v>
      </c>
      <c r="G1526" s="23"/>
      <c r="H1526" s="23" t="s">
        <v>4642</v>
      </c>
      <c r="I1526" s="22"/>
      <c r="J1526" s="23"/>
    </row>
    <row r="1527" spans="1:10" ht="36" x14ac:dyDescent="0.25">
      <c r="A1527" s="20">
        <v>1523</v>
      </c>
      <c r="B1527" s="20" t="s">
        <v>4592</v>
      </c>
      <c r="C1527" s="21" t="s">
        <v>4593</v>
      </c>
      <c r="D1527" s="21" t="s">
        <v>4640</v>
      </c>
      <c r="E1527" s="21" t="s">
        <v>9318</v>
      </c>
      <c r="F1527" s="21" t="s">
        <v>6851</v>
      </c>
      <c r="G1527" s="21"/>
      <c r="H1527" s="21" t="s">
        <v>4642</v>
      </c>
      <c r="I1527" s="20"/>
      <c r="J1527" s="21"/>
    </row>
    <row r="1528" spans="1:10" ht="36" x14ac:dyDescent="0.25">
      <c r="A1528" s="22">
        <v>1524</v>
      </c>
      <c r="B1528" s="22" t="s">
        <v>4592</v>
      </c>
      <c r="C1528" s="23" t="s">
        <v>4593</v>
      </c>
      <c r="D1528" s="23" t="s">
        <v>4640</v>
      </c>
      <c r="E1528" s="23" t="s">
        <v>9319</v>
      </c>
      <c r="F1528" s="23" t="s">
        <v>4661</v>
      </c>
      <c r="G1528" s="23" t="s">
        <v>9320</v>
      </c>
      <c r="H1528" s="23" t="s">
        <v>4662</v>
      </c>
      <c r="I1528" s="22"/>
      <c r="J1528" s="23"/>
    </row>
    <row r="1529" spans="1:10" ht="36" x14ac:dyDescent="0.25">
      <c r="A1529" s="20">
        <v>1525</v>
      </c>
      <c r="B1529" s="20" t="s">
        <v>4592</v>
      </c>
      <c r="C1529" s="21" t="s">
        <v>4593</v>
      </c>
      <c r="D1529" s="21" t="s">
        <v>4640</v>
      </c>
      <c r="E1529" s="21" t="s">
        <v>9321</v>
      </c>
      <c r="F1529" s="21" t="s">
        <v>9322</v>
      </c>
      <c r="G1529" s="21" t="s">
        <v>9323</v>
      </c>
      <c r="H1529" s="21" t="s">
        <v>4662</v>
      </c>
      <c r="I1529" s="20"/>
      <c r="J1529" s="21"/>
    </row>
    <row r="1530" spans="1:10" ht="36" x14ac:dyDescent="0.25">
      <c r="A1530" s="22">
        <v>1526</v>
      </c>
      <c r="B1530" s="22" t="s">
        <v>4592</v>
      </c>
      <c r="C1530" s="23" t="s">
        <v>4593</v>
      </c>
      <c r="D1530" s="23" t="s">
        <v>4640</v>
      </c>
      <c r="E1530" s="23" t="s">
        <v>9324</v>
      </c>
      <c r="F1530" s="23" t="s">
        <v>9325</v>
      </c>
      <c r="G1530" s="23" t="s">
        <v>9326</v>
      </c>
      <c r="H1530" s="23" t="s">
        <v>4662</v>
      </c>
      <c r="I1530" s="22"/>
      <c r="J1530" s="23"/>
    </row>
    <row r="1531" spans="1:10" ht="36" x14ac:dyDescent="0.25">
      <c r="A1531" s="20">
        <v>1527</v>
      </c>
      <c r="B1531" s="20" t="s">
        <v>4592</v>
      </c>
      <c r="C1531" s="21" t="s">
        <v>4593</v>
      </c>
      <c r="D1531" s="21" t="s">
        <v>4640</v>
      </c>
      <c r="E1531" s="21" t="s">
        <v>9327</v>
      </c>
      <c r="F1531" s="21" t="s">
        <v>9328</v>
      </c>
      <c r="G1531" s="21"/>
      <c r="H1531" s="21" t="s">
        <v>4662</v>
      </c>
      <c r="I1531" s="20"/>
      <c r="J1531" s="21"/>
    </row>
    <row r="1532" spans="1:10" ht="36" x14ac:dyDescent="0.25">
      <c r="A1532" s="22">
        <v>1528</v>
      </c>
      <c r="B1532" s="22" t="s">
        <v>4592</v>
      </c>
      <c r="C1532" s="23" t="s">
        <v>4593</v>
      </c>
      <c r="D1532" s="23" t="s">
        <v>4640</v>
      </c>
      <c r="E1532" s="23" t="s">
        <v>9329</v>
      </c>
      <c r="F1532" s="23" t="s">
        <v>9330</v>
      </c>
      <c r="G1532" s="23" t="s">
        <v>9331</v>
      </c>
      <c r="H1532" s="23" t="s">
        <v>4680</v>
      </c>
      <c r="I1532" s="22"/>
      <c r="J1532" s="23"/>
    </row>
    <row r="1533" spans="1:10" ht="36" x14ac:dyDescent="0.25">
      <c r="A1533" s="20">
        <v>1529</v>
      </c>
      <c r="B1533" s="20" t="s">
        <v>4592</v>
      </c>
      <c r="C1533" s="21" t="s">
        <v>4593</v>
      </c>
      <c r="D1533" s="21" t="s">
        <v>4691</v>
      </c>
      <c r="E1533" s="21" t="s">
        <v>9332</v>
      </c>
      <c r="F1533" s="21" t="s">
        <v>9333</v>
      </c>
      <c r="G1533" s="21"/>
      <c r="H1533" s="21" t="s">
        <v>4686</v>
      </c>
      <c r="I1533" s="20"/>
      <c r="J1533" s="21"/>
    </row>
    <row r="1534" spans="1:10" ht="36" x14ac:dyDescent="0.25">
      <c r="A1534" s="22">
        <v>1530</v>
      </c>
      <c r="B1534" s="22" t="s">
        <v>4592</v>
      </c>
      <c r="C1534" s="23" t="s">
        <v>4593</v>
      </c>
      <c r="D1534" s="23" t="s">
        <v>4691</v>
      </c>
      <c r="E1534" s="23" t="s">
        <v>9334</v>
      </c>
      <c r="F1534" s="23" t="s">
        <v>9335</v>
      </c>
      <c r="G1534" s="23" t="s">
        <v>9336</v>
      </c>
      <c r="H1534" s="23" t="s">
        <v>4686</v>
      </c>
      <c r="I1534" s="22"/>
      <c r="J1534" s="23"/>
    </row>
    <row r="1535" spans="1:10" ht="36" x14ac:dyDescent="0.25">
      <c r="A1535" s="20">
        <v>1531</v>
      </c>
      <c r="B1535" s="20" t="s">
        <v>4592</v>
      </c>
      <c r="C1535" s="21" t="s">
        <v>4593</v>
      </c>
      <c r="D1535" s="21" t="s">
        <v>4691</v>
      </c>
      <c r="E1535" s="21" t="s">
        <v>9337</v>
      </c>
      <c r="F1535" s="21" t="s">
        <v>9338</v>
      </c>
      <c r="G1535" s="21" t="s">
        <v>9339</v>
      </c>
      <c r="H1535" s="21" t="s">
        <v>4686</v>
      </c>
      <c r="I1535" s="20"/>
      <c r="J1535" s="21"/>
    </row>
    <row r="1536" spans="1:10" ht="36" x14ac:dyDescent="0.25">
      <c r="A1536" s="22">
        <v>1532</v>
      </c>
      <c r="B1536" s="22" t="s">
        <v>4592</v>
      </c>
      <c r="C1536" s="23" t="s">
        <v>4593</v>
      </c>
      <c r="D1536" s="23" t="s">
        <v>4691</v>
      </c>
      <c r="E1536" s="23" t="s">
        <v>9340</v>
      </c>
      <c r="F1536" s="23" t="s">
        <v>9341</v>
      </c>
      <c r="G1536" s="23" t="s">
        <v>9342</v>
      </c>
      <c r="H1536" s="23" t="s">
        <v>4686</v>
      </c>
      <c r="I1536" s="22"/>
      <c r="J1536" s="23"/>
    </row>
    <row r="1537" spans="1:10" ht="36" x14ac:dyDescent="0.25">
      <c r="A1537" s="20">
        <v>1533</v>
      </c>
      <c r="B1537" s="20" t="s">
        <v>4592</v>
      </c>
      <c r="C1537" s="21" t="s">
        <v>4593</v>
      </c>
      <c r="D1537" s="21" t="s">
        <v>4691</v>
      </c>
      <c r="E1537" s="21" t="s">
        <v>9343</v>
      </c>
      <c r="F1537" s="21" t="s">
        <v>9344</v>
      </c>
      <c r="G1537" s="21" t="s">
        <v>9345</v>
      </c>
      <c r="H1537" s="21" t="s">
        <v>4686</v>
      </c>
      <c r="I1537" s="20"/>
      <c r="J1537" s="21"/>
    </row>
    <row r="1538" spans="1:10" ht="54" x14ac:dyDescent="0.25">
      <c r="A1538" s="22">
        <v>1534</v>
      </c>
      <c r="B1538" s="22" t="s">
        <v>4592</v>
      </c>
      <c r="C1538" s="23" t="s">
        <v>4593</v>
      </c>
      <c r="D1538" s="23" t="s">
        <v>4691</v>
      </c>
      <c r="E1538" s="23" t="s">
        <v>9346</v>
      </c>
      <c r="F1538" s="23" t="s">
        <v>479</v>
      </c>
      <c r="G1538" s="23" t="s">
        <v>9347</v>
      </c>
      <c r="H1538" s="23" t="s">
        <v>4686</v>
      </c>
      <c r="I1538" s="22"/>
      <c r="J1538" s="23" t="s">
        <v>5957</v>
      </c>
    </row>
    <row r="1539" spans="1:10" ht="54" x14ac:dyDescent="0.25">
      <c r="A1539" s="20">
        <v>1535</v>
      </c>
      <c r="B1539" s="20" t="s">
        <v>4592</v>
      </c>
      <c r="C1539" s="21" t="s">
        <v>4593</v>
      </c>
      <c r="D1539" s="21" t="s">
        <v>4691</v>
      </c>
      <c r="E1539" s="21" t="s">
        <v>9348</v>
      </c>
      <c r="F1539" s="21" t="s">
        <v>7922</v>
      </c>
      <c r="G1539" s="21" t="s">
        <v>9349</v>
      </c>
      <c r="H1539" s="21" t="s">
        <v>4686</v>
      </c>
      <c r="I1539" s="20"/>
      <c r="J1539" s="21" t="s">
        <v>5957</v>
      </c>
    </row>
    <row r="1540" spans="1:10" ht="18" x14ac:dyDescent="0.25">
      <c r="A1540" s="22">
        <v>1536</v>
      </c>
      <c r="B1540" s="22" t="s">
        <v>4592</v>
      </c>
      <c r="C1540" s="23" t="s">
        <v>4593</v>
      </c>
      <c r="D1540" s="23" t="s">
        <v>4691</v>
      </c>
      <c r="E1540" s="23" t="s">
        <v>9350</v>
      </c>
      <c r="F1540" s="23" t="s">
        <v>7070</v>
      </c>
      <c r="G1540" s="23"/>
      <c r="H1540" s="23" t="s">
        <v>4707</v>
      </c>
      <c r="I1540" s="22"/>
      <c r="J1540" s="23"/>
    </row>
    <row r="1541" spans="1:10" ht="36" x14ac:dyDescent="0.25">
      <c r="A1541" s="20">
        <v>1537</v>
      </c>
      <c r="B1541" s="20" t="s">
        <v>4592</v>
      </c>
      <c r="C1541" s="21" t="s">
        <v>4593</v>
      </c>
      <c r="D1541" s="21" t="s">
        <v>4691</v>
      </c>
      <c r="E1541" s="21" t="s">
        <v>9351</v>
      </c>
      <c r="F1541" s="21" t="s">
        <v>9352</v>
      </c>
      <c r="G1541" s="21" t="s">
        <v>9353</v>
      </c>
      <c r="H1541" s="21" t="s">
        <v>4707</v>
      </c>
      <c r="I1541" s="20"/>
      <c r="J1541" s="21"/>
    </row>
    <row r="1542" spans="1:10" ht="36" x14ac:dyDescent="0.25">
      <c r="A1542" s="22">
        <v>1538</v>
      </c>
      <c r="B1542" s="22" t="s">
        <v>4592</v>
      </c>
      <c r="C1542" s="23" t="s">
        <v>4593</v>
      </c>
      <c r="D1542" s="23" t="s">
        <v>4691</v>
      </c>
      <c r="E1542" s="23" t="s">
        <v>9354</v>
      </c>
      <c r="F1542" s="23" t="s">
        <v>9355</v>
      </c>
      <c r="G1542" s="23"/>
      <c r="H1542" s="23" t="s">
        <v>4707</v>
      </c>
      <c r="I1542" s="22"/>
      <c r="J1542" s="23"/>
    </row>
    <row r="1543" spans="1:10" ht="36" x14ac:dyDescent="0.25">
      <c r="A1543" s="20">
        <v>1539</v>
      </c>
      <c r="B1543" s="20" t="s">
        <v>4592</v>
      </c>
      <c r="C1543" s="21" t="s">
        <v>4593</v>
      </c>
      <c r="D1543" s="21" t="s">
        <v>4691</v>
      </c>
      <c r="E1543" s="21" t="s">
        <v>9356</v>
      </c>
      <c r="F1543" s="21" t="s">
        <v>9357</v>
      </c>
      <c r="G1543" s="21"/>
      <c r="H1543" s="21" t="s">
        <v>4707</v>
      </c>
      <c r="I1543" s="20"/>
      <c r="J1543" s="21"/>
    </row>
    <row r="1544" spans="1:10" ht="18" x14ac:dyDescent="0.25">
      <c r="A1544" s="22">
        <v>1540</v>
      </c>
      <c r="B1544" s="22" t="s">
        <v>4592</v>
      </c>
      <c r="C1544" s="23" t="s">
        <v>4593</v>
      </c>
      <c r="D1544" s="23" t="s">
        <v>4691</v>
      </c>
      <c r="E1544" s="23" t="s">
        <v>9358</v>
      </c>
      <c r="F1544" s="23" t="s">
        <v>9359</v>
      </c>
      <c r="G1544" s="23" t="s">
        <v>9360</v>
      </c>
      <c r="H1544" s="23" t="s">
        <v>4707</v>
      </c>
      <c r="I1544" s="22"/>
      <c r="J1544" s="23"/>
    </row>
    <row r="1545" spans="1:10" ht="54" x14ac:dyDescent="0.25">
      <c r="A1545" s="20">
        <v>1541</v>
      </c>
      <c r="B1545" s="20" t="s">
        <v>4592</v>
      </c>
      <c r="C1545" s="21" t="s">
        <v>4593</v>
      </c>
      <c r="D1545" s="21" t="s">
        <v>4691</v>
      </c>
      <c r="E1545" s="21" t="s">
        <v>9361</v>
      </c>
      <c r="F1545" s="21" t="s">
        <v>9362</v>
      </c>
      <c r="G1545" s="21"/>
      <c r="H1545" s="21" t="s">
        <v>4707</v>
      </c>
      <c r="I1545" s="20"/>
      <c r="J1545" s="21"/>
    </row>
    <row r="1546" spans="1:10" ht="18" x14ac:dyDescent="0.25">
      <c r="A1546" s="22">
        <v>1542</v>
      </c>
      <c r="B1546" s="22" t="s">
        <v>4592</v>
      </c>
      <c r="C1546" s="23" t="s">
        <v>4593</v>
      </c>
      <c r="D1546" s="23" t="s">
        <v>4691</v>
      </c>
      <c r="E1546" s="23" t="s">
        <v>4712</v>
      </c>
      <c r="F1546" s="23" t="s">
        <v>4713</v>
      </c>
      <c r="G1546" s="23" t="s">
        <v>9363</v>
      </c>
      <c r="H1546" s="23" t="s">
        <v>4707</v>
      </c>
      <c r="I1546" s="22"/>
      <c r="J1546" s="23"/>
    </row>
    <row r="1547" spans="1:10" ht="36" x14ac:dyDescent="0.25">
      <c r="A1547" s="20">
        <v>1543</v>
      </c>
      <c r="B1547" s="20" t="s">
        <v>4592</v>
      </c>
      <c r="C1547" s="21" t="s">
        <v>4593</v>
      </c>
      <c r="D1547" s="21" t="s">
        <v>4691</v>
      </c>
      <c r="E1547" s="21" t="s">
        <v>9364</v>
      </c>
      <c r="F1547" s="21" t="s">
        <v>9365</v>
      </c>
      <c r="G1547" s="21"/>
      <c r="H1547" s="21" t="s">
        <v>4716</v>
      </c>
      <c r="I1547" s="20"/>
      <c r="J1547" s="21"/>
    </row>
    <row r="1548" spans="1:10" ht="18" x14ac:dyDescent="0.25">
      <c r="A1548" s="22">
        <v>1544</v>
      </c>
      <c r="B1548" s="22" t="s">
        <v>4592</v>
      </c>
      <c r="C1548" s="23" t="s">
        <v>4593</v>
      </c>
      <c r="D1548" s="23" t="s">
        <v>4691</v>
      </c>
      <c r="E1548" s="23" t="s">
        <v>4717</v>
      </c>
      <c r="F1548" s="23" t="s">
        <v>4718</v>
      </c>
      <c r="G1548" s="23" t="s">
        <v>9366</v>
      </c>
      <c r="H1548" s="23" t="s">
        <v>4716</v>
      </c>
      <c r="I1548" s="22"/>
      <c r="J1548" s="23"/>
    </row>
    <row r="1549" spans="1:10" ht="18" x14ac:dyDescent="0.25">
      <c r="A1549" s="20">
        <v>1545</v>
      </c>
      <c r="B1549" s="20" t="s">
        <v>4592</v>
      </c>
      <c r="C1549" s="21" t="s">
        <v>4593</v>
      </c>
      <c r="D1549" s="21" t="s">
        <v>4691</v>
      </c>
      <c r="E1549" s="21" t="s">
        <v>4719</v>
      </c>
      <c r="F1549" s="21" t="s">
        <v>2246</v>
      </c>
      <c r="G1549" s="21"/>
      <c r="H1549" s="21" t="s">
        <v>4716</v>
      </c>
      <c r="I1549" s="20"/>
      <c r="J1549" s="21"/>
    </row>
    <row r="1550" spans="1:10" ht="36" x14ac:dyDescent="0.25">
      <c r="A1550" s="22">
        <v>1546</v>
      </c>
      <c r="B1550" s="22" t="s">
        <v>4592</v>
      </c>
      <c r="C1550" s="23" t="s">
        <v>4593</v>
      </c>
      <c r="D1550" s="23" t="s">
        <v>4691</v>
      </c>
      <c r="E1550" s="23" t="s">
        <v>9367</v>
      </c>
      <c r="F1550" s="23" t="s">
        <v>9368</v>
      </c>
      <c r="G1550" s="23"/>
      <c r="H1550" s="23" t="s">
        <v>4716</v>
      </c>
      <c r="I1550" s="22"/>
      <c r="J1550" s="23"/>
    </row>
    <row r="1551" spans="1:10" ht="36" x14ac:dyDescent="0.25">
      <c r="A1551" s="20">
        <v>1547</v>
      </c>
      <c r="B1551" s="20" t="s">
        <v>4592</v>
      </c>
      <c r="C1551" s="21" t="s">
        <v>4593</v>
      </c>
      <c r="D1551" s="21" t="s">
        <v>4691</v>
      </c>
      <c r="E1551" s="21" t="s">
        <v>9369</v>
      </c>
      <c r="F1551" s="21" t="s">
        <v>9370</v>
      </c>
      <c r="G1551" s="21" t="s">
        <v>9371</v>
      </c>
      <c r="H1551" s="21" t="s">
        <v>4716</v>
      </c>
      <c r="I1551" s="20"/>
      <c r="J1551" s="21"/>
    </row>
    <row r="1552" spans="1:10" ht="54" x14ac:dyDescent="0.25">
      <c r="A1552" s="22">
        <v>1548</v>
      </c>
      <c r="B1552" s="22" t="s">
        <v>4592</v>
      </c>
      <c r="C1552" s="23" t="s">
        <v>4593</v>
      </c>
      <c r="D1552" s="23" t="s">
        <v>4691</v>
      </c>
      <c r="E1552" s="23" t="s">
        <v>9372</v>
      </c>
      <c r="F1552" s="23" t="s">
        <v>9373</v>
      </c>
      <c r="G1552" s="23" t="s">
        <v>9374</v>
      </c>
      <c r="H1552" s="23" t="s">
        <v>4707</v>
      </c>
      <c r="I1552" s="22"/>
      <c r="J1552" s="23" t="s">
        <v>5957</v>
      </c>
    </row>
    <row r="1553" spans="1:10" ht="18" x14ac:dyDescent="0.25">
      <c r="A1553" s="20">
        <v>1549</v>
      </c>
      <c r="B1553" s="20" t="s">
        <v>4592</v>
      </c>
      <c r="C1553" s="21" t="s">
        <v>4593</v>
      </c>
      <c r="D1553" s="21" t="s">
        <v>4764</v>
      </c>
      <c r="E1553" s="21" t="s">
        <v>9375</v>
      </c>
      <c r="F1553" s="21" t="s">
        <v>9376</v>
      </c>
      <c r="G1553" s="21" t="s">
        <v>4752</v>
      </c>
      <c r="H1553" s="21" t="s">
        <v>4745</v>
      </c>
      <c r="I1553" s="20"/>
      <c r="J1553" s="21" t="s">
        <v>6083</v>
      </c>
    </row>
    <row r="1554" spans="1:10" ht="36" x14ac:dyDescent="0.25">
      <c r="A1554" s="22">
        <v>1550</v>
      </c>
      <c r="B1554" s="22" t="s">
        <v>4592</v>
      </c>
      <c r="C1554" s="23" t="s">
        <v>4593</v>
      </c>
      <c r="D1554" s="23" t="s">
        <v>4764</v>
      </c>
      <c r="E1554" s="23" t="s">
        <v>9377</v>
      </c>
      <c r="F1554" s="23" t="s">
        <v>9378</v>
      </c>
      <c r="G1554" s="23" t="s">
        <v>4752</v>
      </c>
      <c r="H1554" s="23" t="s">
        <v>4745</v>
      </c>
      <c r="I1554" s="22"/>
      <c r="J1554" s="23" t="s">
        <v>6083</v>
      </c>
    </row>
    <row r="1555" spans="1:10" ht="18" x14ac:dyDescent="0.25">
      <c r="A1555" s="20">
        <v>1551</v>
      </c>
      <c r="B1555" s="20" t="s">
        <v>4592</v>
      </c>
      <c r="C1555" s="21" t="s">
        <v>4593</v>
      </c>
      <c r="D1555" s="21" t="s">
        <v>4764</v>
      </c>
      <c r="E1555" s="21" t="s">
        <v>9379</v>
      </c>
      <c r="F1555" s="21" t="s">
        <v>9380</v>
      </c>
      <c r="G1555" s="21" t="s">
        <v>4752</v>
      </c>
      <c r="H1555" s="21" t="s">
        <v>4745</v>
      </c>
      <c r="I1555" s="20"/>
      <c r="J1555" s="21" t="s">
        <v>6083</v>
      </c>
    </row>
    <row r="1556" spans="1:10" ht="18" x14ac:dyDescent="0.25">
      <c r="A1556" s="22">
        <v>1552</v>
      </c>
      <c r="B1556" s="22" t="s">
        <v>4592</v>
      </c>
      <c r="C1556" s="23" t="s">
        <v>4593</v>
      </c>
      <c r="D1556" s="23" t="s">
        <v>4764</v>
      </c>
      <c r="E1556" s="23" t="s">
        <v>9381</v>
      </c>
      <c r="F1556" s="23" t="s">
        <v>9382</v>
      </c>
      <c r="G1556" s="23" t="s">
        <v>4752</v>
      </c>
      <c r="H1556" s="23" t="s">
        <v>4745</v>
      </c>
      <c r="I1556" s="22"/>
      <c r="J1556" s="23" t="s">
        <v>6083</v>
      </c>
    </row>
    <row r="1557" spans="1:10" ht="18" x14ac:dyDescent="0.25">
      <c r="A1557" s="20">
        <v>1553</v>
      </c>
      <c r="B1557" s="20" t="s">
        <v>4592</v>
      </c>
      <c r="C1557" s="21" t="s">
        <v>4593</v>
      </c>
      <c r="D1557" s="21" t="s">
        <v>4764</v>
      </c>
      <c r="E1557" s="21" t="s">
        <v>9383</v>
      </c>
      <c r="F1557" s="21" t="s">
        <v>9384</v>
      </c>
      <c r="G1557" s="21" t="s">
        <v>4752</v>
      </c>
      <c r="H1557" s="21" t="s">
        <v>4745</v>
      </c>
      <c r="I1557" s="20"/>
      <c r="J1557" s="21" t="s">
        <v>6083</v>
      </c>
    </row>
    <row r="1558" spans="1:10" ht="72" x14ac:dyDescent="0.25">
      <c r="A1558" s="22">
        <v>1554</v>
      </c>
      <c r="B1558" s="22" t="s">
        <v>4592</v>
      </c>
      <c r="C1558" s="23" t="s">
        <v>4593</v>
      </c>
      <c r="D1558" s="23" t="s">
        <v>4764</v>
      </c>
      <c r="E1558" s="23" t="s">
        <v>9385</v>
      </c>
      <c r="F1558" s="23" t="s">
        <v>9386</v>
      </c>
      <c r="G1558" s="23" t="s">
        <v>4752</v>
      </c>
      <c r="H1558" s="23" t="s">
        <v>4745</v>
      </c>
      <c r="I1558" s="22"/>
      <c r="J1558" s="23" t="s">
        <v>6083</v>
      </c>
    </row>
    <row r="1559" spans="1:10" ht="18" x14ac:dyDescent="0.25">
      <c r="A1559" s="20">
        <v>1555</v>
      </c>
      <c r="B1559" s="20" t="s">
        <v>4592</v>
      </c>
      <c r="C1559" s="21" t="s">
        <v>4593</v>
      </c>
      <c r="D1559" s="21" t="s">
        <v>4764</v>
      </c>
      <c r="E1559" s="21" t="s">
        <v>9387</v>
      </c>
      <c r="F1559" s="21" t="s">
        <v>9382</v>
      </c>
      <c r="G1559" s="21" t="s">
        <v>4752</v>
      </c>
      <c r="H1559" s="21" t="s">
        <v>4745</v>
      </c>
      <c r="I1559" s="20"/>
      <c r="J1559" s="21" t="s">
        <v>6083</v>
      </c>
    </row>
    <row r="1560" spans="1:10" ht="36" x14ac:dyDescent="0.25">
      <c r="A1560" s="22">
        <v>1556</v>
      </c>
      <c r="B1560" s="22" t="s">
        <v>4592</v>
      </c>
      <c r="C1560" s="23" t="s">
        <v>4593</v>
      </c>
      <c r="D1560" s="23" t="s">
        <v>9388</v>
      </c>
      <c r="E1560" s="23" t="s">
        <v>9389</v>
      </c>
      <c r="F1560" s="23" t="s">
        <v>9390</v>
      </c>
      <c r="G1560" s="23" t="s">
        <v>9391</v>
      </c>
      <c r="H1560" s="23" t="s">
        <v>4767</v>
      </c>
      <c r="I1560" s="22"/>
      <c r="J1560" s="23"/>
    </row>
    <row r="1561" spans="1:10" ht="36" x14ac:dyDescent="0.25">
      <c r="A1561" s="20">
        <v>1557</v>
      </c>
      <c r="B1561" s="20" t="s">
        <v>4592</v>
      </c>
      <c r="C1561" s="21" t="s">
        <v>4593</v>
      </c>
      <c r="D1561" s="21" t="s">
        <v>9388</v>
      </c>
      <c r="E1561" s="21" t="s">
        <v>9392</v>
      </c>
      <c r="F1561" s="21" t="s">
        <v>9393</v>
      </c>
      <c r="G1561" s="21" t="s">
        <v>9394</v>
      </c>
      <c r="H1561" s="21" t="s">
        <v>4767</v>
      </c>
      <c r="I1561" s="20"/>
      <c r="J1561" s="21"/>
    </row>
    <row r="1562" spans="1:10" ht="36" x14ac:dyDescent="0.25">
      <c r="A1562" s="22">
        <v>1558</v>
      </c>
      <c r="B1562" s="22" t="s">
        <v>4592</v>
      </c>
      <c r="C1562" s="23" t="s">
        <v>4593</v>
      </c>
      <c r="D1562" s="23" t="s">
        <v>9388</v>
      </c>
      <c r="E1562" s="23" t="s">
        <v>9395</v>
      </c>
      <c r="F1562" s="23" t="s">
        <v>9396</v>
      </c>
      <c r="G1562" s="23"/>
      <c r="H1562" s="23" t="s">
        <v>4767</v>
      </c>
      <c r="I1562" s="22"/>
      <c r="J1562" s="23"/>
    </row>
    <row r="1563" spans="1:10" ht="36" x14ac:dyDescent="0.25">
      <c r="A1563" s="20">
        <v>1559</v>
      </c>
      <c r="B1563" s="20" t="s">
        <v>4592</v>
      </c>
      <c r="C1563" s="21" t="s">
        <v>4593</v>
      </c>
      <c r="D1563" s="21" t="s">
        <v>9388</v>
      </c>
      <c r="E1563" s="21" t="s">
        <v>9397</v>
      </c>
      <c r="F1563" s="21" t="s">
        <v>9398</v>
      </c>
      <c r="G1563" s="21"/>
      <c r="H1563" s="21" t="s">
        <v>4767</v>
      </c>
      <c r="I1563" s="20"/>
      <c r="J1563" s="21"/>
    </row>
    <row r="1564" spans="1:10" ht="36" x14ac:dyDescent="0.25">
      <c r="A1564" s="22">
        <v>1560</v>
      </c>
      <c r="B1564" s="22" t="s">
        <v>4592</v>
      </c>
      <c r="C1564" s="23" t="s">
        <v>4593</v>
      </c>
      <c r="D1564" s="23" t="s">
        <v>9388</v>
      </c>
      <c r="E1564" s="23" t="s">
        <v>9399</v>
      </c>
      <c r="F1564" s="23" t="s">
        <v>9400</v>
      </c>
      <c r="G1564" s="23" t="s">
        <v>9401</v>
      </c>
      <c r="H1564" s="23" t="s">
        <v>4767</v>
      </c>
      <c r="I1564" s="22"/>
      <c r="J1564" s="23"/>
    </row>
    <row r="1565" spans="1:10" ht="36" x14ac:dyDescent="0.25">
      <c r="A1565" s="20">
        <v>1561</v>
      </c>
      <c r="B1565" s="20" t="s">
        <v>4592</v>
      </c>
      <c r="C1565" s="21" t="s">
        <v>4593</v>
      </c>
      <c r="D1565" s="21" t="s">
        <v>9388</v>
      </c>
      <c r="E1565" s="21" t="s">
        <v>9402</v>
      </c>
      <c r="F1565" s="21" t="s">
        <v>9403</v>
      </c>
      <c r="G1565" s="21" t="s">
        <v>9404</v>
      </c>
      <c r="H1565" s="21" t="s">
        <v>4767</v>
      </c>
      <c r="I1565" s="20"/>
      <c r="J1565" s="21"/>
    </row>
    <row r="1566" spans="1:10" ht="36" x14ac:dyDescent="0.25">
      <c r="A1566" s="22">
        <v>1562</v>
      </c>
      <c r="B1566" s="22" t="s">
        <v>4592</v>
      </c>
      <c r="C1566" s="23" t="s">
        <v>4593</v>
      </c>
      <c r="D1566" s="23" t="s">
        <v>9388</v>
      </c>
      <c r="E1566" s="23" t="s">
        <v>9405</v>
      </c>
      <c r="F1566" s="23" t="s">
        <v>9403</v>
      </c>
      <c r="G1566" s="23"/>
      <c r="H1566" s="23" t="s">
        <v>4767</v>
      </c>
      <c r="I1566" s="22"/>
      <c r="J1566" s="23"/>
    </row>
    <row r="1567" spans="1:10" ht="36" x14ac:dyDescent="0.25">
      <c r="A1567" s="20">
        <v>1563</v>
      </c>
      <c r="B1567" s="20" t="s">
        <v>4592</v>
      </c>
      <c r="C1567" s="21" t="s">
        <v>4593</v>
      </c>
      <c r="D1567" s="21" t="s">
        <v>4747</v>
      </c>
      <c r="E1567" s="21" t="s">
        <v>9406</v>
      </c>
      <c r="F1567" s="21" t="s">
        <v>9407</v>
      </c>
      <c r="G1567" s="21" t="s">
        <v>9408</v>
      </c>
      <c r="H1567" s="21" t="s">
        <v>4767</v>
      </c>
      <c r="I1567" s="20"/>
      <c r="J1567" s="21" t="s">
        <v>5957</v>
      </c>
    </row>
    <row r="1568" spans="1:10" ht="72" x14ac:dyDescent="0.25">
      <c r="A1568" s="22">
        <v>1564</v>
      </c>
      <c r="B1568" s="22" t="s">
        <v>4592</v>
      </c>
      <c r="C1568" s="23" t="s">
        <v>4593</v>
      </c>
      <c r="D1568" s="23" t="s">
        <v>4747</v>
      </c>
      <c r="E1568" s="23" t="s">
        <v>9409</v>
      </c>
      <c r="F1568" s="23" t="s">
        <v>9410</v>
      </c>
      <c r="G1568" s="23" t="s">
        <v>9411</v>
      </c>
      <c r="H1568" s="23" t="s">
        <v>4767</v>
      </c>
      <c r="I1568" s="22"/>
      <c r="J1568" s="23" t="s">
        <v>5957</v>
      </c>
    </row>
    <row r="1569" spans="1:10" ht="36" x14ac:dyDescent="0.25">
      <c r="A1569" s="20">
        <v>1565</v>
      </c>
      <c r="B1569" s="20" t="s">
        <v>4592</v>
      </c>
      <c r="C1569" s="21" t="s">
        <v>4593</v>
      </c>
      <c r="D1569" s="21" t="s">
        <v>4747</v>
      </c>
      <c r="E1569" s="21" t="s">
        <v>9412</v>
      </c>
      <c r="F1569" s="21" t="s">
        <v>9413</v>
      </c>
      <c r="G1569" s="21" t="s">
        <v>9414</v>
      </c>
      <c r="H1569" s="21" t="s">
        <v>4767</v>
      </c>
      <c r="I1569" s="20"/>
      <c r="J1569" s="21" t="s">
        <v>5957</v>
      </c>
    </row>
    <row r="1570" spans="1:10" ht="36" x14ac:dyDescent="0.25">
      <c r="A1570" s="22">
        <v>1566</v>
      </c>
      <c r="B1570" s="22" t="s">
        <v>4592</v>
      </c>
      <c r="C1570" s="23" t="s">
        <v>4593</v>
      </c>
      <c r="D1570" s="23" t="s">
        <v>4747</v>
      </c>
      <c r="E1570" s="23" t="s">
        <v>9415</v>
      </c>
      <c r="F1570" s="23" t="s">
        <v>9416</v>
      </c>
      <c r="G1570" s="23" t="s">
        <v>9417</v>
      </c>
      <c r="H1570" s="23" t="s">
        <v>4778</v>
      </c>
      <c r="I1570" s="22"/>
      <c r="J1570" s="23" t="s">
        <v>5957</v>
      </c>
    </row>
    <row r="1571" spans="1:10" ht="72" x14ac:dyDescent="0.25">
      <c r="A1571" s="20">
        <v>1567</v>
      </c>
      <c r="B1571" s="20" t="s">
        <v>4592</v>
      </c>
      <c r="C1571" s="21" t="s">
        <v>4593</v>
      </c>
      <c r="D1571" s="21" t="s">
        <v>4747</v>
      </c>
      <c r="E1571" s="21" t="s">
        <v>4760</v>
      </c>
      <c r="F1571" s="21" t="s">
        <v>9410</v>
      </c>
      <c r="G1571" s="21" t="s">
        <v>9418</v>
      </c>
      <c r="H1571" s="21" t="s">
        <v>4745</v>
      </c>
      <c r="I1571" s="20"/>
      <c r="J1571" s="21" t="s">
        <v>5957</v>
      </c>
    </row>
    <row r="1572" spans="1:10" ht="18" x14ac:dyDescent="0.25">
      <c r="A1572" s="22">
        <v>1568</v>
      </c>
      <c r="B1572" s="22" t="s">
        <v>4592</v>
      </c>
      <c r="C1572" s="23" t="s">
        <v>4593</v>
      </c>
      <c r="D1572" s="23" t="s">
        <v>4784</v>
      </c>
      <c r="E1572" s="23" t="s">
        <v>9419</v>
      </c>
      <c r="F1572" s="23" t="s">
        <v>4792</v>
      </c>
      <c r="G1572" s="23"/>
      <c r="H1572" s="23" t="s">
        <v>4778</v>
      </c>
      <c r="I1572" s="22"/>
      <c r="J1572" s="23"/>
    </row>
    <row r="1573" spans="1:10" ht="36" x14ac:dyDescent="0.25">
      <c r="A1573" s="20">
        <v>1569</v>
      </c>
      <c r="B1573" s="20" t="s">
        <v>4592</v>
      </c>
      <c r="C1573" s="21" t="s">
        <v>4593</v>
      </c>
      <c r="D1573" s="21" t="s">
        <v>4784</v>
      </c>
      <c r="E1573" s="21" t="s">
        <v>9420</v>
      </c>
      <c r="F1573" s="21" t="s">
        <v>4795</v>
      </c>
      <c r="G1573" s="21" t="s">
        <v>9421</v>
      </c>
      <c r="H1573" s="21" t="s">
        <v>4796</v>
      </c>
      <c r="I1573" s="20"/>
      <c r="J1573" s="21"/>
    </row>
    <row r="1574" spans="1:10" ht="36" x14ac:dyDescent="0.25">
      <c r="A1574" s="22">
        <v>1570</v>
      </c>
      <c r="B1574" s="22" t="s">
        <v>4592</v>
      </c>
      <c r="C1574" s="23" t="s">
        <v>4593</v>
      </c>
      <c r="D1574" s="23" t="s">
        <v>4784</v>
      </c>
      <c r="E1574" s="23" t="s">
        <v>9422</v>
      </c>
      <c r="F1574" s="23" t="s">
        <v>9423</v>
      </c>
      <c r="G1574" s="23" t="s">
        <v>9424</v>
      </c>
      <c r="H1574" s="23" t="s">
        <v>4796</v>
      </c>
      <c r="I1574" s="22"/>
      <c r="J1574" s="23"/>
    </row>
    <row r="1575" spans="1:10" ht="36" x14ac:dyDescent="0.25">
      <c r="A1575" s="20">
        <v>1571</v>
      </c>
      <c r="B1575" s="20" t="s">
        <v>4592</v>
      </c>
      <c r="C1575" s="21" t="s">
        <v>4593</v>
      </c>
      <c r="D1575" s="21" t="s">
        <v>4784</v>
      </c>
      <c r="E1575" s="21" t="s">
        <v>9425</v>
      </c>
      <c r="F1575" s="21" t="s">
        <v>9426</v>
      </c>
      <c r="G1575" s="21"/>
      <c r="H1575" s="21" t="s">
        <v>4796</v>
      </c>
      <c r="I1575" s="20"/>
      <c r="J1575" s="21"/>
    </row>
    <row r="1576" spans="1:10" ht="18" x14ac:dyDescent="0.25">
      <c r="A1576" s="22">
        <v>1572</v>
      </c>
      <c r="B1576" s="22" t="s">
        <v>4592</v>
      </c>
      <c r="C1576" s="23" t="s">
        <v>4593</v>
      </c>
      <c r="D1576" s="23" t="s">
        <v>4784</v>
      </c>
      <c r="E1576" s="23" t="s">
        <v>9427</v>
      </c>
      <c r="F1576" s="23" t="s">
        <v>9428</v>
      </c>
      <c r="G1576" s="23" t="s">
        <v>9429</v>
      </c>
      <c r="H1576" s="23" t="s">
        <v>4796</v>
      </c>
      <c r="I1576" s="22"/>
      <c r="J1576" s="23"/>
    </row>
    <row r="1577" spans="1:10" ht="36" x14ac:dyDescent="0.25">
      <c r="A1577" s="20">
        <v>1573</v>
      </c>
      <c r="B1577" s="20" t="s">
        <v>4592</v>
      </c>
      <c r="C1577" s="21" t="s">
        <v>4593</v>
      </c>
      <c r="D1577" s="21" t="s">
        <v>4784</v>
      </c>
      <c r="E1577" s="21" t="s">
        <v>9430</v>
      </c>
      <c r="F1577" s="21" t="s">
        <v>9431</v>
      </c>
      <c r="G1577" s="21"/>
      <c r="H1577" s="21" t="s">
        <v>4796</v>
      </c>
      <c r="I1577" s="20"/>
      <c r="J1577" s="21"/>
    </row>
    <row r="1578" spans="1:10" ht="36" x14ac:dyDescent="0.25">
      <c r="A1578" s="22">
        <v>1574</v>
      </c>
      <c r="B1578" s="22" t="s">
        <v>4592</v>
      </c>
      <c r="C1578" s="23" t="s">
        <v>4593</v>
      </c>
      <c r="D1578" s="23" t="s">
        <v>4784</v>
      </c>
      <c r="E1578" s="23" t="s">
        <v>9432</v>
      </c>
      <c r="F1578" s="23" t="s">
        <v>9433</v>
      </c>
      <c r="G1578" s="23" t="s">
        <v>9434</v>
      </c>
      <c r="H1578" s="23" t="s">
        <v>4796</v>
      </c>
      <c r="I1578" s="22"/>
      <c r="J1578" s="23"/>
    </row>
    <row r="1579" spans="1:10" ht="18" x14ac:dyDescent="0.25">
      <c r="A1579" s="20">
        <v>1575</v>
      </c>
      <c r="B1579" s="20" t="s">
        <v>4592</v>
      </c>
      <c r="C1579" s="21" t="s">
        <v>4593</v>
      </c>
      <c r="D1579" s="21" t="s">
        <v>4784</v>
      </c>
      <c r="E1579" s="21" t="s">
        <v>9435</v>
      </c>
      <c r="F1579" s="21" t="s">
        <v>9436</v>
      </c>
      <c r="G1579" s="21" t="s">
        <v>9437</v>
      </c>
      <c r="H1579" s="21" t="s">
        <v>4796</v>
      </c>
      <c r="I1579" s="20"/>
      <c r="J1579" s="21"/>
    </row>
    <row r="1580" spans="1:10" ht="18" x14ac:dyDescent="0.25">
      <c r="A1580" s="22">
        <v>1576</v>
      </c>
      <c r="B1580" s="22" t="s">
        <v>4592</v>
      </c>
      <c r="C1580" s="23" t="s">
        <v>4593</v>
      </c>
      <c r="D1580" s="23" t="s">
        <v>4784</v>
      </c>
      <c r="E1580" s="23" t="s">
        <v>9438</v>
      </c>
      <c r="F1580" s="23" t="s">
        <v>9439</v>
      </c>
      <c r="G1580" s="23" t="s">
        <v>9440</v>
      </c>
      <c r="H1580" s="23" t="s">
        <v>4802</v>
      </c>
      <c r="I1580" s="22"/>
      <c r="J1580" s="23"/>
    </row>
    <row r="1581" spans="1:10" ht="54" x14ac:dyDescent="0.25">
      <c r="A1581" s="20">
        <v>1577</v>
      </c>
      <c r="B1581" s="20" t="s">
        <v>4592</v>
      </c>
      <c r="C1581" s="21" t="s">
        <v>4593</v>
      </c>
      <c r="D1581" s="21" t="s">
        <v>4816</v>
      </c>
      <c r="E1581" s="21" t="s">
        <v>9441</v>
      </c>
      <c r="F1581" s="21" t="s">
        <v>9442</v>
      </c>
      <c r="G1581" s="21"/>
      <c r="H1581" s="21" t="s">
        <v>4802</v>
      </c>
      <c r="I1581" s="20"/>
      <c r="J1581" s="21"/>
    </row>
    <row r="1582" spans="1:10" ht="36" x14ac:dyDescent="0.25">
      <c r="A1582" s="22">
        <v>1578</v>
      </c>
      <c r="B1582" s="22" t="s">
        <v>4592</v>
      </c>
      <c r="C1582" s="23" t="s">
        <v>4593</v>
      </c>
      <c r="D1582" s="23" t="s">
        <v>4816</v>
      </c>
      <c r="E1582" s="23" t="s">
        <v>9443</v>
      </c>
      <c r="F1582" s="23" t="s">
        <v>4827</v>
      </c>
      <c r="G1582" s="23" t="s">
        <v>9444</v>
      </c>
      <c r="H1582" s="23" t="s">
        <v>4802</v>
      </c>
      <c r="I1582" s="22"/>
      <c r="J1582" s="23"/>
    </row>
    <row r="1583" spans="1:10" ht="36" x14ac:dyDescent="0.25">
      <c r="A1583" s="20">
        <v>1579</v>
      </c>
      <c r="B1583" s="20" t="s">
        <v>4592</v>
      </c>
      <c r="C1583" s="21" t="s">
        <v>4593</v>
      </c>
      <c r="D1583" s="21" t="s">
        <v>4816</v>
      </c>
      <c r="E1583" s="21" t="s">
        <v>9445</v>
      </c>
      <c r="F1583" s="21" t="s">
        <v>9446</v>
      </c>
      <c r="G1583" s="21"/>
      <c r="H1583" s="21" t="s">
        <v>4820</v>
      </c>
      <c r="I1583" s="20"/>
      <c r="J1583" s="21"/>
    </row>
    <row r="1584" spans="1:10" ht="54" x14ac:dyDescent="0.25">
      <c r="A1584" s="22">
        <v>1580</v>
      </c>
      <c r="B1584" s="22" t="s">
        <v>4592</v>
      </c>
      <c r="C1584" s="23" t="s">
        <v>4593</v>
      </c>
      <c r="D1584" s="23" t="s">
        <v>4816</v>
      </c>
      <c r="E1584" s="23" t="s">
        <v>9447</v>
      </c>
      <c r="F1584" s="23" t="s">
        <v>9448</v>
      </c>
      <c r="G1584" s="23"/>
      <c r="H1584" s="23" t="s">
        <v>4820</v>
      </c>
      <c r="I1584" s="22"/>
      <c r="J1584" s="23"/>
    </row>
    <row r="1585" spans="1:10" ht="72" x14ac:dyDescent="0.25">
      <c r="A1585" s="20">
        <v>1581</v>
      </c>
      <c r="B1585" s="20" t="s">
        <v>4592</v>
      </c>
      <c r="C1585" s="21" t="s">
        <v>4593</v>
      </c>
      <c r="D1585" s="21" t="s">
        <v>4816</v>
      </c>
      <c r="E1585" s="21" t="s">
        <v>9449</v>
      </c>
      <c r="F1585" s="21" t="s">
        <v>9450</v>
      </c>
      <c r="G1585" s="21" t="s">
        <v>9451</v>
      </c>
      <c r="H1585" s="21" t="s">
        <v>4820</v>
      </c>
      <c r="I1585" s="20"/>
      <c r="J1585" s="21" t="s">
        <v>5957</v>
      </c>
    </row>
    <row r="1586" spans="1:10" ht="36" x14ac:dyDescent="0.25">
      <c r="A1586" s="22">
        <v>1582</v>
      </c>
      <c r="B1586" s="22" t="s">
        <v>4592</v>
      </c>
      <c r="C1586" s="23" t="s">
        <v>4593</v>
      </c>
      <c r="D1586" s="23" t="s">
        <v>4816</v>
      </c>
      <c r="E1586" s="23" t="s">
        <v>9452</v>
      </c>
      <c r="F1586" s="23" t="s">
        <v>9453</v>
      </c>
      <c r="G1586" s="23"/>
      <c r="H1586" s="23" t="s">
        <v>4820</v>
      </c>
      <c r="I1586" s="22"/>
      <c r="J1586" s="23"/>
    </row>
    <row r="1587" spans="1:10" ht="36" x14ac:dyDescent="0.25">
      <c r="A1587" s="20">
        <v>1583</v>
      </c>
      <c r="B1587" s="20" t="s">
        <v>4592</v>
      </c>
      <c r="C1587" s="21" t="s">
        <v>4593</v>
      </c>
      <c r="D1587" s="21" t="s">
        <v>4816</v>
      </c>
      <c r="E1587" s="21" t="s">
        <v>9454</v>
      </c>
      <c r="F1587" s="21" t="s">
        <v>9455</v>
      </c>
      <c r="G1587" s="21" t="s">
        <v>9456</v>
      </c>
      <c r="H1587" s="21" t="s">
        <v>4820</v>
      </c>
      <c r="I1587" s="20"/>
      <c r="J1587" s="21"/>
    </row>
    <row r="1588" spans="1:10" ht="72" x14ac:dyDescent="0.25">
      <c r="A1588" s="22">
        <v>1584</v>
      </c>
      <c r="B1588" s="22" t="s">
        <v>4592</v>
      </c>
      <c r="C1588" s="23" t="s">
        <v>4593</v>
      </c>
      <c r="D1588" s="23" t="s">
        <v>4816</v>
      </c>
      <c r="E1588" s="23" t="s">
        <v>9457</v>
      </c>
      <c r="F1588" s="23" t="s">
        <v>9458</v>
      </c>
      <c r="G1588" s="23"/>
      <c r="H1588" s="23" t="s">
        <v>4847</v>
      </c>
      <c r="I1588" s="22"/>
      <c r="J1588" s="23"/>
    </row>
    <row r="1589" spans="1:10" ht="36" x14ac:dyDescent="0.25">
      <c r="A1589" s="20">
        <v>1585</v>
      </c>
      <c r="B1589" s="20" t="s">
        <v>4592</v>
      </c>
      <c r="C1589" s="21" t="s">
        <v>4593</v>
      </c>
      <c r="D1589" s="21" t="s">
        <v>4816</v>
      </c>
      <c r="E1589" s="21" t="s">
        <v>9459</v>
      </c>
      <c r="F1589" s="21" t="s">
        <v>9460</v>
      </c>
      <c r="G1589" s="21" t="s">
        <v>9461</v>
      </c>
      <c r="H1589" s="21" t="s">
        <v>4847</v>
      </c>
      <c r="I1589" s="20"/>
      <c r="J1589" s="21"/>
    </row>
    <row r="1590" spans="1:10" ht="36" x14ac:dyDescent="0.25">
      <c r="A1590" s="22">
        <v>1586</v>
      </c>
      <c r="B1590" s="22" t="s">
        <v>4592</v>
      </c>
      <c r="C1590" s="23" t="s">
        <v>4593</v>
      </c>
      <c r="D1590" s="23" t="s">
        <v>4816</v>
      </c>
      <c r="E1590" s="23" t="s">
        <v>9462</v>
      </c>
      <c r="F1590" s="23" t="s">
        <v>9463</v>
      </c>
      <c r="G1590" s="23"/>
      <c r="H1590" s="23" t="s">
        <v>4847</v>
      </c>
      <c r="I1590" s="22"/>
      <c r="J1590" s="23"/>
    </row>
    <row r="1591" spans="1:10" ht="54" x14ac:dyDescent="0.25">
      <c r="A1591" s="20">
        <v>1587</v>
      </c>
      <c r="B1591" s="20" t="s">
        <v>4592</v>
      </c>
      <c r="C1591" s="21" t="s">
        <v>4593</v>
      </c>
      <c r="D1591" s="21" t="s">
        <v>4816</v>
      </c>
      <c r="E1591" s="21" t="s">
        <v>9464</v>
      </c>
      <c r="F1591" s="21" t="s">
        <v>9465</v>
      </c>
      <c r="G1591" s="21"/>
      <c r="H1591" s="21" t="s">
        <v>4847</v>
      </c>
      <c r="I1591" s="20"/>
      <c r="J1591" s="21"/>
    </row>
    <row r="1592" spans="1:10" ht="36" x14ac:dyDescent="0.25">
      <c r="A1592" s="22">
        <v>1588</v>
      </c>
      <c r="B1592" s="22" t="s">
        <v>4592</v>
      </c>
      <c r="C1592" s="23" t="s">
        <v>4593</v>
      </c>
      <c r="D1592" s="23" t="s">
        <v>4853</v>
      </c>
      <c r="E1592" s="23" t="s">
        <v>9466</v>
      </c>
      <c r="F1592" s="23" t="s">
        <v>4402</v>
      </c>
      <c r="G1592" s="23" t="s">
        <v>9467</v>
      </c>
      <c r="H1592" s="23" t="s">
        <v>4847</v>
      </c>
      <c r="I1592" s="22"/>
      <c r="J1592" s="23"/>
    </row>
    <row r="1593" spans="1:10" ht="36" x14ac:dyDescent="0.25">
      <c r="A1593" s="20">
        <v>1589</v>
      </c>
      <c r="B1593" s="20" t="s">
        <v>4592</v>
      </c>
      <c r="C1593" s="21" t="s">
        <v>4593</v>
      </c>
      <c r="D1593" s="21" t="s">
        <v>4853</v>
      </c>
      <c r="E1593" s="21" t="s">
        <v>9468</v>
      </c>
      <c r="F1593" s="21" t="s">
        <v>191</v>
      </c>
      <c r="G1593" s="21" t="s">
        <v>9467</v>
      </c>
      <c r="H1593" s="21" t="s">
        <v>4847</v>
      </c>
      <c r="I1593" s="20"/>
      <c r="J1593" s="21"/>
    </row>
    <row r="1594" spans="1:10" ht="36" x14ac:dyDescent="0.25">
      <c r="A1594" s="22">
        <v>1590</v>
      </c>
      <c r="B1594" s="22" t="s">
        <v>4592</v>
      </c>
      <c r="C1594" s="23" t="s">
        <v>4593</v>
      </c>
      <c r="D1594" s="23" t="s">
        <v>4853</v>
      </c>
      <c r="E1594" s="23" t="s">
        <v>9469</v>
      </c>
      <c r="F1594" s="23" t="s">
        <v>9470</v>
      </c>
      <c r="G1594" s="23" t="s">
        <v>9467</v>
      </c>
      <c r="H1594" s="23" t="s">
        <v>4847</v>
      </c>
      <c r="I1594" s="22"/>
      <c r="J1594" s="23"/>
    </row>
    <row r="1595" spans="1:10" ht="36" x14ac:dyDescent="0.25">
      <c r="A1595" s="20">
        <v>1591</v>
      </c>
      <c r="B1595" s="20" t="s">
        <v>4592</v>
      </c>
      <c r="C1595" s="21" t="s">
        <v>4593</v>
      </c>
      <c r="D1595" s="21" t="s">
        <v>4853</v>
      </c>
      <c r="E1595" s="21" t="s">
        <v>9471</v>
      </c>
      <c r="F1595" s="21" t="s">
        <v>9472</v>
      </c>
      <c r="G1595" s="21" t="s">
        <v>9467</v>
      </c>
      <c r="H1595" s="21" t="s">
        <v>4847</v>
      </c>
      <c r="I1595" s="20"/>
      <c r="J1595" s="21"/>
    </row>
    <row r="1596" spans="1:10" ht="72" x14ac:dyDescent="0.25">
      <c r="A1596" s="22">
        <v>1592</v>
      </c>
      <c r="B1596" s="22" t="s">
        <v>4592</v>
      </c>
      <c r="C1596" s="23" t="s">
        <v>4593</v>
      </c>
      <c r="D1596" s="23" t="s">
        <v>4853</v>
      </c>
      <c r="E1596" s="23" t="s">
        <v>9473</v>
      </c>
      <c r="F1596" s="23" t="s">
        <v>9474</v>
      </c>
      <c r="G1596" s="23" t="s">
        <v>9467</v>
      </c>
      <c r="H1596" s="23" t="s">
        <v>4847</v>
      </c>
      <c r="I1596" s="22"/>
      <c r="J1596" s="23"/>
    </row>
    <row r="1597" spans="1:10" ht="36" x14ac:dyDescent="0.25">
      <c r="A1597" s="20">
        <v>1593</v>
      </c>
      <c r="B1597" s="20" t="s">
        <v>4592</v>
      </c>
      <c r="C1597" s="21" t="s">
        <v>4593</v>
      </c>
      <c r="D1597" s="21" t="s">
        <v>4861</v>
      </c>
      <c r="E1597" s="21" t="s">
        <v>9475</v>
      </c>
      <c r="F1597" s="21" t="s">
        <v>9476</v>
      </c>
      <c r="G1597" s="21" t="s">
        <v>8429</v>
      </c>
      <c r="H1597" s="21" t="s">
        <v>4863</v>
      </c>
      <c r="I1597" s="20"/>
      <c r="J1597" s="21"/>
    </row>
    <row r="1598" spans="1:10" ht="36" x14ac:dyDescent="0.25">
      <c r="A1598" s="22">
        <v>1594</v>
      </c>
      <c r="B1598" s="22" t="s">
        <v>4592</v>
      </c>
      <c r="C1598" s="23" t="s">
        <v>4593</v>
      </c>
      <c r="D1598" s="23" t="s">
        <v>4861</v>
      </c>
      <c r="E1598" s="23" t="s">
        <v>9477</v>
      </c>
      <c r="F1598" s="23" t="s">
        <v>9478</v>
      </c>
      <c r="G1598" s="23"/>
      <c r="H1598" s="23" t="s">
        <v>4863</v>
      </c>
      <c r="I1598" s="22"/>
      <c r="J1598" s="23"/>
    </row>
    <row r="1599" spans="1:10" ht="36" x14ac:dyDescent="0.25">
      <c r="A1599" s="20">
        <v>1595</v>
      </c>
      <c r="B1599" s="20" t="s">
        <v>4592</v>
      </c>
      <c r="C1599" s="21" t="s">
        <v>4593</v>
      </c>
      <c r="D1599" s="21" t="s">
        <v>4861</v>
      </c>
      <c r="E1599" s="21" t="s">
        <v>9479</v>
      </c>
      <c r="F1599" s="21" t="s">
        <v>9480</v>
      </c>
      <c r="G1599" s="21"/>
      <c r="H1599" s="21" t="s">
        <v>4863</v>
      </c>
      <c r="I1599" s="20"/>
      <c r="J1599" s="21"/>
    </row>
    <row r="1600" spans="1:10" ht="36" x14ac:dyDescent="0.25">
      <c r="A1600" s="22">
        <v>1596</v>
      </c>
      <c r="B1600" s="22" t="s">
        <v>4592</v>
      </c>
      <c r="C1600" s="23" t="s">
        <v>4593</v>
      </c>
      <c r="D1600" s="23" t="s">
        <v>4861</v>
      </c>
      <c r="E1600" s="23" t="s">
        <v>9481</v>
      </c>
      <c r="F1600" s="23" t="s">
        <v>5072</v>
      </c>
      <c r="G1600" s="23" t="s">
        <v>9482</v>
      </c>
      <c r="H1600" s="23" t="s">
        <v>4863</v>
      </c>
      <c r="I1600" s="22"/>
      <c r="J1600" s="23"/>
    </row>
    <row r="1601" spans="1:10" ht="36" x14ac:dyDescent="0.25">
      <c r="A1601" s="20">
        <v>1597</v>
      </c>
      <c r="B1601" s="20" t="s">
        <v>4592</v>
      </c>
      <c r="C1601" s="21" t="s">
        <v>4593</v>
      </c>
      <c r="D1601" s="21" t="s">
        <v>4861</v>
      </c>
      <c r="E1601" s="21" t="s">
        <v>9483</v>
      </c>
      <c r="F1601" s="21" t="s">
        <v>9484</v>
      </c>
      <c r="G1601" s="21"/>
      <c r="H1601" s="21" t="s">
        <v>4863</v>
      </c>
      <c r="I1601" s="20"/>
      <c r="J1601" s="21"/>
    </row>
    <row r="1602" spans="1:10" ht="36" x14ac:dyDescent="0.25">
      <c r="A1602" s="22">
        <v>1598</v>
      </c>
      <c r="B1602" s="22" t="s">
        <v>4592</v>
      </c>
      <c r="C1602" s="23" t="s">
        <v>4593</v>
      </c>
      <c r="D1602" s="23" t="s">
        <v>4861</v>
      </c>
      <c r="E1602" s="23" t="s">
        <v>4875</v>
      </c>
      <c r="F1602" s="23" t="s">
        <v>9485</v>
      </c>
      <c r="G1602" s="23"/>
      <c r="H1602" s="23" t="s">
        <v>4863</v>
      </c>
      <c r="I1602" s="22"/>
      <c r="J1602" s="23"/>
    </row>
    <row r="1603" spans="1:10" ht="36" x14ac:dyDescent="0.25">
      <c r="A1603" s="20">
        <v>1599</v>
      </c>
      <c r="B1603" s="20" t="s">
        <v>4592</v>
      </c>
      <c r="C1603" s="21" t="s">
        <v>4593</v>
      </c>
      <c r="D1603" s="21" t="s">
        <v>4861</v>
      </c>
      <c r="E1603" s="21" t="s">
        <v>9486</v>
      </c>
      <c r="F1603" s="21" t="s">
        <v>9487</v>
      </c>
      <c r="G1603" s="21"/>
      <c r="H1603" s="21" t="s">
        <v>4879</v>
      </c>
      <c r="I1603" s="20"/>
      <c r="J1603" s="21"/>
    </row>
    <row r="1604" spans="1:10" ht="36" x14ac:dyDescent="0.25">
      <c r="A1604" s="22">
        <v>1600</v>
      </c>
      <c r="B1604" s="22" t="s">
        <v>4592</v>
      </c>
      <c r="C1604" s="23" t="s">
        <v>4593</v>
      </c>
      <c r="D1604" s="23" t="s">
        <v>4861</v>
      </c>
      <c r="E1604" s="23" t="s">
        <v>9488</v>
      </c>
      <c r="F1604" s="23" t="s">
        <v>9489</v>
      </c>
      <c r="G1604" s="23"/>
      <c r="H1604" s="23" t="s">
        <v>4879</v>
      </c>
      <c r="I1604" s="22"/>
      <c r="J1604" s="23"/>
    </row>
    <row r="1605" spans="1:10" ht="36" x14ac:dyDescent="0.25">
      <c r="A1605" s="20">
        <v>1601</v>
      </c>
      <c r="B1605" s="20" t="s">
        <v>4592</v>
      </c>
      <c r="C1605" s="21" t="s">
        <v>4593</v>
      </c>
      <c r="D1605" s="21" t="s">
        <v>4861</v>
      </c>
      <c r="E1605" s="21" t="s">
        <v>9490</v>
      </c>
      <c r="F1605" s="21" t="s">
        <v>9491</v>
      </c>
      <c r="G1605" s="21"/>
      <c r="H1605" s="21" t="s">
        <v>4879</v>
      </c>
      <c r="I1605" s="20"/>
      <c r="J1605" s="21"/>
    </row>
    <row r="1606" spans="1:10" ht="36" x14ac:dyDescent="0.25">
      <c r="A1606" s="22">
        <v>1602</v>
      </c>
      <c r="B1606" s="22" t="s">
        <v>4592</v>
      </c>
      <c r="C1606" s="23" t="s">
        <v>4593</v>
      </c>
      <c r="D1606" s="23" t="s">
        <v>4861</v>
      </c>
      <c r="E1606" s="23" t="s">
        <v>9492</v>
      </c>
      <c r="F1606" s="23" t="s">
        <v>9493</v>
      </c>
      <c r="G1606" s="23" t="s">
        <v>9494</v>
      </c>
      <c r="H1606" s="23" t="s">
        <v>4879</v>
      </c>
      <c r="I1606" s="22"/>
      <c r="J1606" s="23"/>
    </row>
    <row r="1607" spans="1:10" ht="54" x14ac:dyDescent="0.25">
      <c r="A1607" s="20">
        <v>1603</v>
      </c>
      <c r="B1607" s="20" t="s">
        <v>4592</v>
      </c>
      <c r="C1607" s="21" t="s">
        <v>4593</v>
      </c>
      <c r="D1607" s="21" t="s">
        <v>4861</v>
      </c>
      <c r="E1607" s="21" t="s">
        <v>9495</v>
      </c>
      <c r="F1607" s="21" t="s">
        <v>9496</v>
      </c>
      <c r="G1607" s="21" t="s">
        <v>9497</v>
      </c>
      <c r="H1607" s="21" t="s">
        <v>4879</v>
      </c>
      <c r="I1607" s="20"/>
      <c r="J1607" s="21"/>
    </row>
    <row r="1608" spans="1:10" ht="36" x14ac:dyDescent="0.25">
      <c r="A1608" s="22">
        <v>1604</v>
      </c>
      <c r="B1608" s="22" t="s">
        <v>4592</v>
      </c>
      <c r="C1608" s="23" t="s">
        <v>4593</v>
      </c>
      <c r="D1608" s="23" t="s">
        <v>4861</v>
      </c>
      <c r="E1608" s="23" t="s">
        <v>9498</v>
      </c>
      <c r="F1608" s="23" t="s">
        <v>9499</v>
      </c>
      <c r="G1608" s="23" t="s">
        <v>9500</v>
      </c>
      <c r="H1608" s="23" t="s">
        <v>4879</v>
      </c>
      <c r="I1608" s="22"/>
      <c r="J1608" s="23"/>
    </row>
    <row r="1609" spans="1:10" ht="36" x14ac:dyDescent="0.25">
      <c r="A1609" s="20">
        <v>1605</v>
      </c>
      <c r="B1609" s="20" t="s">
        <v>4592</v>
      </c>
      <c r="C1609" s="21" t="s">
        <v>4593</v>
      </c>
      <c r="D1609" s="21" t="s">
        <v>4861</v>
      </c>
      <c r="E1609" s="21" t="s">
        <v>9501</v>
      </c>
      <c r="F1609" s="21" t="s">
        <v>9502</v>
      </c>
      <c r="G1609" s="21" t="s">
        <v>9503</v>
      </c>
      <c r="H1609" s="21" t="s">
        <v>4879</v>
      </c>
      <c r="I1609" s="20"/>
      <c r="J1609" s="21"/>
    </row>
    <row r="1610" spans="1:10" ht="36" x14ac:dyDescent="0.25">
      <c r="A1610" s="22">
        <v>1606</v>
      </c>
      <c r="B1610" s="22" t="s">
        <v>4592</v>
      </c>
      <c r="C1610" s="23" t="s">
        <v>4593</v>
      </c>
      <c r="D1610" s="23" t="s">
        <v>4861</v>
      </c>
      <c r="E1610" s="23" t="s">
        <v>9504</v>
      </c>
      <c r="F1610" s="23" t="s">
        <v>9505</v>
      </c>
      <c r="G1610" s="23"/>
      <c r="H1610" s="23" t="s">
        <v>4879</v>
      </c>
      <c r="I1610" s="22"/>
      <c r="J1610" s="23"/>
    </row>
    <row r="1611" spans="1:10" ht="54" x14ac:dyDescent="0.25">
      <c r="A1611" s="20">
        <v>1607</v>
      </c>
      <c r="B1611" s="20" t="s">
        <v>4592</v>
      </c>
      <c r="C1611" s="21" t="s">
        <v>4593</v>
      </c>
      <c r="D1611" s="21" t="s">
        <v>4861</v>
      </c>
      <c r="E1611" s="21" t="s">
        <v>9506</v>
      </c>
      <c r="F1611" s="21" t="s">
        <v>9507</v>
      </c>
      <c r="G1611" s="21"/>
      <c r="H1611" s="21" t="s">
        <v>4879</v>
      </c>
      <c r="I1611" s="20"/>
      <c r="J1611" s="21"/>
    </row>
    <row r="1612" spans="1:10" ht="36" x14ac:dyDescent="0.25">
      <c r="A1612" s="22">
        <v>1608</v>
      </c>
      <c r="B1612" s="22" t="s">
        <v>4592</v>
      </c>
      <c r="C1612" s="23" t="s">
        <v>4593</v>
      </c>
      <c r="D1612" s="23" t="s">
        <v>4861</v>
      </c>
      <c r="E1612" s="23" t="s">
        <v>9508</v>
      </c>
      <c r="F1612" s="23" t="s">
        <v>4402</v>
      </c>
      <c r="G1612" s="23"/>
      <c r="H1612" s="23" t="s">
        <v>4879</v>
      </c>
      <c r="I1612" s="22"/>
      <c r="J1612" s="23"/>
    </row>
    <row r="1613" spans="1:10" ht="36" x14ac:dyDescent="0.25">
      <c r="A1613" s="20">
        <v>1609</v>
      </c>
      <c r="B1613" s="20" t="s">
        <v>4592</v>
      </c>
      <c r="C1613" s="21" t="s">
        <v>4593</v>
      </c>
      <c r="D1613" s="21" t="s">
        <v>4861</v>
      </c>
      <c r="E1613" s="21" t="s">
        <v>9509</v>
      </c>
      <c r="F1613" s="21" t="s">
        <v>4706</v>
      </c>
      <c r="G1613" s="21"/>
      <c r="H1613" s="21" t="s">
        <v>4879</v>
      </c>
      <c r="I1613" s="20"/>
      <c r="J1613" s="21"/>
    </row>
    <row r="1614" spans="1:10" ht="90" x14ac:dyDescent="0.25">
      <c r="A1614" s="22">
        <v>1610</v>
      </c>
      <c r="B1614" s="22" t="s">
        <v>4592</v>
      </c>
      <c r="C1614" s="23" t="s">
        <v>4593</v>
      </c>
      <c r="D1614" s="23" t="s">
        <v>4861</v>
      </c>
      <c r="E1614" s="23" t="s">
        <v>9510</v>
      </c>
      <c r="F1614" s="23" t="s">
        <v>9511</v>
      </c>
      <c r="G1614" s="23"/>
      <c r="H1614" s="23" t="s">
        <v>4894</v>
      </c>
      <c r="I1614" s="22"/>
      <c r="J1614" s="23"/>
    </row>
    <row r="1615" spans="1:10" ht="54" x14ac:dyDescent="0.25">
      <c r="A1615" s="20">
        <v>1611</v>
      </c>
      <c r="B1615" s="20" t="s">
        <v>4592</v>
      </c>
      <c r="C1615" s="21" t="s">
        <v>4593</v>
      </c>
      <c r="D1615" s="21" t="s">
        <v>4861</v>
      </c>
      <c r="E1615" s="21" t="s">
        <v>9512</v>
      </c>
      <c r="F1615" s="21" t="s">
        <v>9513</v>
      </c>
      <c r="G1615" s="21" t="s">
        <v>9514</v>
      </c>
      <c r="H1615" s="21" t="s">
        <v>4894</v>
      </c>
      <c r="I1615" s="20"/>
      <c r="J1615" s="21"/>
    </row>
    <row r="1616" spans="1:10" ht="54" x14ac:dyDescent="0.25">
      <c r="A1616" s="22">
        <v>1612</v>
      </c>
      <c r="B1616" s="22" t="s">
        <v>4592</v>
      </c>
      <c r="C1616" s="23" t="s">
        <v>4593</v>
      </c>
      <c r="D1616" s="23" t="s">
        <v>4861</v>
      </c>
      <c r="E1616" s="23" t="s">
        <v>9515</v>
      </c>
      <c r="F1616" s="23" t="s">
        <v>9516</v>
      </c>
      <c r="G1616" s="23" t="s">
        <v>9517</v>
      </c>
      <c r="H1616" s="23" t="s">
        <v>4894</v>
      </c>
      <c r="I1616" s="22"/>
      <c r="J1616" s="23"/>
    </row>
    <row r="1617" spans="1:10" ht="36" x14ac:dyDescent="0.25">
      <c r="A1617" s="20">
        <v>1613</v>
      </c>
      <c r="B1617" s="20" t="s">
        <v>4592</v>
      </c>
      <c r="C1617" s="21" t="s">
        <v>4593</v>
      </c>
      <c r="D1617" s="21" t="s">
        <v>4913</v>
      </c>
      <c r="E1617" s="21" t="s">
        <v>9518</v>
      </c>
      <c r="F1617" s="21" t="s">
        <v>9519</v>
      </c>
      <c r="G1617" s="21"/>
      <c r="H1617" s="21" t="s">
        <v>4894</v>
      </c>
      <c r="I1617" s="20"/>
      <c r="J1617" s="21" t="s">
        <v>5957</v>
      </c>
    </row>
    <row r="1618" spans="1:10" ht="36" x14ac:dyDescent="0.25">
      <c r="A1618" s="22">
        <v>1614</v>
      </c>
      <c r="B1618" s="22" t="s">
        <v>4592</v>
      </c>
      <c r="C1618" s="23" t="s">
        <v>4593</v>
      </c>
      <c r="D1618" s="23" t="s">
        <v>4913</v>
      </c>
      <c r="E1618" s="23" t="s">
        <v>9520</v>
      </c>
      <c r="F1618" s="23" t="s">
        <v>9521</v>
      </c>
      <c r="G1618" s="23" t="s">
        <v>9522</v>
      </c>
      <c r="H1618" s="23" t="s">
        <v>4894</v>
      </c>
      <c r="I1618" s="22"/>
      <c r="J1618" s="23" t="s">
        <v>5957</v>
      </c>
    </row>
    <row r="1619" spans="1:10" ht="36" x14ac:dyDescent="0.25">
      <c r="A1619" s="20">
        <v>1615</v>
      </c>
      <c r="B1619" s="20" t="s">
        <v>4592</v>
      </c>
      <c r="C1619" s="21" t="s">
        <v>4593</v>
      </c>
      <c r="D1619" s="21" t="s">
        <v>4927</v>
      </c>
      <c r="E1619" s="21" t="s">
        <v>9523</v>
      </c>
      <c r="F1619" s="21" t="s">
        <v>4792</v>
      </c>
      <c r="G1619" s="21"/>
      <c r="H1619" s="21" t="s">
        <v>4923</v>
      </c>
      <c r="I1619" s="20"/>
      <c r="J1619" s="21"/>
    </row>
    <row r="1620" spans="1:10" ht="36" x14ac:dyDescent="0.25">
      <c r="A1620" s="22">
        <v>1616</v>
      </c>
      <c r="B1620" s="22" t="s">
        <v>4592</v>
      </c>
      <c r="C1620" s="23" t="s">
        <v>4593</v>
      </c>
      <c r="D1620" s="23" t="s">
        <v>4927</v>
      </c>
      <c r="E1620" s="23" t="s">
        <v>9524</v>
      </c>
      <c r="F1620" s="23" t="s">
        <v>9525</v>
      </c>
      <c r="G1620" s="23"/>
      <c r="H1620" s="23" t="s">
        <v>4923</v>
      </c>
      <c r="I1620" s="22"/>
      <c r="J1620" s="23"/>
    </row>
    <row r="1621" spans="1:10" ht="18" x14ac:dyDescent="0.25">
      <c r="A1621" s="20">
        <v>1617</v>
      </c>
      <c r="B1621" s="20" t="s">
        <v>4592</v>
      </c>
      <c r="C1621" s="21" t="s">
        <v>4593</v>
      </c>
      <c r="D1621" s="21" t="s">
        <v>4927</v>
      </c>
      <c r="E1621" s="21" t="s">
        <v>9526</v>
      </c>
      <c r="F1621" s="21" t="s">
        <v>9527</v>
      </c>
      <c r="G1621" s="21" t="s">
        <v>9528</v>
      </c>
      <c r="H1621" s="21" t="s">
        <v>4923</v>
      </c>
      <c r="I1621" s="20"/>
      <c r="J1621" s="21"/>
    </row>
    <row r="1622" spans="1:10" ht="36" x14ac:dyDescent="0.25">
      <c r="A1622" s="22">
        <v>1618</v>
      </c>
      <c r="B1622" s="22" t="s">
        <v>4592</v>
      </c>
      <c r="C1622" s="23" t="s">
        <v>4593</v>
      </c>
      <c r="D1622" s="23" t="s">
        <v>4936</v>
      </c>
      <c r="E1622" s="23" t="s">
        <v>9529</v>
      </c>
      <c r="F1622" s="23" t="s">
        <v>9530</v>
      </c>
      <c r="G1622" s="23" t="s">
        <v>9531</v>
      </c>
      <c r="H1622" s="23" t="s">
        <v>4938</v>
      </c>
      <c r="I1622" s="22"/>
      <c r="J1622" s="23"/>
    </row>
    <row r="1623" spans="1:10" ht="36" x14ac:dyDescent="0.25">
      <c r="A1623" s="20">
        <v>1619</v>
      </c>
      <c r="B1623" s="20" t="s">
        <v>4592</v>
      </c>
      <c r="C1623" s="21" t="s">
        <v>4593</v>
      </c>
      <c r="D1623" s="21" t="s">
        <v>4936</v>
      </c>
      <c r="E1623" s="21" t="s">
        <v>9532</v>
      </c>
      <c r="F1623" s="21" t="s">
        <v>9533</v>
      </c>
      <c r="G1623" s="21"/>
      <c r="H1623" s="21" t="s">
        <v>4938</v>
      </c>
      <c r="I1623" s="20"/>
      <c r="J1623" s="21"/>
    </row>
    <row r="1624" spans="1:10" ht="36" x14ac:dyDescent="0.25">
      <c r="A1624" s="22">
        <v>1620</v>
      </c>
      <c r="B1624" s="22" t="s">
        <v>4592</v>
      </c>
      <c r="C1624" s="23" t="s">
        <v>4593</v>
      </c>
      <c r="D1624" s="23" t="s">
        <v>4936</v>
      </c>
      <c r="E1624" s="23" t="s">
        <v>9534</v>
      </c>
      <c r="F1624" s="23" t="s">
        <v>4792</v>
      </c>
      <c r="G1624" s="23" t="s">
        <v>9535</v>
      </c>
      <c r="H1624" s="23" t="s">
        <v>4938</v>
      </c>
      <c r="I1624" s="22"/>
      <c r="J1624" s="23"/>
    </row>
    <row r="1625" spans="1:10" ht="36" x14ac:dyDescent="0.25">
      <c r="A1625" s="20">
        <v>1621</v>
      </c>
      <c r="B1625" s="20" t="s">
        <v>4592</v>
      </c>
      <c r="C1625" s="21" t="s">
        <v>4593</v>
      </c>
      <c r="D1625" s="21" t="s">
        <v>4936</v>
      </c>
      <c r="E1625" s="21" t="s">
        <v>9536</v>
      </c>
      <c r="F1625" s="21" t="s">
        <v>9537</v>
      </c>
      <c r="G1625" s="21" t="s">
        <v>9538</v>
      </c>
      <c r="H1625" s="21" t="s">
        <v>4954</v>
      </c>
      <c r="I1625" s="20"/>
      <c r="J1625" s="21"/>
    </row>
    <row r="1626" spans="1:10" ht="18" x14ac:dyDescent="0.25">
      <c r="A1626" s="22">
        <v>1622</v>
      </c>
      <c r="B1626" s="22" t="s">
        <v>4592</v>
      </c>
      <c r="C1626" s="23" t="s">
        <v>4593</v>
      </c>
      <c r="D1626" s="23" t="s">
        <v>4952</v>
      </c>
      <c r="E1626" s="23" t="s">
        <v>9539</v>
      </c>
      <c r="F1626" s="23" t="s">
        <v>4827</v>
      </c>
      <c r="G1626" s="23" t="s">
        <v>9540</v>
      </c>
      <c r="H1626" s="23" t="s">
        <v>4969</v>
      </c>
      <c r="I1626" s="22"/>
      <c r="J1626" s="23" t="s">
        <v>5957</v>
      </c>
    </row>
    <row r="1627" spans="1:10" ht="36" x14ac:dyDescent="0.25">
      <c r="A1627" s="20">
        <v>1623</v>
      </c>
      <c r="B1627" s="20" t="s">
        <v>4592</v>
      </c>
      <c r="C1627" s="21" t="s">
        <v>4593</v>
      </c>
      <c r="D1627" s="21" t="s">
        <v>4952</v>
      </c>
      <c r="E1627" s="21" t="s">
        <v>9541</v>
      </c>
      <c r="F1627" s="21" t="s">
        <v>9542</v>
      </c>
      <c r="G1627" s="21"/>
      <c r="H1627" s="21" t="s">
        <v>4969</v>
      </c>
      <c r="I1627" s="20"/>
      <c r="J1627" s="21"/>
    </row>
    <row r="1628" spans="1:10" ht="54" x14ac:dyDescent="0.25">
      <c r="A1628" s="22">
        <v>1624</v>
      </c>
      <c r="B1628" s="22" t="s">
        <v>4592</v>
      </c>
      <c r="C1628" s="23" t="s">
        <v>4593</v>
      </c>
      <c r="D1628" s="23" t="s">
        <v>4952</v>
      </c>
      <c r="E1628" s="23" t="s">
        <v>9543</v>
      </c>
      <c r="F1628" s="23" t="s">
        <v>9544</v>
      </c>
      <c r="G1628" s="23"/>
      <c r="H1628" s="23" t="s">
        <v>4969</v>
      </c>
      <c r="I1628" s="22"/>
      <c r="J1628" s="23"/>
    </row>
    <row r="1629" spans="1:10" ht="18" x14ac:dyDescent="0.25">
      <c r="A1629" s="20">
        <v>1625</v>
      </c>
      <c r="B1629" s="20" t="s">
        <v>4592</v>
      </c>
      <c r="C1629" s="21" t="s">
        <v>4593</v>
      </c>
      <c r="D1629" s="21" t="s">
        <v>4952</v>
      </c>
      <c r="E1629" s="21" t="s">
        <v>9545</v>
      </c>
      <c r="F1629" s="21" t="s">
        <v>9546</v>
      </c>
      <c r="G1629" s="21" t="s">
        <v>9547</v>
      </c>
      <c r="H1629" s="21" t="s">
        <v>4969</v>
      </c>
      <c r="I1629" s="20"/>
      <c r="J1629" s="21" t="s">
        <v>5957</v>
      </c>
    </row>
    <row r="1630" spans="1:10" ht="72" x14ac:dyDescent="0.25">
      <c r="A1630" s="22">
        <v>1626</v>
      </c>
      <c r="B1630" s="22" t="s">
        <v>4592</v>
      </c>
      <c r="C1630" s="23" t="s">
        <v>4593</v>
      </c>
      <c r="D1630" s="23" t="s">
        <v>4952</v>
      </c>
      <c r="E1630" s="23" t="s">
        <v>9548</v>
      </c>
      <c r="F1630" s="23" t="s">
        <v>9549</v>
      </c>
      <c r="G1630" s="23"/>
      <c r="H1630" s="23" t="s">
        <v>4969</v>
      </c>
      <c r="I1630" s="22"/>
      <c r="J1630" s="23"/>
    </row>
    <row r="1631" spans="1:10" ht="54" x14ac:dyDescent="0.25">
      <c r="A1631" s="20">
        <v>1627</v>
      </c>
      <c r="B1631" s="20" t="s">
        <v>4592</v>
      </c>
      <c r="C1631" s="21" t="s">
        <v>4593</v>
      </c>
      <c r="D1631" s="21" t="s">
        <v>4999</v>
      </c>
      <c r="E1631" s="21" t="s">
        <v>9550</v>
      </c>
      <c r="F1631" s="21" t="s">
        <v>9551</v>
      </c>
      <c r="G1631" s="21" t="s">
        <v>6624</v>
      </c>
      <c r="H1631" s="21" t="s">
        <v>5006</v>
      </c>
      <c r="I1631" s="20"/>
      <c r="J1631" s="21" t="s">
        <v>5957</v>
      </c>
    </row>
    <row r="1632" spans="1:10" ht="36" x14ac:dyDescent="0.25">
      <c r="A1632" s="22">
        <v>1628</v>
      </c>
      <c r="B1632" s="22" t="s">
        <v>4592</v>
      </c>
      <c r="C1632" s="23" t="s">
        <v>4593</v>
      </c>
      <c r="D1632" s="23" t="s">
        <v>5647</v>
      </c>
      <c r="E1632" s="23" t="s">
        <v>9552</v>
      </c>
      <c r="F1632" s="23" t="s">
        <v>9553</v>
      </c>
      <c r="G1632" s="23" t="s">
        <v>9554</v>
      </c>
      <c r="H1632" s="23" t="s">
        <v>5656</v>
      </c>
      <c r="I1632" s="22"/>
      <c r="J1632" s="23"/>
    </row>
    <row r="1633" spans="1:10" ht="36" x14ac:dyDescent="0.25">
      <c r="A1633" s="20">
        <v>1629</v>
      </c>
      <c r="B1633" s="20" t="s">
        <v>4592</v>
      </c>
      <c r="C1633" s="21" t="s">
        <v>4593</v>
      </c>
      <c r="D1633" s="21" t="s">
        <v>5647</v>
      </c>
      <c r="E1633" s="21" t="s">
        <v>9555</v>
      </c>
      <c r="F1633" s="21" t="s">
        <v>9556</v>
      </c>
      <c r="G1633" s="21"/>
      <c r="H1633" s="21" t="s">
        <v>5656</v>
      </c>
      <c r="I1633" s="20"/>
      <c r="J1633" s="21"/>
    </row>
    <row r="1634" spans="1:10" ht="36" x14ac:dyDescent="0.25">
      <c r="A1634" s="22">
        <v>1630</v>
      </c>
      <c r="B1634" s="22" t="s">
        <v>4592</v>
      </c>
      <c r="C1634" s="23" t="s">
        <v>4593</v>
      </c>
      <c r="D1634" s="23" t="s">
        <v>5647</v>
      </c>
      <c r="E1634" s="23" t="s">
        <v>9557</v>
      </c>
      <c r="F1634" s="23" t="s">
        <v>5662</v>
      </c>
      <c r="G1634" s="23" t="s">
        <v>9558</v>
      </c>
      <c r="H1634" s="23" t="s">
        <v>5656</v>
      </c>
      <c r="I1634" s="22"/>
      <c r="J1634" s="23"/>
    </row>
    <row r="1635" spans="1:10" ht="36" x14ac:dyDescent="0.25">
      <c r="A1635" s="20">
        <v>1631</v>
      </c>
      <c r="B1635" s="20" t="s">
        <v>4592</v>
      </c>
      <c r="C1635" s="21" t="s">
        <v>4593</v>
      </c>
      <c r="D1635" s="21" t="s">
        <v>5647</v>
      </c>
      <c r="E1635" s="21" t="s">
        <v>9559</v>
      </c>
      <c r="F1635" s="21" t="s">
        <v>9560</v>
      </c>
      <c r="G1635" s="21" t="s">
        <v>9561</v>
      </c>
      <c r="H1635" s="21" t="s">
        <v>5656</v>
      </c>
      <c r="I1635" s="20"/>
      <c r="J1635" s="21"/>
    </row>
    <row r="1636" spans="1:10" ht="36" x14ac:dyDescent="0.25">
      <c r="A1636" s="22">
        <v>1632</v>
      </c>
      <c r="B1636" s="22" t="s">
        <v>4592</v>
      </c>
      <c r="C1636" s="23" t="s">
        <v>4593</v>
      </c>
      <c r="D1636" s="23" t="s">
        <v>5647</v>
      </c>
      <c r="E1636" s="23" t="s">
        <v>9562</v>
      </c>
      <c r="F1636" s="23" t="s">
        <v>9563</v>
      </c>
      <c r="G1636" s="23"/>
      <c r="H1636" s="23" t="s">
        <v>5683</v>
      </c>
      <c r="I1636" s="22"/>
      <c r="J1636" s="23"/>
    </row>
    <row r="1637" spans="1:10" ht="36" x14ac:dyDescent="0.25">
      <c r="A1637" s="20">
        <v>1633</v>
      </c>
      <c r="B1637" s="20" t="s">
        <v>4592</v>
      </c>
      <c r="C1637" s="21" t="s">
        <v>4593</v>
      </c>
      <c r="D1637" s="21" t="s">
        <v>5647</v>
      </c>
      <c r="E1637" s="21" t="s">
        <v>9564</v>
      </c>
      <c r="F1637" s="21" t="s">
        <v>9565</v>
      </c>
      <c r="G1637" s="21"/>
      <c r="H1637" s="21" t="s">
        <v>9566</v>
      </c>
      <c r="I1637" s="20"/>
      <c r="J1637" s="21" t="s">
        <v>5957</v>
      </c>
    </row>
    <row r="1638" spans="1:10" ht="18" x14ac:dyDescent="0.25">
      <c r="A1638" s="22">
        <v>1634</v>
      </c>
      <c r="B1638" s="22" t="s">
        <v>4592</v>
      </c>
      <c r="C1638" s="23" t="s">
        <v>4593</v>
      </c>
      <c r="D1638" s="23" t="s">
        <v>5033</v>
      </c>
      <c r="E1638" s="23" t="s">
        <v>9567</v>
      </c>
      <c r="F1638" s="23" t="s">
        <v>9568</v>
      </c>
      <c r="G1638" s="23" t="s">
        <v>9569</v>
      </c>
      <c r="H1638" s="23" t="s">
        <v>5010</v>
      </c>
      <c r="I1638" s="22"/>
      <c r="J1638" s="23"/>
    </row>
    <row r="1639" spans="1:10" ht="18" x14ac:dyDescent="0.25">
      <c r="A1639" s="20">
        <v>1635</v>
      </c>
      <c r="B1639" s="20" t="s">
        <v>4592</v>
      </c>
      <c r="C1639" s="21" t="s">
        <v>4593</v>
      </c>
      <c r="D1639" s="21" t="s">
        <v>9570</v>
      </c>
      <c r="E1639" s="21" t="s">
        <v>9571</v>
      </c>
      <c r="F1639" s="21" t="s">
        <v>9572</v>
      </c>
      <c r="G1639" s="21" t="s">
        <v>9573</v>
      </c>
      <c r="H1639" s="21" t="s">
        <v>5010</v>
      </c>
      <c r="I1639" s="20"/>
      <c r="J1639" s="21"/>
    </row>
    <row r="1640" spans="1:10" ht="18" x14ac:dyDescent="0.25">
      <c r="A1640" s="22">
        <v>1636</v>
      </c>
      <c r="B1640" s="22" t="s">
        <v>4592</v>
      </c>
      <c r="C1640" s="23" t="s">
        <v>4593</v>
      </c>
      <c r="D1640" s="23" t="s">
        <v>9570</v>
      </c>
      <c r="E1640" s="23" t="s">
        <v>9574</v>
      </c>
      <c r="F1640" s="23" t="s">
        <v>623</v>
      </c>
      <c r="G1640" s="23" t="s">
        <v>9573</v>
      </c>
      <c r="H1640" s="23" t="s">
        <v>5010</v>
      </c>
      <c r="I1640" s="22"/>
      <c r="J1640" s="23"/>
    </row>
    <row r="1641" spans="1:10" ht="18" x14ac:dyDescent="0.25">
      <c r="A1641" s="20">
        <v>1637</v>
      </c>
      <c r="B1641" s="20" t="s">
        <v>4592</v>
      </c>
      <c r="C1641" s="21" t="s">
        <v>4593</v>
      </c>
      <c r="D1641" s="21" t="s">
        <v>9570</v>
      </c>
      <c r="E1641" s="21" t="s">
        <v>9575</v>
      </c>
      <c r="F1641" s="21" t="s">
        <v>9576</v>
      </c>
      <c r="G1641" s="21" t="s">
        <v>9577</v>
      </c>
      <c r="H1641" s="21" t="s">
        <v>5010</v>
      </c>
      <c r="I1641" s="20"/>
      <c r="J1641" s="21"/>
    </row>
    <row r="1642" spans="1:10" ht="36" x14ac:dyDescent="0.25">
      <c r="A1642" s="22">
        <v>1638</v>
      </c>
      <c r="B1642" s="22" t="s">
        <v>4592</v>
      </c>
      <c r="C1642" s="23" t="s">
        <v>4593</v>
      </c>
      <c r="D1642" s="23" t="s">
        <v>9570</v>
      </c>
      <c r="E1642" s="23" t="s">
        <v>9578</v>
      </c>
      <c r="F1642" s="23" t="s">
        <v>9579</v>
      </c>
      <c r="G1642" s="23" t="s">
        <v>9573</v>
      </c>
      <c r="H1642" s="23" t="s">
        <v>5010</v>
      </c>
      <c r="I1642" s="22"/>
      <c r="J1642" s="23" t="s">
        <v>5957</v>
      </c>
    </row>
    <row r="1643" spans="1:10" ht="18" x14ac:dyDescent="0.25">
      <c r="A1643" s="20">
        <v>1639</v>
      </c>
      <c r="B1643" s="20" t="s">
        <v>4592</v>
      </c>
      <c r="C1643" s="21" t="s">
        <v>4593</v>
      </c>
      <c r="D1643" s="21" t="s">
        <v>5008</v>
      </c>
      <c r="E1643" s="21" t="s">
        <v>9580</v>
      </c>
      <c r="F1643" s="21" t="s">
        <v>9581</v>
      </c>
      <c r="G1643" s="21" t="s">
        <v>9582</v>
      </c>
      <c r="H1643" s="21" t="s">
        <v>5010</v>
      </c>
      <c r="I1643" s="20"/>
      <c r="J1643" s="21" t="s">
        <v>5957</v>
      </c>
    </row>
    <row r="1644" spans="1:10" ht="54" x14ac:dyDescent="0.25">
      <c r="A1644" s="22">
        <v>1640</v>
      </c>
      <c r="B1644" s="22" t="s">
        <v>4592</v>
      </c>
      <c r="C1644" s="23" t="s">
        <v>4593</v>
      </c>
      <c r="D1644" s="23" t="s">
        <v>9583</v>
      </c>
      <c r="E1644" s="23" t="s">
        <v>9584</v>
      </c>
      <c r="F1644" s="23" t="s">
        <v>9585</v>
      </c>
      <c r="G1644" s="23" t="s">
        <v>9586</v>
      </c>
      <c r="H1644" s="23" t="s">
        <v>9587</v>
      </c>
      <c r="I1644" s="22"/>
      <c r="J1644" s="23" t="s">
        <v>5957</v>
      </c>
    </row>
    <row r="1645" spans="1:10" ht="72" x14ac:dyDescent="0.25">
      <c r="A1645" s="20">
        <v>1641</v>
      </c>
      <c r="B1645" s="20" t="s">
        <v>4592</v>
      </c>
      <c r="C1645" s="21" t="s">
        <v>4593</v>
      </c>
      <c r="D1645" s="21" t="s">
        <v>9583</v>
      </c>
      <c r="E1645" s="21" t="s">
        <v>9588</v>
      </c>
      <c r="F1645" s="21" t="s">
        <v>9589</v>
      </c>
      <c r="G1645" s="21" t="s">
        <v>9590</v>
      </c>
      <c r="H1645" s="21" t="s">
        <v>9587</v>
      </c>
      <c r="I1645" s="20"/>
      <c r="J1645" s="21" t="s">
        <v>5957</v>
      </c>
    </row>
    <row r="1646" spans="1:10" ht="18" x14ac:dyDescent="0.25">
      <c r="A1646" s="22">
        <v>1642</v>
      </c>
      <c r="B1646" s="22" t="s">
        <v>4592</v>
      </c>
      <c r="C1646" s="23" t="s">
        <v>4593</v>
      </c>
      <c r="D1646" s="23" t="s">
        <v>9591</v>
      </c>
      <c r="E1646" s="23" t="s">
        <v>9592</v>
      </c>
      <c r="F1646" s="23" t="s">
        <v>9593</v>
      </c>
      <c r="G1646" s="23" t="s">
        <v>9594</v>
      </c>
      <c r="H1646" s="23" t="s">
        <v>5026</v>
      </c>
      <c r="I1646" s="22"/>
      <c r="J1646" s="23"/>
    </row>
    <row r="1647" spans="1:10" ht="18" x14ac:dyDescent="0.25">
      <c r="A1647" s="20">
        <v>1643</v>
      </c>
      <c r="B1647" s="20" t="s">
        <v>4592</v>
      </c>
      <c r="C1647" s="21" t="s">
        <v>4593</v>
      </c>
      <c r="D1647" s="21" t="s">
        <v>9591</v>
      </c>
      <c r="E1647" s="21" t="s">
        <v>9595</v>
      </c>
      <c r="F1647" s="21" t="s">
        <v>9596</v>
      </c>
      <c r="G1647" s="21" t="s">
        <v>9594</v>
      </c>
      <c r="H1647" s="21" t="s">
        <v>5026</v>
      </c>
      <c r="I1647" s="20"/>
      <c r="J1647" s="21"/>
    </row>
    <row r="1648" spans="1:10" ht="36" x14ac:dyDescent="0.25">
      <c r="A1648" s="22">
        <v>1644</v>
      </c>
      <c r="B1648" s="22" t="s">
        <v>4592</v>
      </c>
      <c r="C1648" s="23" t="s">
        <v>4593</v>
      </c>
      <c r="D1648" s="23" t="s">
        <v>9591</v>
      </c>
      <c r="E1648" s="23" t="s">
        <v>9597</v>
      </c>
      <c r="F1648" s="23" t="s">
        <v>9598</v>
      </c>
      <c r="G1648" s="23" t="s">
        <v>9594</v>
      </c>
      <c r="H1648" s="23" t="s">
        <v>5026</v>
      </c>
      <c r="I1648" s="22"/>
      <c r="J1648" s="23"/>
    </row>
    <row r="1649" spans="1:10" ht="72" x14ac:dyDescent="0.25">
      <c r="A1649" s="20">
        <v>1645</v>
      </c>
      <c r="B1649" s="20" t="s">
        <v>4592</v>
      </c>
      <c r="C1649" s="21" t="s">
        <v>4593</v>
      </c>
      <c r="D1649" s="21" t="s">
        <v>9591</v>
      </c>
      <c r="E1649" s="21" t="s">
        <v>9599</v>
      </c>
      <c r="F1649" s="21" t="s">
        <v>9600</v>
      </c>
      <c r="G1649" s="21" t="s">
        <v>9594</v>
      </c>
      <c r="H1649" s="21" t="s">
        <v>5026</v>
      </c>
      <c r="I1649" s="20"/>
      <c r="J1649" s="21" t="s">
        <v>5957</v>
      </c>
    </row>
    <row r="1650" spans="1:10" ht="36" x14ac:dyDescent="0.25">
      <c r="A1650" s="22">
        <v>1646</v>
      </c>
      <c r="B1650" s="22" t="s">
        <v>4592</v>
      </c>
      <c r="C1650" s="23" t="s">
        <v>4593</v>
      </c>
      <c r="D1650" s="23" t="s">
        <v>9591</v>
      </c>
      <c r="E1650" s="23" t="s">
        <v>9601</v>
      </c>
      <c r="F1650" s="23" t="s">
        <v>9602</v>
      </c>
      <c r="G1650" s="23" t="s">
        <v>9603</v>
      </c>
      <c r="H1650" s="23" t="s">
        <v>5026</v>
      </c>
      <c r="I1650" s="22"/>
      <c r="J1650" s="23" t="s">
        <v>5957</v>
      </c>
    </row>
    <row r="1651" spans="1:10" ht="18" x14ac:dyDescent="0.25">
      <c r="A1651" s="20">
        <v>1647</v>
      </c>
      <c r="B1651" s="20" t="s">
        <v>4592</v>
      </c>
      <c r="C1651" s="21" t="s">
        <v>4593</v>
      </c>
      <c r="D1651" s="21" t="s">
        <v>9591</v>
      </c>
      <c r="E1651" s="21" t="s">
        <v>9604</v>
      </c>
      <c r="F1651" s="21" t="s">
        <v>9605</v>
      </c>
      <c r="G1651" s="21" t="s">
        <v>9603</v>
      </c>
      <c r="H1651" s="21" t="s">
        <v>5026</v>
      </c>
      <c r="I1651" s="20"/>
      <c r="J1651" s="21" t="s">
        <v>5957</v>
      </c>
    </row>
    <row r="1652" spans="1:10" ht="18" x14ac:dyDescent="0.25">
      <c r="A1652" s="22">
        <v>1648</v>
      </c>
      <c r="B1652" s="22" t="s">
        <v>4592</v>
      </c>
      <c r="C1652" s="23" t="s">
        <v>4593</v>
      </c>
      <c r="D1652" s="23" t="s">
        <v>9591</v>
      </c>
      <c r="E1652" s="23" t="s">
        <v>9606</v>
      </c>
      <c r="F1652" s="23" t="s">
        <v>612</v>
      </c>
      <c r="G1652" s="23" t="s">
        <v>9603</v>
      </c>
      <c r="H1652" s="23" t="s">
        <v>5026</v>
      </c>
      <c r="I1652" s="22"/>
      <c r="J1652" s="23" t="s">
        <v>5957</v>
      </c>
    </row>
    <row r="1653" spans="1:10" ht="18" x14ac:dyDescent="0.25">
      <c r="A1653" s="20">
        <v>1649</v>
      </c>
      <c r="B1653" s="20" t="s">
        <v>4592</v>
      </c>
      <c r="C1653" s="21" t="s">
        <v>4593</v>
      </c>
      <c r="D1653" s="21" t="s">
        <v>9591</v>
      </c>
      <c r="E1653" s="21" t="s">
        <v>9607</v>
      </c>
      <c r="F1653" s="21" t="s">
        <v>9608</v>
      </c>
      <c r="G1653" s="21" t="s">
        <v>9603</v>
      </c>
      <c r="H1653" s="21" t="s">
        <v>5026</v>
      </c>
      <c r="I1653" s="20"/>
      <c r="J1653" s="21" t="s">
        <v>5957</v>
      </c>
    </row>
    <row r="1654" spans="1:10" ht="18" x14ac:dyDescent="0.25">
      <c r="A1654" s="22">
        <v>1650</v>
      </c>
      <c r="B1654" s="22" t="s">
        <v>4592</v>
      </c>
      <c r="C1654" s="23" t="s">
        <v>4593</v>
      </c>
      <c r="D1654" s="23" t="s">
        <v>9591</v>
      </c>
      <c r="E1654" s="23" t="s">
        <v>9609</v>
      </c>
      <c r="F1654" s="23" t="s">
        <v>9610</v>
      </c>
      <c r="G1654" s="23" t="s">
        <v>9603</v>
      </c>
      <c r="H1654" s="23" t="s">
        <v>5026</v>
      </c>
      <c r="I1654" s="22"/>
      <c r="J1654" s="23" t="s">
        <v>5957</v>
      </c>
    </row>
    <row r="1655" spans="1:10" ht="90" x14ac:dyDescent="0.25">
      <c r="A1655" s="20">
        <v>1651</v>
      </c>
      <c r="B1655" s="20" t="s">
        <v>4592</v>
      </c>
      <c r="C1655" s="21" t="s">
        <v>4593</v>
      </c>
      <c r="D1655" s="21" t="s">
        <v>9611</v>
      </c>
      <c r="E1655" s="21" t="s">
        <v>9612</v>
      </c>
      <c r="F1655" s="21" t="s">
        <v>9613</v>
      </c>
      <c r="G1655" s="21" t="s">
        <v>9614</v>
      </c>
      <c r="H1655" s="21" t="s">
        <v>5026</v>
      </c>
      <c r="I1655" s="20"/>
      <c r="J1655" s="21" t="s">
        <v>5957</v>
      </c>
    </row>
    <row r="1656" spans="1:10" ht="36" x14ac:dyDescent="0.25">
      <c r="A1656" s="22">
        <v>1652</v>
      </c>
      <c r="B1656" s="22" t="s">
        <v>4592</v>
      </c>
      <c r="C1656" s="23" t="s">
        <v>4593</v>
      </c>
      <c r="D1656" s="23" t="s">
        <v>9611</v>
      </c>
      <c r="E1656" s="23" t="s">
        <v>9615</v>
      </c>
      <c r="F1656" s="23" t="s">
        <v>9616</v>
      </c>
      <c r="G1656" s="23" t="s">
        <v>9617</v>
      </c>
      <c r="H1656" s="23" t="s">
        <v>5026</v>
      </c>
      <c r="I1656" s="22"/>
      <c r="J1656" s="23" t="s">
        <v>5957</v>
      </c>
    </row>
    <row r="1657" spans="1:10" ht="36" x14ac:dyDescent="0.25">
      <c r="A1657" s="20">
        <v>1653</v>
      </c>
      <c r="B1657" s="20" t="s">
        <v>4592</v>
      </c>
      <c r="C1657" s="21" t="s">
        <v>4593</v>
      </c>
      <c r="D1657" s="21" t="s">
        <v>9618</v>
      </c>
      <c r="E1657" s="21" t="s">
        <v>9619</v>
      </c>
      <c r="F1657" s="21" t="s">
        <v>9620</v>
      </c>
      <c r="G1657" s="21" t="s">
        <v>9621</v>
      </c>
      <c r="H1657" s="21" t="s">
        <v>5030</v>
      </c>
      <c r="I1657" s="20"/>
      <c r="J1657" s="21" t="s">
        <v>5957</v>
      </c>
    </row>
    <row r="1658" spans="1:10" ht="108" x14ac:dyDescent="0.25">
      <c r="A1658" s="22">
        <v>1654</v>
      </c>
      <c r="B1658" s="22" t="s">
        <v>4592</v>
      </c>
      <c r="C1658" s="23" t="s">
        <v>4593</v>
      </c>
      <c r="D1658" s="23" t="s">
        <v>9618</v>
      </c>
      <c r="E1658" s="23" t="s">
        <v>9622</v>
      </c>
      <c r="F1658" s="23" t="s">
        <v>9623</v>
      </c>
      <c r="G1658" s="23" t="s">
        <v>9621</v>
      </c>
      <c r="H1658" s="23" t="s">
        <v>5030</v>
      </c>
      <c r="I1658" s="22"/>
      <c r="J1658" s="23" t="s">
        <v>5957</v>
      </c>
    </row>
    <row r="1659" spans="1:10" ht="36" x14ac:dyDescent="0.25">
      <c r="A1659" s="20">
        <v>1655</v>
      </c>
      <c r="B1659" s="20" t="s">
        <v>4592</v>
      </c>
      <c r="C1659" s="21" t="s">
        <v>4593</v>
      </c>
      <c r="D1659" s="21" t="s">
        <v>9618</v>
      </c>
      <c r="E1659" s="21" t="s">
        <v>9624</v>
      </c>
      <c r="F1659" s="21" t="s">
        <v>9625</v>
      </c>
      <c r="G1659" s="21" t="s">
        <v>6624</v>
      </c>
      <c r="H1659" s="21" t="s">
        <v>5030</v>
      </c>
      <c r="I1659" s="20"/>
      <c r="J1659" s="21" t="s">
        <v>5957</v>
      </c>
    </row>
    <row r="1660" spans="1:10" ht="36" x14ac:dyDescent="0.25">
      <c r="A1660" s="22">
        <v>1656</v>
      </c>
      <c r="B1660" s="22" t="s">
        <v>4592</v>
      </c>
      <c r="C1660" s="23" t="s">
        <v>4593</v>
      </c>
      <c r="D1660" s="23" t="s">
        <v>9618</v>
      </c>
      <c r="E1660" s="23" t="s">
        <v>9626</v>
      </c>
      <c r="F1660" s="23" t="s">
        <v>9627</v>
      </c>
      <c r="G1660" s="23" t="s">
        <v>9621</v>
      </c>
      <c r="H1660" s="23" t="s">
        <v>5030</v>
      </c>
      <c r="I1660" s="22"/>
      <c r="J1660" s="23" t="s">
        <v>5957</v>
      </c>
    </row>
    <row r="1661" spans="1:10" ht="36" x14ac:dyDescent="0.25">
      <c r="A1661" s="20">
        <v>1657</v>
      </c>
      <c r="B1661" s="20" t="s">
        <v>4592</v>
      </c>
      <c r="C1661" s="21" t="s">
        <v>4593</v>
      </c>
      <c r="D1661" s="21" t="s">
        <v>9618</v>
      </c>
      <c r="E1661" s="21" t="s">
        <v>9628</v>
      </c>
      <c r="F1661" s="21" t="s">
        <v>6851</v>
      </c>
      <c r="G1661" s="21" t="s">
        <v>9621</v>
      </c>
      <c r="H1661" s="21" t="s">
        <v>5030</v>
      </c>
      <c r="I1661" s="20"/>
      <c r="J1661" s="21" t="s">
        <v>5957</v>
      </c>
    </row>
    <row r="1662" spans="1:10" ht="72" x14ac:dyDescent="0.25">
      <c r="A1662" s="22">
        <v>1658</v>
      </c>
      <c r="B1662" s="22" t="s">
        <v>4592</v>
      </c>
      <c r="C1662" s="23" t="s">
        <v>4593</v>
      </c>
      <c r="D1662" s="23" t="s">
        <v>9618</v>
      </c>
      <c r="E1662" s="23" t="s">
        <v>9629</v>
      </c>
      <c r="F1662" s="23" t="s">
        <v>9630</v>
      </c>
      <c r="G1662" s="23" t="s">
        <v>9621</v>
      </c>
      <c r="H1662" s="23" t="s">
        <v>5030</v>
      </c>
      <c r="I1662" s="22"/>
      <c r="J1662" s="23" t="s">
        <v>5957</v>
      </c>
    </row>
    <row r="1663" spans="1:10" ht="36" x14ac:dyDescent="0.25">
      <c r="A1663" s="20">
        <v>1659</v>
      </c>
      <c r="B1663" s="20" t="s">
        <v>4592</v>
      </c>
      <c r="C1663" s="21" t="s">
        <v>4593</v>
      </c>
      <c r="D1663" s="21" t="s">
        <v>9618</v>
      </c>
      <c r="E1663" s="21" t="s">
        <v>9631</v>
      </c>
      <c r="F1663" s="21" t="s">
        <v>9632</v>
      </c>
      <c r="G1663" s="21" t="s">
        <v>9621</v>
      </c>
      <c r="H1663" s="21" t="s">
        <v>5030</v>
      </c>
      <c r="I1663" s="20"/>
      <c r="J1663" s="21" t="s">
        <v>5957</v>
      </c>
    </row>
    <row r="1664" spans="1:10" ht="36" x14ac:dyDescent="0.25">
      <c r="A1664" s="22">
        <v>1660</v>
      </c>
      <c r="B1664" s="22" t="s">
        <v>4592</v>
      </c>
      <c r="C1664" s="23" t="s">
        <v>4593</v>
      </c>
      <c r="D1664" s="23" t="s">
        <v>9618</v>
      </c>
      <c r="E1664" s="23" t="s">
        <v>5013</v>
      </c>
      <c r="F1664" s="23" t="s">
        <v>9633</v>
      </c>
      <c r="G1664" s="23" t="s">
        <v>9621</v>
      </c>
      <c r="H1664" s="23" t="s">
        <v>5030</v>
      </c>
      <c r="I1664" s="22"/>
      <c r="J1664" s="23" t="s">
        <v>5957</v>
      </c>
    </row>
    <row r="1665" spans="1:10" ht="36" x14ac:dyDescent="0.25">
      <c r="A1665" s="20">
        <v>1661</v>
      </c>
      <c r="B1665" s="20" t="s">
        <v>4592</v>
      </c>
      <c r="C1665" s="21" t="s">
        <v>4593</v>
      </c>
      <c r="D1665" s="21" t="s">
        <v>9618</v>
      </c>
      <c r="E1665" s="21" t="s">
        <v>9634</v>
      </c>
      <c r="F1665" s="21" t="s">
        <v>6851</v>
      </c>
      <c r="G1665" s="21" t="s">
        <v>9621</v>
      </c>
      <c r="H1665" s="21" t="s">
        <v>5030</v>
      </c>
      <c r="I1665" s="20"/>
      <c r="J1665" s="21" t="s">
        <v>5957</v>
      </c>
    </row>
    <row r="1666" spans="1:10" ht="36" x14ac:dyDescent="0.25">
      <c r="A1666" s="22">
        <v>1662</v>
      </c>
      <c r="B1666" s="22" t="s">
        <v>4592</v>
      </c>
      <c r="C1666" s="23" t="s">
        <v>4593</v>
      </c>
      <c r="D1666" s="23" t="s">
        <v>9635</v>
      </c>
      <c r="E1666" s="23" t="s">
        <v>9636</v>
      </c>
      <c r="F1666" s="23" t="s">
        <v>9637</v>
      </c>
      <c r="G1666" s="23" t="s">
        <v>9638</v>
      </c>
      <c r="H1666" s="23" t="s">
        <v>5030</v>
      </c>
      <c r="I1666" s="22"/>
      <c r="J1666" s="23" t="s">
        <v>5957</v>
      </c>
    </row>
    <row r="1667" spans="1:10" ht="18" x14ac:dyDescent="0.25">
      <c r="A1667" s="20">
        <v>1663</v>
      </c>
      <c r="B1667" s="20" t="s">
        <v>4592</v>
      </c>
      <c r="C1667" s="21" t="s">
        <v>4593</v>
      </c>
      <c r="D1667" s="21" t="s">
        <v>9639</v>
      </c>
      <c r="E1667" s="21" t="s">
        <v>9640</v>
      </c>
      <c r="F1667" s="21" t="s">
        <v>9641</v>
      </c>
      <c r="G1667" s="21" t="s">
        <v>9642</v>
      </c>
      <c r="H1667" s="21" t="s">
        <v>5015</v>
      </c>
      <c r="I1667" s="20"/>
      <c r="J1667" s="21" t="s">
        <v>5957</v>
      </c>
    </row>
    <row r="1668" spans="1:10" ht="72" x14ac:dyDescent="0.25">
      <c r="A1668" s="22">
        <v>1664</v>
      </c>
      <c r="B1668" s="22" t="s">
        <v>4592</v>
      </c>
      <c r="C1668" s="23" t="s">
        <v>4593</v>
      </c>
      <c r="D1668" s="23" t="s">
        <v>9639</v>
      </c>
      <c r="E1668" s="23" t="s">
        <v>9643</v>
      </c>
      <c r="F1668" s="23" t="s">
        <v>9644</v>
      </c>
      <c r="G1668" s="23" t="s">
        <v>9642</v>
      </c>
      <c r="H1668" s="23" t="s">
        <v>5015</v>
      </c>
      <c r="I1668" s="22"/>
      <c r="J1668" s="23" t="s">
        <v>5957</v>
      </c>
    </row>
    <row r="1669" spans="1:10" ht="54" x14ac:dyDescent="0.25">
      <c r="A1669" s="20">
        <v>1665</v>
      </c>
      <c r="B1669" s="20" t="s">
        <v>4592</v>
      </c>
      <c r="C1669" s="21" t="s">
        <v>4593</v>
      </c>
      <c r="D1669" s="21" t="s">
        <v>9639</v>
      </c>
      <c r="E1669" s="21" t="s">
        <v>6999</v>
      </c>
      <c r="F1669" s="21" t="s">
        <v>9645</v>
      </c>
      <c r="G1669" s="21" t="s">
        <v>9642</v>
      </c>
      <c r="H1669" s="21" t="s">
        <v>5015</v>
      </c>
      <c r="I1669" s="20"/>
      <c r="J1669" s="21" t="s">
        <v>5957</v>
      </c>
    </row>
    <row r="1670" spans="1:10" ht="36" x14ac:dyDescent="0.25">
      <c r="A1670" s="22">
        <v>1666</v>
      </c>
      <c r="B1670" s="22" t="s">
        <v>4592</v>
      </c>
      <c r="C1670" s="23" t="s">
        <v>4593</v>
      </c>
      <c r="D1670" s="23" t="s">
        <v>9639</v>
      </c>
      <c r="E1670" s="23" t="s">
        <v>9646</v>
      </c>
      <c r="F1670" s="23" t="s">
        <v>9647</v>
      </c>
      <c r="G1670" s="23" t="s">
        <v>9642</v>
      </c>
      <c r="H1670" s="23" t="s">
        <v>5015</v>
      </c>
      <c r="I1670" s="22"/>
      <c r="J1670" s="23" t="s">
        <v>5957</v>
      </c>
    </row>
    <row r="1671" spans="1:10" ht="72" x14ac:dyDescent="0.25">
      <c r="A1671" s="20">
        <v>1667</v>
      </c>
      <c r="B1671" s="20" t="s">
        <v>4592</v>
      </c>
      <c r="C1671" s="21" t="s">
        <v>4593</v>
      </c>
      <c r="D1671" s="21" t="s">
        <v>5013</v>
      </c>
      <c r="E1671" s="21" t="s">
        <v>9648</v>
      </c>
      <c r="F1671" s="21" t="s">
        <v>9649</v>
      </c>
      <c r="G1671" s="21" t="s">
        <v>9650</v>
      </c>
      <c r="H1671" s="21" t="s">
        <v>5015</v>
      </c>
      <c r="I1671" s="20" t="s">
        <v>5914</v>
      </c>
      <c r="J1671" s="21" t="s">
        <v>6107</v>
      </c>
    </row>
    <row r="1672" spans="1:10" ht="36" x14ac:dyDescent="0.25">
      <c r="A1672" s="22">
        <v>1668</v>
      </c>
      <c r="B1672" s="22" t="s">
        <v>5035</v>
      </c>
      <c r="C1672" s="23" t="s">
        <v>5036</v>
      </c>
      <c r="D1672" s="23" t="s">
        <v>5037</v>
      </c>
      <c r="E1672" s="23" t="s">
        <v>9651</v>
      </c>
      <c r="F1672" s="23" t="s">
        <v>9652</v>
      </c>
      <c r="G1672" s="23" t="s">
        <v>9653</v>
      </c>
      <c r="H1672" s="23" t="s">
        <v>146</v>
      </c>
      <c r="I1672" s="22"/>
      <c r="J1672" s="23"/>
    </row>
    <row r="1673" spans="1:10" ht="36" x14ac:dyDescent="0.25">
      <c r="A1673" s="20">
        <v>1669</v>
      </c>
      <c r="B1673" s="20" t="s">
        <v>5035</v>
      </c>
      <c r="C1673" s="21" t="s">
        <v>5036</v>
      </c>
      <c r="D1673" s="21" t="s">
        <v>5037</v>
      </c>
      <c r="E1673" s="21" t="s">
        <v>9654</v>
      </c>
      <c r="F1673" s="21" t="s">
        <v>9655</v>
      </c>
      <c r="G1673" s="21"/>
      <c r="H1673" s="21" t="s">
        <v>146</v>
      </c>
      <c r="I1673" s="20"/>
      <c r="J1673" s="21"/>
    </row>
    <row r="1674" spans="1:10" ht="36" x14ac:dyDescent="0.25">
      <c r="A1674" s="22">
        <v>1670</v>
      </c>
      <c r="B1674" s="22" t="s">
        <v>5035</v>
      </c>
      <c r="C1674" s="23" t="s">
        <v>5036</v>
      </c>
      <c r="D1674" s="23" t="s">
        <v>5037</v>
      </c>
      <c r="E1674" s="23" t="s">
        <v>9656</v>
      </c>
      <c r="F1674" s="23" t="s">
        <v>5045</v>
      </c>
      <c r="G1674" s="23" t="s">
        <v>9657</v>
      </c>
      <c r="H1674" s="23" t="s">
        <v>146</v>
      </c>
      <c r="I1674" s="22"/>
      <c r="J1674" s="23"/>
    </row>
    <row r="1675" spans="1:10" ht="36" x14ac:dyDescent="0.25">
      <c r="A1675" s="20">
        <v>1671</v>
      </c>
      <c r="B1675" s="20" t="s">
        <v>5035</v>
      </c>
      <c r="C1675" s="21" t="s">
        <v>5036</v>
      </c>
      <c r="D1675" s="21" t="s">
        <v>5037</v>
      </c>
      <c r="E1675" s="21" t="s">
        <v>9658</v>
      </c>
      <c r="F1675" s="21" t="s">
        <v>9659</v>
      </c>
      <c r="G1675" s="21" t="s">
        <v>9660</v>
      </c>
      <c r="H1675" s="21" t="s">
        <v>146</v>
      </c>
      <c r="I1675" s="20"/>
      <c r="J1675" s="21"/>
    </row>
    <row r="1676" spans="1:10" ht="36" x14ac:dyDescent="0.25">
      <c r="A1676" s="22">
        <v>1672</v>
      </c>
      <c r="B1676" s="22" t="s">
        <v>5035</v>
      </c>
      <c r="C1676" s="23" t="s">
        <v>5036</v>
      </c>
      <c r="D1676" s="23" t="s">
        <v>5037</v>
      </c>
      <c r="E1676" s="23" t="s">
        <v>9661</v>
      </c>
      <c r="F1676" s="23" t="s">
        <v>6797</v>
      </c>
      <c r="G1676" s="23" t="s">
        <v>9662</v>
      </c>
      <c r="H1676" s="23" t="s">
        <v>146</v>
      </c>
      <c r="I1676" s="22"/>
      <c r="J1676" s="23" t="s">
        <v>5957</v>
      </c>
    </row>
    <row r="1677" spans="1:10" ht="36" x14ac:dyDescent="0.25">
      <c r="A1677" s="20">
        <v>1673</v>
      </c>
      <c r="B1677" s="20" t="s">
        <v>5035</v>
      </c>
      <c r="C1677" s="21" t="s">
        <v>5036</v>
      </c>
      <c r="D1677" s="21" t="s">
        <v>5037</v>
      </c>
      <c r="E1677" s="21" t="s">
        <v>9663</v>
      </c>
      <c r="F1677" s="21" t="s">
        <v>6628</v>
      </c>
      <c r="G1677" s="21"/>
      <c r="H1677" s="21" t="s">
        <v>146</v>
      </c>
      <c r="I1677" s="20"/>
      <c r="J1677" s="21"/>
    </row>
    <row r="1678" spans="1:10" ht="36" x14ac:dyDescent="0.25">
      <c r="A1678" s="22">
        <v>1674</v>
      </c>
      <c r="B1678" s="22" t="s">
        <v>5035</v>
      </c>
      <c r="C1678" s="23" t="s">
        <v>5036</v>
      </c>
      <c r="D1678" s="23" t="s">
        <v>5037</v>
      </c>
      <c r="E1678" s="23" t="s">
        <v>9664</v>
      </c>
      <c r="F1678" s="23" t="s">
        <v>7320</v>
      </c>
      <c r="G1678" s="23" t="s">
        <v>9665</v>
      </c>
      <c r="H1678" s="23" t="s">
        <v>146</v>
      </c>
      <c r="I1678" s="22"/>
      <c r="J1678" s="23"/>
    </row>
    <row r="1679" spans="1:10" ht="36" x14ac:dyDescent="0.25">
      <c r="A1679" s="20">
        <v>1675</v>
      </c>
      <c r="B1679" s="20" t="s">
        <v>5035</v>
      </c>
      <c r="C1679" s="21" t="s">
        <v>5036</v>
      </c>
      <c r="D1679" s="21" t="s">
        <v>5037</v>
      </c>
      <c r="E1679" s="21" t="s">
        <v>5054</v>
      </c>
      <c r="F1679" s="21" t="s">
        <v>9666</v>
      </c>
      <c r="G1679" s="21" t="s">
        <v>9667</v>
      </c>
      <c r="H1679" s="21" t="s">
        <v>146</v>
      </c>
      <c r="I1679" s="20"/>
      <c r="J1679" s="21"/>
    </row>
    <row r="1680" spans="1:10" ht="36" x14ac:dyDescent="0.25">
      <c r="A1680" s="22">
        <v>1676</v>
      </c>
      <c r="B1680" s="22" t="s">
        <v>5035</v>
      </c>
      <c r="C1680" s="23" t="s">
        <v>5036</v>
      </c>
      <c r="D1680" s="23" t="s">
        <v>5037</v>
      </c>
      <c r="E1680" s="23" t="s">
        <v>9668</v>
      </c>
      <c r="F1680" s="23" t="s">
        <v>9669</v>
      </c>
      <c r="G1680" s="23" t="s">
        <v>9670</v>
      </c>
      <c r="H1680" s="23" t="s">
        <v>146</v>
      </c>
      <c r="I1680" s="22"/>
      <c r="J1680" s="23"/>
    </row>
    <row r="1681" spans="1:10" ht="36" x14ac:dyDescent="0.25">
      <c r="A1681" s="20">
        <v>1677</v>
      </c>
      <c r="B1681" s="20" t="s">
        <v>5035</v>
      </c>
      <c r="C1681" s="21" t="s">
        <v>5036</v>
      </c>
      <c r="D1681" s="21" t="s">
        <v>5037</v>
      </c>
      <c r="E1681" s="21" t="s">
        <v>9671</v>
      </c>
      <c r="F1681" s="21" t="s">
        <v>9672</v>
      </c>
      <c r="G1681" s="21" t="s">
        <v>9673</v>
      </c>
      <c r="H1681" s="21" t="s">
        <v>146</v>
      </c>
      <c r="I1681" s="20"/>
      <c r="J1681" s="21"/>
    </row>
    <row r="1682" spans="1:10" ht="36" x14ac:dyDescent="0.25">
      <c r="A1682" s="22">
        <v>1678</v>
      </c>
      <c r="B1682" s="22" t="s">
        <v>5035</v>
      </c>
      <c r="C1682" s="23" t="s">
        <v>5036</v>
      </c>
      <c r="D1682" s="23" t="s">
        <v>4189</v>
      </c>
      <c r="E1682" s="23" t="s">
        <v>9674</v>
      </c>
      <c r="F1682" s="23" t="s">
        <v>9675</v>
      </c>
      <c r="G1682" s="23" t="s">
        <v>9676</v>
      </c>
      <c r="H1682" s="23" t="s">
        <v>4191</v>
      </c>
      <c r="I1682" s="22"/>
      <c r="J1682" s="23" t="s">
        <v>5957</v>
      </c>
    </row>
    <row r="1683" spans="1:10" ht="18" x14ac:dyDescent="0.25">
      <c r="A1683" s="20">
        <v>1679</v>
      </c>
      <c r="B1683" s="20" t="s">
        <v>5035</v>
      </c>
      <c r="C1683" s="21" t="s">
        <v>5036</v>
      </c>
      <c r="D1683" s="21" t="s">
        <v>4594</v>
      </c>
      <c r="E1683" s="21" t="s">
        <v>9677</v>
      </c>
      <c r="F1683" s="21" t="s">
        <v>5798</v>
      </c>
      <c r="G1683" s="21" t="s">
        <v>9678</v>
      </c>
      <c r="H1683" s="21" t="s">
        <v>4616</v>
      </c>
      <c r="I1683" s="20"/>
      <c r="J1683" s="21"/>
    </row>
    <row r="1684" spans="1:10" ht="36" x14ac:dyDescent="0.25">
      <c r="A1684" s="22">
        <v>1680</v>
      </c>
      <c r="B1684" s="22" t="s">
        <v>5035</v>
      </c>
      <c r="C1684" s="23" t="s">
        <v>5036</v>
      </c>
      <c r="D1684" s="23" t="s">
        <v>5063</v>
      </c>
      <c r="E1684" s="23" t="s">
        <v>9679</v>
      </c>
      <c r="F1684" s="23" t="s">
        <v>5798</v>
      </c>
      <c r="G1684" s="23" t="s">
        <v>9680</v>
      </c>
      <c r="H1684" s="23" t="s">
        <v>209</v>
      </c>
      <c r="I1684" s="22"/>
      <c r="J1684" s="23"/>
    </row>
    <row r="1685" spans="1:10" ht="36" x14ac:dyDescent="0.25">
      <c r="A1685" s="20">
        <v>1681</v>
      </c>
      <c r="B1685" s="20" t="s">
        <v>5035</v>
      </c>
      <c r="C1685" s="21" t="s">
        <v>5036</v>
      </c>
      <c r="D1685" s="21" t="s">
        <v>5063</v>
      </c>
      <c r="E1685" s="21" t="s">
        <v>9681</v>
      </c>
      <c r="F1685" s="21" t="s">
        <v>9682</v>
      </c>
      <c r="G1685" s="21" t="s">
        <v>9683</v>
      </c>
      <c r="H1685" s="21" t="s">
        <v>209</v>
      </c>
      <c r="I1685" s="20"/>
      <c r="J1685" s="21"/>
    </row>
    <row r="1686" spans="1:10" ht="36" x14ac:dyDescent="0.25">
      <c r="A1686" s="22">
        <v>1682</v>
      </c>
      <c r="B1686" s="22" t="s">
        <v>5035</v>
      </c>
      <c r="C1686" s="23" t="s">
        <v>5036</v>
      </c>
      <c r="D1686" s="23" t="s">
        <v>5063</v>
      </c>
      <c r="E1686" s="23" t="s">
        <v>9684</v>
      </c>
      <c r="F1686" s="23" t="s">
        <v>9685</v>
      </c>
      <c r="G1686" s="23" t="s">
        <v>9683</v>
      </c>
      <c r="H1686" s="23" t="s">
        <v>209</v>
      </c>
      <c r="I1686" s="22"/>
      <c r="J1686" s="23"/>
    </row>
    <row r="1687" spans="1:10" ht="36" x14ac:dyDescent="0.25">
      <c r="A1687" s="20">
        <v>1683</v>
      </c>
      <c r="B1687" s="20" t="s">
        <v>5035</v>
      </c>
      <c r="C1687" s="21" t="s">
        <v>5036</v>
      </c>
      <c r="D1687" s="21" t="s">
        <v>5070</v>
      </c>
      <c r="E1687" s="21" t="s">
        <v>9686</v>
      </c>
      <c r="F1687" s="21" t="s">
        <v>5072</v>
      </c>
      <c r="G1687" s="21" t="s">
        <v>9687</v>
      </c>
      <c r="H1687" s="21" t="s">
        <v>9688</v>
      </c>
      <c r="I1687" s="20"/>
      <c r="J1687" s="21"/>
    </row>
    <row r="1688" spans="1:10" ht="54" x14ac:dyDescent="0.25">
      <c r="A1688" s="22">
        <v>1684</v>
      </c>
      <c r="B1688" s="22" t="s">
        <v>5035</v>
      </c>
      <c r="C1688" s="23" t="s">
        <v>5036</v>
      </c>
      <c r="D1688" s="23" t="s">
        <v>5070</v>
      </c>
      <c r="E1688" s="23" t="s">
        <v>9689</v>
      </c>
      <c r="F1688" s="23" t="s">
        <v>9690</v>
      </c>
      <c r="G1688" s="23" t="s">
        <v>9691</v>
      </c>
      <c r="H1688" s="23" t="s">
        <v>5073</v>
      </c>
      <c r="I1688" s="22"/>
      <c r="J1688" s="23"/>
    </row>
    <row r="1689" spans="1:10" ht="54" x14ac:dyDescent="0.25">
      <c r="A1689" s="20">
        <v>1685</v>
      </c>
      <c r="B1689" s="20" t="s">
        <v>5035</v>
      </c>
      <c r="C1689" s="21" t="s">
        <v>5036</v>
      </c>
      <c r="D1689" s="21" t="s">
        <v>5070</v>
      </c>
      <c r="E1689" s="21" t="s">
        <v>9692</v>
      </c>
      <c r="F1689" s="21" t="s">
        <v>9693</v>
      </c>
      <c r="G1689" s="21"/>
      <c r="H1689" s="21" t="s">
        <v>5073</v>
      </c>
      <c r="I1689" s="20"/>
      <c r="J1689" s="21"/>
    </row>
    <row r="1690" spans="1:10" ht="90" x14ac:dyDescent="0.25">
      <c r="A1690" s="22">
        <v>1686</v>
      </c>
      <c r="B1690" s="22" t="s">
        <v>5035</v>
      </c>
      <c r="C1690" s="23" t="s">
        <v>5036</v>
      </c>
      <c r="D1690" s="23" t="s">
        <v>5070</v>
      </c>
      <c r="E1690" s="23" t="s">
        <v>9694</v>
      </c>
      <c r="F1690" s="23" t="s">
        <v>9695</v>
      </c>
      <c r="G1690" s="23"/>
      <c r="H1690" s="23" t="s">
        <v>5073</v>
      </c>
      <c r="I1690" s="22"/>
      <c r="J1690" s="23"/>
    </row>
    <row r="1691" spans="1:10" ht="72" x14ac:dyDescent="0.25">
      <c r="A1691" s="20">
        <v>1687</v>
      </c>
      <c r="B1691" s="20" t="s">
        <v>5035</v>
      </c>
      <c r="C1691" s="21" t="s">
        <v>5036</v>
      </c>
      <c r="D1691" s="21" t="s">
        <v>5070</v>
      </c>
      <c r="E1691" s="21" t="s">
        <v>9696</v>
      </c>
      <c r="F1691" s="21" t="s">
        <v>9697</v>
      </c>
      <c r="G1691" s="21" t="s">
        <v>9698</v>
      </c>
      <c r="H1691" s="21" t="s">
        <v>5073</v>
      </c>
      <c r="I1691" s="20"/>
      <c r="J1691" s="21" t="s">
        <v>6083</v>
      </c>
    </row>
    <row r="1692" spans="1:10" ht="18" x14ac:dyDescent="0.25">
      <c r="A1692" s="22">
        <v>1688</v>
      </c>
      <c r="B1692" s="22" t="s">
        <v>5035</v>
      </c>
      <c r="C1692" s="23" t="s">
        <v>5036</v>
      </c>
      <c r="D1692" s="23" t="s">
        <v>5070</v>
      </c>
      <c r="E1692" s="23" t="s">
        <v>9699</v>
      </c>
      <c r="F1692" s="23" t="s">
        <v>9700</v>
      </c>
      <c r="G1692" s="23"/>
      <c r="H1692" s="23" t="s">
        <v>5073</v>
      </c>
      <c r="I1692" s="22"/>
      <c r="J1692" s="23"/>
    </row>
    <row r="1693" spans="1:10" ht="18" x14ac:dyDescent="0.25">
      <c r="A1693" s="20">
        <v>1689</v>
      </c>
      <c r="B1693" s="20" t="s">
        <v>5035</v>
      </c>
      <c r="C1693" s="21" t="s">
        <v>5036</v>
      </c>
      <c r="D1693" s="21" t="s">
        <v>5070</v>
      </c>
      <c r="E1693" s="21" t="s">
        <v>9701</v>
      </c>
      <c r="F1693" s="21" t="s">
        <v>9702</v>
      </c>
      <c r="G1693" s="21" t="s">
        <v>9703</v>
      </c>
      <c r="H1693" s="21" t="s">
        <v>5073</v>
      </c>
      <c r="I1693" s="20"/>
      <c r="J1693" s="21"/>
    </row>
    <row r="1694" spans="1:10" ht="36" x14ac:dyDescent="0.25">
      <c r="A1694" s="22">
        <v>1690</v>
      </c>
      <c r="B1694" s="22" t="s">
        <v>5035</v>
      </c>
      <c r="C1694" s="23" t="s">
        <v>5036</v>
      </c>
      <c r="D1694" s="23" t="s">
        <v>5070</v>
      </c>
      <c r="E1694" s="23" t="s">
        <v>9704</v>
      </c>
      <c r="F1694" s="23" t="s">
        <v>9705</v>
      </c>
      <c r="G1694" s="23"/>
      <c r="H1694" s="23" t="s">
        <v>5073</v>
      </c>
      <c r="I1694" s="22"/>
      <c r="J1694" s="23"/>
    </row>
    <row r="1695" spans="1:10" ht="36" x14ac:dyDescent="0.25">
      <c r="A1695" s="20">
        <v>1691</v>
      </c>
      <c r="B1695" s="20" t="s">
        <v>5035</v>
      </c>
      <c r="C1695" s="21" t="s">
        <v>5036</v>
      </c>
      <c r="D1695" s="21" t="s">
        <v>5082</v>
      </c>
      <c r="E1695" s="21" t="s">
        <v>9706</v>
      </c>
      <c r="F1695" s="21" t="s">
        <v>9707</v>
      </c>
      <c r="G1695" s="21"/>
      <c r="H1695" s="21" t="s">
        <v>5073</v>
      </c>
      <c r="I1695" s="20"/>
      <c r="J1695" s="21"/>
    </row>
    <row r="1696" spans="1:10" ht="54" x14ac:dyDescent="0.25">
      <c r="A1696" s="22">
        <v>1692</v>
      </c>
      <c r="B1696" s="22" t="s">
        <v>5035</v>
      </c>
      <c r="C1696" s="23" t="s">
        <v>5036</v>
      </c>
      <c r="D1696" s="23" t="s">
        <v>5082</v>
      </c>
      <c r="E1696" s="23" t="s">
        <v>9708</v>
      </c>
      <c r="F1696" s="23" t="s">
        <v>9709</v>
      </c>
      <c r="G1696" s="23" t="s">
        <v>9710</v>
      </c>
      <c r="H1696" s="23" t="s">
        <v>5073</v>
      </c>
      <c r="I1696" s="22"/>
      <c r="J1696" s="23" t="s">
        <v>5957</v>
      </c>
    </row>
    <row r="1697" spans="1:10" ht="18" x14ac:dyDescent="0.25">
      <c r="A1697" s="20">
        <v>1693</v>
      </c>
      <c r="B1697" s="20" t="s">
        <v>5035</v>
      </c>
      <c r="C1697" s="21" t="s">
        <v>5036</v>
      </c>
      <c r="D1697" s="21" t="s">
        <v>5082</v>
      </c>
      <c r="E1697" s="21" t="s">
        <v>9711</v>
      </c>
      <c r="F1697" s="21" t="s">
        <v>9712</v>
      </c>
      <c r="G1697" s="21" t="s">
        <v>9713</v>
      </c>
      <c r="H1697" s="21" t="s">
        <v>5087</v>
      </c>
      <c r="I1697" s="20"/>
      <c r="J1697" s="21"/>
    </row>
    <row r="1698" spans="1:10" ht="36" x14ac:dyDescent="0.25">
      <c r="A1698" s="22">
        <v>1694</v>
      </c>
      <c r="B1698" s="22" t="s">
        <v>5035</v>
      </c>
      <c r="C1698" s="23" t="s">
        <v>5036</v>
      </c>
      <c r="D1698" s="23" t="s">
        <v>5082</v>
      </c>
      <c r="E1698" s="23" t="s">
        <v>9714</v>
      </c>
      <c r="F1698" s="23" t="s">
        <v>9715</v>
      </c>
      <c r="G1698" s="23" t="s">
        <v>9716</v>
      </c>
      <c r="H1698" s="23" t="s">
        <v>5087</v>
      </c>
      <c r="I1698" s="22"/>
      <c r="J1698" s="23"/>
    </row>
    <row r="1699" spans="1:10" ht="72" x14ac:dyDescent="0.25">
      <c r="A1699" s="20">
        <v>1695</v>
      </c>
      <c r="B1699" s="20" t="s">
        <v>5035</v>
      </c>
      <c r="C1699" s="21" t="s">
        <v>5036</v>
      </c>
      <c r="D1699" s="21" t="s">
        <v>5082</v>
      </c>
      <c r="E1699" s="21" t="s">
        <v>9717</v>
      </c>
      <c r="F1699" s="21" t="s">
        <v>9718</v>
      </c>
      <c r="G1699" s="21" t="s">
        <v>9719</v>
      </c>
      <c r="H1699" s="21" t="s">
        <v>5087</v>
      </c>
      <c r="I1699" s="20"/>
      <c r="J1699" s="21"/>
    </row>
    <row r="1700" spans="1:10" ht="36" x14ac:dyDescent="0.25">
      <c r="A1700" s="22">
        <v>1696</v>
      </c>
      <c r="B1700" s="22" t="s">
        <v>5035</v>
      </c>
      <c r="C1700" s="23" t="s">
        <v>5036</v>
      </c>
      <c r="D1700" s="23" t="s">
        <v>5082</v>
      </c>
      <c r="E1700" s="23" t="s">
        <v>9720</v>
      </c>
      <c r="F1700" s="23" t="s">
        <v>9721</v>
      </c>
      <c r="G1700" s="23" t="s">
        <v>9722</v>
      </c>
      <c r="H1700" s="23" t="s">
        <v>5087</v>
      </c>
      <c r="I1700" s="22"/>
      <c r="J1700" s="23"/>
    </row>
    <row r="1701" spans="1:10" ht="36" x14ac:dyDescent="0.25">
      <c r="A1701" s="20">
        <v>1697</v>
      </c>
      <c r="B1701" s="20" t="s">
        <v>5035</v>
      </c>
      <c r="C1701" s="21" t="s">
        <v>5036</v>
      </c>
      <c r="D1701" s="21" t="s">
        <v>5100</v>
      </c>
      <c r="E1701" s="21" t="s">
        <v>9723</v>
      </c>
      <c r="F1701" s="21" t="s">
        <v>4437</v>
      </c>
      <c r="G1701" s="21" t="s">
        <v>9724</v>
      </c>
      <c r="H1701" s="21" t="s">
        <v>5087</v>
      </c>
      <c r="I1701" s="20"/>
      <c r="J1701" s="21"/>
    </row>
    <row r="1702" spans="1:10" ht="36" x14ac:dyDescent="0.25">
      <c r="A1702" s="22">
        <v>1698</v>
      </c>
      <c r="B1702" s="22" t="s">
        <v>5035</v>
      </c>
      <c r="C1702" s="23" t="s">
        <v>5036</v>
      </c>
      <c r="D1702" s="23" t="s">
        <v>5100</v>
      </c>
      <c r="E1702" s="23" t="s">
        <v>9725</v>
      </c>
      <c r="F1702" s="23" t="s">
        <v>9726</v>
      </c>
      <c r="G1702" s="23"/>
      <c r="H1702" s="23" t="s">
        <v>5087</v>
      </c>
      <c r="I1702" s="22"/>
      <c r="J1702" s="23"/>
    </row>
    <row r="1703" spans="1:10" ht="36" x14ac:dyDescent="0.25">
      <c r="A1703" s="20">
        <v>1699</v>
      </c>
      <c r="B1703" s="20" t="s">
        <v>5035</v>
      </c>
      <c r="C1703" s="21" t="s">
        <v>5036</v>
      </c>
      <c r="D1703" s="21" t="s">
        <v>5100</v>
      </c>
      <c r="E1703" s="21" t="s">
        <v>9727</v>
      </c>
      <c r="F1703" s="21" t="s">
        <v>9728</v>
      </c>
      <c r="G1703" s="21"/>
      <c r="H1703" s="21" t="s">
        <v>5087</v>
      </c>
      <c r="I1703" s="20"/>
      <c r="J1703" s="21"/>
    </row>
    <row r="1704" spans="1:10" ht="36" x14ac:dyDescent="0.25">
      <c r="A1704" s="22">
        <v>1700</v>
      </c>
      <c r="B1704" s="22" t="s">
        <v>5035</v>
      </c>
      <c r="C1704" s="23" t="s">
        <v>5036</v>
      </c>
      <c r="D1704" s="23" t="s">
        <v>5100</v>
      </c>
      <c r="E1704" s="23" t="s">
        <v>9729</v>
      </c>
      <c r="F1704" s="23" t="s">
        <v>9730</v>
      </c>
      <c r="G1704" s="23"/>
      <c r="H1704" s="23" t="s">
        <v>5087</v>
      </c>
      <c r="I1704" s="22"/>
      <c r="J1704" s="23"/>
    </row>
    <row r="1705" spans="1:10" ht="36" x14ac:dyDescent="0.25">
      <c r="A1705" s="20">
        <v>1701</v>
      </c>
      <c r="B1705" s="20" t="s">
        <v>5035</v>
      </c>
      <c r="C1705" s="21" t="s">
        <v>5036</v>
      </c>
      <c r="D1705" s="21" t="s">
        <v>5100</v>
      </c>
      <c r="E1705" s="21" t="s">
        <v>9731</v>
      </c>
      <c r="F1705" s="21" t="s">
        <v>9732</v>
      </c>
      <c r="G1705" s="21" t="s">
        <v>9733</v>
      </c>
      <c r="H1705" s="21" t="s">
        <v>5087</v>
      </c>
      <c r="I1705" s="20"/>
      <c r="J1705" s="21"/>
    </row>
    <row r="1706" spans="1:10" ht="72" x14ac:dyDescent="0.25">
      <c r="A1706" s="22">
        <v>1702</v>
      </c>
      <c r="B1706" s="22" t="s">
        <v>5035</v>
      </c>
      <c r="C1706" s="23" t="s">
        <v>5036</v>
      </c>
      <c r="D1706" s="23" t="s">
        <v>5100</v>
      </c>
      <c r="E1706" s="23" t="s">
        <v>9734</v>
      </c>
      <c r="F1706" s="23" t="s">
        <v>9735</v>
      </c>
      <c r="G1706" s="23"/>
      <c r="H1706" s="23" t="s">
        <v>5107</v>
      </c>
      <c r="I1706" s="22"/>
      <c r="J1706" s="23"/>
    </row>
    <row r="1707" spans="1:10" ht="36" x14ac:dyDescent="0.25">
      <c r="A1707" s="20">
        <v>1703</v>
      </c>
      <c r="B1707" s="20" t="s">
        <v>5035</v>
      </c>
      <c r="C1707" s="21" t="s">
        <v>5036</v>
      </c>
      <c r="D1707" s="21" t="s">
        <v>5100</v>
      </c>
      <c r="E1707" s="21" t="s">
        <v>9736</v>
      </c>
      <c r="F1707" s="21" t="s">
        <v>9737</v>
      </c>
      <c r="G1707" s="21"/>
      <c r="H1707" s="21" t="s">
        <v>5107</v>
      </c>
      <c r="I1707" s="20"/>
      <c r="J1707" s="21"/>
    </row>
    <row r="1708" spans="1:10" ht="36" x14ac:dyDescent="0.25">
      <c r="A1708" s="22">
        <v>1704</v>
      </c>
      <c r="B1708" s="22" t="s">
        <v>5035</v>
      </c>
      <c r="C1708" s="23" t="s">
        <v>5036</v>
      </c>
      <c r="D1708" s="23" t="s">
        <v>5100</v>
      </c>
      <c r="E1708" s="23" t="s">
        <v>9738</v>
      </c>
      <c r="F1708" s="23" t="s">
        <v>9739</v>
      </c>
      <c r="G1708" s="23"/>
      <c r="H1708" s="23" t="s">
        <v>5107</v>
      </c>
      <c r="I1708" s="22"/>
      <c r="J1708" s="23"/>
    </row>
    <row r="1709" spans="1:10" ht="54" x14ac:dyDescent="0.25">
      <c r="A1709" s="20">
        <v>1705</v>
      </c>
      <c r="B1709" s="20" t="s">
        <v>5035</v>
      </c>
      <c r="C1709" s="21" t="s">
        <v>5036</v>
      </c>
      <c r="D1709" s="21" t="s">
        <v>5100</v>
      </c>
      <c r="E1709" s="21" t="s">
        <v>9740</v>
      </c>
      <c r="F1709" s="21" t="s">
        <v>9741</v>
      </c>
      <c r="G1709" s="21"/>
      <c r="H1709" s="21" t="s">
        <v>5109</v>
      </c>
      <c r="I1709" s="20"/>
      <c r="J1709" s="21"/>
    </row>
    <row r="1710" spans="1:10" ht="36" x14ac:dyDescent="0.25">
      <c r="A1710" s="22">
        <v>1706</v>
      </c>
      <c r="B1710" s="22" t="s">
        <v>5035</v>
      </c>
      <c r="C1710" s="23" t="s">
        <v>5036</v>
      </c>
      <c r="D1710" s="23" t="s">
        <v>5100</v>
      </c>
      <c r="E1710" s="23" t="s">
        <v>9742</v>
      </c>
      <c r="F1710" s="23" t="s">
        <v>9743</v>
      </c>
      <c r="G1710" s="23"/>
      <c r="H1710" s="23" t="s">
        <v>5109</v>
      </c>
      <c r="I1710" s="22"/>
      <c r="J1710" s="23"/>
    </row>
    <row r="1711" spans="1:10" ht="18" x14ac:dyDescent="0.25">
      <c r="A1711" s="20">
        <v>1707</v>
      </c>
      <c r="B1711" s="20" t="s">
        <v>5035</v>
      </c>
      <c r="C1711" s="21" t="s">
        <v>5036</v>
      </c>
      <c r="D1711" s="21" t="s">
        <v>5136</v>
      </c>
      <c r="E1711" s="21" t="s">
        <v>9744</v>
      </c>
      <c r="F1711" s="21" t="s">
        <v>4199</v>
      </c>
      <c r="G1711" s="21"/>
      <c r="H1711" s="21" t="s">
        <v>5138</v>
      </c>
      <c r="I1711" s="20"/>
      <c r="J1711" s="21"/>
    </row>
    <row r="1712" spans="1:10" ht="36" x14ac:dyDescent="0.25">
      <c r="A1712" s="22">
        <v>1708</v>
      </c>
      <c r="B1712" s="22" t="s">
        <v>5035</v>
      </c>
      <c r="C1712" s="23" t="s">
        <v>5036</v>
      </c>
      <c r="D1712" s="23" t="s">
        <v>5136</v>
      </c>
      <c r="E1712" s="23" t="s">
        <v>9745</v>
      </c>
      <c r="F1712" s="23" t="s">
        <v>9746</v>
      </c>
      <c r="G1712" s="23"/>
      <c r="H1712" s="23" t="s">
        <v>5138</v>
      </c>
      <c r="I1712" s="22"/>
      <c r="J1712" s="23"/>
    </row>
    <row r="1713" spans="1:10" ht="72" x14ac:dyDescent="0.25">
      <c r="A1713" s="20">
        <v>1709</v>
      </c>
      <c r="B1713" s="20" t="s">
        <v>5035</v>
      </c>
      <c r="C1713" s="21" t="s">
        <v>5036</v>
      </c>
      <c r="D1713" s="21" t="s">
        <v>5136</v>
      </c>
      <c r="E1713" s="21" t="s">
        <v>9747</v>
      </c>
      <c r="F1713" s="21" t="s">
        <v>9748</v>
      </c>
      <c r="G1713" s="21" t="s">
        <v>9749</v>
      </c>
      <c r="H1713" s="21" t="s">
        <v>5138</v>
      </c>
      <c r="I1713" s="20"/>
      <c r="J1713" s="21" t="s">
        <v>5957</v>
      </c>
    </row>
    <row r="1714" spans="1:10" ht="54" x14ac:dyDescent="0.25">
      <c r="A1714" s="22">
        <v>1710</v>
      </c>
      <c r="B1714" s="22" t="s">
        <v>5035</v>
      </c>
      <c r="C1714" s="23" t="s">
        <v>5036</v>
      </c>
      <c r="D1714" s="23" t="s">
        <v>5136</v>
      </c>
      <c r="E1714" s="23" t="s">
        <v>9750</v>
      </c>
      <c r="F1714" s="23" t="s">
        <v>9751</v>
      </c>
      <c r="G1714" s="23"/>
      <c r="H1714" s="23" t="s">
        <v>5138</v>
      </c>
      <c r="I1714" s="22"/>
      <c r="J1714" s="23"/>
    </row>
    <row r="1715" spans="1:10" ht="72" x14ac:dyDescent="0.25">
      <c r="A1715" s="20">
        <v>1711</v>
      </c>
      <c r="B1715" s="20" t="s">
        <v>5035</v>
      </c>
      <c r="C1715" s="21" t="s">
        <v>5036</v>
      </c>
      <c r="D1715" s="21" t="s">
        <v>5136</v>
      </c>
      <c r="E1715" s="21" t="s">
        <v>9752</v>
      </c>
      <c r="F1715" s="21" t="s">
        <v>9753</v>
      </c>
      <c r="G1715" s="21" t="s">
        <v>9754</v>
      </c>
      <c r="H1715" s="21" t="s">
        <v>5138</v>
      </c>
      <c r="I1715" s="20"/>
      <c r="J1715" s="21" t="s">
        <v>5957</v>
      </c>
    </row>
    <row r="1716" spans="1:10" ht="36" x14ac:dyDescent="0.25">
      <c r="A1716" s="22">
        <v>1712</v>
      </c>
      <c r="B1716" s="22" t="s">
        <v>5035</v>
      </c>
      <c r="C1716" s="23" t="s">
        <v>5036</v>
      </c>
      <c r="D1716" s="23" t="s">
        <v>5136</v>
      </c>
      <c r="E1716" s="23" t="s">
        <v>9755</v>
      </c>
      <c r="F1716" s="23" t="s">
        <v>9756</v>
      </c>
      <c r="G1716" s="23" t="s">
        <v>9757</v>
      </c>
      <c r="H1716" s="23" t="s">
        <v>5138</v>
      </c>
      <c r="I1716" s="22"/>
      <c r="J1716" s="23"/>
    </row>
    <row r="1717" spans="1:10" ht="18" x14ac:dyDescent="0.25">
      <c r="A1717" s="20">
        <v>1713</v>
      </c>
      <c r="B1717" s="20" t="s">
        <v>5035</v>
      </c>
      <c r="C1717" s="21" t="s">
        <v>5036</v>
      </c>
      <c r="D1717" s="21" t="s">
        <v>5136</v>
      </c>
      <c r="E1717" s="21" t="s">
        <v>9758</v>
      </c>
      <c r="F1717" s="21" t="s">
        <v>9759</v>
      </c>
      <c r="G1717" s="21" t="s">
        <v>9760</v>
      </c>
      <c r="H1717" s="21" t="s">
        <v>5148</v>
      </c>
      <c r="I1717" s="20"/>
      <c r="J1717" s="21"/>
    </row>
    <row r="1718" spans="1:10" ht="54" x14ac:dyDescent="0.25">
      <c r="A1718" s="22">
        <v>1714</v>
      </c>
      <c r="B1718" s="22" t="s">
        <v>5035</v>
      </c>
      <c r="C1718" s="23" t="s">
        <v>5036</v>
      </c>
      <c r="D1718" s="23" t="s">
        <v>5136</v>
      </c>
      <c r="E1718" s="23" t="s">
        <v>5146</v>
      </c>
      <c r="F1718" s="23" t="s">
        <v>9761</v>
      </c>
      <c r="G1718" s="23" t="s">
        <v>6624</v>
      </c>
      <c r="H1718" s="23" t="s">
        <v>5148</v>
      </c>
      <c r="I1718" s="22"/>
      <c r="J1718" s="23" t="s">
        <v>5957</v>
      </c>
    </row>
    <row r="1719" spans="1:10" ht="18" x14ac:dyDescent="0.25">
      <c r="A1719" s="20">
        <v>1715</v>
      </c>
      <c r="B1719" s="20" t="s">
        <v>5035</v>
      </c>
      <c r="C1719" s="21" t="s">
        <v>5036</v>
      </c>
      <c r="D1719" s="21" t="s">
        <v>5136</v>
      </c>
      <c r="E1719" s="21" t="s">
        <v>9762</v>
      </c>
      <c r="F1719" s="21" t="s">
        <v>9763</v>
      </c>
      <c r="G1719" s="21" t="s">
        <v>9764</v>
      </c>
      <c r="H1719" s="21" t="s">
        <v>5148</v>
      </c>
      <c r="I1719" s="20"/>
      <c r="J1719" s="21"/>
    </row>
    <row r="1720" spans="1:10" ht="18" x14ac:dyDescent="0.25">
      <c r="A1720" s="22">
        <v>1716</v>
      </c>
      <c r="B1720" s="22" t="s">
        <v>5035</v>
      </c>
      <c r="C1720" s="23" t="s">
        <v>5036</v>
      </c>
      <c r="D1720" s="23" t="s">
        <v>5136</v>
      </c>
      <c r="E1720" s="23" t="s">
        <v>5149</v>
      </c>
      <c r="F1720" s="23" t="s">
        <v>9765</v>
      </c>
      <c r="G1720" s="23" t="s">
        <v>9766</v>
      </c>
      <c r="H1720" s="23" t="s">
        <v>5148</v>
      </c>
      <c r="I1720" s="22"/>
      <c r="J1720" s="23" t="s">
        <v>6083</v>
      </c>
    </row>
    <row r="1721" spans="1:10" ht="36" x14ac:dyDescent="0.25">
      <c r="A1721" s="20">
        <v>1717</v>
      </c>
      <c r="B1721" s="20" t="s">
        <v>5035</v>
      </c>
      <c r="C1721" s="21" t="s">
        <v>5036</v>
      </c>
      <c r="D1721" s="21" t="s">
        <v>5136</v>
      </c>
      <c r="E1721" s="21" t="s">
        <v>5151</v>
      </c>
      <c r="F1721" s="21" t="s">
        <v>9767</v>
      </c>
      <c r="G1721" s="21" t="s">
        <v>9768</v>
      </c>
      <c r="H1721" s="21" t="s">
        <v>5148</v>
      </c>
      <c r="I1721" s="20"/>
      <c r="J1721" s="21"/>
    </row>
    <row r="1722" spans="1:10" ht="54" x14ac:dyDescent="0.25">
      <c r="A1722" s="22">
        <v>1718</v>
      </c>
      <c r="B1722" s="22" t="s">
        <v>5035</v>
      </c>
      <c r="C1722" s="23" t="s">
        <v>5036</v>
      </c>
      <c r="D1722" s="23" t="s">
        <v>5136</v>
      </c>
      <c r="E1722" s="23" t="s">
        <v>9769</v>
      </c>
      <c r="F1722" s="23" t="s">
        <v>9770</v>
      </c>
      <c r="G1722" s="23" t="s">
        <v>6624</v>
      </c>
      <c r="H1722" s="23" t="s">
        <v>5148</v>
      </c>
      <c r="I1722" s="22"/>
      <c r="J1722" s="23" t="s">
        <v>5957</v>
      </c>
    </row>
    <row r="1723" spans="1:10" ht="72" x14ac:dyDescent="0.25">
      <c r="A1723" s="20">
        <v>1719</v>
      </c>
      <c r="B1723" s="20" t="s">
        <v>5035</v>
      </c>
      <c r="C1723" s="21" t="s">
        <v>5036</v>
      </c>
      <c r="D1723" s="21" t="s">
        <v>5136</v>
      </c>
      <c r="E1723" s="21" t="s">
        <v>9771</v>
      </c>
      <c r="F1723" s="21" t="s">
        <v>9772</v>
      </c>
      <c r="G1723" s="21"/>
      <c r="H1723" s="21" t="s">
        <v>5148</v>
      </c>
      <c r="I1723" s="20"/>
      <c r="J1723" s="21"/>
    </row>
    <row r="1724" spans="1:10" ht="54" x14ac:dyDescent="0.25">
      <c r="A1724" s="22">
        <v>1720</v>
      </c>
      <c r="B1724" s="22" t="s">
        <v>5035</v>
      </c>
      <c r="C1724" s="23" t="s">
        <v>5036</v>
      </c>
      <c r="D1724" s="23" t="s">
        <v>5136</v>
      </c>
      <c r="E1724" s="23" t="s">
        <v>9773</v>
      </c>
      <c r="F1724" s="23" t="s">
        <v>9774</v>
      </c>
      <c r="G1724" s="23" t="s">
        <v>9775</v>
      </c>
      <c r="H1724" s="23" t="s">
        <v>5148</v>
      </c>
      <c r="I1724" s="22"/>
      <c r="J1724" s="23"/>
    </row>
    <row r="1725" spans="1:10" ht="54" x14ac:dyDescent="0.25">
      <c r="A1725" s="20">
        <v>1721</v>
      </c>
      <c r="B1725" s="20" t="s">
        <v>5035</v>
      </c>
      <c r="C1725" s="21" t="s">
        <v>5036</v>
      </c>
      <c r="D1725" s="21" t="s">
        <v>5136</v>
      </c>
      <c r="E1725" s="21" t="s">
        <v>9776</v>
      </c>
      <c r="F1725" s="21" t="s">
        <v>9777</v>
      </c>
      <c r="G1725" s="21"/>
      <c r="H1725" s="21" t="s">
        <v>5159</v>
      </c>
      <c r="I1725" s="20"/>
      <c r="J1725" s="21"/>
    </row>
    <row r="1726" spans="1:10" ht="36" x14ac:dyDescent="0.25">
      <c r="A1726" s="22">
        <v>1722</v>
      </c>
      <c r="B1726" s="22" t="s">
        <v>5035</v>
      </c>
      <c r="C1726" s="23" t="s">
        <v>5036</v>
      </c>
      <c r="D1726" s="23" t="s">
        <v>5136</v>
      </c>
      <c r="E1726" s="23" t="s">
        <v>9778</v>
      </c>
      <c r="F1726" s="23" t="s">
        <v>9779</v>
      </c>
      <c r="G1726" s="23"/>
      <c r="H1726" s="23" t="s">
        <v>5159</v>
      </c>
      <c r="I1726" s="22"/>
      <c r="J1726" s="23"/>
    </row>
    <row r="1727" spans="1:10" ht="36" x14ac:dyDescent="0.25">
      <c r="A1727" s="20">
        <v>1723</v>
      </c>
      <c r="B1727" s="20" t="s">
        <v>5035</v>
      </c>
      <c r="C1727" s="21" t="s">
        <v>5036</v>
      </c>
      <c r="D1727" s="21" t="s">
        <v>5136</v>
      </c>
      <c r="E1727" s="21" t="s">
        <v>9780</v>
      </c>
      <c r="F1727" s="21" t="s">
        <v>9781</v>
      </c>
      <c r="G1727" s="21"/>
      <c r="H1727" s="21" t="s">
        <v>5159</v>
      </c>
      <c r="I1727" s="20"/>
      <c r="J1727" s="21"/>
    </row>
    <row r="1728" spans="1:10" ht="36" x14ac:dyDescent="0.25">
      <c r="A1728" s="22">
        <v>1724</v>
      </c>
      <c r="B1728" s="22" t="s">
        <v>5035</v>
      </c>
      <c r="C1728" s="23" t="s">
        <v>5036</v>
      </c>
      <c r="D1728" s="23" t="s">
        <v>5136</v>
      </c>
      <c r="E1728" s="23" t="s">
        <v>9782</v>
      </c>
      <c r="F1728" s="23" t="s">
        <v>9783</v>
      </c>
      <c r="G1728" s="23" t="s">
        <v>9784</v>
      </c>
      <c r="H1728" s="23" t="s">
        <v>5159</v>
      </c>
      <c r="I1728" s="22"/>
      <c r="J1728" s="23" t="s">
        <v>6083</v>
      </c>
    </row>
    <row r="1729" spans="1:10" ht="36" x14ac:dyDescent="0.25">
      <c r="A1729" s="20">
        <v>1725</v>
      </c>
      <c r="B1729" s="20" t="s">
        <v>5035</v>
      </c>
      <c r="C1729" s="21" t="s">
        <v>5036</v>
      </c>
      <c r="D1729" s="21" t="s">
        <v>5136</v>
      </c>
      <c r="E1729" s="21" t="s">
        <v>9785</v>
      </c>
      <c r="F1729" s="21" t="s">
        <v>9786</v>
      </c>
      <c r="G1729" s="21"/>
      <c r="H1729" s="21" t="s">
        <v>5159</v>
      </c>
      <c r="I1729" s="20"/>
      <c r="J1729" s="21"/>
    </row>
    <row r="1730" spans="1:10" ht="72" x14ac:dyDescent="0.25">
      <c r="A1730" s="22">
        <v>1726</v>
      </c>
      <c r="B1730" s="22" t="s">
        <v>5035</v>
      </c>
      <c r="C1730" s="23" t="s">
        <v>5036</v>
      </c>
      <c r="D1730" s="23" t="s">
        <v>5136</v>
      </c>
      <c r="E1730" s="23" t="s">
        <v>9787</v>
      </c>
      <c r="F1730" s="23" t="s">
        <v>9788</v>
      </c>
      <c r="G1730" s="23"/>
      <c r="H1730" s="23" t="s">
        <v>5159</v>
      </c>
      <c r="I1730" s="22"/>
      <c r="J1730" s="23"/>
    </row>
    <row r="1731" spans="1:10" ht="72" x14ac:dyDescent="0.25">
      <c r="A1731" s="20">
        <v>1727</v>
      </c>
      <c r="B1731" s="20" t="s">
        <v>5035</v>
      </c>
      <c r="C1731" s="21" t="s">
        <v>5036</v>
      </c>
      <c r="D1731" s="21" t="s">
        <v>5136</v>
      </c>
      <c r="E1731" s="21" t="s">
        <v>9789</v>
      </c>
      <c r="F1731" s="21" t="s">
        <v>9790</v>
      </c>
      <c r="G1731" s="21" t="s">
        <v>9791</v>
      </c>
      <c r="H1731" s="21" t="s">
        <v>5159</v>
      </c>
      <c r="I1731" s="20"/>
      <c r="J1731" s="21" t="s">
        <v>5957</v>
      </c>
    </row>
    <row r="1732" spans="1:10" ht="18" x14ac:dyDescent="0.25">
      <c r="A1732" s="22">
        <v>1728</v>
      </c>
      <c r="B1732" s="22" t="s">
        <v>5035</v>
      </c>
      <c r="C1732" s="23" t="s">
        <v>5036</v>
      </c>
      <c r="D1732" s="23" t="s">
        <v>5181</v>
      </c>
      <c r="E1732" s="23" t="s">
        <v>5201</v>
      </c>
      <c r="F1732" s="23" t="s">
        <v>5202</v>
      </c>
      <c r="G1732" s="23" t="s">
        <v>9792</v>
      </c>
      <c r="H1732" s="23" t="s">
        <v>5184</v>
      </c>
      <c r="I1732" s="22"/>
      <c r="J1732" s="23"/>
    </row>
    <row r="1733" spans="1:10" ht="18" x14ac:dyDescent="0.25">
      <c r="A1733" s="20">
        <v>1729</v>
      </c>
      <c r="B1733" s="20" t="s">
        <v>5035</v>
      </c>
      <c r="C1733" s="21" t="s">
        <v>5036</v>
      </c>
      <c r="D1733" s="21" t="s">
        <v>5181</v>
      </c>
      <c r="E1733" s="21" t="s">
        <v>9793</v>
      </c>
      <c r="F1733" s="21" t="s">
        <v>9794</v>
      </c>
      <c r="G1733" s="21" t="s">
        <v>9795</v>
      </c>
      <c r="H1733" s="21" t="s">
        <v>5184</v>
      </c>
      <c r="I1733" s="20"/>
      <c r="J1733" s="21"/>
    </row>
    <row r="1734" spans="1:10" ht="36" x14ac:dyDescent="0.25">
      <c r="A1734" s="22">
        <v>1730</v>
      </c>
      <c r="B1734" s="22" t="s">
        <v>5035</v>
      </c>
      <c r="C1734" s="23" t="s">
        <v>5036</v>
      </c>
      <c r="D1734" s="23" t="s">
        <v>5205</v>
      </c>
      <c r="E1734" s="23" t="s">
        <v>9796</v>
      </c>
      <c r="F1734" s="23" t="s">
        <v>5618</v>
      </c>
      <c r="G1734" s="23" t="s">
        <v>9797</v>
      </c>
      <c r="H1734" s="23" t="s">
        <v>5184</v>
      </c>
      <c r="I1734" s="22"/>
      <c r="J1734" s="23"/>
    </row>
    <row r="1735" spans="1:10" ht="36" x14ac:dyDescent="0.25">
      <c r="A1735" s="20">
        <v>1731</v>
      </c>
      <c r="B1735" s="20" t="s">
        <v>5035</v>
      </c>
      <c r="C1735" s="21" t="s">
        <v>5036</v>
      </c>
      <c r="D1735" s="21" t="s">
        <v>5205</v>
      </c>
      <c r="E1735" s="21" t="s">
        <v>9798</v>
      </c>
      <c r="F1735" s="21" t="s">
        <v>9799</v>
      </c>
      <c r="G1735" s="21" t="s">
        <v>9800</v>
      </c>
      <c r="H1735" s="21" t="s">
        <v>5184</v>
      </c>
      <c r="I1735" s="20"/>
      <c r="J1735" s="21"/>
    </row>
    <row r="1736" spans="1:10" ht="36" x14ac:dyDescent="0.25">
      <c r="A1736" s="22">
        <v>1732</v>
      </c>
      <c r="B1736" s="22" t="s">
        <v>5035</v>
      </c>
      <c r="C1736" s="23" t="s">
        <v>5036</v>
      </c>
      <c r="D1736" s="23" t="s">
        <v>5205</v>
      </c>
      <c r="E1736" s="23" t="s">
        <v>9801</v>
      </c>
      <c r="F1736" s="23" t="s">
        <v>5218</v>
      </c>
      <c r="G1736" s="23" t="s">
        <v>9802</v>
      </c>
      <c r="H1736" s="23" t="s">
        <v>5219</v>
      </c>
      <c r="I1736" s="22"/>
      <c r="J1736" s="23"/>
    </row>
    <row r="1737" spans="1:10" ht="54" x14ac:dyDescent="0.25">
      <c r="A1737" s="20">
        <v>1733</v>
      </c>
      <c r="B1737" s="20" t="s">
        <v>5035</v>
      </c>
      <c r="C1737" s="21" t="s">
        <v>5036</v>
      </c>
      <c r="D1737" s="21" t="s">
        <v>5605</v>
      </c>
      <c r="E1737" s="21" t="s">
        <v>9803</v>
      </c>
      <c r="F1737" s="21" t="s">
        <v>9804</v>
      </c>
      <c r="G1737" s="21" t="s">
        <v>9805</v>
      </c>
      <c r="H1737" s="21" t="s">
        <v>5604</v>
      </c>
      <c r="I1737" s="20"/>
      <c r="J1737" s="21" t="s">
        <v>5957</v>
      </c>
    </row>
    <row r="1738" spans="1:10" ht="36" x14ac:dyDescent="0.25">
      <c r="A1738" s="22">
        <v>1734</v>
      </c>
      <c r="B1738" s="22" t="s">
        <v>5035</v>
      </c>
      <c r="C1738" s="23" t="s">
        <v>5036</v>
      </c>
      <c r="D1738" s="23" t="s">
        <v>5701</v>
      </c>
      <c r="E1738" s="23" t="s">
        <v>9806</v>
      </c>
      <c r="F1738" s="23" t="s">
        <v>9807</v>
      </c>
      <c r="G1738" s="23"/>
      <c r="H1738" s="23" t="s">
        <v>5699</v>
      </c>
      <c r="I1738" s="22"/>
      <c r="J1738" s="23"/>
    </row>
    <row r="1739" spans="1:10" ht="54" x14ac:dyDescent="0.25">
      <c r="A1739" s="20">
        <v>1735</v>
      </c>
      <c r="B1739" s="20" t="s">
        <v>5035</v>
      </c>
      <c r="C1739" s="21" t="s">
        <v>5036</v>
      </c>
      <c r="D1739" s="21" t="s">
        <v>2091</v>
      </c>
      <c r="E1739" s="21" t="s">
        <v>9808</v>
      </c>
      <c r="F1739" s="21" t="s">
        <v>9809</v>
      </c>
      <c r="G1739" s="21" t="s">
        <v>9810</v>
      </c>
      <c r="H1739" s="21" t="s">
        <v>2093</v>
      </c>
      <c r="I1739" s="20"/>
      <c r="J1739" s="21"/>
    </row>
    <row r="1740" spans="1:10" ht="36" x14ac:dyDescent="0.25">
      <c r="A1740" s="22">
        <v>1736</v>
      </c>
      <c r="B1740" s="22" t="s">
        <v>5035</v>
      </c>
      <c r="C1740" s="23" t="s">
        <v>5036</v>
      </c>
      <c r="D1740" s="23" t="s">
        <v>9811</v>
      </c>
      <c r="E1740" s="23" t="s">
        <v>9812</v>
      </c>
      <c r="F1740" s="23" t="s">
        <v>9813</v>
      </c>
      <c r="G1740" s="23" t="s">
        <v>9814</v>
      </c>
      <c r="H1740" s="23" t="s">
        <v>5230</v>
      </c>
      <c r="I1740" s="22"/>
      <c r="J1740" s="23"/>
    </row>
    <row r="1741" spans="1:10" ht="72" x14ac:dyDescent="0.25">
      <c r="A1741" s="20">
        <v>1737</v>
      </c>
      <c r="B1741" s="20" t="s">
        <v>5035</v>
      </c>
      <c r="C1741" s="21" t="s">
        <v>5036</v>
      </c>
      <c r="D1741" s="21" t="s">
        <v>9811</v>
      </c>
      <c r="E1741" s="21" t="s">
        <v>9636</v>
      </c>
      <c r="F1741" s="21" t="s">
        <v>9815</v>
      </c>
      <c r="G1741" s="21" t="s">
        <v>6624</v>
      </c>
      <c r="H1741" s="21" t="s">
        <v>5230</v>
      </c>
      <c r="I1741" s="20"/>
      <c r="J1741" s="21" t="s">
        <v>5957</v>
      </c>
    </row>
    <row r="1742" spans="1:10" ht="18" x14ac:dyDescent="0.25">
      <c r="A1742" s="22">
        <v>1738</v>
      </c>
      <c r="B1742" s="22" t="s">
        <v>5035</v>
      </c>
      <c r="C1742" s="23" t="s">
        <v>5036</v>
      </c>
      <c r="D1742" s="23" t="s">
        <v>9816</v>
      </c>
      <c r="E1742" s="23" t="s">
        <v>9817</v>
      </c>
      <c r="F1742" s="23" t="s">
        <v>9202</v>
      </c>
      <c r="G1742" s="23" t="s">
        <v>9818</v>
      </c>
      <c r="H1742" s="23" t="s">
        <v>5230</v>
      </c>
      <c r="I1742" s="22"/>
      <c r="J1742" s="23"/>
    </row>
    <row r="1743" spans="1:10" ht="18" x14ac:dyDescent="0.25">
      <c r="A1743" s="20">
        <v>1739</v>
      </c>
      <c r="B1743" s="20" t="s">
        <v>5035</v>
      </c>
      <c r="C1743" s="21" t="s">
        <v>5036</v>
      </c>
      <c r="D1743" s="21" t="s">
        <v>9816</v>
      </c>
      <c r="E1743" s="21" t="s">
        <v>9819</v>
      </c>
      <c r="F1743" s="21" t="s">
        <v>9820</v>
      </c>
      <c r="G1743" s="21" t="s">
        <v>9818</v>
      </c>
      <c r="H1743" s="21" t="s">
        <v>5230</v>
      </c>
      <c r="I1743" s="20"/>
      <c r="J1743" s="21"/>
    </row>
    <row r="1744" spans="1:10" ht="36" x14ac:dyDescent="0.25">
      <c r="A1744" s="22">
        <v>1740</v>
      </c>
      <c r="B1744" s="22" t="s">
        <v>5035</v>
      </c>
      <c r="C1744" s="23" t="s">
        <v>5036</v>
      </c>
      <c r="D1744" s="23" t="s">
        <v>9816</v>
      </c>
      <c r="E1744" s="23" t="s">
        <v>9821</v>
      </c>
      <c r="F1744" s="23" t="s">
        <v>9822</v>
      </c>
      <c r="G1744" s="23" t="s">
        <v>9818</v>
      </c>
      <c r="H1744" s="23" t="s">
        <v>5230</v>
      </c>
      <c r="I1744" s="22"/>
      <c r="J1744" s="23"/>
    </row>
    <row r="1745" spans="1:10" ht="72" x14ac:dyDescent="0.25">
      <c r="A1745" s="20">
        <v>1741</v>
      </c>
      <c r="B1745" s="20" t="s">
        <v>5035</v>
      </c>
      <c r="C1745" s="21" t="s">
        <v>5036</v>
      </c>
      <c r="D1745" s="21" t="s">
        <v>5231</v>
      </c>
      <c r="E1745" s="21" t="s">
        <v>9823</v>
      </c>
      <c r="F1745" s="21" t="s">
        <v>9824</v>
      </c>
      <c r="G1745" s="21" t="s">
        <v>9825</v>
      </c>
      <c r="H1745" s="21" t="s">
        <v>5233</v>
      </c>
      <c r="I1745" s="20"/>
      <c r="J1745" s="21" t="s">
        <v>5957</v>
      </c>
    </row>
    <row r="1746" spans="1:10" ht="18" x14ac:dyDescent="0.25">
      <c r="A1746" s="22">
        <v>1742</v>
      </c>
      <c r="B1746" s="22" t="s">
        <v>5035</v>
      </c>
      <c r="C1746" s="23" t="s">
        <v>5036</v>
      </c>
      <c r="D1746" s="23" t="s">
        <v>5231</v>
      </c>
      <c r="E1746" s="23" t="s">
        <v>9826</v>
      </c>
      <c r="F1746" s="23" t="s">
        <v>9827</v>
      </c>
      <c r="G1746" s="23" t="s">
        <v>9825</v>
      </c>
      <c r="H1746" s="23" t="s">
        <v>5233</v>
      </c>
      <c r="I1746" s="22"/>
      <c r="J1746" s="23" t="s">
        <v>5957</v>
      </c>
    </row>
    <row r="1747" spans="1:10" ht="18" x14ac:dyDescent="0.25">
      <c r="A1747" s="20">
        <v>1743</v>
      </c>
      <c r="B1747" s="20" t="s">
        <v>5035</v>
      </c>
      <c r="C1747" s="21" t="s">
        <v>5036</v>
      </c>
      <c r="D1747" s="21" t="s">
        <v>5231</v>
      </c>
      <c r="E1747" s="21" t="s">
        <v>9828</v>
      </c>
      <c r="F1747" s="21" t="s">
        <v>9829</v>
      </c>
      <c r="G1747" s="21" t="s">
        <v>9825</v>
      </c>
      <c r="H1747" s="21" t="s">
        <v>5233</v>
      </c>
      <c r="I1747" s="20"/>
      <c r="J1747" s="21" t="s">
        <v>5957</v>
      </c>
    </row>
    <row r="1748" spans="1:10" ht="18" x14ac:dyDescent="0.25">
      <c r="A1748" s="22">
        <v>1744</v>
      </c>
      <c r="B1748" s="22" t="s">
        <v>5035</v>
      </c>
      <c r="C1748" s="23" t="s">
        <v>5036</v>
      </c>
      <c r="D1748" s="23" t="s">
        <v>5231</v>
      </c>
      <c r="E1748" s="23" t="s">
        <v>9830</v>
      </c>
      <c r="F1748" s="23" t="s">
        <v>9831</v>
      </c>
      <c r="G1748" s="23" t="s">
        <v>9825</v>
      </c>
      <c r="H1748" s="23" t="s">
        <v>5233</v>
      </c>
      <c r="I1748" s="22"/>
      <c r="J1748" s="23" t="s">
        <v>5957</v>
      </c>
    </row>
    <row r="1749" spans="1:10" ht="54" x14ac:dyDescent="0.25">
      <c r="A1749" s="20">
        <v>1745</v>
      </c>
      <c r="B1749" s="20" t="s">
        <v>5035</v>
      </c>
      <c r="C1749" s="21" t="s">
        <v>5036</v>
      </c>
      <c r="D1749" s="21" t="s">
        <v>5231</v>
      </c>
      <c r="E1749" s="21" t="s">
        <v>9832</v>
      </c>
      <c r="F1749" s="21" t="s">
        <v>9833</v>
      </c>
      <c r="G1749" s="21" t="s">
        <v>9825</v>
      </c>
      <c r="H1749" s="21" t="s">
        <v>5233</v>
      </c>
      <c r="I1749" s="20"/>
      <c r="J1749" s="21" t="s">
        <v>5957</v>
      </c>
    </row>
    <row r="1750" spans="1:10" ht="72" x14ac:dyDescent="0.25">
      <c r="A1750" s="22">
        <v>1746</v>
      </c>
      <c r="B1750" s="22" t="s">
        <v>5035</v>
      </c>
      <c r="C1750" s="23" t="s">
        <v>5036</v>
      </c>
      <c r="D1750" s="23" t="s">
        <v>5231</v>
      </c>
      <c r="E1750" s="23" t="s">
        <v>9834</v>
      </c>
      <c r="F1750" s="23" t="s">
        <v>9835</v>
      </c>
      <c r="G1750" s="23" t="s">
        <v>9825</v>
      </c>
      <c r="H1750" s="23" t="s">
        <v>5233</v>
      </c>
      <c r="I1750" s="22"/>
      <c r="J1750" s="23" t="s">
        <v>5957</v>
      </c>
    </row>
    <row r="1751" spans="1:10" ht="18" x14ac:dyDescent="0.25">
      <c r="A1751" s="20">
        <v>1747</v>
      </c>
      <c r="B1751" s="20" t="s">
        <v>5035</v>
      </c>
      <c r="C1751" s="21" t="s">
        <v>5036</v>
      </c>
      <c r="D1751" s="21" t="s">
        <v>5231</v>
      </c>
      <c r="E1751" s="21" t="s">
        <v>9836</v>
      </c>
      <c r="F1751" s="21" t="s">
        <v>9837</v>
      </c>
      <c r="G1751" s="21" t="s">
        <v>9825</v>
      </c>
      <c r="H1751" s="21" t="s">
        <v>5233</v>
      </c>
      <c r="I1751" s="20"/>
      <c r="J1751" s="21" t="s">
        <v>5957</v>
      </c>
    </row>
    <row r="1752" spans="1:10" ht="54" x14ac:dyDescent="0.25">
      <c r="A1752" s="22">
        <v>1748</v>
      </c>
      <c r="B1752" s="22" t="s">
        <v>5035</v>
      </c>
      <c r="C1752" s="23" t="s">
        <v>5036</v>
      </c>
      <c r="D1752" s="23" t="s">
        <v>5231</v>
      </c>
      <c r="E1752" s="23" t="s">
        <v>9838</v>
      </c>
      <c r="F1752" s="23" t="s">
        <v>9839</v>
      </c>
      <c r="G1752" s="23" t="s">
        <v>9825</v>
      </c>
      <c r="H1752" s="23" t="s">
        <v>5233</v>
      </c>
      <c r="I1752" s="22"/>
      <c r="J1752" s="23" t="s">
        <v>5957</v>
      </c>
    </row>
    <row r="1753" spans="1:10" ht="18" x14ac:dyDescent="0.25">
      <c r="A1753" s="20">
        <v>1749</v>
      </c>
      <c r="B1753" s="20" t="s">
        <v>5035</v>
      </c>
      <c r="C1753" s="21" t="s">
        <v>5036</v>
      </c>
      <c r="D1753" s="21" t="s">
        <v>5234</v>
      </c>
      <c r="E1753" s="21" t="s">
        <v>9840</v>
      </c>
      <c r="F1753" s="21" t="s">
        <v>8467</v>
      </c>
      <c r="G1753" s="21" t="s">
        <v>9841</v>
      </c>
      <c r="H1753" s="21" t="s">
        <v>5236</v>
      </c>
      <c r="I1753" s="20"/>
      <c r="J1753" s="21"/>
    </row>
    <row r="1754" spans="1:10" ht="18" x14ac:dyDescent="0.25">
      <c r="A1754" s="22">
        <v>1750</v>
      </c>
      <c r="B1754" s="22" t="s">
        <v>5035</v>
      </c>
      <c r="C1754" s="23" t="s">
        <v>5036</v>
      </c>
      <c r="D1754" s="23" t="s">
        <v>5234</v>
      </c>
      <c r="E1754" s="23" t="s">
        <v>9842</v>
      </c>
      <c r="F1754" s="23" t="s">
        <v>1156</v>
      </c>
      <c r="G1754" s="23" t="s">
        <v>9841</v>
      </c>
      <c r="H1754" s="23" t="s">
        <v>5236</v>
      </c>
      <c r="I1754" s="22"/>
      <c r="J1754" s="23"/>
    </row>
    <row r="1755" spans="1:10" ht="36" x14ac:dyDescent="0.25">
      <c r="A1755" s="20">
        <v>1751</v>
      </c>
      <c r="B1755" s="20" t="s">
        <v>5035</v>
      </c>
      <c r="C1755" s="21" t="s">
        <v>5036</v>
      </c>
      <c r="D1755" s="21" t="s">
        <v>5234</v>
      </c>
      <c r="E1755" s="21" t="s">
        <v>9843</v>
      </c>
      <c r="F1755" s="21" t="s">
        <v>9844</v>
      </c>
      <c r="G1755" s="21" t="s">
        <v>9841</v>
      </c>
      <c r="H1755" s="21" t="s">
        <v>5236</v>
      </c>
      <c r="I1755" s="20"/>
      <c r="J1755" s="21"/>
    </row>
    <row r="1756" spans="1:10" ht="18" x14ac:dyDescent="0.25">
      <c r="A1756" s="22">
        <v>1752</v>
      </c>
      <c r="B1756" s="22" t="s">
        <v>5035</v>
      </c>
      <c r="C1756" s="23" t="s">
        <v>5036</v>
      </c>
      <c r="D1756" s="23" t="s">
        <v>5239</v>
      </c>
      <c r="E1756" s="23" t="s">
        <v>9845</v>
      </c>
      <c r="F1756" s="23" t="s">
        <v>9846</v>
      </c>
      <c r="G1756" s="23" t="s">
        <v>9847</v>
      </c>
      <c r="H1756" s="23" t="s">
        <v>5241</v>
      </c>
      <c r="I1756" s="22"/>
      <c r="J1756" s="23"/>
    </row>
    <row r="1757" spans="1:10" ht="18" x14ac:dyDescent="0.25">
      <c r="A1757" s="20">
        <v>1753</v>
      </c>
      <c r="B1757" s="20" t="s">
        <v>5035</v>
      </c>
      <c r="C1757" s="21" t="s">
        <v>5036</v>
      </c>
      <c r="D1757" s="21" t="s">
        <v>5239</v>
      </c>
      <c r="E1757" s="21" t="s">
        <v>9848</v>
      </c>
      <c r="F1757" s="21" t="s">
        <v>9849</v>
      </c>
      <c r="G1757" s="21" t="s">
        <v>9850</v>
      </c>
      <c r="H1757" s="21" t="s">
        <v>5241</v>
      </c>
      <c r="I1757" s="20"/>
      <c r="J1757" s="21"/>
    </row>
    <row r="1758" spans="1:10" ht="36" x14ac:dyDescent="0.25">
      <c r="A1758" s="22">
        <v>1754</v>
      </c>
      <c r="B1758" s="22" t="s">
        <v>5035</v>
      </c>
      <c r="C1758" s="23" t="s">
        <v>5036</v>
      </c>
      <c r="D1758" s="23" t="s">
        <v>5246</v>
      </c>
      <c r="E1758" s="23" t="s">
        <v>9851</v>
      </c>
      <c r="F1758" s="23" t="s">
        <v>9852</v>
      </c>
      <c r="G1758" s="23" t="s">
        <v>9853</v>
      </c>
      <c r="H1758" s="23" t="s">
        <v>5248</v>
      </c>
      <c r="I1758" s="22"/>
      <c r="J1758" s="23" t="s">
        <v>5957</v>
      </c>
    </row>
    <row r="1759" spans="1:10" ht="36" x14ac:dyDescent="0.25">
      <c r="A1759" s="20">
        <v>1755</v>
      </c>
      <c r="B1759" s="20" t="s">
        <v>5035</v>
      </c>
      <c r="C1759" s="21" t="s">
        <v>5036</v>
      </c>
      <c r="D1759" s="21" t="s">
        <v>5605</v>
      </c>
      <c r="E1759" s="21" t="s">
        <v>9854</v>
      </c>
      <c r="F1759" s="21" t="s">
        <v>5618</v>
      </c>
      <c r="G1759" s="21" t="s">
        <v>9855</v>
      </c>
      <c r="H1759" s="21" t="s">
        <v>5604</v>
      </c>
      <c r="I1759" s="20"/>
      <c r="J1759" s="21" t="s">
        <v>6107</v>
      </c>
    </row>
    <row r="1760" spans="1:10" ht="36" x14ac:dyDescent="0.25">
      <c r="A1760" s="22">
        <v>1756</v>
      </c>
      <c r="B1760" s="22" t="s">
        <v>5259</v>
      </c>
      <c r="C1760" s="23" t="s">
        <v>5260</v>
      </c>
      <c r="D1760" s="23" t="s">
        <v>5273</v>
      </c>
      <c r="E1760" s="23" t="s">
        <v>9856</v>
      </c>
      <c r="F1760" s="23" t="s">
        <v>5281</v>
      </c>
      <c r="G1760" s="23"/>
      <c r="H1760" s="23" t="s">
        <v>5275</v>
      </c>
      <c r="I1760" s="22"/>
      <c r="J1760" s="23"/>
    </row>
    <row r="1761" spans="1:10" ht="36" x14ac:dyDescent="0.25">
      <c r="A1761" s="20">
        <v>1757</v>
      </c>
      <c r="B1761" s="20" t="s">
        <v>5259</v>
      </c>
      <c r="C1761" s="21" t="s">
        <v>5260</v>
      </c>
      <c r="D1761" s="21" t="s">
        <v>5273</v>
      </c>
      <c r="E1761" s="21" t="s">
        <v>9857</v>
      </c>
      <c r="F1761" s="21" t="s">
        <v>9858</v>
      </c>
      <c r="G1761" s="21" t="s">
        <v>9859</v>
      </c>
      <c r="H1761" s="21" t="s">
        <v>5275</v>
      </c>
      <c r="I1761" s="20"/>
      <c r="J1761" s="21" t="s">
        <v>6083</v>
      </c>
    </row>
    <row r="1762" spans="1:10" ht="36" x14ac:dyDescent="0.25">
      <c r="A1762" s="22">
        <v>1758</v>
      </c>
      <c r="B1762" s="22" t="s">
        <v>5259</v>
      </c>
      <c r="C1762" s="23" t="s">
        <v>5260</v>
      </c>
      <c r="D1762" s="23" t="s">
        <v>5273</v>
      </c>
      <c r="E1762" s="23" t="s">
        <v>9860</v>
      </c>
      <c r="F1762" s="23" t="s">
        <v>9861</v>
      </c>
      <c r="G1762" s="23" t="s">
        <v>9862</v>
      </c>
      <c r="H1762" s="23" t="s">
        <v>5275</v>
      </c>
      <c r="I1762" s="22"/>
      <c r="J1762" s="23"/>
    </row>
    <row r="1763" spans="1:10" ht="36" x14ac:dyDescent="0.25">
      <c r="A1763" s="20">
        <v>1759</v>
      </c>
      <c r="B1763" s="20" t="s">
        <v>5259</v>
      </c>
      <c r="C1763" s="21" t="s">
        <v>5260</v>
      </c>
      <c r="D1763" s="21" t="s">
        <v>5273</v>
      </c>
      <c r="E1763" s="21" t="s">
        <v>9863</v>
      </c>
      <c r="F1763" s="21" t="s">
        <v>9864</v>
      </c>
      <c r="G1763" s="21" t="s">
        <v>9862</v>
      </c>
      <c r="H1763" s="21" t="s">
        <v>5275</v>
      </c>
      <c r="I1763" s="20"/>
      <c r="J1763" s="21"/>
    </row>
    <row r="1764" spans="1:10" ht="54" x14ac:dyDescent="0.25">
      <c r="A1764" s="22">
        <v>1760</v>
      </c>
      <c r="B1764" s="22" t="s">
        <v>5259</v>
      </c>
      <c r="C1764" s="23" t="s">
        <v>5260</v>
      </c>
      <c r="D1764" s="23" t="s">
        <v>5273</v>
      </c>
      <c r="E1764" s="23" t="s">
        <v>9865</v>
      </c>
      <c r="F1764" s="23" t="s">
        <v>9866</v>
      </c>
      <c r="G1764" s="23" t="s">
        <v>9867</v>
      </c>
      <c r="H1764" s="23" t="s">
        <v>5283</v>
      </c>
      <c r="I1764" s="22"/>
      <c r="J1764" s="23" t="s">
        <v>5957</v>
      </c>
    </row>
    <row r="1765" spans="1:10" ht="36" x14ac:dyDescent="0.25">
      <c r="A1765" s="20">
        <v>1761</v>
      </c>
      <c r="B1765" s="20" t="s">
        <v>5259</v>
      </c>
      <c r="C1765" s="21" t="s">
        <v>5260</v>
      </c>
      <c r="D1765" s="21" t="s">
        <v>5273</v>
      </c>
      <c r="E1765" s="21" t="s">
        <v>9868</v>
      </c>
      <c r="F1765" s="21" t="s">
        <v>9869</v>
      </c>
      <c r="G1765" s="21" t="s">
        <v>9870</v>
      </c>
      <c r="H1765" s="21" t="s">
        <v>5289</v>
      </c>
      <c r="I1765" s="20"/>
      <c r="J1765" s="21"/>
    </row>
    <row r="1766" spans="1:10" ht="36" x14ac:dyDescent="0.25">
      <c r="A1766" s="22">
        <v>1762</v>
      </c>
      <c r="B1766" s="22" t="s">
        <v>5259</v>
      </c>
      <c r="C1766" s="23" t="s">
        <v>5260</v>
      </c>
      <c r="D1766" s="23" t="s">
        <v>5273</v>
      </c>
      <c r="E1766" s="23" t="s">
        <v>9871</v>
      </c>
      <c r="F1766" s="23" t="s">
        <v>9872</v>
      </c>
      <c r="G1766" s="23" t="s">
        <v>9873</v>
      </c>
      <c r="H1766" s="23" t="s">
        <v>5289</v>
      </c>
      <c r="I1766" s="22"/>
      <c r="J1766" s="23"/>
    </row>
    <row r="1767" spans="1:10" ht="36" x14ac:dyDescent="0.25">
      <c r="A1767" s="20">
        <v>1763</v>
      </c>
      <c r="B1767" s="20" t="s">
        <v>5259</v>
      </c>
      <c r="C1767" s="21" t="s">
        <v>5260</v>
      </c>
      <c r="D1767" s="21" t="s">
        <v>5273</v>
      </c>
      <c r="E1767" s="21" t="s">
        <v>9874</v>
      </c>
      <c r="F1767" s="21" t="s">
        <v>9875</v>
      </c>
      <c r="G1767" s="21" t="s">
        <v>9876</v>
      </c>
      <c r="H1767" s="21" t="s">
        <v>5289</v>
      </c>
      <c r="I1767" s="20"/>
      <c r="J1767" s="21"/>
    </row>
    <row r="1768" spans="1:10" ht="36" x14ac:dyDescent="0.25">
      <c r="A1768" s="22">
        <v>1764</v>
      </c>
      <c r="B1768" s="22" t="s">
        <v>5259</v>
      </c>
      <c r="C1768" s="23" t="s">
        <v>5260</v>
      </c>
      <c r="D1768" s="23" t="s">
        <v>5273</v>
      </c>
      <c r="E1768" s="23" t="s">
        <v>9877</v>
      </c>
      <c r="F1768" s="23" t="s">
        <v>9878</v>
      </c>
      <c r="G1768" s="23" t="s">
        <v>9879</v>
      </c>
      <c r="H1768" s="23" t="s">
        <v>5303</v>
      </c>
      <c r="I1768" s="22"/>
      <c r="J1768" s="23"/>
    </row>
    <row r="1769" spans="1:10" ht="36" x14ac:dyDescent="0.25">
      <c r="A1769" s="20">
        <v>1765</v>
      </c>
      <c r="B1769" s="20" t="s">
        <v>5259</v>
      </c>
      <c r="C1769" s="21" t="s">
        <v>5260</v>
      </c>
      <c r="D1769" s="21" t="s">
        <v>5273</v>
      </c>
      <c r="E1769" s="21" t="s">
        <v>9880</v>
      </c>
      <c r="F1769" s="21" t="s">
        <v>9881</v>
      </c>
      <c r="G1769" s="21"/>
      <c r="H1769" s="21" t="s">
        <v>5303</v>
      </c>
      <c r="I1769" s="20"/>
      <c r="J1769" s="21"/>
    </row>
    <row r="1770" spans="1:10" ht="72" x14ac:dyDescent="0.25">
      <c r="A1770" s="22">
        <v>1766</v>
      </c>
      <c r="B1770" s="22" t="s">
        <v>5259</v>
      </c>
      <c r="C1770" s="23" t="s">
        <v>5260</v>
      </c>
      <c r="D1770" s="23" t="s">
        <v>5273</v>
      </c>
      <c r="E1770" s="23" t="s">
        <v>9882</v>
      </c>
      <c r="F1770" s="23" t="s">
        <v>9883</v>
      </c>
      <c r="G1770" s="23" t="s">
        <v>9884</v>
      </c>
      <c r="H1770" s="23" t="s">
        <v>5303</v>
      </c>
      <c r="I1770" s="22"/>
      <c r="J1770" s="23"/>
    </row>
    <row r="1771" spans="1:10" ht="18" x14ac:dyDescent="0.25">
      <c r="A1771" s="20">
        <v>1767</v>
      </c>
      <c r="B1771" s="20" t="s">
        <v>5259</v>
      </c>
      <c r="C1771" s="21" t="s">
        <v>5260</v>
      </c>
      <c r="D1771" s="21" t="s">
        <v>5310</v>
      </c>
      <c r="E1771" s="21" t="s">
        <v>5319</v>
      </c>
      <c r="F1771" s="21" t="s">
        <v>9885</v>
      </c>
      <c r="G1771" s="21" t="s">
        <v>9886</v>
      </c>
      <c r="H1771" s="21" t="s">
        <v>5318</v>
      </c>
      <c r="I1771" s="20"/>
      <c r="J1771" s="21"/>
    </row>
    <row r="1772" spans="1:10" ht="90" x14ac:dyDescent="0.25">
      <c r="A1772" s="22">
        <v>1768</v>
      </c>
      <c r="B1772" s="22" t="s">
        <v>5259</v>
      </c>
      <c r="C1772" s="23" t="s">
        <v>5260</v>
      </c>
      <c r="D1772" s="23" t="s">
        <v>5310</v>
      </c>
      <c r="E1772" s="23" t="s">
        <v>9887</v>
      </c>
      <c r="F1772" s="23" t="s">
        <v>9888</v>
      </c>
      <c r="G1772" s="23" t="s">
        <v>9889</v>
      </c>
      <c r="H1772" s="23" t="s">
        <v>5318</v>
      </c>
      <c r="I1772" s="22"/>
      <c r="J1772" s="23"/>
    </row>
    <row r="1773" spans="1:10" ht="36" x14ac:dyDescent="0.25">
      <c r="A1773" s="20">
        <v>1769</v>
      </c>
      <c r="B1773" s="20" t="s">
        <v>5259</v>
      </c>
      <c r="C1773" s="21" t="s">
        <v>5260</v>
      </c>
      <c r="D1773" s="21" t="s">
        <v>5310</v>
      </c>
      <c r="E1773" s="21" t="s">
        <v>9890</v>
      </c>
      <c r="F1773" s="21" t="s">
        <v>9891</v>
      </c>
      <c r="G1773" s="21"/>
      <c r="H1773" s="21" t="s">
        <v>5318</v>
      </c>
      <c r="I1773" s="20"/>
      <c r="J1773" s="21"/>
    </row>
    <row r="1774" spans="1:10" ht="54" x14ac:dyDescent="0.25">
      <c r="A1774" s="22">
        <v>1770</v>
      </c>
      <c r="B1774" s="22" t="s">
        <v>5259</v>
      </c>
      <c r="C1774" s="23" t="s">
        <v>5260</v>
      </c>
      <c r="D1774" s="23" t="s">
        <v>5310</v>
      </c>
      <c r="E1774" s="23" t="s">
        <v>9892</v>
      </c>
      <c r="F1774" s="23" t="s">
        <v>9893</v>
      </c>
      <c r="G1774" s="23"/>
      <c r="H1774" s="23" t="s">
        <v>5318</v>
      </c>
      <c r="I1774" s="22"/>
      <c r="J1774" s="23"/>
    </row>
    <row r="1775" spans="1:10" ht="72" x14ac:dyDescent="0.25">
      <c r="A1775" s="20">
        <v>1771</v>
      </c>
      <c r="B1775" s="20" t="s">
        <v>5259</v>
      </c>
      <c r="C1775" s="21" t="s">
        <v>5260</v>
      </c>
      <c r="D1775" s="21" t="s">
        <v>5310</v>
      </c>
      <c r="E1775" s="21" t="s">
        <v>9894</v>
      </c>
      <c r="F1775" s="21" t="s">
        <v>9895</v>
      </c>
      <c r="G1775" s="21" t="s">
        <v>9896</v>
      </c>
      <c r="H1775" s="21" t="s">
        <v>5325</v>
      </c>
      <c r="I1775" s="20"/>
      <c r="J1775" s="21"/>
    </row>
    <row r="1776" spans="1:10" ht="36" x14ac:dyDescent="0.25">
      <c r="A1776" s="22">
        <v>1772</v>
      </c>
      <c r="B1776" s="22" t="s">
        <v>5259</v>
      </c>
      <c r="C1776" s="23" t="s">
        <v>5260</v>
      </c>
      <c r="D1776" s="23" t="s">
        <v>5341</v>
      </c>
      <c r="E1776" s="23" t="s">
        <v>9897</v>
      </c>
      <c r="F1776" s="23" t="s">
        <v>9898</v>
      </c>
      <c r="G1776" s="23" t="s">
        <v>8334</v>
      </c>
      <c r="H1776" s="23" t="s">
        <v>5325</v>
      </c>
      <c r="I1776" s="22"/>
      <c r="J1776" s="23"/>
    </row>
    <row r="1777" spans="1:10" ht="36" x14ac:dyDescent="0.25">
      <c r="A1777" s="20">
        <v>1773</v>
      </c>
      <c r="B1777" s="20" t="s">
        <v>5259</v>
      </c>
      <c r="C1777" s="21" t="s">
        <v>5260</v>
      </c>
      <c r="D1777" s="21" t="s">
        <v>5344</v>
      </c>
      <c r="E1777" s="21" t="s">
        <v>9899</v>
      </c>
      <c r="F1777" s="21" t="s">
        <v>9900</v>
      </c>
      <c r="G1777" s="21"/>
      <c r="H1777" s="21" t="s">
        <v>5325</v>
      </c>
      <c r="I1777" s="20"/>
      <c r="J1777" s="21"/>
    </row>
    <row r="1778" spans="1:10" ht="36" x14ac:dyDescent="0.25">
      <c r="A1778" s="22">
        <v>1774</v>
      </c>
      <c r="B1778" s="22" t="s">
        <v>5259</v>
      </c>
      <c r="C1778" s="23" t="s">
        <v>5260</v>
      </c>
      <c r="D1778" s="23" t="s">
        <v>5344</v>
      </c>
      <c r="E1778" s="23" t="s">
        <v>9901</v>
      </c>
      <c r="F1778" s="23" t="s">
        <v>9902</v>
      </c>
      <c r="G1778" s="23" t="s">
        <v>8032</v>
      </c>
      <c r="H1778" s="23" t="s">
        <v>5325</v>
      </c>
      <c r="I1778" s="22"/>
      <c r="J1778" s="23"/>
    </row>
    <row r="1779" spans="1:10" ht="18" x14ac:dyDescent="0.25">
      <c r="A1779" s="20">
        <v>1775</v>
      </c>
      <c r="B1779" s="20" t="s">
        <v>5259</v>
      </c>
      <c r="C1779" s="21" t="s">
        <v>5260</v>
      </c>
      <c r="D1779" s="21" t="s">
        <v>5344</v>
      </c>
      <c r="E1779" s="21" t="s">
        <v>9903</v>
      </c>
      <c r="F1779" s="21" t="s">
        <v>9904</v>
      </c>
      <c r="G1779" s="21" t="s">
        <v>9905</v>
      </c>
      <c r="H1779" s="21" t="s">
        <v>5325</v>
      </c>
      <c r="I1779" s="20"/>
      <c r="J1779" s="21"/>
    </row>
    <row r="1780" spans="1:10" ht="18" x14ac:dyDescent="0.25">
      <c r="A1780" s="22">
        <v>1776</v>
      </c>
      <c r="B1780" s="22" t="s">
        <v>5259</v>
      </c>
      <c r="C1780" s="23" t="s">
        <v>5260</v>
      </c>
      <c r="D1780" s="23" t="s">
        <v>5344</v>
      </c>
      <c r="E1780" s="23" t="s">
        <v>9906</v>
      </c>
      <c r="F1780" s="23" t="s">
        <v>9907</v>
      </c>
      <c r="G1780" s="23"/>
      <c r="H1780" s="23" t="s">
        <v>5325</v>
      </c>
      <c r="I1780" s="22"/>
      <c r="J1780" s="23"/>
    </row>
    <row r="1781" spans="1:10" ht="36" x14ac:dyDescent="0.25">
      <c r="A1781" s="20">
        <v>1777</v>
      </c>
      <c r="B1781" s="20" t="s">
        <v>5259</v>
      </c>
      <c r="C1781" s="21" t="s">
        <v>5260</v>
      </c>
      <c r="D1781" s="21" t="s">
        <v>5575</v>
      </c>
      <c r="E1781" s="21" t="s">
        <v>9908</v>
      </c>
      <c r="F1781" s="21" t="s">
        <v>9909</v>
      </c>
      <c r="G1781" s="21" t="s">
        <v>9910</v>
      </c>
      <c r="H1781" s="21" t="s">
        <v>5584</v>
      </c>
      <c r="I1781" s="20"/>
      <c r="J1781" s="21"/>
    </row>
    <row r="1782" spans="1:10" ht="36" x14ac:dyDescent="0.25">
      <c r="A1782" s="22">
        <v>1778</v>
      </c>
      <c r="B1782" s="22" t="s">
        <v>5259</v>
      </c>
      <c r="C1782" s="23" t="s">
        <v>5260</v>
      </c>
      <c r="D1782" s="23" t="s">
        <v>5575</v>
      </c>
      <c r="E1782" s="23" t="s">
        <v>9911</v>
      </c>
      <c r="F1782" s="23" t="s">
        <v>9912</v>
      </c>
      <c r="G1782" s="23" t="s">
        <v>9913</v>
      </c>
      <c r="H1782" s="23" t="s">
        <v>5604</v>
      </c>
      <c r="I1782" s="22"/>
      <c r="J1782" s="23"/>
    </row>
    <row r="1783" spans="1:10" ht="18" x14ac:dyDescent="0.25">
      <c r="A1783" s="20">
        <v>1779</v>
      </c>
      <c r="B1783" s="20" t="s">
        <v>5259</v>
      </c>
      <c r="C1783" s="21" t="s">
        <v>5260</v>
      </c>
      <c r="D1783" s="21" t="s">
        <v>5751</v>
      </c>
      <c r="E1783" s="21" t="s">
        <v>9914</v>
      </c>
      <c r="F1783" s="21" t="s">
        <v>9915</v>
      </c>
      <c r="G1783" s="21" t="s">
        <v>9913</v>
      </c>
      <c r="H1783" s="21" t="s">
        <v>5753</v>
      </c>
      <c r="I1783" s="20"/>
      <c r="J1783" s="21"/>
    </row>
    <row r="1784" spans="1:10" ht="54" x14ac:dyDescent="0.25">
      <c r="A1784" s="22">
        <v>1780</v>
      </c>
      <c r="B1784" s="22" t="s">
        <v>5259</v>
      </c>
      <c r="C1784" s="23" t="s">
        <v>5260</v>
      </c>
      <c r="D1784" s="23" t="s">
        <v>5413</v>
      </c>
      <c r="E1784" s="23" t="s">
        <v>9916</v>
      </c>
      <c r="F1784" s="23" t="s">
        <v>9917</v>
      </c>
      <c r="G1784" s="23" t="s">
        <v>6624</v>
      </c>
      <c r="H1784" s="23" t="s">
        <v>5415</v>
      </c>
      <c r="I1784" s="22"/>
      <c r="J1784" s="23" t="s">
        <v>5957</v>
      </c>
    </row>
    <row r="1785" spans="1:10" ht="18" x14ac:dyDescent="0.25">
      <c r="A1785" s="20">
        <v>1781</v>
      </c>
      <c r="B1785" s="20" t="s">
        <v>5259</v>
      </c>
      <c r="C1785" s="21" t="s">
        <v>5260</v>
      </c>
      <c r="D1785" s="21" t="s">
        <v>5413</v>
      </c>
      <c r="E1785" s="21" t="s">
        <v>9918</v>
      </c>
      <c r="F1785" s="21" t="s">
        <v>9919</v>
      </c>
      <c r="G1785" s="21" t="s">
        <v>9920</v>
      </c>
      <c r="H1785" s="21" t="s">
        <v>5415</v>
      </c>
      <c r="I1785" s="20"/>
      <c r="J1785" s="21"/>
    </row>
    <row r="1786" spans="1:10" ht="18" x14ac:dyDescent="0.25">
      <c r="A1786" s="22">
        <v>1782</v>
      </c>
      <c r="B1786" s="22" t="s">
        <v>5259</v>
      </c>
      <c r="C1786" s="23" t="s">
        <v>5260</v>
      </c>
      <c r="D1786" s="23" t="s">
        <v>5413</v>
      </c>
      <c r="E1786" s="23" t="s">
        <v>9921</v>
      </c>
      <c r="F1786" s="23" t="s">
        <v>9922</v>
      </c>
      <c r="G1786" s="23" t="s">
        <v>9923</v>
      </c>
      <c r="H1786" s="23" t="s">
        <v>5415</v>
      </c>
      <c r="I1786" s="22"/>
      <c r="J1786" s="23"/>
    </row>
    <row r="1787" spans="1:10" ht="18" x14ac:dyDescent="0.25">
      <c r="A1787" s="20">
        <v>1783</v>
      </c>
      <c r="B1787" s="20" t="s">
        <v>5259</v>
      </c>
      <c r="C1787" s="21" t="s">
        <v>5260</v>
      </c>
      <c r="D1787" s="21" t="s">
        <v>5413</v>
      </c>
      <c r="E1787" s="21" t="s">
        <v>9924</v>
      </c>
      <c r="F1787" s="21" t="s">
        <v>9925</v>
      </c>
      <c r="G1787" s="21" t="s">
        <v>9920</v>
      </c>
      <c r="H1787" s="21" t="s">
        <v>5415</v>
      </c>
      <c r="I1787" s="20"/>
      <c r="J1787" s="21"/>
    </row>
    <row r="1788" spans="1:10" ht="90" x14ac:dyDescent="0.25">
      <c r="A1788" s="22">
        <v>1784</v>
      </c>
      <c r="B1788" s="22" t="s">
        <v>5259</v>
      </c>
      <c r="C1788" s="23" t="s">
        <v>5260</v>
      </c>
      <c r="D1788" s="23" t="s">
        <v>9926</v>
      </c>
      <c r="E1788" s="23" t="s">
        <v>9927</v>
      </c>
      <c r="F1788" s="23" t="s">
        <v>9928</v>
      </c>
      <c r="G1788" s="23" t="s">
        <v>9929</v>
      </c>
      <c r="H1788" s="23" t="s">
        <v>5415</v>
      </c>
      <c r="I1788" s="22"/>
      <c r="J1788" s="23" t="s">
        <v>5957</v>
      </c>
    </row>
    <row r="1789" spans="1:10" ht="18" x14ac:dyDescent="0.25">
      <c r="A1789" s="20">
        <v>1785</v>
      </c>
      <c r="B1789" s="20" t="s">
        <v>5259</v>
      </c>
      <c r="C1789" s="21" t="s">
        <v>5260</v>
      </c>
      <c r="D1789" s="21" t="s">
        <v>9930</v>
      </c>
      <c r="E1789" s="21" t="s">
        <v>9931</v>
      </c>
      <c r="F1789" s="21" t="s">
        <v>6851</v>
      </c>
      <c r="G1789" s="21" t="s">
        <v>9932</v>
      </c>
      <c r="H1789" s="21" t="s">
        <v>9933</v>
      </c>
      <c r="I1789" s="20"/>
      <c r="J1789" s="21"/>
    </row>
    <row r="1790" spans="1:10" ht="18" x14ac:dyDescent="0.25">
      <c r="A1790" s="22">
        <v>1786</v>
      </c>
      <c r="B1790" s="22" t="s">
        <v>5259</v>
      </c>
      <c r="C1790" s="23" t="s">
        <v>5260</v>
      </c>
      <c r="D1790" s="23" t="s">
        <v>9930</v>
      </c>
      <c r="E1790" s="23" t="s">
        <v>9934</v>
      </c>
      <c r="F1790" s="23" t="s">
        <v>9935</v>
      </c>
      <c r="G1790" s="23" t="s">
        <v>9932</v>
      </c>
      <c r="H1790" s="23" t="s">
        <v>9933</v>
      </c>
      <c r="I1790" s="22"/>
      <c r="J1790" s="23"/>
    </row>
    <row r="1791" spans="1:10" ht="18" x14ac:dyDescent="0.25">
      <c r="A1791" s="20">
        <v>1787</v>
      </c>
      <c r="B1791" s="20" t="s">
        <v>5259</v>
      </c>
      <c r="C1791" s="21" t="s">
        <v>5260</v>
      </c>
      <c r="D1791" s="21" t="s">
        <v>9930</v>
      </c>
      <c r="E1791" s="21" t="s">
        <v>9936</v>
      </c>
      <c r="F1791" s="21" t="s">
        <v>9937</v>
      </c>
      <c r="G1791" s="21" t="s">
        <v>9932</v>
      </c>
      <c r="H1791" s="21" t="s">
        <v>9933</v>
      </c>
      <c r="I1791" s="20"/>
      <c r="J1791" s="21"/>
    </row>
    <row r="1792" spans="1:10" ht="54" x14ac:dyDescent="0.25">
      <c r="A1792" s="22">
        <v>1788</v>
      </c>
      <c r="B1792" s="22" t="s">
        <v>5259</v>
      </c>
      <c r="C1792" s="23" t="s">
        <v>5260</v>
      </c>
      <c r="D1792" s="23" t="s">
        <v>9930</v>
      </c>
      <c r="E1792" s="23" t="s">
        <v>9938</v>
      </c>
      <c r="F1792" s="23" t="s">
        <v>9939</v>
      </c>
      <c r="G1792" s="23" t="s">
        <v>9932</v>
      </c>
      <c r="H1792" s="23" t="s">
        <v>9933</v>
      </c>
      <c r="I1792" s="22"/>
      <c r="J1792" s="23"/>
    </row>
    <row r="1793" spans="1:10" ht="36" x14ac:dyDescent="0.25">
      <c r="A1793" s="20">
        <v>1789</v>
      </c>
      <c r="B1793" s="20" t="s">
        <v>5259</v>
      </c>
      <c r="C1793" s="21" t="s">
        <v>5260</v>
      </c>
      <c r="D1793" s="21" t="s">
        <v>9930</v>
      </c>
      <c r="E1793" s="21" t="s">
        <v>9940</v>
      </c>
      <c r="F1793" s="21" t="s">
        <v>9941</v>
      </c>
      <c r="G1793" s="21" t="s">
        <v>9932</v>
      </c>
      <c r="H1793" s="21" t="s">
        <v>9933</v>
      </c>
      <c r="I1793" s="20"/>
      <c r="J1793" s="21"/>
    </row>
    <row r="1794" spans="1:10" ht="36" x14ac:dyDescent="0.25">
      <c r="A1794" s="22">
        <v>1790</v>
      </c>
      <c r="B1794" s="22" t="s">
        <v>5259</v>
      </c>
      <c r="C1794" s="23" t="s">
        <v>5260</v>
      </c>
      <c r="D1794" s="23" t="s">
        <v>9930</v>
      </c>
      <c r="E1794" s="23" t="s">
        <v>9942</v>
      </c>
      <c r="F1794" s="23" t="s">
        <v>9943</v>
      </c>
      <c r="G1794" s="23" t="s">
        <v>9944</v>
      </c>
      <c r="H1794" s="23" t="s">
        <v>9933</v>
      </c>
      <c r="I1794" s="22" t="s">
        <v>5914</v>
      </c>
      <c r="J1794" s="23" t="s">
        <v>6083</v>
      </c>
    </row>
    <row r="1795" spans="1:10" ht="36" x14ac:dyDescent="0.25">
      <c r="A1795" s="20">
        <v>1791</v>
      </c>
      <c r="B1795" s="20" t="s">
        <v>5259</v>
      </c>
      <c r="C1795" s="21" t="s">
        <v>5260</v>
      </c>
      <c r="D1795" s="21" t="s">
        <v>9945</v>
      </c>
      <c r="E1795" s="21" t="s">
        <v>9946</v>
      </c>
      <c r="F1795" s="21" t="s">
        <v>9947</v>
      </c>
      <c r="G1795" s="21" t="s">
        <v>9948</v>
      </c>
      <c r="H1795" s="21" t="s">
        <v>5418</v>
      </c>
      <c r="I1795" s="20"/>
      <c r="J1795" s="21"/>
    </row>
    <row r="1796" spans="1:10" ht="36" x14ac:dyDescent="0.25">
      <c r="A1796" s="22">
        <v>1792</v>
      </c>
      <c r="B1796" s="22" t="s">
        <v>5259</v>
      </c>
      <c r="C1796" s="23" t="s">
        <v>5260</v>
      </c>
      <c r="D1796" s="23" t="s">
        <v>5416</v>
      </c>
      <c r="E1796" s="23" t="s">
        <v>9949</v>
      </c>
      <c r="F1796" s="23" t="s">
        <v>9950</v>
      </c>
      <c r="G1796" s="23" t="s">
        <v>9951</v>
      </c>
      <c r="H1796" s="23" t="s">
        <v>5418</v>
      </c>
      <c r="I1796" s="22"/>
      <c r="J1796" s="23"/>
    </row>
    <row r="1797" spans="1:10" ht="36" x14ac:dyDescent="0.25">
      <c r="A1797" s="20">
        <v>1793</v>
      </c>
      <c r="B1797" s="20" t="s">
        <v>5259</v>
      </c>
      <c r="C1797" s="21" t="s">
        <v>5260</v>
      </c>
      <c r="D1797" s="21" t="s">
        <v>5416</v>
      </c>
      <c r="E1797" s="21" t="s">
        <v>9952</v>
      </c>
      <c r="F1797" s="21" t="s">
        <v>9953</v>
      </c>
      <c r="G1797" s="21" t="s">
        <v>9954</v>
      </c>
      <c r="H1797" s="21" t="s">
        <v>5418</v>
      </c>
      <c r="I1797" s="20"/>
      <c r="J1797" s="21"/>
    </row>
    <row r="1798" spans="1:10" ht="18" x14ac:dyDescent="0.25">
      <c r="A1798" s="22">
        <v>1794</v>
      </c>
      <c r="B1798" s="22" t="s">
        <v>5259</v>
      </c>
      <c r="C1798" s="23" t="s">
        <v>5260</v>
      </c>
      <c r="D1798" s="23" t="s">
        <v>5419</v>
      </c>
      <c r="E1798" s="23" t="s">
        <v>9955</v>
      </c>
      <c r="F1798" s="23" t="s">
        <v>9956</v>
      </c>
      <c r="G1798" s="23" t="s">
        <v>9957</v>
      </c>
      <c r="H1798" s="23" t="s">
        <v>5421</v>
      </c>
      <c r="I1798" s="22"/>
      <c r="J1798" s="23"/>
    </row>
    <row r="1799" spans="1:10" ht="18" x14ac:dyDescent="0.25">
      <c r="A1799" s="20">
        <v>1795</v>
      </c>
      <c r="B1799" s="20" t="s">
        <v>5259</v>
      </c>
      <c r="C1799" s="21" t="s">
        <v>5260</v>
      </c>
      <c r="D1799" s="21" t="s">
        <v>5419</v>
      </c>
      <c r="E1799" s="21" t="s">
        <v>9958</v>
      </c>
      <c r="F1799" s="21" t="s">
        <v>9959</v>
      </c>
      <c r="G1799" s="21" t="s">
        <v>9957</v>
      </c>
      <c r="H1799" s="21" t="s">
        <v>5421</v>
      </c>
      <c r="I1799" s="20"/>
      <c r="J1799" s="21"/>
    </row>
    <row r="1800" spans="1:10" ht="18" x14ac:dyDescent="0.25">
      <c r="A1800" s="22">
        <v>1796</v>
      </c>
      <c r="B1800" s="22" t="s">
        <v>5259</v>
      </c>
      <c r="C1800" s="23" t="s">
        <v>5260</v>
      </c>
      <c r="D1800" s="23" t="s">
        <v>5419</v>
      </c>
      <c r="E1800" s="23" t="s">
        <v>9960</v>
      </c>
      <c r="F1800" s="23" t="s">
        <v>9961</v>
      </c>
      <c r="G1800" s="23" t="s">
        <v>9957</v>
      </c>
      <c r="H1800" s="23" t="s">
        <v>5421</v>
      </c>
      <c r="I1800" s="22"/>
      <c r="J1800" s="23"/>
    </row>
    <row r="1801" spans="1:10" ht="36" x14ac:dyDescent="0.25">
      <c r="A1801" s="20">
        <v>1797</v>
      </c>
      <c r="B1801" s="20" t="s">
        <v>5259</v>
      </c>
      <c r="C1801" s="21" t="s">
        <v>5260</v>
      </c>
      <c r="D1801" s="21" t="s">
        <v>5419</v>
      </c>
      <c r="E1801" s="21" t="s">
        <v>9962</v>
      </c>
      <c r="F1801" s="21" t="s">
        <v>9963</v>
      </c>
      <c r="G1801" s="21" t="s">
        <v>9957</v>
      </c>
      <c r="H1801" s="21" t="s">
        <v>5421</v>
      </c>
      <c r="I1801" s="20"/>
      <c r="J1801" s="21"/>
    </row>
    <row r="1802" spans="1:10" ht="72" x14ac:dyDescent="0.25">
      <c r="A1802" s="22">
        <v>1798</v>
      </c>
      <c r="B1802" s="22" t="s">
        <v>5259</v>
      </c>
      <c r="C1802" s="23" t="s">
        <v>5260</v>
      </c>
      <c r="D1802" s="23" t="s">
        <v>5419</v>
      </c>
      <c r="E1802" s="23" t="s">
        <v>9964</v>
      </c>
      <c r="F1802" s="23" t="s">
        <v>9965</v>
      </c>
      <c r="G1802" s="23" t="s">
        <v>9957</v>
      </c>
      <c r="H1802" s="23" t="s">
        <v>5421</v>
      </c>
      <c r="I1802" s="22"/>
      <c r="J1802" s="23" t="s">
        <v>5957</v>
      </c>
    </row>
    <row r="1803" spans="1:10" ht="18" x14ac:dyDescent="0.25">
      <c r="A1803" s="20">
        <v>1799</v>
      </c>
      <c r="B1803" s="20" t="s">
        <v>5259</v>
      </c>
      <c r="C1803" s="21" t="s">
        <v>5260</v>
      </c>
      <c r="D1803" s="21" t="s">
        <v>9966</v>
      </c>
      <c r="E1803" s="21" t="s">
        <v>9967</v>
      </c>
      <c r="F1803" s="21" t="s">
        <v>9968</v>
      </c>
      <c r="G1803" s="21" t="s">
        <v>9969</v>
      </c>
      <c r="H1803" s="21" t="s">
        <v>5421</v>
      </c>
      <c r="I1803" s="20"/>
      <c r="J1803" s="21"/>
    </row>
    <row r="1804" spans="1:10" ht="18" x14ac:dyDescent="0.25">
      <c r="A1804" s="22">
        <v>1800</v>
      </c>
      <c r="B1804" s="22" t="s">
        <v>5259</v>
      </c>
      <c r="C1804" s="23" t="s">
        <v>5260</v>
      </c>
      <c r="D1804" s="23" t="s">
        <v>9966</v>
      </c>
      <c r="E1804" s="23" t="s">
        <v>9970</v>
      </c>
      <c r="F1804" s="23" t="s">
        <v>9971</v>
      </c>
      <c r="G1804" s="23" t="s">
        <v>9969</v>
      </c>
      <c r="H1804" s="23" t="s">
        <v>5421</v>
      </c>
      <c r="I1804" s="22"/>
      <c r="J1804" s="23"/>
    </row>
    <row r="1805" spans="1:10" ht="54" x14ac:dyDescent="0.25">
      <c r="A1805" s="20">
        <v>1801</v>
      </c>
      <c r="B1805" s="20" t="s">
        <v>5259</v>
      </c>
      <c r="C1805" s="21" t="s">
        <v>5260</v>
      </c>
      <c r="D1805" s="21" t="s">
        <v>9966</v>
      </c>
      <c r="E1805" s="21" t="s">
        <v>9972</v>
      </c>
      <c r="F1805" s="21" t="s">
        <v>9973</v>
      </c>
      <c r="G1805" s="21" t="s">
        <v>9969</v>
      </c>
      <c r="H1805" s="21" t="s">
        <v>5421</v>
      </c>
      <c r="I1805" s="20"/>
      <c r="J1805" s="21"/>
    </row>
    <row r="1806" spans="1:10" ht="54" x14ac:dyDescent="0.25">
      <c r="A1806" s="22">
        <v>1802</v>
      </c>
      <c r="B1806" s="22" t="s">
        <v>5259</v>
      </c>
      <c r="C1806" s="23" t="s">
        <v>5260</v>
      </c>
      <c r="D1806" s="23" t="s">
        <v>9974</v>
      </c>
      <c r="E1806" s="23" t="s">
        <v>9975</v>
      </c>
      <c r="F1806" s="23" t="s">
        <v>9976</v>
      </c>
      <c r="G1806" s="23" t="s">
        <v>9977</v>
      </c>
      <c r="H1806" s="23" t="s">
        <v>9978</v>
      </c>
      <c r="I1806" s="22"/>
      <c r="J1806" s="23"/>
    </row>
    <row r="1807" spans="1:10" ht="18" x14ac:dyDescent="0.25">
      <c r="A1807" s="20">
        <v>1803</v>
      </c>
      <c r="B1807" s="20" t="s">
        <v>5259</v>
      </c>
      <c r="C1807" s="21" t="s">
        <v>5260</v>
      </c>
      <c r="D1807" s="21" t="s">
        <v>9974</v>
      </c>
      <c r="E1807" s="21" t="s">
        <v>9979</v>
      </c>
      <c r="F1807" s="21" t="s">
        <v>9980</v>
      </c>
      <c r="G1807" s="21" t="s">
        <v>9981</v>
      </c>
      <c r="H1807" s="21" t="s">
        <v>9978</v>
      </c>
      <c r="I1807" s="20"/>
      <c r="J1807" s="21"/>
    </row>
    <row r="1808" spans="1:10" ht="54" x14ac:dyDescent="0.25">
      <c r="A1808" s="22">
        <v>1804</v>
      </c>
      <c r="B1808" s="22" t="s">
        <v>5259</v>
      </c>
      <c r="C1808" s="23" t="s">
        <v>5260</v>
      </c>
      <c r="D1808" s="23" t="s">
        <v>9974</v>
      </c>
      <c r="E1808" s="23" t="s">
        <v>9982</v>
      </c>
      <c r="F1808" s="23" t="s">
        <v>9983</v>
      </c>
      <c r="G1808" s="23" t="s">
        <v>6624</v>
      </c>
      <c r="H1808" s="23" t="s">
        <v>9978</v>
      </c>
      <c r="I1808" s="22"/>
      <c r="J1808" s="23" t="s">
        <v>5957</v>
      </c>
    </row>
    <row r="1809" spans="1:10" ht="18" x14ac:dyDescent="0.25">
      <c r="A1809" s="20">
        <v>1805</v>
      </c>
      <c r="B1809" s="20" t="s">
        <v>5259</v>
      </c>
      <c r="C1809" s="21" t="s">
        <v>5260</v>
      </c>
      <c r="D1809" s="21" t="s">
        <v>9984</v>
      </c>
      <c r="E1809" s="21" t="s">
        <v>9985</v>
      </c>
      <c r="F1809" s="21" t="s">
        <v>9986</v>
      </c>
      <c r="G1809" s="21" t="s">
        <v>8587</v>
      </c>
      <c r="H1809" s="21" t="s">
        <v>9978</v>
      </c>
      <c r="I1809" s="20"/>
      <c r="J1809" s="21"/>
    </row>
    <row r="1810" spans="1:10" ht="18" x14ac:dyDescent="0.25">
      <c r="A1810" s="22">
        <v>1806</v>
      </c>
      <c r="B1810" s="22" t="s">
        <v>5259</v>
      </c>
      <c r="C1810" s="23" t="s">
        <v>5260</v>
      </c>
      <c r="D1810" s="23" t="s">
        <v>9984</v>
      </c>
      <c r="E1810" s="23" t="s">
        <v>9987</v>
      </c>
      <c r="F1810" s="23" t="s">
        <v>9988</v>
      </c>
      <c r="G1810" s="23" t="s">
        <v>8587</v>
      </c>
      <c r="H1810" s="23" t="s">
        <v>9978</v>
      </c>
      <c r="I1810" s="22"/>
      <c r="J1810" s="23"/>
    </row>
    <row r="1811" spans="1:10" ht="18" x14ac:dyDescent="0.25">
      <c r="A1811" s="20">
        <v>1807</v>
      </c>
      <c r="B1811" s="20" t="s">
        <v>5259</v>
      </c>
      <c r="C1811" s="21" t="s">
        <v>5260</v>
      </c>
      <c r="D1811" s="21" t="s">
        <v>9984</v>
      </c>
      <c r="E1811" s="21" t="s">
        <v>9989</v>
      </c>
      <c r="F1811" s="21" t="s">
        <v>9990</v>
      </c>
      <c r="G1811" s="21" t="s">
        <v>8587</v>
      </c>
      <c r="H1811" s="21" t="s">
        <v>9978</v>
      </c>
      <c r="I1811" s="20"/>
      <c r="J1811" s="21"/>
    </row>
    <row r="1812" spans="1:10" ht="18" x14ac:dyDescent="0.25">
      <c r="A1812" s="22">
        <v>1808</v>
      </c>
      <c r="B1812" s="22" t="s">
        <v>5259</v>
      </c>
      <c r="C1812" s="23" t="s">
        <v>5260</v>
      </c>
      <c r="D1812" s="23" t="s">
        <v>9984</v>
      </c>
      <c r="E1812" s="23" t="s">
        <v>9991</v>
      </c>
      <c r="F1812" s="23" t="s">
        <v>9990</v>
      </c>
      <c r="G1812" s="23" t="s">
        <v>8587</v>
      </c>
      <c r="H1812" s="23" t="s">
        <v>9978</v>
      </c>
      <c r="I1812" s="22"/>
      <c r="J1812" s="23"/>
    </row>
    <row r="1813" spans="1:10" ht="36" x14ac:dyDescent="0.25">
      <c r="A1813" s="20">
        <v>1809</v>
      </c>
      <c r="B1813" s="20" t="s">
        <v>5259</v>
      </c>
      <c r="C1813" s="21" t="s">
        <v>5260</v>
      </c>
      <c r="D1813" s="21" t="s">
        <v>9984</v>
      </c>
      <c r="E1813" s="21" t="s">
        <v>9992</v>
      </c>
      <c r="F1813" s="21" t="s">
        <v>9993</v>
      </c>
      <c r="G1813" s="21" t="s">
        <v>8587</v>
      </c>
      <c r="H1813" s="21" t="s">
        <v>9978</v>
      </c>
      <c r="I1813" s="20"/>
      <c r="J1813" s="21"/>
    </row>
    <row r="1814" spans="1:10" ht="54" x14ac:dyDescent="0.25">
      <c r="A1814" s="22">
        <v>1810</v>
      </c>
      <c r="B1814" s="22" t="s">
        <v>5259</v>
      </c>
      <c r="C1814" s="23" t="s">
        <v>5260</v>
      </c>
      <c r="D1814" s="23" t="s">
        <v>9984</v>
      </c>
      <c r="E1814" s="23" t="s">
        <v>9994</v>
      </c>
      <c r="F1814" s="23" t="s">
        <v>9995</v>
      </c>
      <c r="G1814" s="23" t="s">
        <v>8587</v>
      </c>
      <c r="H1814" s="23" t="s">
        <v>9978</v>
      </c>
      <c r="I1814" s="22"/>
      <c r="J1814" s="23" t="s">
        <v>5957</v>
      </c>
    </row>
    <row r="1815" spans="1:10" ht="54" x14ac:dyDescent="0.25">
      <c r="A1815" s="20">
        <v>1811</v>
      </c>
      <c r="B1815" s="20" t="s">
        <v>5259</v>
      </c>
      <c r="C1815" s="21" t="s">
        <v>5260</v>
      </c>
      <c r="D1815" s="21" t="s">
        <v>9996</v>
      </c>
      <c r="E1815" s="21" t="s">
        <v>9997</v>
      </c>
      <c r="F1815" s="21" t="s">
        <v>9998</v>
      </c>
      <c r="G1815" s="21" t="s">
        <v>9999</v>
      </c>
      <c r="H1815" s="21" t="s">
        <v>10000</v>
      </c>
      <c r="I1815" s="20"/>
      <c r="J1815" s="21"/>
    </row>
    <row r="1816" spans="1:10" ht="126" x14ac:dyDescent="0.25">
      <c r="A1816" s="22">
        <v>1812</v>
      </c>
      <c r="B1816" s="22" t="s">
        <v>5259</v>
      </c>
      <c r="C1816" s="23" t="s">
        <v>5260</v>
      </c>
      <c r="D1816" s="23" t="s">
        <v>10001</v>
      </c>
      <c r="E1816" s="23" t="s">
        <v>10002</v>
      </c>
      <c r="F1816" s="23" t="s">
        <v>10003</v>
      </c>
      <c r="G1816" s="23" t="s">
        <v>10004</v>
      </c>
      <c r="H1816" s="23" t="s">
        <v>10000</v>
      </c>
      <c r="I1816" s="22"/>
      <c r="J1816" s="23" t="s">
        <v>5957</v>
      </c>
    </row>
    <row r="1817" spans="1:10" ht="90" x14ac:dyDescent="0.25">
      <c r="A1817" s="20">
        <v>1813</v>
      </c>
      <c r="B1817" s="20" t="s">
        <v>5259</v>
      </c>
      <c r="C1817" s="21" t="s">
        <v>5260</v>
      </c>
      <c r="D1817" s="21" t="s">
        <v>10005</v>
      </c>
      <c r="E1817" s="21" t="s">
        <v>10006</v>
      </c>
      <c r="F1817" s="21" t="s">
        <v>10007</v>
      </c>
      <c r="G1817" s="21" t="s">
        <v>10008</v>
      </c>
      <c r="H1817" s="21" t="s">
        <v>5424</v>
      </c>
      <c r="I1817" s="20" t="s">
        <v>5914</v>
      </c>
      <c r="J1817" s="21" t="s">
        <v>9146</v>
      </c>
    </row>
    <row r="1818" spans="1:10" ht="36" x14ac:dyDescent="0.25">
      <c r="A1818" s="22">
        <v>1814</v>
      </c>
      <c r="B1818" s="22" t="s">
        <v>5437</v>
      </c>
      <c r="C1818" s="23" t="s">
        <v>5438</v>
      </c>
      <c r="D1818" s="23" t="s">
        <v>6017</v>
      </c>
      <c r="E1818" s="23" t="s">
        <v>10009</v>
      </c>
      <c r="F1818" s="23" t="s">
        <v>10010</v>
      </c>
      <c r="G1818" s="23"/>
      <c r="H1818" s="23" t="s">
        <v>144</v>
      </c>
      <c r="I1818" s="22"/>
      <c r="J1818" s="23"/>
    </row>
    <row r="1819" spans="1:10" ht="36" x14ac:dyDescent="0.25">
      <c r="A1819" s="20">
        <v>1815</v>
      </c>
      <c r="B1819" s="20" t="s">
        <v>5437</v>
      </c>
      <c r="C1819" s="21" t="s">
        <v>5438</v>
      </c>
      <c r="D1819" s="21" t="s">
        <v>6045</v>
      </c>
      <c r="E1819" s="21" t="s">
        <v>10011</v>
      </c>
      <c r="F1819" s="21" t="s">
        <v>6059</v>
      </c>
      <c r="G1819" s="21" t="s">
        <v>10012</v>
      </c>
      <c r="H1819" s="21" t="s">
        <v>144</v>
      </c>
      <c r="I1819" s="20"/>
      <c r="J1819" s="21"/>
    </row>
    <row r="1820" spans="1:10" ht="54" x14ac:dyDescent="0.25">
      <c r="A1820" s="22">
        <v>1816</v>
      </c>
      <c r="B1820" s="22" t="s">
        <v>5437</v>
      </c>
      <c r="C1820" s="23" t="s">
        <v>5438</v>
      </c>
      <c r="D1820" s="23" t="s">
        <v>6045</v>
      </c>
      <c r="E1820" s="23" t="s">
        <v>10013</v>
      </c>
      <c r="F1820" s="23" t="s">
        <v>10014</v>
      </c>
      <c r="G1820" s="23"/>
      <c r="H1820" s="23" t="s">
        <v>144</v>
      </c>
      <c r="I1820" s="22"/>
      <c r="J1820" s="23"/>
    </row>
    <row r="1821" spans="1:10" ht="36" x14ac:dyDescent="0.25">
      <c r="A1821" s="20">
        <v>1817</v>
      </c>
      <c r="B1821" s="20" t="s">
        <v>5437</v>
      </c>
      <c r="C1821" s="21" t="s">
        <v>5438</v>
      </c>
      <c r="D1821" s="21" t="s">
        <v>6045</v>
      </c>
      <c r="E1821" s="21" t="s">
        <v>10015</v>
      </c>
      <c r="F1821" s="21" t="s">
        <v>10016</v>
      </c>
      <c r="G1821" s="21"/>
      <c r="H1821" s="21" t="s">
        <v>144</v>
      </c>
      <c r="I1821" s="20"/>
      <c r="J1821" s="21"/>
    </row>
    <row r="1822" spans="1:10" ht="36" x14ac:dyDescent="0.25">
      <c r="A1822" s="22">
        <v>1818</v>
      </c>
      <c r="B1822" s="22" t="s">
        <v>5437</v>
      </c>
      <c r="C1822" s="23" t="s">
        <v>5438</v>
      </c>
      <c r="D1822" s="23" t="s">
        <v>981</v>
      </c>
      <c r="E1822" s="23" t="s">
        <v>10017</v>
      </c>
      <c r="F1822" s="23" t="s">
        <v>10018</v>
      </c>
      <c r="G1822" s="23" t="s">
        <v>10019</v>
      </c>
      <c r="H1822" s="23" t="s">
        <v>598</v>
      </c>
      <c r="I1822" s="22"/>
      <c r="J1822" s="23"/>
    </row>
    <row r="1823" spans="1:10" ht="18" x14ac:dyDescent="0.25">
      <c r="A1823" s="20">
        <v>1819</v>
      </c>
      <c r="B1823" s="20" t="s">
        <v>5437</v>
      </c>
      <c r="C1823" s="21" t="s">
        <v>5438</v>
      </c>
      <c r="D1823" s="21" t="s">
        <v>5481</v>
      </c>
      <c r="E1823" s="21" t="s">
        <v>10020</v>
      </c>
      <c r="F1823" s="21" t="s">
        <v>10021</v>
      </c>
      <c r="G1823" s="21" t="s">
        <v>5529</v>
      </c>
      <c r="H1823" s="21" t="s">
        <v>5461</v>
      </c>
      <c r="I1823" s="20"/>
      <c r="J1823" s="21"/>
    </row>
    <row r="1824" spans="1:10" ht="18" x14ac:dyDescent="0.25">
      <c r="A1824" s="22">
        <v>1820</v>
      </c>
      <c r="B1824" s="22" t="s">
        <v>5437</v>
      </c>
      <c r="C1824" s="23" t="s">
        <v>5438</v>
      </c>
      <c r="D1824" s="23" t="s">
        <v>5481</v>
      </c>
      <c r="E1824" s="23" t="s">
        <v>10022</v>
      </c>
      <c r="F1824" s="23" t="s">
        <v>10023</v>
      </c>
      <c r="G1824" s="23" t="s">
        <v>10024</v>
      </c>
      <c r="H1824" s="23" t="s">
        <v>5461</v>
      </c>
      <c r="I1824" s="22"/>
      <c r="J1824" s="23"/>
    </row>
    <row r="1825" spans="1:10" ht="18" x14ac:dyDescent="0.25">
      <c r="A1825" s="20">
        <v>1821</v>
      </c>
      <c r="B1825" s="20" t="s">
        <v>5437</v>
      </c>
      <c r="C1825" s="21" t="s">
        <v>5438</v>
      </c>
      <c r="D1825" s="21" t="s">
        <v>5481</v>
      </c>
      <c r="E1825" s="21" t="s">
        <v>10025</v>
      </c>
      <c r="F1825" s="21" t="s">
        <v>8838</v>
      </c>
      <c r="G1825" s="21" t="s">
        <v>10024</v>
      </c>
      <c r="H1825" s="21" t="s">
        <v>5461</v>
      </c>
      <c r="I1825" s="20"/>
      <c r="J1825" s="21"/>
    </row>
    <row r="1826" spans="1:10" ht="36" x14ac:dyDescent="0.25">
      <c r="A1826" s="22">
        <v>1822</v>
      </c>
      <c r="B1826" s="22" t="s">
        <v>5437</v>
      </c>
      <c r="C1826" s="23" t="s">
        <v>5438</v>
      </c>
      <c r="D1826" s="23" t="s">
        <v>5485</v>
      </c>
      <c r="E1826" s="23" t="s">
        <v>10026</v>
      </c>
      <c r="F1826" s="23" t="s">
        <v>5934</v>
      </c>
      <c r="G1826" s="23" t="s">
        <v>10027</v>
      </c>
      <c r="H1826" s="23" t="s">
        <v>4542</v>
      </c>
      <c r="I1826" s="22"/>
      <c r="J1826" s="23"/>
    </row>
    <row r="1827" spans="1:10" ht="36" x14ac:dyDescent="0.25">
      <c r="A1827" s="20">
        <v>1823</v>
      </c>
      <c r="B1827" s="20" t="s">
        <v>5437</v>
      </c>
      <c r="C1827" s="21" t="s">
        <v>5438</v>
      </c>
      <c r="D1827" s="21" t="s">
        <v>5485</v>
      </c>
      <c r="E1827" s="21" t="s">
        <v>10028</v>
      </c>
      <c r="F1827" s="21" t="s">
        <v>10029</v>
      </c>
      <c r="G1827" s="21" t="s">
        <v>10027</v>
      </c>
      <c r="H1827" s="21" t="s">
        <v>4542</v>
      </c>
      <c r="I1827" s="20"/>
      <c r="J1827" s="21"/>
    </row>
    <row r="1828" spans="1:10" ht="36" x14ac:dyDescent="0.25">
      <c r="A1828" s="22">
        <v>1824</v>
      </c>
      <c r="B1828" s="22" t="s">
        <v>5437</v>
      </c>
      <c r="C1828" s="23" t="s">
        <v>5438</v>
      </c>
      <c r="D1828" s="23" t="s">
        <v>5485</v>
      </c>
      <c r="E1828" s="23" t="s">
        <v>10030</v>
      </c>
      <c r="F1828" s="23" t="s">
        <v>10031</v>
      </c>
      <c r="G1828" s="23" t="s">
        <v>10027</v>
      </c>
      <c r="H1828" s="23" t="s">
        <v>4542</v>
      </c>
      <c r="I1828" s="22"/>
      <c r="J1828" s="23"/>
    </row>
    <row r="1829" spans="1:10" ht="36" x14ac:dyDescent="0.25">
      <c r="A1829" s="20">
        <v>1825</v>
      </c>
      <c r="B1829" s="20" t="s">
        <v>5437</v>
      </c>
      <c r="C1829" s="21" t="s">
        <v>5438</v>
      </c>
      <c r="D1829" s="21" t="s">
        <v>5485</v>
      </c>
      <c r="E1829" s="21" t="s">
        <v>10032</v>
      </c>
      <c r="F1829" s="21" t="s">
        <v>5936</v>
      </c>
      <c r="G1829" s="21" t="s">
        <v>10033</v>
      </c>
      <c r="H1829" s="21" t="s">
        <v>4542</v>
      </c>
      <c r="I1829" s="20" t="s">
        <v>5914</v>
      </c>
      <c r="J1829" s="21" t="s">
        <v>6107</v>
      </c>
    </row>
    <row r="1830" spans="1:10" ht="18" x14ac:dyDescent="0.25">
      <c r="A1830" s="22">
        <v>1826</v>
      </c>
      <c r="B1830" s="22" t="s">
        <v>5488</v>
      </c>
      <c r="C1830" s="23" t="s">
        <v>5489</v>
      </c>
      <c r="D1830" s="23" t="s">
        <v>5490</v>
      </c>
      <c r="E1830" s="23" t="s">
        <v>10034</v>
      </c>
      <c r="F1830" s="23" t="s">
        <v>10035</v>
      </c>
      <c r="G1830" s="23" t="s">
        <v>5529</v>
      </c>
      <c r="H1830" s="23" t="s">
        <v>5509</v>
      </c>
      <c r="I1830" s="22"/>
      <c r="J1830" s="23"/>
    </row>
    <row r="1831" spans="1:10" ht="36" x14ac:dyDescent="0.25">
      <c r="A1831" s="20">
        <v>1827</v>
      </c>
      <c r="B1831" s="20" t="s">
        <v>5488</v>
      </c>
      <c r="C1831" s="21" t="s">
        <v>5489</v>
      </c>
      <c r="D1831" s="21" t="s">
        <v>5530</v>
      </c>
      <c r="E1831" s="21" t="s">
        <v>10036</v>
      </c>
      <c r="F1831" s="21" t="s">
        <v>10037</v>
      </c>
      <c r="G1831" s="21" t="s">
        <v>10038</v>
      </c>
      <c r="H1831" s="21" t="s">
        <v>5559</v>
      </c>
      <c r="I1831" s="20"/>
      <c r="J1831" s="21" t="s">
        <v>5957</v>
      </c>
    </row>
    <row r="1832" spans="1:10" ht="36" x14ac:dyDescent="0.25">
      <c r="A1832" s="22">
        <v>1828</v>
      </c>
      <c r="B1832" s="22" t="s">
        <v>5488</v>
      </c>
      <c r="C1832" s="23" t="s">
        <v>5489</v>
      </c>
      <c r="D1832" s="23" t="s">
        <v>5751</v>
      </c>
      <c r="E1832" s="23" t="s">
        <v>10039</v>
      </c>
      <c r="F1832" s="23" t="s">
        <v>5757</v>
      </c>
      <c r="G1832" s="23"/>
      <c r="H1832" s="23" t="s">
        <v>5753</v>
      </c>
      <c r="I1832" s="22"/>
      <c r="J1832" s="23"/>
    </row>
    <row r="1833" spans="1:10" ht="18" x14ac:dyDescent="0.25">
      <c r="A1833" s="20">
        <v>1829</v>
      </c>
      <c r="B1833" s="20" t="s">
        <v>5488</v>
      </c>
      <c r="C1833" s="21" t="s">
        <v>5489</v>
      </c>
      <c r="D1833" s="21" t="s">
        <v>5751</v>
      </c>
      <c r="E1833" s="21" t="s">
        <v>10040</v>
      </c>
      <c r="F1833" s="21" t="s">
        <v>10041</v>
      </c>
      <c r="G1833" s="21" t="s">
        <v>10042</v>
      </c>
      <c r="H1833" s="21" t="s">
        <v>5753</v>
      </c>
      <c r="I1833" s="20"/>
      <c r="J1833" s="21"/>
    </row>
    <row r="1834" spans="1:10" ht="18" x14ac:dyDescent="0.25">
      <c r="A1834" s="22">
        <v>1830</v>
      </c>
      <c r="B1834" s="22" t="s">
        <v>5488</v>
      </c>
      <c r="C1834" s="23" t="s">
        <v>5489</v>
      </c>
      <c r="D1834" s="23" t="s">
        <v>5751</v>
      </c>
      <c r="E1834" s="23" t="s">
        <v>10043</v>
      </c>
      <c r="F1834" s="23" t="s">
        <v>10044</v>
      </c>
      <c r="G1834" s="23" t="s">
        <v>10045</v>
      </c>
      <c r="H1834" s="23" t="s">
        <v>5753</v>
      </c>
      <c r="I1834" s="22"/>
      <c r="J1834" s="23"/>
    </row>
    <row r="1835" spans="1:10" ht="36" x14ac:dyDescent="0.25">
      <c r="A1835" s="20">
        <v>1831</v>
      </c>
      <c r="B1835" s="20" t="s">
        <v>5781</v>
      </c>
      <c r="C1835" s="21" t="s">
        <v>5782</v>
      </c>
      <c r="D1835" s="21" t="s">
        <v>5786</v>
      </c>
      <c r="E1835" s="21" t="s">
        <v>10046</v>
      </c>
      <c r="F1835" s="21" t="s">
        <v>10047</v>
      </c>
      <c r="G1835" s="21" t="s">
        <v>10048</v>
      </c>
      <c r="H1835" s="21" t="s">
        <v>5789</v>
      </c>
      <c r="I1835" s="20"/>
      <c r="J1835" s="21"/>
    </row>
    <row r="1836" spans="1:10" ht="18" x14ac:dyDescent="0.25">
      <c r="A1836" s="22">
        <v>1832</v>
      </c>
      <c r="B1836" s="22" t="s">
        <v>5781</v>
      </c>
      <c r="C1836" s="23" t="s">
        <v>5782</v>
      </c>
      <c r="D1836" s="23" t="s">
        <v>5786</v>
      </c>
      <c r="E1836" s="23" t="s">
        <v>10049</v>
      </c>
      <c r="F1836" s="23" t="s">
        <v>10050</v>
      </c>
      <c r="G1836" s="23" t="s">
        <v>10051</v>
      </c>
      <c r="H1836" s="23" t="s">
        <v>5789</v>
      </c>
      <c r="I1836" s="22"/>
      <c r="J1836" s="23"/>
    </row>
    <row r="1837" spans="1:10" ht="72" x14ac:dyDescent="0.25">
      <c r="A1837" s="20">
        <v>1833</v>
      </c>
      <c r="B1837" s="20" t="s">
        <v>5781</v>
      </c>
      <c r="C1837" s="21" t="s">
        <v>5782</v>
      </c>
      <c r="D1837" s="21" t="s">
        <v>5786</v>
      </c>
      <c r="E1837" s="21" t="s">
        <v>10052</v>
      </c>
      <c r="F1837" s="21" t="s">
        <v>10053</v>
      </c>
      <c r="G1837" s="21" t="s">
        <v>10054</v>
      </c>
      <c r="H1837" s="21" t="s">
        <v>5789</v>
      </c>
      <c r="I1837" s="20"/>
      <c r="J1837" s="21" t="s">
        <v>6083</v>
      </c>
    </row>
    <row r="1838" spans="1:10" ht="36" x14ac:dyDescent="0.25">
      <c r="A1838" s="22">
        <v>1834</v>
      </c>
      <c r="B1838" s="22" t="s">
        <v>5781</v>
      </c>
      <c r="C1838" s="23" t="s">
        <v>5782</v>
      </c>
      <c r="D1838" s="23" t="s">
        <v>5786</v>
      </c>
      <c r="E1838" s="23" t="s">
        <v>10055</v>
      </c>
      <c r="F1838" s="23" t="s">
        <v>10056</v>
      </c>
      <c r="G1838" s="23" t="s">
        <v>10057</v>
      </c>
      <c r="H1838" s="23" t="s">
        <v>5789</v>
      </c>
      <c r="I1838" s="22"/>
      <c r="J1838" s="23"/>
    </row>
    <row r="1839" spans="1:10" ht="36" x14ac:dyDescent="0.25">
      <c r="A1839" s="20">
        <v>1835</v>
      </c>
      <c r="B1839" s="20" t="s">
        <v>5781</v>
      </c>
      <c r="C1839" s="21" t="s">
        <v>5782</v>
      </c>
      <c r="D1839" s="21" t="s">
        <v>10058</v>
      </c>
      <c r="E1839" s="21" t="s">
        <v>10059</v>
      </c>
      <c r="F1839" s="21" t="s">
        <v>10060</v>
      </c>
      <c r="G1839" s="21" t="s">
        <v>10061</v>
      </c>
      <c r="H1839" s="21" t="s">
        <v>5792</v>
      </c>
      <c r="I1839" s="20"/>
      <c r="J1839" s="21"/>
    </row>
    <row r="1840" spans="1:10" ht="36" x14ac:dyDescent="0.25">
      <c r="A1840" s="22">
        <v>1836</v>
      </c>
      <c r="B1840" s="22" t="s">
        <v>5781</v>
      </c>
      <c r="C1840" s="23" t="s">
        <v>5782</v>
      </c>
      <c r="D1840" s="23" t="s">
        <v>10058</v>
      </c>
      <c r="E1840" s="23" t="s">
        <v>10062</v>
      </c>
      <c r="F1840" s="23" t="s">
        <v>10063</v>
      </c>
      <c r="G1840" s="23"/>
      <c r="H1840" s="23" t="s">
        <v>5792</v>
      </c>
      <c r="I1840" s="22"/>
      <c r="J1840" s="23"/>
    </row>
    <row r="1841" spans="1:10" ht="36" x14ac:dyDescent="0.25">
      <c r="A1841" s="20">
        <v>1837</v>
      </c>
      <c r="B1841" s="20" t="s">
        <v>5781</v>
      </c>
      <c r="C1841" s="21" t="s">
        <v>5782</v>
      </c>
      <c r="D1841" s="21" t="s">
        <v>10058</v>
      </c>
      <c r="E1841" s="21" t="s">
        <v>10064</v>
      </c>
      <c r="F1841" s="21" t="s">
        <v>10065</v>
      </c>
      <c r="G1841" s="21"/>
      <c r="H1841" s="21" t="s">
        <v>5792</v>
      </c>
      <c r="I1841" s="20"/>
      <c r="J1841" s="21"/>
    </row>
    <row r="1842" spans="1:10" ht="36" x14ac:dyDescent="0.25">
      <c r="A1842" s="22">
        <v>1838</v>
      </c>
      <c r="B1842" s="22" t="s">
        <v>5781</v>
      </c>
      <c r="C1842" s="23" t="s">
        <v>5782</v>
      </c>
      <c r="D1842" s="23" t="s">
        <v>10058</v>
      </c>
      <c r="E1842" s="23" t="s">
        <v>10066</v>
      </c>
      <c r="F1842" s="23" t="s">
        <v>10067</v>
      </c>
      <c r="G1842" s="23"/>
      <c r="H1842" s="23" t="s">
        <v>5792</v>
      </c>
      <c r="I1842" s="22"/>
      <c r="J1842" s="23"/>
    </row>
    <row r="1843" spans="1:10" ht="36" x14ac:dyDescent="0.25">
      <c r="A1843" s="20">
        <v>1839</v>
      </c>
      <c r="B1843" s="20" t="s">
        <v>5781</v>
      </c>
      <c r="C1843" s="21" t="s">
        <v>5782</v>
      </c>
      <c r="D1843" s="21" t="s">
        <v>5790</v>
      </c>
      <c r="E1843" s="21" t="s">
        <v>10068</v>
      </c>
      <c r="F1843" s="21" t="s">
        <v>10069</v>
      </c>
      <c r="G1843" s="21" t="s">
        <v>10070</v>
      </c>
      <c r="H1843" s="21" t="s">
        <v>5792</v>
      </c>
      <c r="I1843" s="20"/>
      <c r="J1843" s="21"/>
    </row>
    <row r="1844" spans="1:10" ht="36" x14ac:dyDescent="0.25">
      <c r="A1844" s="22">
        <v>1840</v>
      </c>
      <c r="B1844" s="22" t="s">
        <v>5781</v>
      </c>
      <c r="C1844" s="23" t="s">
        <v>5782</v>
      </c>
      <c r="D1844" s="23" t="s">
        <v>5790</v>
      </c>
      <c r="E1844" s="23" t="s">
        <v>10071</v>
      </c>
      <c r="F1844" s="23" t="s">
        <v>10072</v>
      </c>
      <c r="G1844" s="23" t="s">
        <v>10070</v>
      </c>
      <c r="H1844" s="23" t="s">
        <v>5792</v>
      </c>
      <c r="I1844" s="22"/>
      <c r="J1844" s="23"/>
    </row>
    <row r="1845" spans="1:10" ht="36" x14ac:dyDescent="0.25">
      <c r="A1845" s="20">
        <v>1841</v>
      </c>
      <c r="B1845" s="20" t="s">
        <v>5781</v>
      </c>
      <c r="C1845" s="21" t="s">
        <v>5782</v>
      </c>
      <c r="D1845" s="21" t="s">
        <v>5790</v>
      </c>
      <c r="E1845" s="21" t="s">
        <v>10073</v>
      </c>
      <c r="F1845" s="21" t="s">
        <v>10074</v>
      </c>
      <c r="G1845" s="21" t="s">
        <v>10070</v>
      </c>
      <c r="H1845" s="21" t="s">
        <v>5792</v>
      </c>
      <c r="I1845" s="20"/>
      <c r="J1845" s="21"/>
    </row>
    <row r="1846" spans="1:10" ht="36" x14ac:dyDescent="0.25">
      <c r="A1846" s="22">
        <v>1842</v>
      </c>
      <c r="B1846" s="22" t="s">
        <v>5781</v>
      </c>
      <c r="C1846" s="23" t="s">
        <v>5782</v>
      </c>
      <c r="D1846" s="23" t="s">
        <v>5790</v>
      </c>
      <c r="E1846" s="23" t="s">
        <v>10075</v>
      </c>
      <c r="F1846" s="23" t="s">
        <v>10076</v>
      </c>
      <c r="G1846" s="23"/>
      <c r="H1846" s="23" t="s">
        <v>5792</v>
      </c>
      <c r="I1846" s="22"/>
      <c r="J1846" s="23"/>
    </row>
    <row r="1847" spans="1:10" ht="36" x14ac:dyDescent="0.25">
      <c r="A1847" s="20">
        <v>1843</v>
      </c>
      <c r="B1847" s="20" t="s">
        <v>5781</v>
      </c>
      <c r="C1847" s="21" t="s">
        <v>5782</v>
      </c>
      <c r="D1847" s="21" t="s">
        <v>10077</v>
      </c>
      <c r="E1847" s="21" t="s">
        <v>10078</v>
      </c>
      <c r="F1847" s="21" t="s">
        <v>10079</v>
      </c>
      <c r="G1847" s="21" t="s">
        <v>10080</v>
      </c>
      <c r="H1847" s="21" t="s">
        <v>10081</v>
      </c>
      <c r="I1847" s="20"/>
      <c r="J1847" s="21" t="s">
        <v>5957</v>
      </c>
    </row>
    <row r="1848" spans="1:10" ht="18" x14ac:dyDescent="0.25">
      <c r="A1848" s="22">
        <v>1844</v>
      </c>
      <c r="B1848" s="22" t="s">
        <v>5781</v>
      </c>
      <c r="C1848" s="23" t="s">
        <v>5782</v>
      </c>
      <c r="D1848" s="23" t="s">
        <v>10077</v>
      </c>
      <c r="E1848" s="23" t="s">
        <v>10082</v>
      </c>
      <c r="F1848" s="23" t="s">
        <v>10083</v>
      </c>
      <c r="G1848" s="23"/>
      <c r="H1848" s="23" t="s">
        <v>10081</v>
      </c>
      <c r="I1848" s="22"/>
      <c r="J1848" s="23"/>
    </row>
    <row r="1849" spans="1:10" ht="18" x14ac:dyDescent="0.25">
      <c r="A1849" s="20">
        <v>1845</v>
      </c>
      <c r="B1849" s="20" t="s">
        <v>5781</v>
      </c>
      <c r="C1849" s="21" t="s">
        <v>5782</v>
      </c>
      <c r="D1849" s="21" t="s">
        <v>10084</v>
      </c>
      <c r="E1849" s="21" t="s">
        <v>10085</v>
      </c>
      <c r="F1849" s="21" t="s">
        <v>10086</v>
      </c>
      <c r="G1849" s="21" t="s">
        <v>10087</v>
      </c>
      <c r="H1849" s="21" t="s">
        <v>10081</v>
      </c>
      <c r="I1849" s="20"/>
      <c r="J1849" s="21"/>
    </row>
    <row r="1850" spans="1:10" ht="18" x14ac:dyDescent="0.25">
      <c r="A1850" s="22">
        <v>1846</v>
      </c>
      <c r="B1850" s="22" t="s">
        <v>5781</v>
      </c>
      <c r="C1850" s="23" t="s">
        <v>5782</v>
      </c>
      <c r="D1850" s="23" t="s">
        <v>10084</v>
      </c>
      <c r="E1850" s="23" t="s">
        <v>10066</v>
      </c>
      <c r="F1850" s="23" t="s">
        <v>10088</v>
      </c>
      <c r="G1850" s="23" t="s">
        <v>10089</v>
      </c>
      <c r="H1850" s="23" t="s">
        <v>10081</v>
      </c>
      <c r="I1850" s="22"/>
      <c r="J1850" s="23"/>
    </row>
    <row r="1851" spans="1:10" ht="54" x14ac:dyDescent="0.25">
      <c r="A1851" s="20">
        <v>1847</v>
      </c>
      <c r="B1851" s="20" t="s">
        <v>5781</v>
      </c>
      <c r="C1851" s="21" t="s">
        <v>5782</v>
      </c>
      <c r="D1851" s="21" t="s">
        <v>5793</v>
      </c>
      <c r="E1851" s="21" t="s">
        <v>10090</v>
      </c>
      <c r="F1851" s="21" t="s">
        <v>10091</v>
      </c>
      <c r="G1851" s="21"/>
      <c r="H1851" s="21" t="s">
        <v>5795</v>
      </c>
      <c r="I1851" s="20"/>
      <c r="J1851" s="21"/>
    </row>
    <row r="1852" spans="1:10" ht="54" x14ac:dyDescent="0.25">
      <c r="A1852" s="22">
        <v>1848</v>
      </c>
      <c r="B1852" s="22" t="s">
        <v>5781</v>
      </c>
      <c r="C1852" s="23" t="s">
        <v>5782</v>
      </c>
      <c r="D1852" s="23" t="s">
        <v>5793</v>
      </c>
      <c r="E1852" s="23" t="s">
        <v>10092</v>
      </c>
      <c r="F1852" s="23" t="s">
        <v>10093</v>
      </c>
      <c r="G1852" s="23"/>
      <c r="H1852" s="23" t="s">
        <v>5795</v>
      </c>
      <c r="I1852" s="22"/>
      <c r="J1852" s="23"/>
    </row>
    <row r="1853" spans="1:10" ht="54" x14ac:dyDescent="0.25">
      <c r="A1853" s="20">
        <v>1849</v>
      </c>
      <c r="B1853" s="20" t="s">
        <v>5781</v>
      </c>
      <c r="C1853" s="21" t="s">
        <v>5782</v>
      </c>
      <c r="D1853" s="21" t="s">
        <v>5793</v>
      </c>
      <c r="E1853" s="21" t="s">
        <v>10094</v>
      </c>
      <c r="F1853" s="21" t="s">
        <v>10095</v>
      </c>
      <c r="G1853" s="21"/>
      <c r="H1853" s="21" t="s">
        <v>5795</v>
      </c>
      <c r="I1853" s="20"/>
      <c r="J1853" s="21"/>
    </row>
    <row r="1854" spans="1:10" ht="54" x14ac:dyDescent="0.25">
      <c r="A1854" s="22">
        <v>1850</v>
      </c>
      <c r="B1854" s="22" t="s">
        <v>5781</v>
      </c>
      <c r="C1854" s="23" t="s">
        <v>5782</v>
      </c>
      <c r="D1854" s="23" t="s">
        <v>5793</v>
      </c>
      <c r="E1854" s="23" t="s">
        <v>10096</v>
      </c>
      <c r="F1854" s="23" t="s">
        <v>10097</v>
      </c>
      <c r="G1854" s="23"/>
      <c r="H1854" s="23" t="s">
        <v>5795</v>
      </c>
      <c r="I1854" s="22"/>
      <c r="J1854" s="23"/>
    </row>
    <row r="1855" spans="1:10" ht="72" x14ac:dyDescent="0.25">
      <c r="A1855" s="20">
        <v>1851</v>
      </c>
      <c r="B1855" s="20" t="s">
        <v>5781</v>
      </c>
      <c r="C1855" s="21" t="s">
        <v>5782</v>
      </c>
      <c r="D1855" s="21" t="s">
        <v>5900</v>
      </c>
      <c r="E1855" s="21" t="s">
        <v>10098</v>
      </c>
      <c r="F1855" s="21" t="s">
        <v>10099</v>
      </c>
      <c r="G1855" s="21" t="s">
        <v>5902</v>
      </c>
      <c r="H1855" s="21" t="s">
        <v>5903</v>
      </c>
      <c r="I1855" s="20"/>
      <c r="J1855" s="21" t="s">
        <v>5957</v>
      </c>
    </row>
    <row r="1856" spans="1:10" ht="36" x14ac:dyDescent="0.25">
      <c r="A1856" s="22">
        <v>1852</v>
      </c>
      <c r="B1856" s="22" t="s">
        <v>5781</v>
      </c>
      <c r="C1856" s="23" t="s">
        <v>5782</v>
      </c>
      <c r="D1856" s="23" t="s">
        <v>5900</v>
      </c>
      <c r="E1856" s="23" t="s">
        <v>10100</v>
      </c>
      <c r="F1856" s="23" t="s">
        <v>10101</v>
      </c>
      <c r="G1856" s="23"/>
      <c r="H1856" s="23" t="s">
        <v>5903</v>
      </c>
      <c r="I1856" s="22"/>
      <c r="J1856" s="23"/>
    </row>
    <row r="1857" spans="1:10" ht="36" x14ac:dyDescent="0.25">
      <c r="A1857" s="20">
        <v>1853</v>
      </c>
      <c r="B1857" s="20" t="s">
        <v>5781</v>
      </c>
      <c r="C1857" s="21" t="s">
        <v>5782</v>
      </c>
      <c r="D1857" s="21" t="s">
        <v>5900</v>
      </c>
      <c r="E1857" s="21" t="s">
        <v>10102</v>
      </c>
      <c r="F1857" s="21" t="s">
        <v>10103</v>
      </c>
      <c r="G1857" s="21"/>
      <c r="H1857" s="21" t="s">
        <v>5903</v>
      </c>
      <c r="I1857" s="20"/>
      <c r="J1857" s="21"/>
    </row>
    <row r="1858" spans="1:10" ht="36" x14ac:dyDescent="0.25">
      <c r="A1858" s="22">
        <v>1854</v>
      </c>
      <c r="B1858" s="22" t="s">
        <v>5781</v>
      </c>
      <c r="C1858" s="23" t="s">
        <v>5782</v>
      </c>
      <c r="D1858" s="23" t="s">
        <v>5900</v>
      </c>
      <c r="E1858" s="23" t="s">
        <v>10104</v>
      </c>
      <c r="F1858" s="23" t="s">
        <v>10105</v>
      </c>
      <c r="G1858" s="23" t="s">
        <v>10106</v>
      </c>
      <c r="H1858" s="23" t="s">
        <v>5903</v>
      </c>
      <c r="I1858" s="22"/>
      <c r="J1858" s="23"/>
    </row>
    <row r="1859" spans="1:10" ht="36" x14ac:dyDescent="0.25">
      <c r="A1859" s="20">
        <v>1855</v>
      </c>
      <c r="B1859" s="20" t="s">
        <v>5781</v>
      </c>
      <c r="C1859" s="21" t="s">
        <v>5782</v>
      </c>
      <c r="D1859" s="21" t="s">
        <v>5900</v>
      </c>
      <c r="E1859" s="21" t="s">
        <v>10107</v>
      </c>
      <c r="F1859" s="21" t="s">
        <v>10108</v>
      </c>
      <c r="G1859" s="21"/>
      <c r="H1859" s="21" t="s">
        <v>5903</v>
      </c>
      <c r="I1859" s="20"/>
      <c r="J1859" s="21"/>
    </row>
    <row r="1860" spans="1:10" ht="72" x14ac:dyDescent="0.25">
      <c r="A1860" s="22">
        <v>1856</v>
      </c>
      <c r="B1860" s="22" t="s">
        <v>5781</v>
      </c>
      <c r="C1860" s="23" t="s">
        <v>5782</v>
      </c>
      <c r="D1860" s="23" t="s">
        <v>5900</v>
      </c>
      <c r="E1860" s="23" t="s">
        <v>10109</v>
      </c>
      <c r="F1860" s="23" t="s">
        <v>10110</v>
      </c>
      <c r="G1860" s="23" t="s">
        <v>1797</v>
      </c>
      <c r="H1860" s="23" t="s">
        <v>10111</v>
      </c>
      <c r="I1860" s="22"/>
      <c r="J1860" s="23"/>
    </row>
    <row r="1861" spans="1:10" ht="72" x14ac:dyDescent="0.25">
      <c r="A1861" s="20">
        <v>1857</v>
      </c>
      <c r="B1861" s="20" t="s">
        <v>5781</v>
      </c>
      <c r="C1861" s="21" t="s">
        <v>5782</v>
      </c>
      <c r="D1861" s="21" t="s">
        <v>5900</v>
      </c>
      <c r="E1861" s="21" t="s">
        <v>10112</v>
      </c>
      <c r="F1861" s="21" t="s">
        <v>10113</v>
      </c>
      <c r="G1861" s="21" t="s">
        <v>10114</v>
      </c>
      <c r="H1861" s="21" t="s">
        <v>10111</v>
      </c>
      <c r="I1861" s="20"/>
      <c r="J1861" s="21"/>
    </row>
    <row r="1862" spans="1:10" ht="36" x14ac:dyDescent="0.25">
      <c r="A1862" s="22">
        <v>1858</v>
      </c>
      <c r="B1862" s="22" t="s">
        <v>5781</v>
      </c>
      <c r="C1862" s="23" t="s">
        <v>5782</v>
      </c>
      <c r="D1862" s="23" t="s">
        <v>5796</v>
      </c>
      <c r="E1862" s="23" t="s">
        <v>10115</v>
      </c>
      <c r="F1862" s="23" t="s">
        <v>10116</v>
      </c>
      <c r="G1862" s="23" t="s">
        <v>10117</v>
      </c>
      <c r="H1862" s="23" t="s">
        <v>5799</v>
      </c>
      <c r="I1862" s="22"/>
      <c r="J1862" s="23"/>
    </row>
    <row r="1863" spans="1:10" ht="36" x14ac:dyDescent="0.25">
      <c r="A1863" s="20">
        <v>1859</v>
      </c>
      <c r="B1863" s="20" t="s">
        <v>5781</v>
      </c>
      <c r="C1863" s="21" t="s">
        <v>5782</v>
      </c>
      <c r="D1863" s="21" t="s">
        <v>5796</v>
      </c>
      <c r="E1863" s="21" t="s">
        <v>10118</v>
      </c>
      <c r="F1863" s="21" t="s">
        <v>10119</v>
      </c>
      <c r="G1863" s="21"/>
      <c r="H1863" s="21" t="s">
        <v>5799</v>
      </c>
      <c r="I1863" s="20"/>
      <c r="J1863" s="21"/>
    </row>
    <row r="1864" spans="1:10" ht="36" x14ac:dyDescent="0.25">
      <c r="A1864" s="22">
        <v>1860</v>
      </c>
      <c r="B1864" s="22" t="s">
        <v>5781</v>
      </c>
      <c r="C1864" s="23" t="s">
        <v>5782</v>
      </c>
      <c r="D1864" s="23" t="s">
        <v>5796</v>
      </c>
      <c r="E1864" s="23" t="s">
        <v>10120</v>
      </c>
      <c r="F1864" s="23" t="s">
        <v>10121</v>
      </c>
      <c r="G1864" s="23"/>
      <c r="H1864" s="23" t="s">
        <v>5799</v>
      </c>
      <c r="I1864" s="22"/>
      <c r="J1864" s="23"/>
    </row>
    <row r="1865" spans="1:10" ht="108" x14ac:dyDescent="0.25">
      <c r="A1865" s="20">
        <v>1861</v>
      </c>
      <c r="B1865" s="20" t="s">
        <v>5781</v>
      </c>
      <c r="C1865" s="21" t="s">
        <v>5782</v>
      </c>
      <c r="D1865" s="21" t="s">
        <v>10122</v>
      </c>
      <c r="E1865" s="21" t="s">
        <v>10123</v>
      </c>
      <c r="F1865" s="21" t="s">
        <v>10124</v>
      </c>
      <c r="G1865" s="21" t="s">
        <v>10125</v>
      </c>
      <c r="H1865" s="21" t="s">
        <v>10126</v>
      </c>
      <c r="I1865" s="20"/>
      <c r="J1865" s="21" t="s">
        <v>5957</v>
      </c>
    </row>
    <row r="1866" spans="1:10" ht="54" x14ac:dyDescent="0.25">
      <c r="A1866" s="22">
        <v>1862</v>
      </c>
      <c r="B1866" s="22" t="s">
        <v>5781</v>
      </c>
      <c r="C1866" s="23" t="s">
        <v>5782</v>
      </c>
      <c r="D1866" s="23" t="s">
        <v>10122</v>
      </c>
      <c r="E1866" s="23" t="s">
        <v>10127</v>
      </c>
      <c r="F1866" s="23" t="s">
        <v>10128</v>
      </c>
      <c r="G1866" s="23" t="s">
        <v>10129</v>
      </c>
      <c r="H1866" s="23" t="s">
        <v>10126</v>
      </c>
      <c r="I1866" s="22"/>
      <c r="J1866" s="23"/>
    </row>
    <row r="1867" spans="1:10" ht="72" x14ac:dyDescent="0.25">
      <c r="A1867" s="20">
        <v>1863</v>
      </c>
      <c r="B1867" s="20" t="s">
        <v>5781</v>
      </c>
      <c r="C1867" s="21" t="s">
        <v>5782</v>
      </c>
      <c r="D1867" s="21" t="s">
        <v>10122</v>
      </c>
      <c r="E1867" s="21" t="s">
        <v>10130</v>
      </c>
      <c r="F1867" s="21" t="s">
        <v>10131</v>
      </c>
      <c r="G1867" s="21" t="s">
        <v>10132</v>
      </c>
      <c r="H1867" s="21" t="s">
        <v>10126</v>
      </c>
      <c r="I1867" s="20"/>
      <c r="J1867" s="21" t="s">
        <v>5957</v>
      </c>
    </row>
    <row r="1868" spans="1:10" ht="54" x14ac:dyDescent="0.25">
      <c r="A1868" s="22">
        <v>1864</v>
      </c>
      <c r="B1868" s="22" t="s">
        <v>5781</v>
      </c>
      <c r="C1868" s="23" t="s">
        <v>5782</v>
      </c>
      <c r="D1868" s="23" t="s">
        <v>10122</v>
      </c>
      <c r="E1868" s="23" t="s">
        <v>10133</v>
      </c>
      <c r="F1868" s="23" t="s">
        <v>10134</v>
      </c>
      <c r="G1868" s="23" t="s">
        <v>10135</v>
      </c>
      <c r="H1868" s="23" t="s">
        <v>10136</v>
      </c>
      <c r="I1868" s="22"/>
      <c r="J1868" s="23"/>
    </row>
    <row r="1869" spans="1:10" ht="36" x14ac:dyDescent="0.25">
      <c r="A1869" s="20">
        <v>1865</v>
      </c>
      <c r="B1869" s="20" t="s">
        <v>5781</v>
      </c>
      <c r="C1869" s="21" t="s">
        <v>5782</v>
      </c>
      <c r="D1869" s="21" t="s">
        <v>10137</v>
      </c>
      <c r="E1869" s="21" t="s">
        <v>7423</v>
      </c>
      <c r="F1869" s="21" t="s">
        <v>4389</v>
      </c>
      <c r="G1869" s="21"/>
      <c r="H1869" s="21" t="s">
        <v>10136</v>
      </c>
      <c r="I1869" s="20"/>
      <c r="J1869" s="21"/>
    </row>
    <row r="1870" spans="1:10" ht="54" x14ac:dyDescent="0.25">
      <c r="A1870" s="22">
        <v>1866</v>
      </c>
      <c r="B1870" s="22" t="s">
        <v>5781</v>
      </c>
      <c r="C1870" s="23" t="s">
        <v>5782</v>
      </c>
      <c r="D1870" s="23" t="s">
        <v>10137</v>
      </c>
      <c r="E1870" s="23" t="s">
        <v>10138</v>
      </c>
      <c r="F1870" s="23" t="s">
        <v>10139</v>
      </c>
      <c r="G1870" s="23"/>
      <c r="H1870" s="23" t="s">
        <v>10136</v>
      </c>
      <c r="I1870" s="22"/>
      <c r="J1870" s="23"/>
    </row>
    <row r="1871" spans="1:10" ht="36" x14ac:dyDescent="0.25">
      <c r="A1871" s="20">
        <v>1867</v>
      </c>
      <c r="B1871" s="20" t="s">
        <v>5781</v>
      </c>
      <c r="C1871" s="21" t="s">
        <v>5782</v>
      </c>
      <c r="D1871" s="21" t="s">
        <v>10137</v>
      </c>
      <c r="E1871" s="21" t="s">
        <v>10140</v>
      </c>
      <c r="F1871" s="21" t="s">
        <v>10141</v>
      </c>
      <c r="G1871" s="21"/>
      <c r="H1871" s="21" t="s">
        <v>10136</v>
      </c>
      <c r="I1871" s="20"/>
      <c r="J1871" s="21"/>
    </row>
    <row r="1872" spans="1:10" ht="54" x14ac:dyDescent="0.25">
      <c r="A1872" s="22">
        <v>1868</v>
      </c>
      <c r="B1872" s="22" t="s">
        <v>5781</v>
      </c>
      <c r="C1872" s="23" t="s">
        <v>5782</v>
      </c>
      <c r="D1872" s="23" t="s">
        <v>10137</v>
      </c>
      <c r="E1872" s="23" t="s">
        <v>10142</v>
      </c>
      <c r="F1872" s="23" t="s">
        <v>10143</v>
      </c>
      <c r="G1872" s="23"/>
      <c r="H1872" s="23" t="s">
        <v>10136</v>
      </c>
      <c r="I1872" s="22"/>
      <c r="J1872" s="23" t="s">
        <v>5957</v>
      </c>
    </row>
    <row r="1873" spans="1:10" ht="36" x14ac:dyDescent="0.25">
      <c r="A1873" s="20">
        <v>1869</v>
      </c>
      <c r="B1873" s="20" t="s">
        <v>5781</v>
      </c>
      <c r="C1873" s="21" t="s">
        <v>5782</v>
      </c>
      <c r="D1873" s="21" t="s">
        <v>5800</v>
      </c>
      <c r="E1873" s="21" t="s">
        <v>10144</v>
      </c>
      <c r="F1873" s="21" t="s">
        <v>10145</v>
      </c>
      <c r="G1873" s="21" t="s">
        <v>10061</v>
      </c>
      <c r="H1873" s="21" t="s">
        <v>5803</v>
      </c>
      <c r="I1873" s="20"/>
      <c r="J1873" s="21"/>
    </row>
    <row r="1874" spans="1:10" ht="36" x14ac:dyDescent="0.25">
      <c r="A1874" s="22">
        <v>1870</v>
      </c>
      <c r="B1874" s="22" t="s">
        <v>5781</v>
      </c>
      <c r="C1874" s="23" t="s">
        <v>5782</v>
      </c>
      <c r="D1874" s="23" t="s">
        <v>5800</v>
      </c>
      <c r="E1874" s="23" t="s">
        <v>10094</v>
      </c>
      <c r="F1874" s="23" t="s">
        <v>4389</v>
      </c>
      <c r="G1874" s="23"/>
      <c r="H1874" s="23" t="s">
        <v>5803</v>
      </c>
      <c r="I1874" s="22"/>
      <c r="J1874" s="23"/>
    </row>
    <row r="1875" spans="1:10" ht="54" x14ac:dyDescent="0.25">
      <c r="A1875" s="20">
        <v>1871</v>
      </c>
      <c r="B1875" s="20" t="s">
        <v>5781</v>
      </c>
      <c r="C1875" s="21" t="s">
        <v>5782</v>
      </c>
      <c r="D1875" s="21" t="s">
        <v>5800</v>
      </c>
      <c r="E1875" s="21" t="s">
        <v>10146</v>
      </c>
      <c r="F1875" s="21" t="s">
        <v>10147</v>
      </c>
      <c r="G1875" s="21"/>
      <c r="H1875" s="21" t="s">
        <v>5803</v>
      </c>
      <c r="I1875" s="20"/>
      <c r="J1875" s="21"/>
    </row>
    <row r="1876" spans="1:10" ht="36" x14ac:dyDescent="0.25">
      <c r="A1876" s="22">
        <v>1872</v>
      </c>
      <c r="B1876" s="22" t="s">
        <v>5781</v>
      </c>
      <c r="C1876" s="23" t="s">
        <v>5782</v>
      </c>
      <c r="D1876" s="23" t="s">
        <v>5800</v>
      </c>
      <c r="E1876" s="23" t="s">
        <v>10148</v>
      </c>
      <c r="F1876" s="23" t="s">
        <v>10149</v>
      </c>
      <c r="G1876" s="23"/>
      <c r="H1876" s="23" t="s">
        <v>5803</v>
      </c>
      <c r="I1876" s="22"/>
      <c r="J1876" s="23"/>
    </row>
    <row r="1877" spans="1:10" ht="90" x14ac:dyDescent="0.25">
      <c r="A1877" s="20">
        <v>1873</v>
      </c>
      <c r="B1877" s="20" t="s">
        <v>5781</v>
      </c>
      <c r="C1877" s="21" t="s">
        <v>5782</v>
      </c>
      <c r="D1877" s="21" t="s">
        <v>5804</v>
      </c>
      <c r="E1877" s="21" t="s">
        <v>10150</v>
      </c>
      <c r="F1877" s="21" t="s">
        <v>10151</v>
      </c>
      <c r="G1877" s="21" t="s">
        <v>10152</v>
      </c>
      <c r="H1877" s="21" t="s">
        <v>5803</v>
      </c>
      <c r="I1877" s="20"/>
      <c r="J1877" s="21" t="s">
        <v>6083</v>
      </c>
    </row>
    <row r="1878" spans="1:10" ht="72" x14ac:dyDescent="0.25">
      <c r="A1878" s="22">
        <v>1874</v>
      </c>
      <c r="B1878" s="22" t="s">
        <v>5781</v>
      </c>
      <c r="C1878" s="23" t="s">
        <v>5782</v>
      </c>
      <c r="D1878" s="23" t="s">
        <v>5804</v>
      </c>
      <c r="E1878" s="23" t="s">
        <v>10153</v>
      </c>
      <c r="F1878" s="23" t="s">
        <v>10154</v>
      </c>
      <c r="G1878" s="23"/>
      <c r="H1878" s="23" t="s">
        <v>5803</v>
      </c>
      <c r="I1878" s="22"/>
      <c r="J1878" s="23"/>
    </row>
    <row r="1879" spans="1:10" ht="36" x14ac:dyDescent="0.25">
      <c r="A1879" s="20">
        <v>1875</v>
      </c>
      <c r="B1879" s="20" t="s">
        <v>5781</v>
      </c>
      <c r="C1879" s="21" t="s">
        <v>5782</v>
      </c>
      <c r="D1879" s="21" t="s">
        <v>5804</v>
      </c>
      <c r="E1879" s="21" t="s">
        <v>10155</v>
      </c>
      <c r="F1879" s="21" t="s">
        <v>10156</v>
      </c>
      <c r="G1879" s="21"/>
      <c r="H1879" s="21" t="s">
        <v>5803</v>
      </c>
      <c r="I1879" s="20"/>
      <c r="J1879" s="21"/>
    </row>
    <row r="1880" spans="1:10" ht="36" x14ac:dyDescent="0.25">
      <c r="A1880" s="22">
        <v>1876</v>
      </c>
      <c r="B1880" s="22" t="s">
        <v>5781</v>
      </c>
      <c r="C1880" s="23" t="s">
        <v>5782</v>
      </c>
      <c r="D1880" s="23" t="s">
        <v>5807</v>
      </c>
      <c r="E1880" s="23" t="s">
        <v>10157</v>
      </c>
      <c r="F1880" s="23" t="s">
        <v>10158</v>
      </c>
      <c r="G1880" s="23" t="s">
        <v>10159</v>
      </c>
      <c r="H1880" s="23" t="s">
        <v>5803</v>
      </c>
      <c r="I1880" s="22"/>
      <c r="J1880" s="23"/>
    </row>
    <row r="1881" spans="1:10" ht="36" x14ac:dyDescent="0.25">
      <c r="A1881" s="20">
        <v>1877</v>
      </c>
      <c r="B1881" s="20" t="s">
        <v>5781</v>
      </c>
      <c r="C1881" s="21" t="s">
        <v>5782</v>
      </c>
      <c r="D1881" s="21" t="s">
        <v>5809</v>
      </c>
      <c r="E1881" s="21" t="s">
        <v>10160</v>
      </c>
      <c r="F1881" s="21" t="s">
        <v>10161</v>
      </c>
      <c r="G1881" s="21"/>
      <c r="H1881" s="21" t="s">
        <v>5811</v>
      </c>
      <c r="I1881" s="20"/>
      <c r="J1881" s="21"/>
    </row>
    <row r="1882" spans="1:10" ht="36" x14ac:dyDescent="0.25">
      <c r="A1882" s="22">
        <v>1878</v>
      </c>
      <c r="B1882" s="22" t="s">
        <v>5781</v>
      </c>
      <c r="C1882" s="23" t="s">
        <v>5782</v>
      </c>
      <c r="D1882" s="23" t="s">
        <v>5809</v>
      </c>
      <c r="E1882" s="23" t="s">
        <v>10162</v>
      </c>
      <c r="F1882" s="23" t="s">
        <v>10163</v>
      </c>
      <c r="G1882" s="23"/>
      <c r="H1882" s="23" t="s">
        <v>5811</v>
      </c>
      <c r="I1882" s="22"/>
      <c r="J1882" s="23"/>
    </row>
    <row r="1883" spans="1:10" ht="36" x14ac:dyDescent="0.25">
      <c r="A1883" s="20">
        <v>1879</v>
      </c>
      <c r="B1883" s="20" t="s">
        <v>5781</v>
      </c>
      <c r="C1883" s="21" t="s">
        <v>5782</v>
      </c>
      <c r="D1883" s="21" t="s">
        <v>5809</v>
      </c>
      <c r="E1883" s="21" t="s">
        <v>10164</v>
      </c>
      <c r="F1883" s="21" t="s">
        <v>10165</v>
      </c>
      <c r="G1883" s="21" t="s">
        <v>10166</v>
      </c>
      <c r="H1883" s="21" t="s">
        <v>5811</v>
      </c>
      <c r="I1883" s="20"/>
      <c r="J1883" s="21"/>
    </row>
    <row r="1884" spans="1:10" ht="36" x14ac:dyDescent="0.25">
      <c r="A1884" s="22">
        <v>1880</v>
      </c>
      <c r="B1884" s="22" t="s">
        <v>5781</v>
      </c>
      <c r="C1884" s="23" t="s">
        <v>5782</v>
      </c>
      <c r="D1884" s="23" t="s">
        <v>5809</v>
      </c>
      <c r="E1884" s="23" t="s">
        <v>10167</v>
      </c>
      <c r="F1884" s="23" t="s">
        <v>10168</v>
      </c>
      <c r="G1884" s="23"/>
      <c r="H1884" s="23" t="s">
        <v>5811</v>
      </c>
      <c r="I1884" s="22"/>
      <c r="J1884" s="23"/>
    </row>
    <row r="1885" spans="1:10" ht="36" x14ac:dyDescent="0.25">
      <c r="A1885" s="20">
        <v>1881</v>
      </c>
      <c r="B1885" s="20" t="s">
        <v>5781</v>
      </c>
      <c r="C1885" s="21" t="s">
        <v>5782</v>
      </c>
      <c r="D1885" s="21" t="s">
        <v>5809</v>
      </c>
      <c r="E1885" s="21" t="s">
        <v>10169</v>
      </c>
      <c r="F1885" s="21" t="s">
        <v>10170</v>
      </c>
      <c r="G1885" s="21" t="s">
        <v>10171</v>
      </c>
      <c r="H1885" s="21" t="s">
        <v>5811</v>
      </c>
      <c r="I1885" s="20"/>
      <c r="J1885" s="21"/>
    </row>
    <row r="1886" spans="1:10" ht="36" x14ac:dyDescent="0.25">
      <c r="A1886" s="22">
        <v>1882</v>
      </c>
      <c r="B1886" s="22" t="s">
        <v>5781</v>
      </c>
      <c r="C1886" s="23" t="s">
        <v>5782</v>
      </c>
      <c r="D1886" s="23" t="s">
        <v>5809</v>
      </c>
      <c r="E1886" s="23" t="s">
        <v>10172</v>
      </c>
      <c r="F1886" s="23" t="s">
        <v>6994</v>
      </c>
      <c r="G1886" s="23" t="s">
        <v>10173</v>
      </c>
      <c r="H1886" s="23" t="s">
        <v>5811</v>
      </c>
      <c r="I1886" s="22"/>
      <c r="J1886" s="23"/>
    </row>
    <row r="1887" spans="1:10" ht="36" x14ac:dyDescent="0.25">
      <c r="A1887" s="20">
        <v>1883</v>
      </c>
      <c r="B1887" s="20" t="s">
        <v>5781</v>
      </c>
      <c r="C1887" s="21" t="s">
        <v>5782</v>
      </c>
      <c r="D1887" s="21" t="s">
        <v>5809</v>
      </c>
      <c r="E1887" s="21" t="s">
        <v>10174</v>
      </c>
      <c r="F1887" s="21" t="s">
        <v>7320</v>
      </c>
      <c r="G1887" s="21"/>
      <c r="H1887" s="21" t="s">
        <v>5811</v>
      </c>
      <c r="I1887" s="20"/>
      <c r="J1887" s="21"/>
    </row>
    <row r="1888" spans="1:10" ht="36" x14ac:dyDescent="0.25">
      <c r="A1888" s="22">
        <v>1884</v>
      </c>
      <c r="B1888" s="22" t="s">
        <v>5781</v>
      </c>
      <c r="C1888" s="23" t="s">
        <v>5782</v>
      </c>
      <c r="D1888" s="23" t="s">
        <v>10175</v>
      </c>
      <c r="E1888" s="23" t="s">
        <v>10176</v>
      </c>
      <c r="F1888" s="23" t="s">
        <v>10177</v>
      </c>
      <c r="G1888" s="23" t="s">
        <v>10178</v>
      </c>
      <c r="H1888" s="23" t="s">
        <v>5821</v>
      </c>
      <c r="I1888" s="22"/>
      <c r="J1888" s="23"/>
    </row>
    <row r="1889" spans="1:10" ht="36" x14ac:dyDescent="0.25">
      <c r="A1889" s="20">
        <v>1885</v>
      </c>
      <c r="B1889" s="20" t="s">
        <v>5781</v>
      </c>
      <c r="C1889" s="21" t="s">
        <v>5782</v>
      </c>
      <c r="D1889" s="21" t="s">
        <v>10175</v>
      </c>
      <c r="E1889" s="21" t="s">
        <v>10179</v>
      </c>
      <c r="F1889" s="21" t="s">
        <v>10180</v>
      </c>
      <c r="G1889" s="21"/>
      <c r="H1889" s="21" t="s">
        <v>5821</v>
      </c>
      <c r="I1889" s="20"/>
      <c r="J1889" s="21"/>
    </row>
    <row r="1890" spans="1:10" ht="36" x14ac:dyDescent="0.25">
      <c r="A1890" s="22">
        <v>1886</v>
      </c>
      <c r="B1890" s="22" t="s">
        <v>5781</v>
      </c>
      <c r="C1890" s="23" t="s">
        <v>5782</v>
      </c>
      <c r="D1890" s="23" t="s">
        <v>10175</v>
      </c>
      <c r="E1890" s="23" t="s">
        <v>10181</v>
      </c>
      <c r="F1890" s="23" t="s">
        <v>10182</v>
      </c>
      <c r="G1890" s="23" t="s">
        <v>10183</v>
      </c>
      <c r="H1890" s="23" t="s">
        <v>5821</v>
      </c>
      <c r="I1890" s="22"/>
      <c r="J1890" s="23"/>
    </row>
    <row r="1891" spans="1:10" ht="54" x14ac:dyDescent="0.25">
      <c r="A1891" s="20">
        <v>1887</v>
      </c>
      <c r="B1891" s="20" t="s">
        <v>5781</v>
      </c>
      <c r="C1891" s="21" t="s">
        <v>5782</v>
      </c>
      <c r="D1891" s="21" t="s">
        <v>5818</v>
      </c>
      <c r="E1891" s="21" t="s">
        <v>10184</v>
      </c>
      <c r="F1891" s="21" t="s">
        <v>10185</v>
      </c>
      <c r="G1891" s="21"/>
      <c r="H1891" s="21" t="s">
        <v>5821</v>
      </c>
      <c r="I1891" s="20"/>
      <c r="J1891" s="21" t="s">
        <v>5957</v>
      </c>
    </row>
    <row r="1892" spans="1:10" ht="54" x14ac:dyDescent="0.25">
      <c r="A1892" s="22">
        <v>1888</v>
      </c>
      <c r="B1892" s="22" t="s">
        <v>5781</v>
      </c>
      <c r="C1892" s="23" t="s">
        <v>5782</v>
      </c>
      <c r="D1892" s="23" t="s">
        <v>5818</v>
      </c>
      <c r="E1892" s="23" t="s">
        <v>10186</v>
      </c>
      <c r="F1892" s="23" t="s">
        <v>10187</v>
      </c>
      <c r="G1892" s="23"/>
      <c r="H1892" s="23" t="s">
        <v>5821</v>
      </c>
      <c r="I1892" s="22"/>
      <c r="J1892" s="23"/>
    </row>
    <row r="1893" spans="1:10" ht="36" x14ac:dyDescent="0.25">
      <c r="A1893" s="20">
        <v>1889</v>
      </c>
      <c r="B1893" s="20" t="s">
        <v>5781</v>
      </c>
      <c r="C1893" s="21" t="s">
        <v>5782</v>
      </c>
      <c r="D1893" s="21" t="s">
        <v>5818</v>
      </c>
      <c r="E1893" s="21" t="s">
        <v>10188</v>
      </c>
      <c r="F1893" s="21" t="s">
        <v>10189</v>
      </c>
      <c r="G1893" s="21"/>
      <c r="H1893" s="21" t="s">
        <v>5821</v>
      </c>
      <c r="I1893" s="20"/>
      <c r="J1893" s="21"/>
    </row>
    <row r="1894" spans="1:10" ht="18" x14ac:dyDescent="0.25">
      <c r="A1894" s="22">
        <v>1890</v>
      </c>
      <c r="B1894" s="22" t="s">
        <v>5781</v>
      </c>
      <c r="C1894" s="23" t="s">
        <v>5782</v>
      </c>
      <c r="D1894" s="23" t="s">
        <v>5818</v>
      </c>
      <c r="E1894" s="23" t="s">
        <v>10190</v>
      </c>
      <c r="F1894" s="23" t="s">
        <v>10191</v>
      </c>
      <c r="G1894" s="23"/>
      <c r="H1894" s="23" t="s">
        <v>5821</v>
      </c>
      <c r="I1894" s="22"/>
      <c r="J1894" s="23"/>
    </row>
    <row r="1895" spans="1:10" ht="18" x14ac:dyDescent="0.25">
      <c r="A1895" s="20">
        <v>1891</v>
      </c>
      <c r="B1895" s="20" t="s">
        <v>5781</v>
      </c>
      <c r="C1895" s="21" t="s">
        <v>5782</v>
      </c>
      <c r="D1895" s="21" t="s">
        <v>5818</v>
      </c>
      <c r="E1895" s="21" t="s">
        <v>10192</v>
      </c>
      <c r="F1895" s="21" t="s">
        <v>479</v>
      </c>
      <c r="G1895" s="21"/>
      <c r="H1895" s="21" t="s">
        <v>5821</v>
      </c>
      <c r="I1895" s="20" t="s">
        <v>5914</v>
      </c>
      <c r="J1895" s="21" t="s">
        <v>5957</v>
      </c>
    </row>
    <row r="1896" spans="1:10" ht="18" x14ac:dyDescent="0.25">
      <c r="A1896" s="22">
        <v>1892</v>
      </c>
      <c r="B1896" s="22" t="s">
        <v>5781</v>
      </c>
      <c r="C1896" s="23" t="s">
        <v>5782</v>
      </c>
      <c r="D1896" s="23" t="s">
        <v>5822</v>
      </c>
      <c r="E1896" s="23" t="s">
        <v>10193</v>
      </c>
      <c r="F1896" s="23" t="s">
        <v>10194</v>
      </c>
      <c r="G1896" s="23"/>
      <c r="H1896" s="23" t="s">
        <v>5824</v>
      </c>
      <c r="I1896" s="22"/>
      <c r="J1896" s="23"/>
    </row>
    <row r="1897" spans="1:10" ht="36" x14ac:dyDescent="0.25">
      <c r="A1897" s="20">
        <v>1893</v>
      </c>
      <c r="B1897" s="20" t="s">
        <v>5781</v>
      </c>
      <c r="C1897" s="21" t="s">
        <v>5782</v>
      </c>
      <c r="D1897" s="21" t="s">
        <v>5822</v>
      </c>
      <c r="E1897" s="21" t="s">
        <v>10195</v>
      </c>
      <c r="F1897" s="21" t="s">
        <v>10196</v>
      </c>
      <c r="G1897" s="21"/>
      <c r="H1897" s="21" t="s">
        <v>5824</v>
      </c>
      <c r="I1897" s="20"/>
      <c r="J1897" s="21"/>
    </row>
    <row r="1898" spans="1:10" ht="90" x14ac:dyDescent="0.25">
      <c r="A1898" s="22">
        <v>1894</v>
      </c>
      <c r="B1898" s="22" t="s">
        <v>5781</v>
      </c>
      <c r="C1898" s="23" t="s">
        <v>5782</v>
      </c>
      <c r="D1898" s="23" t="s">
        <v>5822</v>
      </c>
      <c r="E1898" s="23" t="s">
        <v>10197</v>
      </c>
      <c r="F1898" s="23" t="s">
        <v>10198</v>
      </c>
      <c r="G1898" s="23" t="s">
        <v>10199</v>
      </c>
      <c r="H1898" s="23" t="s">
        <v>5824</v>
      </c>
      <c r="I1898" s="22"/>
      <c r="J1898" s="23" t="s">
        <v>6083</v>
      </c>
    </row>
    <row r="1899" spans="1:10" ht="54" x14ac:dyDescent="0.25">
      <c r="A1899" s="20">
        <v>1895</v>
      </c>
      <c r="B1899" s="20" t="s">
        <v>5781</v>
      </c>
      <c r="C1899" s="21" t="s">
        <v>5782</v>
      </c>
      <c r="D1899" s="21" t="s">
        <v>10200</v>
      </c>
      <c r="E1899" s="21" t="s">
        <v>10201</v>
      </c>
      <c r="F1899" s="21" t="s">
        <v>10202</v>
      </c>
      <c r="G1899" s="21" t="s">
        <v>10203</v>
      </c>
      <c r="H1899" s="21" t="s">
        <v>5824</v>
      </c>
      <c r="I1899" s="20"/>
      <c r="J1899" s="21"/>
    </row>
    <row r="1900" spans="1:10" ht="36" x14ac:dyDescent="0.25">
      <c r="A1900" s="22">
        <v>1896</v>
      </c>
      <c r="B1900" s="22" t="s">
        <v>5781</v>
      </c>
      <c r="C1900" s="23" t="s">
        <v>5782</v>
      </c>
      <c r="D1900" s="23" t="s">
        <v>10200</v>
      </c>
      <c r="E1900" s="23" t="s">
        <v>10204</v>
      </c>
      <c r="F1900" s="23" t="s">
        <v>10205</v>
      </c>
      <c r="G1900" s="23" t="s">
        <v>10206</v>
      </c>
      <c r="H1900" s="23" t="s">
        <v>5824</v>
      </c>
      <c r="I1900" s="22"/>
      <c r="J1900" s="23"/>
    </row>
    <row r="1901" spans="1:10" ht="36" x14ac:dyDescent="0.25">
      <c r="A1901" s="20">
        <v>1897</v>
      </c>
      <c r="B1901" s="20" t="s">
        <v>5781</v>
      </c>
      <c r="C1901" s="21" t="s">
        <v>5782</v>
      </c>
      <c r="D1901" s="21" t="s">
        <v>5829</v>
      </c>
      <c r="E1901" s="21" t="s">
        <v>10207</v>
      </c>
      <c r="F1901" s="21" t="s">
        <v>10208</v>
      </c>
      <c r="G1901" s="21"/>
      <c r="H1901" s="21" t="s">
        <v>5831</v>
      </c>
      <c r="I1901" s="20"/>
      <c r="J1901" s="21"/>
    </row>
    <row r="1902" spans="1:10" ht="36" x14ac:dyDescent="0.25">
      <c r="A1902" s="22">
        <v>1898</v>
      </c>
      <c r="B1902" s="22" t="s">
        <v>5781</v>
      </c>
      <c r="C1902" s="23" t="s">
        <v>5782</v>
      </c>
      <c r="D1902" s="23" t="s">
        <v>5829</v>
      </c>
      <c r="E1902" s="23" t="s">
        <v>10209</v>
      </c>
      <c r="F1902" s="23" t="s">
        <v>10210</v>
      </c>
      <c r="G1902" s="23" t="s">
        <v>10211</v>
      </c>
      <c r="H1902" s="23" t="s">
        <v>5831</v>
      </c>
      <c r="I1902" s="22"/>
      <c r="J1902" s="23"/>
    </row>
    <row r="1903" spans="1:10" ht="36" x14ac:dyDescent="0.25">
      <c r="A1903" s="20">
        <v>1899</v>
      </c>
      <c r="B1903" s="20" t="s">
        <v>5781</v>
      </c>
      <c r="C1903" s="21" t="s">
        <v>5782</v>
      </c>
      <c r="D1903" s="21" t="s">
        <v>5829</v>
      </c>
      <c r="E1903" s="21" t="s">
        <v>10212</v>
      </c>
      <c r="F1903" s="21" t="s">
        <v>10213</v>
      </c>
      <c r="G1903" s="21"/>
      <c r="H1903" s="21" t="s">
        <v>5831</v>
      </c>
      <c r="I1903" s="20"/>
      <c r="J1903" s="21"/>
    </row>
    <row r="1904" spans="1:10" ht="36" x14ac:dyDescent="0.25">
      <c r="A1904" s="22">
        <v>1900</v>
      </c>
      <c r="B1904" s="22" t="s">
        <v>5781</v>
      </c>
      <c r="C1904" s="23" t="s">
        <v>5782</v>
      </c>
      <c r="D1904" s="23" t="s">
        <v>5829</v>
      </c>
      <c r="E1904" s="23" t="s">
        <v>10214</v>
      </c>
      <c r="F1904" s="23" t="s">
        <v>1156</v>
      </c>
      <c r="G1904" s="23"/>
      <c r="H1904" s="23" t="s">
        <v>5831</v>
      </c>
      <c r="I1904" s="22"/>
      <c r="J1904" s="23"/>
    </row>
    <row r="1905" spans="1:10" ht="36" x14ac:dyDescent="0.25">
      <c r="A1905" s="20">
        <v>1901</v>
      </c>
      <c r="B1905" s="20" t="s">
        <v>5781</v>
      </c>
      <c r="C1905" s="21" t="s">
        <v>5782</v>
      </c>
      <c r="D1905" s="21" t="s">
        <v>5832</v>
      </c>
      <c r="E1905" s="21" t="s">
        <v>10215</v>
      </c>
      <c r="F1905" s="21" t="s">
        <v>10216</v>
      </c>
      <c r="G1905" s="21" t="s">
        <v>10217</v>
      </c>
      <c r="H1905" s="21" t="s">
        <v>5831</v>
      </c>
      <c r="I1905" s="20"/>
      <c r="J1905" s="21"/>
    </row>
    <row r="1906" spans="1:10" ht="54" x14ac:dyDescent="0.25">
      <c r="A1906" s="22">
        <v>1902</v>
      </c>
      <c r="B1906" s="22" t="s">
        <v>5781</v>
      </c>
      <c r="C1906" s="23" t="s">
        <v>5782</v>
      </c>
      <c r="D1906" s="23" t="s">
        <v>5834</v>
      </c>
      <c r="E1906" s="23" t="s">
        <v>10218</v>
      </c>
      <c r="F1906" s="23" t="s">
        <v>10219</v>
      </c>
      <c r="G1906" s="23" t="s">
        <v>6550</v>
      </c>
      <c r="H1906" s="23" t="s">
        <v>5836</v>
      </c>
      <c r="I1906" s="22"/>
      <c r="J1906" s="23"/>
    </row>
    <row r="1907" spans="1:10" ht="36" x14ac:dyDescent="0.25">
      <c r="A1907" s="20">
        <v>1903</v>
      </c>
      <c r="B1907" s="20" t="s">
        <v>5781</v>
      </c>
      <c r="C1907" s="21" t="s">
        <v>5782</v>
      </c>
      <c r="D1907" s="21" t="s">
        <v>5834</v>
      </c>
      <c r="E1907" s="21" t="s">
        <v>10220</v>
      </c>
      <c r="F1907" s="21" t="s">
        <v>10221</v>
      </c>
      <c r="G1907" s="21" t="s">
        <v>6550</v>
      </c>
      <c r="H1907" s="21" t="s">
        <v>5836</v>
      </c>
      <c r="I1907" s="20"/>
      <c r="J1907" s="21"/>
    </row>
    <row r="1908" spans="1:10" ht="36" x14ac:dyDescent="0.25">
      <c r="A1908" s="22">
        <v>1904</v>
      </c>
      <c r="B1908" s="22" t="s">
        <v>5781</v>
      </c>
      <c r="C1908" s="23" t="s">
        <v>5782</v>
      </c>
      <c r="D1908" s="23" t="s">
        <v>5834</v>
      </c>
      <c r="E1908" s="23" t="s">
        <v>10222</v>
      </c>
      <c r="F1908" s="23" t="s">
        <v>10223</v>
      </c>
      <c r="G1908" s="23"/>
      <c r="H1908" s="23" t="s">
        <v>5836</v>
      </c>
      <c r="I1908" s="22"/>
      <c r="J1908" s="23"/>
    </row>
    <row r="1909" spans="1:10" ht="90" x14ac:dyDescent="0.25">
      <c r="A1909" s="20">
        <v>1905</v>
      </c>
      <c r="B1909" s="20" t="s">
        <v>5781</v>
      </c>
      <c r="C1909" s="21" t="s">
        <v>5782</v>
      </c>
      <c r="D1909" s="21" t="s">
        <v>5838</v>
      </c>
      <c r="E1909" s="21" t="s">
        <v>10224</v>
      </c>
      <c r="F1909" s="21" t="s">
        <v>10225</v>
      </c>
      <c r="G1909" s="21" t="s">
        <v>10226</v>
      </c>
      <c r="H1909" s="21" t="s">
        <v>5840</v>
      </c>
      <c r="I1909" s="20"/>
      <c r="J1909" s="21"/>
    </row>
    <row r="1910" spans="1:10" ht="54" x14ac:dyDescent="0.25">
      <c r="A1910" s="22">
        <v>1906</v>
      </c>
      <c r="B1910" s="22" t="s">
        <v>5781</v>
      </c>
      <c r="C1910" s="23" t="s">
        <v>5782</v>
      </c>
      <c r="D1910" s="23" t="s">
        <v>5838</v>
      </c>
      <c r="E1910" s="23" t="s">
        <v>10227</v>
      </c>
      <c r="F1910" s="23" t="s">
        <v>10228</v>
      </c>
      <c r="G1910" s="23" t="s">
        <v>10229</v>
      </c>
      <c r="H1910" s="23" t="s">
        <v>5840</v>
      </c>
      <c r="I1910" s="22"/>
      <c r="J1910" s="23" t="s">
        <v>6083</v>
      </c>
    </row>
    <row r="1911" spans="1:10" ht="54" x14ac:dyDescent="0.25">
      <c r="A1911" s="20">
        <v>1907</v>
      </c>
      <c r="B1911" s="20" t="s">
        <v>5781</v>
      </c>
      <c r="C1911" s="21" t="s">
        <v>5782</v>
      </c>
      <c r="D1911" s="21" t="s">
        <v>5841</v>
      </c>
      <c r="E1911" s="21" t="s">
        <v>10230</v>
      </c>
      <c r="F1911" s="21" t="s">
        <v>10231</v>
      </c>
      <c r="G1911" s="21"/>
      <c r="H1911" s="21" t="s">
        <v>5843</v>
      </c>
      <c r="I1911" s="20"/>
      <c r="J1911" s="21"/>
    </row>
    <row r="1912" spans="1:10" ht="54" x14ac:dyDescent="0.25">
      <c r="A1912" s="22">
        <v>1908</v>
      </c>
      <c r="B1912" s="22" t="s">
        <v>5781</v>
      </c>
      <c r="C1912" s="23" t="s">
        <v>5782</v>
      </c>
      <c r="D1912" s="23" t="s">
        <v>5841</v>
      </c>
      <c r="E1912" s="23" t="s">
        <v>10232</v>
      </c>
      <c r="F1912" s="23" t="s">
        <v>10233</v>
      </c>
      <c r="G1912" s="23"/>
      <c r="H1912" s="23" t="s">
        <v>5843</v>
      </c>
      <c r="I1912" s="22"/>
      <c r="J1912" s="23"/>
    </row>
    <row r="1913" spans="1:10" ht="108" x14ac:dyDescent="0.25">
      <c r="A1913" s="20">
        <v>1909</v>
      </c>
      <c r="B1913" s="20" t="s">
        <v>5781</v>
      </c>
      <c r="C1913" s="21" t="s">
        <v>5782</v>
      </c>
      <c r="D1913" s="21" t="s">
        <v>5841</v>
      </c>
      <c r="E1913" s="21" t="s">
        <v>10234</v>
      </c>
      <c r="F1913" s="21" t="s">
        <v>10235</v>
      </c>
      <c r="G1913" s="21"/>
      <c r="H1913" s="21" t="s">
        <v>5843</v>
      </c>
      <c r="I1913" s="20"/>
      <c r="J1913" s="21"/>
    </row>
    <row r="1914" spans="1:10" ht="36" x14ac:dyDescent="0.25">
      <c r="A1914" s="22">
        <v>1910</v>
      </c>
      <c r="B1914" s="22" t="s">
        <v>5781</v>
      </c>
      <c r="C1914" s="23" t="s">
        <v>5782</v>
      </c>
      <c r="D1914" s="23" t="s">
        <v>5841</v>
      </c>
      <c r="E1914" s="23" t="s">
        <v>10236</v>
      </c>
      <c r="F1914" s="23" t="s">
        <v>10237</v>
      </c>
      <c r="G1914" s="23" t="s">
        <v>10238</v>
      </c>
      <c r="H1914" s="23" t="s">
        <v>5843</v>
      </c>
      <c r="I1914" s="22"/>
      <c r="J1914" s="23" t="s">
        <v>6083</v>
      </c>
    </row>
    <row r="1915" spans="1:10" ht="18" x14ac:dyDescent="0.25">
      <c r="A1915" s="20">
        <v>1911</v>
      </c>
      <c r="B1915" s="20" t="s">
        <v>5781</v>
      </c>
      <c r="C1915" s="21" t="s">
        <v>5782</v>
      </c>
      <c r="D1915" s="21" t="s">
        <v>5845</v>
      </c>
      <c r="E1915" s="21" t="s">
        <v>10239</v>
      </c>
      <c r="F1915" s="21" t="s">
        <v>10240</v>
      </c>
      <c r="G1915" s="21"/>
      <c r="H1915" s="21" t="s">
        <v>10241</v>
      </c>
      <c r="I1915" s="20"/>
      <c r="J1915" s="21"/>
    </row>
    <row r="1916" spans="1:10" ht="18" x14ac:dyDescent="0.25">
      <c r="A1916" s="22">
        <v>1912</v>
      </c>
      <c r="B1916" s="22" t="s">
        <v>5781</v>
      </c>
      <c r="C1916" s="23" t="s">
        <v>5782</v>
      </c>
      <c r="D1916" s="23" t="s">
        <v>5845</v>
      </c>
      <c r="E1916" s="23" t="s">
        <v>10242</v>
      </c>
      <c r="F1916" s="23" t="s">
        <v>10243</v>
      </c>
      <c r="G1916" s="23"/>
      <c r="H1916" s="23" t="s">
        <v>10241</v>
      </c>
      <c r="I1916" s="22"/>
      <c r="J1916" s="23"/>
    </row>
    <row r="1917" spans="1:10" ht="54" x14ac:dyDescent="0.25">
      <c r="A1917" s="20">
        <v>1913</v>
      </c>
      <c r="B1917" s="20" t="s">
        <v>5781</v>
      </c>
      <c r="C1917" s="21" t="s">
        <v>5782</v>
      </c>
      <c r="D1917" s="21" t="s">
        <v>5845</v>
      </c>
      <c r="E1917" s="21" t="s">
        <v>10244</v>
      </c>
      <c r="F1917" s="21" t="s">
        <v>10245</v>
      </c>
      <c r="G1917" s="21"/>
      <c r="H1917" s="21" t="s">
        <v>10241</v>
      </c>
      <c r="I1917" s="20"/>
      <c r="J1917" s="21"/>
    </row>
    <row r="1918" spans="1:10" ht="72" x14ac:dyDescent="0.25">
      <c r="A1918" s="22">
        <v>1914</v>
      </c>
      <c r="B1918" s="22" t="s">
        <v>5781</v>
      </c>
      <c r="C1918" s="23" t="s">
        <v>5782</v>
      </c>
      <c r="D1918" s="23" t="s">
        <v>5845</v>
      </c>
      <c r="E1918" s="23" t="s">
        <v>10246</v>
      </c>
      <c r="F1918" s="23" t="s">
        <v>10247</v>
      </c>
      <c r="G1918" s="23"/>
      <c r="H1918" s="23" t="s">
        <v>10241</v>
      </c>
      <c r="I1918" s="22"/>
      <c r="J1918" s="23" t="s">
        <v>5957</v>
      </c>
    </row>
    <row r="1919" spans="1:10" ht="18" x14ac:dyDescent="0.25">
      <c r="A1919" s="20">
        <v>1915</v>
      </c>
      <c r="B1919" s="20" t="s">
        <v>5781</v>
      </c>
      <c r="C1919" s="21" t="s">
        <v>5782</v>
      </c>
      <c r="D1919" s="21" t="s">
        <v>5845</v>
      </c>
      <c r="E1919" s="21" t="s">
        <v>10248</v>
      </c>
      <c r="F1919" s="21" t="s">
        <v>10249</v>
      </c>
      <c r="G1919" s="21"/>
      <c r="H1919" s="21" t="s">
        <v>10241</v>
      </c>
      <c r="I1919" s="20"/>
      <c r="J1919" s="21"/>
    </row>
    <row r="1920" spans="1:10" ht="36" x14ac:dyDescent="0.25">
      <c r="A1920" s="22">
        <v>1916</v>
      </c>
      <c r="B1920" s="22" t="s">
        <v>5781</v>
      </c>
      <c r="C1920" s="23" t="s">
        <v>5782</v>
      </c>
      <c r="D1920" s="23" t="s">
        <v>5845</v>
      </c>
      <c r="E1920" s="23" t="s">
        <v>10250</v>
      </c>
      <c r="F1920" s="23" t="s">
        <v>10251</v>
      </c>
      <c r="G1920" s="23"/>
      <c r="H1920" s="23" t="s">
        <v>10241</v>
      </c>
      <c r="I1920" s="22"/>
      <c r="J1920" s="23" t="s">
        <v>5957</v>
      </c>
    </row>
    <row r="1921" spans="1:10" ht="36" x14ac:dyDescent="0.25">
      <c r="A1921" s="20">
        <v>1917</v>
      </c>
      <c r="B1921" s="20" t="s">
        <v>5781</v>
      </c>
      <c r="C1921" s="21" t="s">
        <v>5782</v>
      </c>
      <c r="D1921" s="21" t="s">
        <v>5845</v>
      </c>
      <c r="E1921" s="21" t="s">
        <v>10252</v>
      </c>
      <c r="F1921" s="21" t="s">
        <v>4389</v>
      </c>
      <c r="G1921" s="21" t="s">
        <v>10253</v>
      </c>
      <c r="H1921" s="21" t="s">
        <v>10241</v>
      </c>
      <c r="I1921" s="20" t="s">
        <v>5914</v>
      </c>
      <c r="J1921" s="21" t="s">
        <v>5957</v>
      </c>
    </row>
    <row r="1922" spans="1:10" ht="36" x14ac:dyDescent="0.25">
      <c r="A1922" s="22">
        <v>1918</v>
      </c>
      <c r="B1922" s="22" t="s">
        <v>5781</v>
      </c>
      <c r="C1922" s="23" t="s">
        <v>5782</v>
      </c>
      <c r="D1922" s="23" t="s">
        <v>10254</v>
      </c>
      <c r="E1922" s="23" t="s">
        <v>10255</v>
      </c>
      <c r="F1922" s="23" t="s">
        <v>10256</v>
      </c>
      <c r="G1922" s="23" t="s">
        <v>10257</v>
      </c>
      <c r="H1922" s="23" t="s">
        <v>10258</v>
      </c>
      <c r="I1922" s="22"/>
      <c r="J1922" s="23"/>
    </row>
    <row r="1923" spans="1:10" ht="54" x14ac:dyDescent="0.25">
      <c r="A1923" s="20">
        <v>1919</v>
      </c>
      <c r="B1923" s="20" t="s">
        <v>5781</v>
      </c>
      <c r="C1923" s="21" t="s">
        <v>5782</v>
      </c>
      <c r="D1923" s="21" t="s">
        <v>10254</v>
      </c>
      <c r="E1923" s="21" t="s">
        <v>10259</v>
      </c>
      <c r="F1923" s="21" t="s">
        <v>10260</v>
      </c>
      <c r="G1923" s="21"/>
      <c r="H1923" s="21" t="s">
        <v>10261</v>
      </c>
      <c r="I1923" s="20"/>
      <c r="J1923" s="21"/>
    </row>
    <row r="1924" spans="1:10" ht="36" x14ac:dyDescent="0.25">
      <c r="A1924" s="22">
        <v>1920</v>
      </c>
      <c r="B1924" s="22" t="s">
        <v>5781</v>
      </c>
      <c r="C1924" s="23" t="s">
        <v>5782</v>
      </c>
      <c r="D1924" s="23" t="s">
        <v>10254</v>
      </c>
      <c r="E1924" s="23" t="s">
        <v>10262</v>
      </c>
      <c r="F1924" s="23" t="s">
        <v>10079</v>
      </c>
      <c r="G1924" s="23" t="s">
        <v>10080</v>
      </c>
      <c r="H1924" s="23" t="s">
        <v>10263</v>
      </c>
      <c r="I1924" s="22"/>
      <c r="J1924" s="23"/>
    </row>
    <row r="1925" spans="1:10" ht="36" x14ac:dyDescent="0.25">
      <c r="A1925" s="20">
        <v>1921</v>
      </c>
      <c r="B1925" s="20" t="s">
        <v>5781</v>
      </c>
      <c r="C1925" s="21" t="s">
        <v>5782</v>
      </c>
      <c r="D1925" s="21" t="s">
        <v>10254</v>
      </c>
      <c r="E1925" s="21" t="s">
        <v>10264</v>
      </c>
      <c r="F1925" s="21" t="s">
        <v>10265</v>
      </c>
      <c r="G1925" s="21"/>
      <c r="H1925" s="21" t="s">
        <v>10263</v>
      </c>
      <c r="I1925" s="20"/>
      <c r="J1925" s="21"/>
    </row>
    <row r="1926" spans="1:10" ht="36" x14ac:dyDescent="0.25">
      <c r="A1926" s="22">
        <v>1922</v>
      </c>
      <c r="B1926" s="22" t="s">
        <v>5781</v>
      </c>
      <c r="C1926" s="23" t="s">
        <v>5782</v>
      </c>
      <c r="D1926" s="23" t="s">
        <v>10254</v>
      </c>
      <c r="E1926" s="23" t="s">
        <v>10266</v>
      </c>
      <c r="F1926" s="23" t="s">
        <v>10267</v>
      </c>
      <c r="G1926" s="23" t="s">
        <v>10268</v>
      </c>
      <c r="H1926" s="23" t="s">
        <v>10263</v>
      </c>
      <c r="I1926" s="22"/>
      <c r="J1926" s="23"/>
    </row>
    <row r="1927" spans="1:10" ht="36" x14ac:dyDescent="0.25">
      <c r="A1927" s="20">
        <v>1923</v>
      </c>
      <c r="B1927" s="20" t="s">
        <v>5781</v>
      </c>
      <c r="C1927" s="21" t="s">
        <v>5782</v>
      </c>
      <c r="D1927" s="21" t="s">
        <v>10254</v>
      </c>
      <c r="E1927" s="21" t="s">
        <v>10269</v>
      </c>
      <c r="F1927" s="21" t="s">
        <v>10270</v>
      </c>
      <c r="G1927" s="21"/>
      <c r="H1927" s="21" t="s">
        <v>10263</v>
      </c>
      <c r="I1927" s="20"/>
      <c r="J1927" s="21"/>
    </row>
    <row r="1928" spans="1:10" ht="54" x14ac:dyDescent="0.25">
      <c r="A1928" s="22">
        <v>1924</v>
      </c>
      <c r="B1928" s="22" t="s">
        <v>5781</v>
      </c>
      <c r="C1928" s="23" t="s">
        <v>5782</v>
      </c>
      <c r="D1928" s="23" t="s">
        <v>10254</v>
      </c>
      <c r="E1928" s="23" t="s">
        <v>10271</v>
      </c>
      <c r="F1928" s="23" t="s">
        <v>10272</v>
      </c>
      <c r="G1928" s="23"/>
      <c r="H1928" s="23" t="s">
        <v>10273</v>
      </c>
      <c r="I1928" s="22"/>
      <c r="J1928" s="23" t="s">
        <v>6083</v>
      </c>
    </row>
    <row r="1929" spans="1:10" ht="36" x14ac:dyDescent="0.25">
      <c r="A1929" s="20">
        <v>1925</v>
      </c>
      <c r="B1929" s="20" t="s">
        <v>5781</v>
      </c>
      <c r="C1929" s="21" t="s">
        <v>5782</v>
      </c>
      <c r="D1929" s="21" t="s">
        <v>10254</v>
      </c>
      <c r="E1929" s="21" t="s">
        <v>10274</v>
      </c>
      <c r="F1929" s="21" t="s">
        <v>10275</v>
      </c>
      <c r="G1929" s="21"/>
      <c r="H1929" s="21" t="s">
        <v>10273</v>
      </c>
      <c r="I1929" s="20"/>
      <c r="J1929" s="21"/>
    </row>
    <row r="1930" spans="1:10" ht="36" x14ac:dyDescent="0.25">
      <c r="A1930" s="22">
        <v>1926</v>
      </c>
      <c r="B1930" s="22" t="s">
        <v>5781</v>
      </c>
      <c r="C1930" s="23" t="s">
        <v>5782</v>
      </c>
      <c r="D1930" s="23" t="s">
        <v>10254</v>
      </c>
      <c r="E1930" s="23" t="s">
        <v>10276</v>
      </c>
      <c r="F1930" s="23" t="s">
        <v>10277</v>
      </c>
      <c r="G1930" s="23"/>
      <c r="H1930" s="23" t="s">
        <v>10273</v>
      </c>
      <c r="I1930" s="22"/>
      <c r="J1930" s="23" t="s">
        <v>5957</v>
      </c>
    </row>
    <row r="1931" spans="1:10" ht="36" x14ac:dyDescent="0.25">
      <c r="A1931" s="20">
        <v>1927</v>
      </c>
      <c r="B1931" s="20" t="s">
        <v>5781</v>
      </c>
      <c r="C1931" s="21" t="s">
        <v>5782</v>
      </c>
      <c r="D1931" s="21" t="s">
        <v>10254</v>
      </c>
      <c r="E1931" s="21" t="s">
        <v>10278</v>
      </c>
      <c r="F1931" s="21" t="s">
        <v>10279</v>
      </c>
      <c r="G1931" s="21" t="s">
        <v>10280</v>
      </c>
      <c r="H1931" s="21" t="s">
        <v>5850</v>
      </c>
      <c r="I1931" s="20"/>
      <c r="J1931" s="21"/>
    </row>
    <row r="1932" spans="1:10" ht="54" x14ac:dyDescent="0.25">
      <c r="A1932" s="22">
        <v>1928</v>
      </c>
      <c r="B1932" s="22" t="s">
        <v>5781</v>
      </c>
      <c r="C1932" s="23" t="s">
        <v>5782</v>
      </c>
      <c r="D1932" s="23" t="s">
        <v>5848</v>
      </c>
      <c r="E1932" s="23" t="s">
        <v>10281</v>
      </c>
      <c r="F1932" s="23" t="s">
        <v>10282</v>
      </c>
      <c r="G1932" s="23"/>
      <c r="H1932" s="23" t="s">
        <v>5850</v>
      </c>
      <c r="I1932" s="22"/>
      <c r="J1932" s="23"/>
    </row>
    <row r="1933" spans="1:10" ht="36" x14ac:dyDescent="0.25">
      <c r="A1933" s="20">
        <v>1929</v>
      </c>
      <c r="B1933" s="20" t="s">
        <v>5781</v>
      </c>
      <c r="C1933" s="21" t="s">
        <v>5782</v>
      </c>
      <c r="D1933" s="21" t="s">
        <v>5848</v>
      </c>
      <c r="E1933" s="21" t="s">
        <v>10283</v>
      </c>
      <c r="F1933" s="21" t="s">
        <v>10284</v>
      </c>
      <c r="G1933" s="21"/>
      <c r="H1933" s="21" t="s">
        <v>5850</v>
      </c>
      <c r="I1933" s="20"/>
      <c r="J1933" s="21"/>
    </row>
    <row r="1934" spans="1:10" ht="18" x14ac:dyDescent="0.25">
      <c r="A1934" s="22">
        <v>1930</v>
      </c>
      <c r="B1934" s="22" t="s">
        <v>5781</v>
      </c>
      <c r="C1934" s="23" t="s">
        <v>5782</v>
      </c>
      <c r="D1934" s="23" t="s">
        <v>5848</v>
      </c>
      <c r="E1934" s="23" t="s">
        <v>10285</v>
      </c>
      <c r="F1934" s="23" t="s">
        <v>10286</v>
      </c>
      <c r="G1934" s="23" t="s">
        <v>10287</v>
      </c>
      <c r="H1934" s="23" t="s">
        <v>5850</v>
      </c>
      <c r="I1934" s="22"/>
      <c r="J1934" s="23"/>
    </row>
    <row r="1935" spans="1:10" ht="54" x14ac:dyDescent="0.25">
      <c r="A1935" s="20">
        <v>1931</v>
      </c>
      <c r="B1935" s="20" t="s">
        <v>5781</v>
      </c>
      <c r="C1935" s="21" t="s">
        <v>5782</v>
      </c>
      <c r="D1935" s="21" t="s">
        <v>5848</v>
      </c>
      <c r="E1935" s="21" t="s">
        <v>10288</v>
      </c>
      <c r="F1935" s="21" t="s">
        <v>10289</v>
      </c>
      <c r="G1935" s="21"/>
      <c r="H1935" s="21" t="s">
        <v>5850</v>
      </c>
      <c r="I1935" s="20"/>
      <c r="J1935" s="21"/>
    </row>
    <row r="1936" spans="1:10" ht="72" x14ac:dyDescent="0.25">
      <c r="A1936" s="22">
        <v>1932</v>
      </c>
      <c r="B1936" s="22" t="s">
        <v>5781</v>
      </c>
      <c r="C1936" s="23" t="s">
        <v>5782</v>
      </c>
      <c r="D1936" s="23" t="s">
        <v>10290</v>
      </c>
      <c r="E1936" s="23" t="s">
        <v>10291</v>
      </c>
      <c r="F1936" s="23" t="s">
        <v>10292</v>
      </c>
      <c r="G1936" s="23" t="s">
        <v>10293</v>
      </c>
      <c r="H1936" s="23" t="s">
        <v>10294</v>
      </c>
      <c r="I1936" s="22"/>
      <c r="J1936" s="23"/>
    </row>
    <row r="1937" spans="1:10" ht="54" x14ac:dyDescent="0.25">
      <c r="A1937" s="20">
        <v>1933</v>
      </c>
      <c r="B1937" s="20" t="s">
        <v>5781</v>
      </c>
      <c r="C1937" s="21" t="s">
        <v>5782</v>
      </c>
      <c r="D1937" s="21" t="s">
        <v>10290</v>
      </c>
      <c r="E1937" s="21" t="s">
        <v>10295</v>
      </c>
      <c r="F1937" s="21" t="s">
        <v>10296</v>
      </c>
      <c r="G1937" s="21"/>
      <c r="H1937" s="21" t="s">
        <v>10294</v>
      </c>
      <c r="I1937" s="20"/>
      <c r="J1937" s="21"/>
    </row>
    <row r="1938" spans="1:10" ht="90" x14ac:dyDescent="0.25">
      <c r="A1938" s="22">
        <v>1934</v>
      </c>
      <c r="B1938" s="22" t="s">
        <v>5781</v>
      </c>
      <c r="C1938" s="23" t="s">
        <v>5782</v>
      </c>
      <c r="D1938" s="23" t="s">
        <v>5851</v>
      </c>
      <c r="E1938" s="23" t="s">
        <v>10297</v>
      </c>
      <c r="F1938" s="23" t="s">
        <v>10298</v>
      </c>
      <c r="G1938" s="23" t="s">
        <v>10299</v>
      </c>
      <c r="H1938" s="23" t="s">
        <v>5857</v>
      </c>
      <c r="I1938" s="22"/>
      <c r="J1938" s="23" t="s">
        <v>5957</v>
      </c>
    </row>
    <row r="1939" spans="1:10" ht="36" x14ac:dyDescent="0.25">
      <c r="A1939" s="20">
        <v>1935</v>
      </c>
      <c r="B1939" s="20" t="s">
        <v>5781</v>
      </c>
      <c r="C1939" s="21" t="s">
        <v>5782</v>
      </c>
      <c r="D1939" s="21" t="s">
        <v>5851</v>
      </c>
      <c r="E1939" s="21" t="s">
        <v>10300</v>
      </c>
      <c r="F1939" s="21" t="s">
        <v>10301</v>
      </c>
      <c r="G1939" s="21" t="s">
        <v>10302</v>
      </c>
      <c r="H1939" s="21" t="s">
        <v>5857</v>
      </c>
      <c r="I1939" s="20"/>
      <c r="J1939" s="21"/>
    </row>
    <row r="1940" spans="1:10" ht="36" x14ac:dyDescent="0.25">
      <c r="A1940" s="22">
        <v>1936</v>
      </c>
      <c r="B1940" s="22" t="s">
        <v>5781</v>
      </c>
      <c r="C1940" s="23" t="s">
        <v>5782</v>
      </c>
      <c r="D1940" s="23" t="s">
        <v>5851</v>
      </c>
      <c r="E1940" s="23" t="s">
        <v>10303</v>
      </c>
      <c r="F1940" s="23" t="s">
        <v>10304</v>
      </c>
      <c r="G1940" s="23"/>
      <c r="H1940" s="23" t="s">
        <v>5857</v>
      </c>
      <c r="I1940" s="22"/>
      <c r="J1940" s="23"/>
    </row>
    <row r="1941" spans="1:10" ht="36" x14ac:dyDescent="0.25">
      <c r="A1941" s="20">
        <v>1937</v>
      </c>
      <c r="B1941" s="20" t="s">
        <v>5781</v>
      </c>
      <c r="C1941" s="21" t="s">
        <v>5782</v>
      </c>
      <c r="D1941" s="21" t="s">
        <v>5851</v>
      </c>
      <c r="E1941" s="21" t="s">
        <v>10305</v>
      </c>
      <c r="F1941" s="21" t="s">
        <v>10306</v>
      </c>
      <c r="G1941" s="21"/>
      <c r="H1941" s="21" t="s">
        <v>5857</v>
      </c>
      <c r="I1941" s="20"/>
      <c r="J1941" s="21"/>
    </row>
    <row r="1942" spans="1:10" ht="36" x14ac:dyDescent="0.25">
      <c r="A1942" s="22">
        <v>1938</v>
      </c>
      <c r="B1942" s="22" t="s">
        <v>5781</v>
      </c>
      <c r="C1942" s="23" t="s">
        <v>5782</v>
      </c>
      <c r="D1942" s="23" t="s">
        <v>5851</v>
      </c>
      <c r="E1942" s="23" t="s">
        <v>10307</v>
      </c>
      <c r="F1942" s="23" t="s">
        <v>10308</v>
      </c>
      <c r="G1942" s="23"/>
      <c r="H1942" s="23" t="s">
        <v>5857</v>
      </c>
      <c r="I1942" s="22"/>
      <c r="J1942" s="23"/>
    </row>
    <row r="1943" spans="1:10" ht="36" x14ac:dyDescent="0.25">
      <c r="A1943" s="20">
        <v>1939</v>
      </c>
      <c r="B1943" s="20" t="s">
        <v>5781</v>
      </c>
      <c r="C1943" s="21" t="s">
        <v>5782</v>
      </c>
      <c r="D1943" s="21" t="s">
        <v>5851</v>
      </c>
      <c r="E1943" s="21" t="s">
        <v>10309</v>
      </c>
      <c r="F1943" s="21" t="s">
        <v>10310</v>
      </c>
      <c r="G1943" s="21" t="s">
        <v>10311</v>
      </c>
      <c r="H1943" s="21" t="s">
        <v>5853</v>
      </c>
      <c r="I1943" s="20"/>
      <c r="J1943" s="21"/>
    </row>
    <row r="1944" spans="1:10" ht="72" x14ac:dyDescent="0.25">
      <c r="A1944" s="22">
        <v>1940</v>
      </c>
      <c r="B1944" s="22" t="s">
        <v>5781</v>
      </c>
      <c r="C1944" s="23" t="s">
        <v>5782</v>
      </c>
      <c r="D1944" s="23" t="s">
        <v>5851</v>
      </c>
      <c r="E1944" s="23" t="s">
        <v>10312</v>
      </c>
      <c r="F1944" s="23" t="s">
        <v>10313</v>
      </c>
      <c r="G1944" s="23" t="s">
        <v>10314</v>
      </c>
      <c r="H1944" s="23" t="s">
        <v>5853</v>
      </c>
      <c r="I1944" s="22"/>
      <c r="J1944" s="23" t="s">
        <v>5957</v>
      </c>
    </row>
    <row r="1945" spans="1:10" ht="180" x14ac:dyDescent="0.25">
      <c r="A1945" s="20">
        <v>1941</v>
      </c>
      <c r="B1945" s="20" t="s">
        <v>5781</v>
      </c>
      <c r="C1945" s="21" t="s">
        <v>5782</v>
      </c>
      <c r="D1945" s="21" t="s">
        <v>5851</v>
      </c>
      <c r="E1945" s="21" t="s">
        <v>10315</v>
      </c>
      <c r="F1945" s="21" t="s">
        <v>10316</v>
      </c>
      <c r="G1945" s="21"/>
      <c r="H1945" s="21" t="s">
        <v>5853</v>
      </c>
      <c r="I1945" s="20"/>
      <c r="J1945" s="21" t="s">
        <v>5957</v>
      </c>
    </row>
    <row r="1946" spans="1:10" ht="36" x14ac:dyDescent="0.25">
      <c r="A1946" s="22">
        <v>1942</v>
      </c>
      <c r="B1946" s="22" t="s">
        <v>5781</v>
      </c>
      <c r="C1946" s="23" t="s">
        <v>5782</v>
      </c>
      <c r="D1946" s="23" t="s">
        <v>5851</v>
      </c>
      <c r="E1946" s="23" t="s">
        <v>10317</v>
      </c>
      <c r="F1946" s="23" t="s">
        <v>10318</v>
      </c>
      <c r="G1946" s="23" t="s">
        <v>10319</v>
      </c>
      <c r="H1946" s="23" t="s">
        <v>5862</v>
      </c>
      <c r="I1946" s="22"/>
      <c r="J1946" s="23"/>
    </row>
    <row r="1947" spans="1:10" ht="36" x14ac:dyDescent="0.25">
      <c r="A1947" s="20">
        <v>1943</v>
      </c>
      <c r="B1947" s="20" t="s">
        <v>5781</v>
      </c>
      <c r="C1947" s="21" t="s">
        <v>5782</v>
      </c>
      <c r="D1947" s="21" t="s">
        <v>5851</v>
      </c>
      <c r="E1947" s="21" t="s">
        <v>10320</v>
      </c>
      <c r="F1947" s="21" t="s">
        <v>10321</v>
      </c>
      <c r="G1947" s="21" t="s">
        <v>10319</v>
      </c>
      <c r="H1947" s="21" t="s">
        <v>5862</v>
      </c>
      <c r="I1947" s="20"/>
      <c r="J1947" s="21"/>
    </row>
    <row r="1948" spans="1:10" ht="36" x14ac:dyDescent="0.25">
      <c r="A1948" s="22">
        <v>1944</v>
      </c>
      <c r="B1948" s="22" t="s">
        <v>5781</v>
      </c>
      <c r="C1948" s="23" t="s">
        <v>5782</v>
      </c>
      <c r="D1948" s="23" t="s">
        <v>5851</v>
      </c>
      <c r="E1948" s="23" t="s">
        <v>10322</v>
      </c>
      <c r="F1948" s="23" t="s">
        <v>10323</v>
      </c>
      <c r="G1948" s="23" t="s">
        <v>10319</v>
      </c>
      <c r="H1948" s="23" t="s">
        <v>5862</v>
      </c>
      <c r="I1948" s="22"/>
      <c r="J1948" s="23"/>
    </row>
    <row r="1949" spans="1:10" ht="18" x14ac:dyDescent="0.25">
      <c r="A1949" s="20">
        <v>1945</v>
      </c>
      <c r="B1949" s="20" t="s">
        <v>5781</v>
      </c>
      <c r="C1949" s="21" t="s">
        <v>5782</v>
      </c>
      <c r="D1949" s="21" t="s">
        <v>5863</v>
      </c>
      <c r="E1949" s="21" t="s">
        <v>10324</v>
      </c>
      <c r="F1949" s="21" t="s">
        <v>10325</v>
      </c>
      <c r="G1949" s="21" t="s">
        <v>10326</v>
      </c>
      <c r="H1949" s="21" t="s">
        <v>5873</v>
      </c>
      <c r="I1949" s="20"/>
      <c r="J1949" s="21"/>
    </row>
    <row r="1950" spans="1:10" ht="54" x14ac:dyDescent="0.25">
      <c r="A1950" s="22">
        <v>1946</v>
      </c>
      <c r="B1950" s="22" t="s">
        <v>5781</v>
      </c>
      <c r="C1950" s="23" t="s">
        <v>5782</v>
      </c>
      <c r="D1950" s="23" t="s">
        <v>5863</v>
      </c>
      <c r="E1950" s="23" t="s">
        <v>10327</v>
      </c>
      <c r="F1950" s="23" t="s">
        <v>10328</v>
      </c>
      <c r="G1950" s="23"/>
      <c r="H1950" s="23" t="s">
        <v>5873</v>
      </c>
      <c r="I1950" s="22"/>
      <c r="J1950" s="23"/>
    </row>
    <row r="1951" spans="1:10" ht="18" x14ac:dyDescent="0.25">
      <c r="A1951" s="20">
        <v>1947</v>
      </c>
      <c r="B1951" s="20" t="s">
        <v>5781</v>
      </c>
      <c r="C1951" s="21" t="s">
        <v>5782</v>
      </c>
      <c r="D1951" s="21" t="s">
        <v>5874</v>
      </c>
      <c r="E1951" s="21" t="s">
        <v>10329</v>
      </c>
      <c r="F1951" s="21" t="s">
        <v>10330</v>
      </c>
      <c r="G1951" s="21"/>
      <c r="H1951" s="21" t="s">
        <v>10331</v>
      </c>
      <c r="I1951" s="20"/>
      <c r="J1951" s="21"/>
    </row>
    <row r="1952" spans="1:10" ht="36" x14ac:dyDescent="0.25">
      <c r="A1952" s="22">
        <v>1948</v>
      </c>
      <c r="B1952" s="22" t="s">
        <v>5781</v>
      </c>
      <c r="C1952" s="23" t="s">
        <v>5782</v>
      </c>
      <c r="D1952" s="23" t="s">
        <v>5874</v>
      </c>
      <c r="E1952" s="23" t="s">
        <v>10332</v>
      </c>
      <c r="F1952" s="23" t="s">
        <v>10333</v>
      </c>
      <c r="G1952" s="23"/>
      <c r="H1952" s="23" t="s">
        <v>10331</v>
      </c>
      <c r="I1952" s="22"/>
      <c r="J1952" s="23"/>
    </row>
    <row r="1953" spans="1:10" ht="54" x14ac:dyDescent="0.25">
      <c r="A1953" s="20">
        <v>1949</v>
      </c>
      <c r="B1953" s="20" t="s">
        <v>5781</v>
      </c>
      <c r="C1953" s="21" t="s">
        <v>5782</v>
      </c>
      <c r="D1953" s="21" t="s">
        <v>5874</v>
      </c>
      <c r="E1953" s="21" t="s">
        <v>10334</v>
      </c>
      <c r="F1953" s="21" t="s">
        <v>10335</v>
      </c>
      <c r="G1953" s="21"/>
      <c r="H1953" s="21" t="s">
        <v>10331</v>
      </c>
      <c r="I1953" s="20"/>
      <c r="J1953" s="21"/>
    </row>
    <row r="1954" spans="1:10" ht="18" x14ac:dyDescent="0.25">
      <c r="A1954" s="22">
        <v>1950</v>
      </c>
      <c r="B1954" s="22" t="s">
        <v>5781</v>
      </c>
      <c r="C1954" s="23" t="s">
        <v>5782</v>
      </c>
      <c r="D1954" s="23" t="s">
        <v>5874</v>
      </c>
      <c r="E1954" s="23" t="s">
        <v>10336</v>
      </c>
      <c r="F1954" s="23" t="s">
        <v>10337</v>
      </c>
      <c r="G1954" s="23"/>
      <c r="H1954" s="23" t="s">
        <v>10331</v>
      </c>
      <c r="I1954" s="22"/>
      <c r="J1954" s="23"/>
    </row>
    <row r="1955" spans="1:10" ht="18" x14ac:dyDescent="0.25">
      <c r="A1955" s="20">
        <v>1951</v>
      </c>
      <c r="B1955" s="20" t="s">
        <v>5781</v>
      </c>
      <c r="C1955" s="21" t="s">
        <v>5782</v>
      </c>
      <c r="D1955" s="21" t="s">
        <v>5874</v>
      </c>
      <c r="E1955" s="21" t="s">
        <v>10338</v>
      </c>
      <c r="F1955" s="21" t="s">
        <v>10339</v>
      </c>
      <c r="G1955" s="21"/>
      <c r="H1955" s="21" t="s">
        <v>5876</v>
      </c>
      <c r="I1955" s="20"/>
      <c r="J1955" s="21"/>
    </row>
    <row r="1956" spans="1:10" ht="36" x14ac:dyDescent="0.25">
      <c r="A1956" s="22">
        <v>1952</v>
      </c>
      <c r="B1956" s="22" t="s">
        <v>5781</v>
      </c>
      <c r="C1956" s="23" t="s">
        <v>5782</v>
      </c>
      <c r="D1956" s="23" t="s">
        <v>5874</v>
      </c>
      <c r="E1956" s="23" t="s">
        <v>10340</v>
      </c>
      <c r="F1956" s="23" t="s">
        <v>10341</v>
      </c>
      <c r="G1956" s="23"/>
      <c r="H1956" s="23" t="s">
        <v>5876</v>
      </c>
      <c r="I1956" s="22"/>
      <c r="J1956" s="23"/>
    </row>
    <row r="1957" spans="1:10" ht="36" x14ac:dyDescent="0.25">
      <c r="A1957" s="20">
        <v>1953</v>
      </c>
      <c r="B1957" s="20" t="s">
        <v>5781</v>
      </c>
      <c r="C1957" s="21" t="s">
        <v>5782</v>
      </c>
      <c r="D1957" s="21" t="s">
        <v>5874</v>
      </c>
      <c r="E1957" s="21" t="s">
        <v>10342</v>
      </c>
      <c r="F1957" s="21" t="s">
        <v>10343</v>
      </c>
      <c r="G1957" s="21"/>
      <c r="H1957" s="21" t="s">
        <v>5876</v>
      </c>
      <c r="I1957" s="20"/>
      <c r="J1957" s="21"/>
    </row>
    <row r="1958" spans="1:10" ht="36" x14ac:dyDescent="0.25">
      <c r="A1958" s="22">
        <v>1954</v>
      </c>
      <c r="B1958" s="22" t="s">
        <v>5781</v>
      </c>
      <c r="C1958" s="23" t="s">
        <v>5782</v>
      </c>
      <c r="D1958" s="23" t="s">
        <v>5874</v>
      </c>
      <c r="E1958" s="23" t="s">
        <v>10344</v>
      </c>
      <c r="F1958" s="23" t="s">
        <v>10345</v>
      </c>
      <c r="G1958" s="23"/>
      <c r="H1958" s="23" t="s">
        <v>5876</v>
      </c>
      <c r="I1958" s="22"/>
      <c r="J1958" s="23"/>
    </row>
    <row r="1959" spans="1:10" ht="18" x14ac:dyDescent="0.25">
      <c r="A1959" s="20">
        <v>1955</v>
      </c>
      <c r="B1959" s="20" t="s">
        <v>5781</v>
      </c>
      <c r="C1959" s="21" t="s">
        <v>5782</v>
      </c>
      <c r="D1959" s="21" t="s">
        <v>5877</v>
      </c>
      <c r="E1959" s="21" t="s">
        <v>10346</v>
      </c>
      <c r="F1959" s="21" t="s">
        <v>10347</v>
      </c>
      <c r="G1959" s="21"/>
      <c r="H1959" s="21" t="s">
        <v>5879</v>
      </c>
      <c r="I1959" s="20"/>
      <c r="J1959" s="21" t="s">
        <v>6083</v>
      </c>
    </row>
    <row r="1960" spans="1:10" ht="54" x14ac:dyDescent="0.25">
      <c r="A1960" s="22">
        <v>1956</v>
      </c>
      <c r="B1960" s="22" t="s">
        <v>5781</v>
      </c>
      <c r="C1960" s="23" t="s">
        <v>5782</v>
      </c>
      <c r="D1960" s="23" t="s">
        <v>5877</v>
      </c>
      <c r="E1960" s="23" t="s">
        <v>10348</v>
      </c>
      <c r="F1960" s="23" t="s">
        <v>10349</v>
      </c>
      <c r="G1960" s="23"/>
      <c r="H1960" s="23" t="s">
        <v>5879</v>
      </c>
      <c r="I1960" s="22"/>
      <c r="J1960" s="23" t="s">
        <v>6083</v>
      </c>
    </row>
    <row r="1961" spans="1:10" ht="54" x14ac:dyDescent="0.25">
      <c r="A1961" s="20">
        <v>1957</v>
      </c>
      <c r="B1961" s="20" t="s">
        <v>5781</v>
      </c>
      <c r="C1961" s="21" t="s">
        <v>5782</v>
      </c>
      <c r="D1961" s="21" t="s">
        <v>5884</v>
      </c>
      <c r="E1961" s="21" t="s">
        <v>10350</v>
      </c>
      <c r="F1961" s="21" t="s">
        <v>10351</v>
      </c>
      <c r="G1961" s="21"/>
      <c r="H1961" s="21" t="s">
        <v>5886</v>
      </c>
      <c r="I1961" s="20"/>
      <c r="J1961" s="21"/>
    </row>
    <row r="1962" spans="1:10" ht="36" x14ac:dyDescent="0.25">
      <c r="A1962" s="22">
        <v>1958</v>
      </c>
      <c r="B1962" s="22" t="s">
        <v>5781</v>
      </c>
      <c r="C1962" s="23" t="s">
        <v>5782</v>
      </c>
      <c r="D1962" s="23" t="s">
        <v>5884</v>
      </c>
      <c r="E1962" s="23" t="s">
        <v>10352</v>
      </c>
      <c r="F1962" s="23" t="s">
        <v>1156</v>
      </c>
      <c r="G1962" s="23" t="s">
        <v>10353</v>
      </c>
      <c r="H1962" s="23" t="s">
        <v>5886</v>
      </c>
      <c r="I1962" s="22"/>
      <c r="J1962" s="23"/>
    </row>
    <row r="1963" spans="1:10" ht="36" x14ac:dyDescent="0.25">
      <c r="A1963" s="20">
        <v>1959</v>
      </c>
      <c r="B1963" s="20" t="s">
        <v>5781</v>
      </c>
      <c r="C1963" s="21" t="s">
        <v>5782</v>
      </c>
      <c r="D1963" s="21" t="s">
        <v>5884</v>
      </c>
      <c r="E1963" s="21" t="s">
        <v>10354</v>
      </c>
      <c r="F1963" s="21" t="s">
        <v>10355</v>
      </c>
      <c r="G1963" s="21" t="s">
        <v>10356</v>
      </c>
      <c r="H1963" s="21" t="s">
        <v>5886</v>
      </c>
      <c r="I1963" s="20"/>
      <c r="J1963" s="21" t="s">
        <v>6083</v>
      </c>
    </row>
    <row r="1964" spans="1:10" ht="54" x14ac:dyDescent="0.25">
      <c r="A1964" s="22">
        <v>1960</v>
      </c>
      <c r="B1964" s="22" t="s">
        <v>5781</v>
      </c>
      <c r="C1964" s="23" t="s">
        <v>5782</v>
      </c>
      <c r="D1964" s="23" t="s">
        <v>5884</v>
      </c>
      <c r="E1964" s="23" t="s">
        <v>10357</v>
      </c>
      <c r="F1964" s="23" t="s">
        <v>10358</v>
      </c>
      <c r="G1964" s="23" t="s">
        <v>10359</v>
      </c>
      <c r="H1964" s="23" t="s">
        <v>5886</v>
      </c>
      <c r="I1964" s="22" t="s">
        <v>5914</v>
      </c>
      <c r="J1964" s="23" t="s">
        <v>6083</v>
      </c>
    </row>
    <row r="1965" spans="1:10" ht="18" x14ac:dyDescent="0.25">
      <c r="A1965" s="20">
        <v>1961</v>
      </c>
      <c r="B1965" s="20" t="s">
        <v>5781</v>
      </c>
      <c r="C1965" s="21" t="s">
        <v>5782</v>
      </c>
      <c r="D1965" s="21" t="s">
        <v>5887</v>
      </c>
      <c r="E1965" s="21" t="s">
        <v>10360</v>
      </c>
      <c r="F1965" s="21" t="s">
        <v>10361</v>
      </c>
      <c r="G1965" s="21" t="s">
        <v>10362</v>
      </c>
      <c r="H1965" s="21" t="s">
        <v>5889</v>
      </c>
      <c r="I1965" s="20"/>
      <c r="J1965" s="21"/>
    </row>
    <row r="1966" spans="1:10" ht="54" x14ac:dyDescent="0.25">
      <c r="A1966" s="22">
        <v>1962</v>
      </c>
      <c r="B1966" s="22" t="s">
        <v>5781</v>
      </c>
      <c r="C1966" s="23" t="s">
        <v>5782</v>
      </c>
      <c r="D1966" s="23" t="s">
        <v>5887</v>
      </c>
      <c r="E1966" s="23" t="s">
        <v>10363</v>
      </c>
      <c r="F1966" s="23" t="s">
        <v>10364</v>
      </c>
      <c r="G1966" s="23"/>
      <c r="H1966" s="23" t="s">
        <v>5889</v>
      </c>
      <c r="I1966" s="22"/>
      <c r="J1966" s="23"/>
    </row>
    <row r="1967" spans="1:10" ht="18" x14ac:dyDescent="0.25">
      <c r="A1967" s="20">
        <v>1963</v>
      </c>
      <c r="B1967" s="20" t="s">
        <v>5781</v>
      </c>
      <c r="C1967" s="21" t="s">
        <v>5782</v>
      </c>
      <c r="D1967" s="21" t="s">
        <v>5896</v>
      </c>
      <c r="E1967" s="21" t="s">
        <v>10365</v>
      </c>
      <c r="F1967" s="21" t="s">
        <v>10366</v>
      </c>
      <c r="G1967" s="21" t="s">
        <v>10367</v>
      </c>
      <c r="H1967" s="21" t="s">
        <v>5899</v>
      </c>
      <c r="I1967" s="20"/>
      <c r="J1967" s="21"/>
    </row>
    <row r="1968" spans="1:10" ht="18" x14ac:dyDescent="0.25">
      <c r="A1968" s="22">
        <v>1964</v>
      </c>
      <c r="B1968" s="22" t="s">
        <v>5781</v>
      </c>
      <c r="C1968" s="23" t="s">
        <v>5782</v>
      </c>
      <c r="D1968" s="23" t="s">
        <v>5896</v>
      </c>
      <c r="E1968" s="23" t="s">
        <v>10368</v>
      </c>
      <c r="F1968" s="23" t="s">
        <v>10369</v>
      </c>
      <c r="G1968" s="23" t="s">
        <v>10367</v>
      </c>
      <c r="H1968" s="23" t="s">
        <v>5899</v>
      </c>
      <c r="I1968" s="22"/>
      <c r="J1968" s="23"/>
    </row>
    <row r="1969" spans="1:10" ht="18" x14ac:dyDescent="0.25">
      <c r="A1969" s="20">
        <v>1965</v>
      </c>
      <c r="B1969" s="20" t="s">
        <v>5781</v>
      </c>
      <c r="C1969" s="21" t="s">
        <v>5782</v>
      </c>
      <c r="D1969" s="21" t="s">
        <v>5896</v>
      </c>
      <c r="E1969" s="21" t="s">
        <v>10370</v>
      </c>
      <c r="F1969" s="21" t="s">
        <v>10371</v>
      </c>
      <c r="G1969" s="21" t="s">
        <v>10367</v>
      </c>
      <c r="H1969" s="21" t="s">
        <v>5899</v>
      </c>
      <c r="I1969" s="20"/>
      <c r="J1969" s="21" t="s">
        <v>10372</v>
      </c>
    </row>
    <row r="1970" spans="1:10" ht="18" x14ac:dyDescent="0.25">
      <c r="A1970" s="22">
        <v>1966</v>
      </c>
      <c r="B1970" s="22" t="s">
        <v>5781</v>
      </c>
      <c r="C1970" s="23" t="s">
        <v>5782</v>
      </c>
      <c r="D1970" s="23" t="s">
        <v>5896</v>
      </c>
      <c r="E1970" s="23" t="s">
        <v>10373</v>
      </c>
      <c r="F1970" s="23" t="s">
        <v>10374</v>
      </c>
      <c r="G1970" s="23" t="s">
        <v>10367</v>
      </c>
      <c r="H1970" s="23" t="s">
        <v>5899</v>
      </c>
      <c r="I1970" s="22"/>
      <c r="J1970" s="23"/>
    </row>
    <row r="1971" spans="1:10" ht="18" x14ac:dyDescent="0.25">
      <c r="A1971" s="20">
        <v>1967</v>
      </c>
      <c r="B1971" s="20" t="s">
        <v>5781</v>
      </c>
      <c r="C1971" s="21" t="s">
        <v>5782</v>
      </c>
      <c r="D1971" s="21" t="s">
        <v>5896</v>
      </c>
      <c r="E1971" s="21" t="s">
        <v>10375</v>
      </c>
      <c r="F1971" s="21" t="s">
        <v>10376</v>
      </c>
      <c r="G1971" s="21" t="s">
        <v>10367</v>
      </c>
      <c r="H1971" s="21" t="s">
        <v>5899</v>
      </c>
      <c r="I1971" s="20"/>
      <c r="J1971" s="21"/>
    </row>
    <row r="1972" spans="1:10" ht="36" x14ac:dyDescent="0.25">
      <c r="A1972" s="22">
        <v>1968</v>
      </c>
      <c r="B1972" s="22" t="s">
        <v>5781</v>
      </c>
      <c r="C1972" s="23" t="s">
        <v>5782</v>
      </c>
      <c r="D1972" s="23" t="s">
        <v>5896</v>
      </c>
      <c r="E1972" s="23" t="s">
        <v>10377</v>
      </c>
      <c r="F1972" s="23" t="s">
        <v>10378</v>
      </c>
      <c r="G1972" s="23" t="s">
        <v>10379</v>
      </c>
      <c r="H1972" s="23" t="s">
        <v>10380</v>
      </c>
      <c r="I1972" s="22"/>
      <c r="J1972" s="23"/>
    </row>
    <row r="1973" spans="1:10" ht="18" x14ac:dyDescent="0.25">
      <c r="A1973" s="20">
        <v>1969</v>
      </c>
      <c r="B1973" s="20" t="s">
        <v>5781</v>
      </c>
      <c r="C1973" s="21" t="s">
        <v>5782</v>
      </c>
      <c r="D1973" s="21" t="s">
        <v>5896</v>
      </c>
      <c r="E1973" s="21" t="s">
        <v>10381</v>
      </c>
      <c r="F1973" s="21" t="s">
        <v>10382</v>
      </c>
      <c r="G1973" s="21" t="s">
        <v>10379</v>
      </c>
      <c r="H1973" s="21" t="s">
        <v>10380</v>
      </c>
      <c r="I1973" s="20"/>
      <c r="J1973" s="21"/>
    </row>
    <row r="1974" spans="1:10" ht="36" x14ac:dyDescent="0.25">
      <c r="A1974" s="22">
        <v>1970</v>
      </c>
      <c r="B1974" s="22" t="s">
        <v>5781</v>
      </c>
      <c r="C1974" s="23" t="s">
        <v>5782</v>
      </c>
      <c r="D1974" s="23" t="s">
        <v>5896</v>
      </c>
      <c r="E1974" s="23" t="s">
        <v>10383</v>
      </c>
      <c r="F1974" s="23" t="s">
        <v>10384</v>
      </c>
      <c r="G1974" s="23" t="s">
        <v>10379</v>
      </c>
      <c r="H1974" s="23" t="s">
        <v>10380</v>
      </c>
      <c r="I1974" s="22"/>
      <c r="J1974" s="23"/>
    </row>
    <row r="1975" spans="1:10" ht="18" x14ac:dyDescent="0.25">
      <c r="A1975" s="20">
        <v>1971</v>
      </c>
      <c r="B1975" s="20" t="s">
        <v>5781</v>
      </c>
      <c r="C1975" s="21" t="s">
        <v>5782</v>
      </c>
      <c r="D1975" s="21" t="s">
        <v>5896</v>
      </c>
      <c r="E1975" s="21" t="s">
        <v>10385</v>
      </c>
      <c r="F1975" s="21" t="s">
        <v>10386</v>
      </c>
      <c r="G1975" s="21" t="s">
        <v>10379</v>
      </c>
      <c r="H1975" s="21" t="s">
        <v>10380</v>
      </c>
      <c r="I1975" s="20"/>
      <c r="J1975" s="21"/>
    </row>
    <row r="1976" spans="1:10" ht="36" x14ac:dyDescent="0.25">
      <c r="A1976" s="22">
        <v>1972</v>
      </c>
      <c r="B1976" s="22" t="s">
        <v>5781</v>
      </c>
      <c r="C1976" s="23" t="s">
        <v>5782</v>
      </c>
      <c r="D1976" s="23" t="s">
        <v>5896</v>
      </c>
      <c r="E1976" s="23" t="s">
        <v>10387</v>
      </c>
      <c r="F1976" s="23" t="s">
        <v>10388</v>
      </c>
      <c r="G1976" s="23" t="s">
        <v>10379</v>
      </c>
      <c r="H1976" s="23" t="s">
        <v>10380</v>
      </c>
      <c r="I1976" s="22"/>
      <c r="J1976" s="23"/>
    </row>
    <row r="1977" spans="1:10" ht="18" x14ac:dyDescent="0.25">
      <c r="A1977" s="20">
        <v>1973</v>
      </c>
      <c r="B1977" s="20" t="s">
        <v>5781</v>
      </c>
      <c r="C1977" s="21" t="s">
        <v>5782</v>
      </c>
      <c r="D1977" s="21" t="s">
        <v>5896</v>
      </c>
      <c r="E1977" s="21" t="s">
        <v>10389</v>
      </c>
      <c r="F1977" s="21" t="s">
        <v>10390</v>
      </c>
      <c r="G1977" s="21" t="s">
        <v>10379</v>
      </c>
      <c r="H1977" s="21" t="s">
        <v>10380</v>
      </c>
      <c r="I1977" s="20"/>
      <c r="J1977" s="21"/>
    </row>
    <row r="1978" spans="1:10" ht="18" x14ac:dyDescent="0.25">
      <c r="A1978" s="22">
        <v>1974</v>
      </c>
      <c r="B1978" s="22" t="s">
        <v>5781</v>
      </c>
      <c r="C1978" s="23" t="s">
        <v>5782</v>
      </c>
      <c r="D1978" s="23" t="s">
        <v>5896</v>
      </c>
      <c r="E1978" s="23" t="s">
        <v>10391</v>
      </c>
      <c r="F1978" s="23" t="s">
        <v>10392</v>
      </c>
      <c r="G1978" s="23" t="s">
        <v>10393</v>
      </c>
      <c r="H1978" s="23" t="s">
        <v>9145</v>
      </c>
      <c r="I1978" s="22"/>
      <c r="J1978" s="23" t="s">
        <v>5957</v>
      </c>
    </row>
    <row r="1979" spans="1:10" ht="36" x14ac:dyDescent="0.25">
      <c r="A1979" s="20">
        <v>1975</v>
      </c>
      <c r="B1979" s="20" t="s">
        <v>5781</v>
      </c>
      <c r="C1979" s="21" t="s">
        <v>5782</v>
      </c>
      <c r="D1979" s="21" t="s">
        <v>5896</v>
      </c>
      <c r="E1979" s="21" t="s">
        <v>10394</v>
      </c>
      <c r="F1979" s="21" t="s">
        <v>10395</v>
      </c>
      <c r="G1979" s="21" t="s">
        <v>10393</v>
      </c>
      <c r="H1979" s="21" t="s">
        <v>9145</v>
      </c>
      <c r="I1979" s="20"/>
      <c r="J1979" s="21" t="s">
        <v>5957</v>
      </c>
    </row>
    <row r="1980" spans="1:10" ht="18" x14ac:dyDescent="0.25">
      <c r="A1980" s="22">
        <v>1976</v>
      </c>
      <c r="B1980" s="22" t="s">
        <v>5781</v>
      </c>
      <c r="C1980" s="23" t="s">
        <v>5782</v>
      </c>
      <c r="D1980" s="23" t="s">
        <v>5896</v>
      </c>
      <c r="E1980" s="23" t="s">
        <v>10396</v>
      </c>
      <c r="F1980" s="23" t="s">
        <v>10397</v>
      </c>
      <c r="G1980" s="23" t="s">
        <v>10393</v>
      </c>
      <c r="H1980" s="23" t="s">
        <v>9145</v>
      </c>
      <c r="I1980" s="22"/>
      <c r="J1980" s="23" t="s">
        <v>5957</v>
      </c>
    </row>
    <row r="1981" spans="1:10" ht="36" x14ac:dyDescent="0.25">
      <c r="A1981" s="20">
        <v>1977</v>
      </c>
      <c r="B1981" s="20" t="s">
        <v>5781</v>
      </c>
      <c r="C1981" s="21" t="s">
        <v>5782</v>
      </c>
      <c r="D1981" s="21" t="s">
        <v>5896</v>
      </c>
      <c r="E1981" s="21" t="s">
        <v>10398</v>
      </c>
      <c r="F1981" s="21" t="s">
        <v>10399</v>
      </c>
      <c r="G1981" s="21" t="s">
        <v>10393</v>
      </c>
      <c r="H1981" s="21" t="s">
        <v>9145</v>
      </c>
      <c r="I1981" s="20"/>
      <c r="J1981" s="21" t="s">
        <v>5957</v>
      </c>
    </row>
    <row r="1982" spans="1:10" ht="36" x14ac:dyDescent="0.25">
      <c r="A1982" s="22">
        <v>1978</v>
      </c>
      <c r="B1982" s="22" t="s">
        <v>5781</v>
      </c>
      <c r="C1982" s="23" t="s">
        <v>5782</v>
      </c>
      <c r="D1982" s="23" t="s">
        <v>10400</v>
      </c>
      <c r="E1982" s="23" t="s">
        <v>10401</v>
      </c>
      <c r="F1982" s="23" t="s">
        <v>10402</v>
      </c>
      <c r="G1982" s="23" t="s">
        <v>10367</v>
      </c>
      <c r="H1982" s="23" t="s">
        <v>10403</v>
      </c>
      <c r="I1982" s="22"/>
      <c r="J1982" s="23"/>
    </row>
    <row r="1983" spans="1:10" ht="36" x14ac:dyDescent="0.25">
      <c r="A1983" s="20">
        <v>1979</v>
      </c>
      <c r="B1983" s="20" t="s">
        <v>5781</v>
      </c>
      <c r="C1983" s="21" t="s">
        <v>5782</v>
      </c>
      <c r="D1983" s="21" t="s">
        <v>10400</v>
      </c>
      <c r="E1983" s="21" t="s">
        <v>10404</v>
      </c>
      <c r="F1983" s="21" t="s">
        <v>10405</v>
      </c>
      <c r="G1983" s="21" t="s">
        <v>10367</v>
      </c>
      <c r="H1983" s="21" t="s">
        <v>10403</v>
      </c>
      <c r="I1983" s="20"/>
      <c r="J1983" s="21"/>
    </row>
    <row r="1984" spans="1:10" ht="36" x14ac:dyDescent="0.25">
      <c r="A1984" s="22">
        <v>1980</v>
      </c>
      <c r="B1984" s="22" t="s">
        <v>5781</v>
      </c>
      <c r="C1984" s="23" t="s">
        <v>5782</v>
      </c>
      <c r="D1984" s="23" t="s">
        <v>10400</v>
      </c>
      <c r="E1984" s="23" t="s">
        <v>10406</v>
      </c>
      <c r="F1984" s="23" t="s">
        <v>10407</v>
      </c>
      <c r="G1984" s="23" t="s">
        <v>10367</v>
      </c>
      <c r="H1984" s="23" t="s">
        <v>10403</v>
      </c>
      <c r="I1984" s="22"/>
      <c r="J1984" s="23"/>
    </row>
    <row r="1985" spans="1:10" ht="36" x14ac:dyDescent="0.25">
      <c r="A1985" s="20">
        <v>1981</v>
      </c>
      <c r="B1985" s="20" t="s">
        <v>5781</v>
      </c>
      <c r="C1985" s="21" t="s">
        <v>5782</v>
      </c>
      <c r="D1985" s="21" t="s">
        <v>10400</v>
      </c>
      <c r="E1985" s="21" t="s">
        <v>10408</v>
      </c>
      <c r="F1985" s="21" t="s">
        <v>10409</v>
      </c>
      <c r="G1985" s="21" t="s">
        <v>10367</v>
      </c>
      <c r="H1985" s="21" t="s">
        <v>10403</v>
      </c>
      <c r="I1985" s="20"/>
      <c r="J1985" s="21"/>
    </row>
    <row r="1986" spans="1:10" ht="36" x14ac:dyDescent="0.25">
      <c r="A1986" s="22">
        <v>1982</v>
      </c>
      <c r="B1986" s="22" t="s">
        <v>5781</v>
      </c>
      <c r="C1986" s="23" t="s">
        <v>5782</v>
      </c>
      <c r="D1986" s="23" t="s">
        <v>10400</v>
      </c>
      <c r="E1986" s="23" t="s">
        <v>10410</v>
      </c>
      <c r="F1986" s="23" t="s">
        <v>10411</v>
      </c>
      <c r="G1986" s="23" t="s">
        <v>10367</v>
      </c>
      <c r="H1986" s="23" t="s">
        <v>10403</v>
      </c>
      <c r="I1986" s="22"/>
      <c r="J1986" s="23"/>
    </row>
    <row r="1987" spans="1:10" ht="36" x14ac:dyDescent="0.25">
      <c r="A1987" s="20">
        <v>1983</v>
      </c>
      <c r="B1987" s="20" t="s">
        <v>5781</v>
      </c>
      <c r="C1987" s="21" t="s">
        <v>5782</v>
      </c>
      <c r="D1987" s="21" t="s">
        <v>10400</v>
      </c>
      <c r="E1987" s="21" t="s">
        <v>10412</v>
      </c>
      <c r="F1987" s="21" t="s">
        <v>10413</v>
      </c>
      <c r="G1987" s="21" t="s">
        <v>10367</v>
      </c>
      <c r="H1987" s="21" t="s">
        <v>10403</v>
      </c>
      <c r="I1987" s="20"/>
      <c r="J1987" s="21"/>
    </row>
    <row r="1988" spans="1:10" ht="36" x14ac:dyDescent="0.25">
      <c r="A1988" s="22">
        <v>1984</v>
      </c>
      <c r="B1988" s="22" t="s">
        <v>5781</v>
      </c>
      <c r="C1988" s="23" t="s">
        <v>5782</v>
      </c>
      <c r="D1988" s="23" t="s">
        <v>10400</v>
      </c>
      <c r="E1988" s="23" t="s">
        <v>10414</v>
      </c>
      <c r="F1988" s="23" t="s">
        <v>10415</v>
      </c>
      <c r="G1988" s="23" t="s">
        <v>10367</v>
      </c>
      <c r="H1988" s="23" t="s">
        <v>10403</v>
      </c>
      <c r="I1988" s="22"/>
      <c r="J1988" s="23"/>
    </row>
    <row r="1989" spans="1:10" ht="36" x14ac:dyDescent="0.25">
      <c r="A1989" s="20">
        <v>1985</v>
      </c>
      <c r="B1989" s="20" t="s">
        <v>5781</v>
      </c>
      <c r="C1989" s="21" t="s">
        <v>5782</v>
      </c>
      <c r="D1989" s="21" t="s">
        <v>10400</v>
      </c>
      <c r="E1989" s="21" t="s">
        <v>10416</v>
      </c>
      <c r="F1989" s="21" t="s">
        <v>10417</v>
      </c>
      <c r="G1989" s="21" t="s">
        <v>10367</v>
      </c>
      <c r="H1989" s="21" t="s">
        <v>10403</v>
      </c>
      <c r="I1989" s="20"/>
      <c r="J1989" s="21"/>
    </row>
    <row r="1990" spans="1:10" ht="36" x14ac:dyDescent="0.25">
      <c r="A1990" s="22">
        <v>1986</v>
      </c>
      <c r="B1990" s="22" t="s">
        <v>5781</v>
      </c>
      <c r="C1990" s="23" t="s">
        <v>5782</v>
      </c>
      <c r="D1990" s="23" t="s">
        <v>10400</v>
      </c>
      <c r="E1990" s="23" t="s">
        <v>10418</v>
      </c>
      <c r="F1990" s="23" t="s">
        <v>10419</v>
      </c>
      <c r="G1990" s="23" t="s">
        <v>10367</v>
      </c>
      <c r="H1990" s="23" t="s">
        <v>10403</v>
      </c>
      <c r="I1990" s="22"/>
      <c r="J1990" s="23"/>
    </row>
    <row r="1991" spans="1:10" ht="36" x14ac:dyDescent="0.25">
      <c r="A1991" s="20">
        <v>1987</v>
      </c>
      <c r="B1991" s="20" t="s">
        <v>5781</v>
      </c>
      <c r="C1991" s="21" t="s">
        <v>5782</v>
      </c>
      <c r="D1991" s="21" t="s">
        <v>10400</v>
      </c>
      <c r="E1991" s="21" t="s">
        <v>10420</v>
      </c>
      <c r="F1991" s="21" t="s">
        <v>10421</v>
      </c>
      <c r="G1991" s="21" t="s">
        <v>10367</v>
      </c>
      <c r="H1991" s="21" t="s">
        <v>10403</v>
      </c>
      <c r="I1991" s="20"/>
      <c r="J1991" s="21"/>
    </row>
    <row r="1992" spans="1:10" ht="36" x14ac:dyDescent="0.25">
      <c r="A1992" s="22">
        <v>1988</v>
      </c>
      <c r="B1992" s="22" t="s">
        <v>5781</v>
      </c>
      <c r="C1992" s="23" t="s">
        <v>5782</v>
      </c>
      <c r="D1992" s="23" t="s">
        <v>10400</v>
      </c>
      <c r="E1992" s="23" t="s">
        <v>10422</v>
      </c>
      <c r="F1992" s="23" t="s">
        <v>10423</v>
      </c>
      <c r="G1992" s="23" t="s">
        <v>10367</v>
      </c>
      <c r="H1992" s="23" t="s">
        <v>10403</v>
      </c>
      <c r="I1992" s="22"/>
      <c r="J1992" s="23"/>
    </row>
    <row r="1993" spans="1:10" ht="36" x14ac:dyDescent="0.25">
      <c r="A1993" s="20">
        <v>1989</v>
      </c>
      <c r="B1993" s="20" t="s">
        <v>5781</v>
      </c>
      <c r="C1993" s="21" t="s">
        <v>5782</v>
      </c>
      <c r="D1993" s="21" t="s">
        <v>10400</v>
      </c>
      <c r="E1993" s="21" t="s">
        <v>10424</v>
      </c>
      <c r="F1993" s="21" t="s">
        <v>10425</v>
      </c>
      <c r="G1993" s="21" t="s">
        <v>10367</v>
      </c>
      <c r="H1993" s="21" t="s">
        <v>10403</v>
      </c>
      <c r="I1993" s="20"/>
      <c r="J1993" s="21"/>
    </row>
    <row r="1994" spans="1:10" ht="36" x14ac:dyDescent="0.25">
      <c r="A1994" s="22">
        <v>1990</v>
      </c>
      <c r="B1994" s="22" t="s">
        <v>5781</v>
      </c>
      <c r="C1994" s="23" t="s">
        <v>5782</v>
      </c>
      <c r="D1994" s="23" t="s">
        <v>10400</v>
      </c>
      <c r="E1994" s="23" t="s">
        <v>10426</v>
      </c>
      <c r="F1994" s="23" t="s">
        <v>10427</v>
      </c>
      <c r="G1994" s="23" t="s">
        <v>10367</v>
      </c>
      <c r="H1994" s="23" t="s">
        <v>10403</v>
      </c>
      <c r="I1994" s="22"/>
      <c r="J1994" s="23"/>
    </row>
    <row r="1995" spans="1:10" ht="36" x14ac:dyDescent="0.25">
      <c r="A1995" s="20">
        <v>1991</v>
      </c>
      <c r="B1995" s="20" t="s">
        <v>5781</v>
      </c>
      <c r="C1995" s="21" t="s">
        <v>5782</v>
      </c>
      <c r="D1995" s="21" t="s">
        <v>10400</v>
      </c>
      <c r="E1995" s="21" t="s">
        <v>10428</v>
      </c>
      <c r="F1995" s="21" t="s">
        <v>10429</v>
      </c>
      <c r="G1995" s="21" t="s">
        <v>10367</v>
      </c>
      <c r="H1995" s="21" t="s">
        <v>10403</v>
      </c>
      <c r="I1995" s="20"/>
      <c r="J1995" s="21"/>
    </row>
    <row r="1996" spans="1:10" ht="36" x14ac:dyDescent="0.25">
      <c r="A1996" s="22">
        <v>1992</v>
      </c>
      <c r="B1996" s="22" t="s">
        <v>5781</v>
      </c>
      <c r="C1996" s="23" t="s">
        <v>5782</v>
      </c>
      <c r="D1996" s="23" t="s">
        <v>10400</v>
      </c>
      <c r="E1996" s="23" t="s">
        <v>10430</v>
      </c>
      <c r="F1996" s="23" t="s">
        <v>10431</v>
      </c>
      <c r="G1996" s="23" t="s">
        <v>10367</v>
      </c>
      <c r="H1996" s="23" t="s">
        <v>10403</v>
      </c>
      <c r="I1996" s="22"/>
      <c r="J1996" s="23" t="s">
        <v>5957</v>
      </c>
    </row>
    <row r="1997" spans="1:10" ht="36" x14ac:dyDescent="0.25">
      <c r="A1997" s="20">
        <v>1993</v>
      </c>
      <c r="B1997" s="20" t="s">
        <v>5781</v>
      </c>
      <c r="C1997" s="21" t="s">
        <v>5782</v>
      </c>
      <c r="D1997" s="21" t="s">
        <v>10400</v>
      </c>
      <c r="E1997" s="21" t="s">
        <v>10432</v>
      </c>
      <c r="F1997" s="21" t="s">
        <v>10417</v>
      </c>
      <c r="G1997" s="21" t="s">
        <v>10367</v>
      </c>
      <c r="H1997" s="21" t="s">
        <v>10403</v>
      </c>
      <c r="I1997" s="20"/>
      <c r="J1997" s="21"/>
    </row>
    <row r="1998" spans="1:10" ht="36" x14ac:dyDescent="0.25">
      <c r="A1998" s="22">
        <v>1994</v>
      </c>
      <c r="B1998" s="22" t="s">
        <v>5781</v>
      </c>
      <c r="C1998" s="23" t="s">
        <v>5782</v>
      </c>
      <c r="D1998" s="23" t="s">
        <v>10400</v>
      </c>
      <c r="E1998" s="23" t="s">
        <v>10433</v>
      </c>
      <c r="F1998" s="23" t="s">
        <v>10434</v>
      </c>
      <c r="G1998" s="23" t="s">
        <v>10367</v>
      </c>
      <c r="H1998" s="23" t="s">
        <v>10403</v>
      </c>
      <c r="I1998" s="22"/>
      <c r="J1998" s="23"/>
    </row>
    <row r="1999" spans="1:10" ht="36" x14ac:dyDescent="0.25">
      <c r="A1999" s="20">
        <v>1995</v>
      </c>
      <c r="B1999" s="20" t="s">
        <v>5781</v>
      </c>
      <c r="C1999" s="21" t="s">
        <v>5782</v>
      </c>
      <c r="D1999" s="21" t="s">
        <v>10400</v>
      </c>
      <c r="E1999" s="21" t="s">
        <v>10435</v>
      </c>
      <c r="F1999" s="21" t="s">
        <v>10436</v>
      </c>
      <c r="G1999" s="21" t="s">
        <v>10367</v>
      </c>
      <c r="H1999" s="21" t="s">
        <v>10403</v>
      </c>
      <c r="I1999" s="20"/>
      <c r="J1999" s="21"/>
    </row>
    <row r="2000" spans="1:10" ht="36" x14ac:dyDescent="0.25">
      <c r="A2000" s="22">
        <v>1996</v>
      </c>
      <c r="B2000" s="22" t="s">
        <v>5781</v>
      </c>
      <c r="C2000" s="23" t="s">
        <v>5782</v>
      </c>
      <c r="D2000" s="23" t="s">
        <v>10400</v>
      </c>
      <c r="E2000" s="23" t="s">
        <v>10437</v>
      </c>
      <c r="F2000" s="23" t="s">
        <v>10438</v>
      </c>
      <c r="G2000" s="23" t="s">
        <v>10367</v>
      </c>
      <c r="H2000" s="23" t="s">
        <v>10403</v>
      </c>
      <c r="I2000" s="22"/>
      <c r="J2000" s="23"/>
    </row>
    <row r="2001" spans="1:10" ht="36" x14ac:dyDescent="0.25">
      <c r="A2001" s="20">
        <v>1997</v>
      </c>
      <c r="B2001" s="20" t="s">
        <v>5781</v>
      </c>
      <c r="C2001" s="21" t="s">
        <v>5782</v>
      </c>
      <c r="D2001" s="21" t="s">
        <v>10400</v>
      </c>
      <c r="E2001" s="21" t="s">
        <v>10439</v>
      </c>
      <c r="F2001" s="21" t="s">
        <v>10440</v>
      </c>
      <c r="G2001" s="21" t="s">
        <v>10367</v>
      </c>
      <c r="H2001" s="21" t="s">
        <v>10403</v>
      </c>
      <c r="I2001" s="20"/>
      <c r="J2001" s="21"/>
    </row>
    <row r="2002" spans="1:10" ht="36" x14ac:dyDescent="0.25">
      <c r="A2002" s="22">
        <v>1998</v>
      </c>
      <c r="B2002" s="22" t="s">
        <v>5781</v>
      </c>
      <c r="C2002" s="23" t="s">
        <v>5782</v>
      </c>
      <c r="D2002" s="23" t="s">
        <v>10400</v>
      </c>
      <c r="E2002" s="23" t="s">
        <v>10441</v>
      </c>
      <c r="F2002" s="23" t="s">
        <v>10442</v>
      </c>
      <c r="G2002" s="23" t="s">
        <v>10367</v>
      </c>
      <c r="H2002" s="23" t="s">
        <v>10403</v>
      </c>
      <c r="I2002" s="22"/>
      <c r="J2002" s="23"/>
    </row>
    <row r="2003" spans="1:10" ht="36" x14ac:dyDescent="0.25">
      <c r="A2003" s="20">
        <v>1999</v>
      </c>
      <c r="B2003" s="20" t="s">
        <v>5781</v>
      </c>
      <c r="C2003" s="21" t="s">
        <v>5782</v>
      </c>
      <c r="D2003" s="21" t="s">
        <v>10400</v>
      </c>
      <c r="E2003" s="21" t="s">
        <v>10443</v>
      </c>
      <c r="F2003" s="21" t="s">
        <v>10425</v>
      </c>
      <c r="G2003" s="21" t="s">
        <v>10367</v>
      </c>
      <c r="H2003" s="21" t="s">
        <v>10403</v>
      </c>
      <c r="I2003" s="20"/>
      <c r="J2003" s="21"/>
    </row>
    <row r="2004" spans="1:10" ht="36" x14ac:dyDescent="0.25">
      <c r="A2004" s="22">
        <v>2000</v>
      </c>
      <c r="B2004" s="22" t="s">
        <v>5781</v>
      </c>
      <c r="C2004" s="23" t="s">
        <v>5782</v>
      </c>
      <c r="D2004" s="23" t="s">
        <v>10400</v>
      </c>
      <c r="E2004" s="23" t="s">
        <v>10444</v>
      </c>
      <c r="F2004" s="23" t="s">
        <v>10445</v>
      </c>
      <c r="G2004" s="23" t="s">
        <v>10367</v>
      </c>
      <c r="H2004" s="23" t="s">
        <v>10403</v>
      </c>
      <c r="I2004" s="22"/>
      <c r="J2004" s="23"/>
    </row>
    <row r="2005" spans="1:10" ht="36" x14ac:dyDescent="0.25">
      <c r="A2005" s="20">
        <v>2001</v>
      </c>
      <c r="B2005" s="20" t="s">
        <v>5781</v>
      </c>
      <c r="C2005" s="21" t="s">
        <v>5782</v>
      </c>
      <c r="D2005" s="21" t="s">
        <v>10400</v>
      </c>
      <c r="E2005" s="21" t="s">
        <v>10446</v>
      </c>
      <c r="F2005" s="21" t="s">
        <v>10447</v>
      </c>
      <c r="G2005" s="21" t="s">
        <v>10367</v>
      </c>
      <c r="H2005" s="21" t="s">
        <v>10403</v>
      </c>
      <c r="I2005" s="20"/>
      <c r="J2005" s="21"/>
    </row>
    <row r="2006" spans="1:10" ht="36" x14ac:dyDescent="0.25">
      <c r="A2006" s="22">
        <v>2002</v>
      </c>
      <c r="B2006" s="22" t="s">
        <v>5781</v>
      </c>
      <c r="C2006" s="23" t="s">
        <v>5782</v>
      </c>
      <c r="D2006" s="23" t="s">
        <v>10400</v>
      </c>
      <c r="E2006" s="23" t="s">
        <v>10448</v>
      </c>
      <c r="F2006" s="23" t="s">
        <v>10449</v>
      </c>
      <c r="G2006" s="23" t="s">
        <v>10367</v>
      </c>
      <c r="H2006" s="23" t="s">
        <v>10403</v>
      </c>
      <c r="I2006" s="22"/>
      <c r="J2006" s="23"/>
    </row>
    <row r="2007" spans="1:10" ht="36" x14ac:dyDescent="0.25">
      <c r="A2007" s="20">
        <v>2003</v>
      </c>
      <c r="B2007" s="20" t="s">
        <v>5781</v>
      </c>
      <c r="C2007" s="21" t="s">
        <v>5782</v>
      </c>
      <c r="D2007" s="21" t="s">
        <v>10400</v>
      </c>
      <c r="E2007" s="21" t="s">
        <v>10450</v>
      </c>
      <c r="F2007" s="21" t="s">
        <v>10451</v>
      </c>
      <c r="G2007" s="21" t="s">
        <v>10367</v>
      </c>
      <c r="H2007" s="21" t="s">
        <v>10403</v>
      </c>
      <c r="I2007" s="20"/>
      <c r="J2007" s="21"/>
    </row>
    <row r="2008" spans="1:10" ht="36" x14ac:dyDescent="0.25">
      <c r="A2008" s="22">
        <v>2004</v>
      </c>
      <c r="B2008" s="22" t="s">
        <v>5781</v>
      </c>
      <c r="C2008" s="23" t="s">
        <v>5782</v>
      </c>
      <c r="D2008" s="23" t="s">
        <v>10400</v>
      </c>
      <c r="E2008" s="23" t="s">
        <v>10452</v>
      </c>
      <c r="F2008" s="23" t="s">
        <v>10453</v>
      </c>
      <c r="G2008" s="23" t="s">
        <v>10367</v>
      </c>
      <c r="H2008" s="23" t="s">
        <v>10403</v>
      </c>
      <c r="I2008" s="22"/>
      <c r="J2008" s="23" t="s">
        <v>5957</v>
      </c>
    </row>
    <row r="2009" spans="1:10" ht="36" x14ac:dyDescent="0.25">
      <c r="A2009" s="20">
        <v>2005</v>
      </c>
      <c r="B2009" s="20" t="s">
        <v>5781</v>
      </c>
      <c r="C2009" s="21" t="s">
        <v>5782</v>
      </c>
      <c r="D2009" s="21" t="s">
        <v>10400</v>
      </c>
      <c r="E2009" s="21" t="s">
        <v>10454</v>
      </c>
      <c r="F2009" s="21" t="s">
        <v>10455</v>
      </c>
      <c r="G2009" s="21" t="s">
        <v>10367</v>
      </c>
      <c r="H2009" s="21" t="s">
        <v>10403</v>
      </c>
      <c r="I2009" s="20"/>
      <c r="J2009" s="21"/>
    </row>
    <row r="2010" spans="1:10" ht="36" x14ac:dyDescent="0.25">
      <c r="A2010" s="22">
        <v>2006</v>
      </c>
      <c r="B2010" s="22" t="s">
        <v>5781</v>
      </c>
      <c r="C2010" s="23" t="s">
        <v>5782</v>
      </c>
      <c r="D2010" s="23" t="s">
        <v>10400</v>
      </c>
      <c r="E2010" s="23" t="s">
        <v>10456</v>
      </c>
      <c r="F2010" s="23" t="s">
        <v>10457</v>
      </c>
      <c r="G2010" s="23" t="s">
        <v>10367</v>
      </c>
      <c r="H2010" s="23" t="s">
        <v>10403</v>
      </c>
      <c r="I2010" s="22"/>
      <c r="J2010" s="23"/>
    </row>
    <row r="2011" spans="1:10" ht="18" x14ac:dyDescent="0.25">
      <c r="A2011" s="20">
        <v>2007</v>
      </c>
      <c r="B2011" s="20" t="s">
        <v>5781</v>
      </c>
      <c r="C2011" s="21" t="s">
        <v>5782</v>
      </c>
      <c r="D2011" s="21" t="s">
        <v>5786</v>
      </c>
      <c r="E2011" s="21" t="s">
        <v>10458</v>
      </c>
      <c r="F2011" s="21" t="s">
        <v>1081</v>
      </c>
      <c r="G2011" s="21" t="s">
        <v>10459</v>
      </c>
      <c r="H2011" s="21" t="s">
        <v>5789</v>
      </c>
      <c r="I2011" s="20"/>
      <c r="J2011" s="21" t="s">
        <v>6107</v>
      </c>
    </row>
    <row r="2012" spans="1:10" ht="36" x14ac:dyDescent="0.25">
      <c r="A2012" s="22">
        <v>2008</v>
      </c>
      <c r="B2012" s="22" t="s">
        <v>5781</v>
      </c>
      <c r="C2012" s="23" t="s">
        <v>5782</v>
      </c>
      <c r="D2012" s="23" t="s">
        <v>10058</v>
      </c>
      <c r="E2012" s="23" t="s">
        <v>10460</v>
      </c>
      <c r="F2012" s="23" t="s">
        <v>4389</v>
      </c>
      <c r="G2012" s="23" t="s">
        <v>10461</v>
      </c>
      <c r="H2012" s="23" t="s">
        <v>5792</v>
      </c>
      <c r="I2012" s="22"/>
      <c r="J2012" s="23" t="s">
        <v>6107</v>
      </c>
    </row>
    <row r="2013" spans="1:10" ht="36" x14ac:dyDescent="0.25">
      <c r="A2013" s="20">
        <v>2009</v>
      </c>
      <c r="B2013" s="20" t="s">
        <v>5781</v>
      </c>
      <c r="C2013" s="21" t="s">
        <v>5782</v>
      </c>
      <c r="D2013" s="21" t="s">
        <v>5790</v>
      </c>
      <c r="E2013" s="21" t="s">
        <v>10462</v>
      </c>
      <c r="F2013" s="21" t="s">
        <v>10463</v>
      </c>
      <c r="G2013" s="21" t="s">
        <v>10464</v>
      </c>
      <c r="H2013" s="21" t="s">
        <v>5792</v>
      </c>
      <c r="I2013" s="20"/>
      <c r="J2013" s="21" t="s">
        <v>6107</v>
      </c>
    </row>
    <row r="2014" spans="1:10" ht="36" x14ac:dyDescent="0.25">
      <c r="A2014" s="22">
        <v>2010</v>
      </c>
      <c r="B2014" s="22" t="s">
        <v>5781</v>
      </c>
      <c r="C2014" s="23" t="s">
        <v>5782</v>
      </c>
      <c r="D2014" s="23" t="s">
        <v>5790</v>
      </c>
      <c r="E2014" s="23" t="s">
        <v>10465</v>
      </c>
      <c r="F2014" s="23" t="s">
        <v>10466</v>
      </c>
      <c r="G2014" s="23" t="s">
        <v>10467</v>
      </c>
      <c r="H2014" s="23" t="s">
        <v>5792</v>
      </c>
      <c r="I2014" s="22"/>
      <c r="J2014" s="23" t="s">
        <v>6107</v>
      </c>
    </row>
    <row r="2015" spans="1:10" ht="36" x14ac:dyDescent="0.25">
      <c r="A2015" s="20">
        <v>2011</v>
      </c>
      <c r="B2015" s="20" t="s">
        <v>5781</v>
      </c>
      <c r="C2015" s="21" t="s">
        <v>5782</v>
      </c>
      <c r="D2015" s="21" t="s">
        <v>5790</v>
      </c>
      <c r="E2015" s="21" t="s">
        <v>10468</v>
      </c>
      <c r="F2015" s="21" t="s">
        <v>10469</v>
      </c>
      <c r="G2015" s="21" t="s">
        <v>10464</v>
      </c>
      <c r="H2015" s="21" t="s">
        <v>5792</v>
      </c>
      <c r="I2015" s="20"/>
      <c r="J2015" s="21" t="s">
        <v>6107</v>
      </c>
    </row>
    <row r="2016" spans="1:10" ht="36" x14ac:dyDescent="0.25">
      <c r="A2016" s="22">
        <v>2012</v>
      </c>
      <c r="B2016" s="22" t="s">
        <v>5781</v>
      </c>
      <c r="C2016" s="23" t="s">
        <v>5782</v>
      </c>
      <c r="D2016" s="23" t="s">
        <v>5834</v>
      </c>
      <c r="E2016" s="23" t="s">
        <v>10470</v>
      </c>
      <c r="F2016" s="23" t="s">
        <v>10471</v>
      </c>
      <c r="G2016" s="23" t="s">
        <v>10472</v>
      </c>
      <c r="H2016" s="23" t="s">
        <v>5836</v>
      </c>
      <c r="I2016" s="22"/>
      <c r="J2016" s="23" t="s">
        <v>6107</v>
      </c>
    </row>
  </sheetData>
  <autoFilter ref="A4:J2016" xr:uid="{00000000-0009-0000-0000-000003000000}"/>
  <printOptions horizontalCentered="1"/>
  <pageMargins left="0.75" right="0.75" top="1" bottom="1" header="0.5" footer="0.5"/>
  <pageSetup paperSize="9" fitToHeight="0" orientation="landscape"/>
  <headerFooter>
    <oddFooter>&amp;Cصفحة &amp;P من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52976"/>
    <pageSetUpPr fitToPage="1"/>
  </sheetPr>
  <dimension ref="A1:I327"/>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8" customWidth="1"/>
    <col min="3" max="3" width="16" customWidth="1"/>
    <col min="4" max="4" width="24" customWidth="1"/>
    <col min="5" max="5" width="32" customWidth="1"/>
    <col min="6" max="6" width="16" customWidth="1"/>
    <col min="7" max="7" width="30" customWidth="1"/>
    <col min="8" max="8" width="40" customWidth="1"/>
    <col min="9" max="9" width="10" customWidth="1"/>
  </cols>
  <sheetData>
    <row r="1" spans="1:9" ht="22.8" x14ac:dyDescent="0.65">
      <c r="A1" s="10" t="s">
        <v>10473</v>
      </c>
      <c r="B1" s="2"/>
      <c r="C1" s="2"/>
      <c r="D1" s="2"/>
      <c r="E1" s="2"/>
      <c r="F1" s="2"/>
      <c r="G1" s="2"/>
      <c r="H1" s="2"/>
      <c r="I1" s="2"/>
    </row>
    <row r="2" spans="1:9" ht="18.600000000000001" x14ac:dyDescent="0.55000000000000004">
      <c r="A2" s="11" t="s">
        <v>64</v>
      </c>
      <c r="B2" s="2"/>
      <c r="C2" s="2"/>
      <c r="D2" s="2"/>
      <c r="E2" s="2"/>
      <c r="F2" s="2"/>
      <c r="G2" s="2"/>
      <c r="H2" s="2"/>
      <c r="I2" s="2"/>
    </row>
    <row r="3" spans="1:9" ht="18.600000000000001" x14ac:dyDescent="0.55000000000000004">
      <c r="A3" s="2"/>
      <c r="B3" s="2"/>
      <c r="C3" s="2"/>
      <c r="D3" s="2"/>
      <c r="E3" s="2"/>
      <c r="F3" s="2"/>
      <c r="G3" s="2"/>
      <c r="H3" s="2"/>
      <c r="I3" s="2"/>
    </row>
    <row r="4" spans="1:9" ht="37.950000000000003" customHeight="1" x14ac:dyDescent="0.25">
      <c r="A4" s="18" t="s">
        <v>49</v>
      </c>
      <c r="B4" s="18" t="s">
        <v>65</v>
      </c>
      <c r="C4" s="18" t="s">
        <v>66</v>
      </c>
      <c r="D4" s="18" t="s">
        <v>5910</v>
      </c>
      <c r="E4" s="18" t="s">
        <v>10474</v>
      </c>
      <c r="F4" s="18" t="s">
        <v>10475</v>
      </c>
      <c r="G4" s="18" t="s">
        <v>10476</v>
      </c>
      <c r="H4" s="18" t="s">
        <v>52</v>
      </c>
      <c r="I4" s="18" t="s">
        <v>67</v>
      </c>
    </row>
    <row r="5" spans="1:9" ht="36" x14ac:dyDescent="0.25">
      <c r="A5" s="20">
        <v>1</v>
      </c>
      <c r="B5" s="20" t="s">
        <v>292</v>
      </c>
      <c r="C5" s="21" t="s">
        <v>293</v>
      </c>
      <c r="D5" s="21" t="s">
        <v>45</v>
      </c>
      <c r="E5" s="21" t="s">
        <v>10477</v>
      </c>
      <c r="F5" s="21"/>
      <c r="G5" s="21" t="s">
        <v>10478</v>
      </c>
      <c r="H5" s="21" t="s">
        <v>110</v>
      </c>
      <c r="I5" s="21" t="s">
        <v>108</v>
      </c>
    </row>
    <row r="6" spans="1:9" ht="36" x14ac:dyDescent="0.25">
      <c r="A6" s="22">
        <v>2</v>
      </c>
      <c r="B6" s="22" t="s">
        <v>292</v>
      </c>
      <c r="C6" s="23" t="s">
        <v>293</v>
      </c>
      <c r="D6" s="23" t="s">
        <v>321</v>
      </c>
      <c r="E6" s="23" t="s">
        <v>10479</v>
      </c>
      <c r="F6" s="23" t="s">
        <v>10480</v>
      </c>
      <c r="G6" s="23" t="s">
        <v>10481</v>
      </c>
      <c r="H6" s="23" t="s">
        <v>10482</v>
      </c>
      <c r="I6" s="23" t="s">
        <v>327</v>
      </c>
    </row>
    <row r="7" spans="1:9" ht="54" x14ac:dyDescent="0.25">
      <c r="A7" s="20">
        <v>3</v>
      </c>
      <c r="B7" s="20" t="s">
        <v>409</v>
      </c>
      <c r="C7" s="21" t="s">
        <v>410</v>
      </c>
      <c r="D7" s="21" t="s">
        <v>425</v>
      </c>
      <c r="E7" s="21" t="s">
        <v>10483</v>
      </c>
      <c r="F7" s="21" t="s">
        <v>10484</v>
      </c>
      <c r="G7" s="21" t="s">
        <v>10485</v>
      </c>
      <c r="H7" s="21" t="s">
        <v>10486</v>
      </c>
      <c r="I7" s="21" t="s">
        <v>429</v>
      </c>
    </row>
    <row r="8" spans="1:9" ht="36" x14ac:dyDescent="0.25">
      <c r="A8" s="22">
        <v>4</v>
      </c>
      <c r="B8" s="22" t="s">
        <v>409</v>
      </c>
      <c r="C8" s="23" t="s">
        <v>410</v>
      </c>
      <c r="D8" s="23" t="s">
        <v>425</v>
      </c>
      <c r="E8" s="23" t="s">
        <v>10487</v>
      </c>
      <c r="F8" s="23"/>
      <c r="G8" s="23" t="s">
        <v>10488</v>
      </c>
      <c r="H8" s="23" t="s">
        <v>10489</v>
      </c>
      <c r="I8" s="23" t="s">
        <v>429</v>
      </c>
    </row>
    <row r="9" spans="1:9" ht="36" x14ac:dyDescent="0.25">
      <c r="A9" s="20">
        <v>5</v>
      </c>
      <c r="B9" s="20" t="s">
        <v>409</v>
      </c>
      <c r="C9" s="21" t="s">
        <v>410</v>
      </c>
      <c r="D9" s="21" t="s">
        <v>425</v>
      </c>
      <c r="E9" s="21" t="s">
        <v>10490</v>
      </c>
      <c r="F9" s="21" t="s">
        <v>10491</v>
      </c>
      <c r="G9" s="21" t="s">
        <v>10492</v>
      </c>
      <c r="H9" s="21" t="s">
        <v>10493</v>
      </c>
      <c r="I9" s="21" t="s">
        <v>429</v>
      </c>
    </row>
    <row r="10" spans="1:9" ht="36" x14ac:dyDescent="0.25">
      <c r="A10" s="22">
        <v>6</v>
      </c>
      <c r="B10" s="22" t="s">
        <v>409</v>
      </c>
      <c r="C10" s="23" t="s">
        <v>410</v>
      </c>
      <c r="D10" s="23" t="s">
        <v>511</v>
      </c>
      <c r="E10" s="23" t="s">
        <v>10494</v>
      </c>
      <c r="F10" s="23" t="s">
        <v>10495</v>
      </c>
      <c r="G10" s="23" t="s">
        <v>10496</v>
      </c>
      <c r="H10" s="23" t="s">
        <v>10497</v>
      </c>
      <c r="I10" s="23" t="s">
        <v>370</v>
      </c>
    </row>
    <row r="11" spans="1:9" ht="36" x14ac:dyDescent="0.25">
      <c r="A11" s="20">
        <v>7</v>
      </c>
      <c r="B11" s="20" t="s">
        <v>409</v>
      </c>
      <c r="C11" s="21" t="s">
        <v>410</v>
      </c>
      <c r="D11" s="21" t="s">
        <v>511</v>
      </c>
      <c r="E11" s="21" t="s">
        <v>10498</v>
      </c>
      <c r="F11" s="21" t="s">
        <v>10495</v>
      </c>
      <c r="G11" s="21" t="s">
        <v>10499</v>
      </c>
      <c r="H11" s="21" t="s">
        <v>8429</v>
      </c>
      <c r="I11" s="21" t="s">
        <v>370</v>
      </c>
    </row>
    <row r="12" spans="1:9" ht="36" x14ac:dyDescent="0.25">
      <c r="A12" s="22">
        <v>8</v>
      </c>
      <c r="B12" s="22" t="s">
        <v>409</v>
      </c>
      <c r="C12" s="23" t="s">
        <v>410</v>
      </c>
      <c r="D12" s="23" t="s">
        <v>511</v>
      </c>
      <c r="E12" s="23" t="s">
        <v>10500</v>
      </c>
      <c r="F12" s="23" t="s">
        <v>10495</v>
      </c>
      <c r="G12" s="23" t="s">
        <v>10501</v>
      </c>
      <c r="H12" s="23" t="s">
        <v>8429</v>
      </c>
      <c r="I12" s="23" t="s">
        <v>370</v>
      </c>
    </row>
    <row r="13" spans="1:9" ht="36" x14ac:dyDescent="0.25">
      <c r="A13" s="20">
        <v>9</v>
      </c>
      <c r="B13" s="20" t="s">
        <v>409</v>
      </c>
      <c r="C13" s="21" t="s">
        <v>410</v>
      </c>
      <c r="D13" s="21" t="s">
        <v>10502</v>
      </c>
      <c r="E13" s="21" t="s">
        <v>10503</v>
      </c>
      <c r="F13" s="21"/>
      <c r="G13" s="21" t="s">
        <v>10504</v>
      </c>
      <c r="H13" s="21" t="s">
        <v>10505</v>
      </c>
      <c r="I13" s="21" t="s">
        <v>516</v>
      </c>
    </row>
    <row r="14" spans="1:9" ht="36" x14ac:dyDescent="0.25">
      <c r="A14" s="22">
        <v>10</v>
      </c>
      <c r="B14" s="22" t="s">
        <v>409</v>
      </c>
      <c r="C14" s="23" t="s">
        <v>410</v>
      </c>
      <c r="D14" s="23" t="s">
        <v>10502</v>
      </c>
      <c r="E14" s="23" t="s">
        <v>10506</v>
      </c>
      <c r="F14" s="23"/>
      <c r="G14" s="23" t="s">
        <v>10504</v>
      </c>
      <c r="H14" s="23" t="s">
        <v>10505</v>
      </c>
      <c r="I14" s="23" t="s">
        <v>516</v>
      </c>
    </row>
    <row r="15" spans="1:9" ht="36" x14ac:dyDescent="0.25">
      <c r="A15" s="20">
        <v>11</v>
      </c>
      <c r="B15" s="20" t="s">
        <v>409</v>
      </c>
      <c r="C15" s="21" t="s">
        <v>410</v>
      </c>
      <c r="D15" s="21" t="s">
        <v>10502</v>
      </c>
      <c r="E15" s="21" t="s">
        <v>10507</v>
      </c>
      <c r="F15" s="21"/>
      <c r="G15" s="21" t="s">
        <v>10504</v>
      </c>
      <c r="H15" s="21" t="s">
        <v>10505</v>
      </c>
      <c r="I15" s="21" t="s">
        <v>516</v>
      </c>
    </row>
    <row r="16" spans="1:9" ht="36" x14ac:dyDescent="0.25">
      <c r="A16" s="22">
        <v>12</v>
      </c>
      <c r="B16" s="22" t="s">
        <v>409</v>
      </c>
      <c r="C16" s="23" t="s">
        <v>410</v>
      </c>
      <c r="D16" s="23" t="s">
        <v>10502</v>
      </c>
      <c r="E16" s="23" t="s">
        <v>10508</v>
      </c>
      <c r="F16" s="23"/>
      <c r="G16" s="23" t="s">
        <v>10504</v>
      </c>
      <c r="H16" s="23" t="s">
        <v>10505</v>
      </c>
      <c r="I16" s="23" t="s">
        <v>516</v>
      </c>
    </row>
    <row r="17" spans="1:9" ht="36" x14ac:dyDescent="0.25">
      <c r="A17" s="20">
        <v>13</v>
      </c>
      <c r="B17" s="20" t="s">
        <v>409</v>
      </c>
      <c r="C17" s="21" t="s">
        <v>410</v>
      </c>
      <c r="D17" s="21" t="s">
        <v>10502</v>
      </c>
      <c r="E17" s="21" t="s">
        <v>10509</v>
      </c>
      <c r="F17" s="21"/>
      <c r="G17" s="21" t="s">
        <v>10504</v>
      </c>
      <c r="H17" s="21" t="s">
        <v>10505</v>
      </c>
      <c r="I17" s="21" t="s">
        <v>516</v>
      </c>
    </row>
    <row r="18" spans="1:9" ht="18" x14ac:dyDescent="0.25">
      <c r="A18" s="22">
        <v>14</v>
      </c>
      <c r="B18" s="22" t="s">
        <v>409</v>
      </c>
      <c r="C18" s="23" t="s">
        <v>410</v>
      </c>
      <c r="D18" s="23" t="s">
        <v>10502</v>
      </c>
      <c r="E18" s="23" t="s">
        <v>10510</v>
      </c>
      <c r="F18" s="23"/>
      <c r="G18" s="23" t="s">
        <v>10511</v>
      </c>
      <c r="H18" s="23" t="s">
        <v>10512</v>
      </c>
      <c r="I18" s="23" t="s">
        <v>516</v>
      </c>
    </row>
    <row r="19" spans="1:9" ht="18" x14ac:dyDescent="0.25">
      <c r="A19" s="20">
        <v>15</v>
      </c>
      <c r="B19" s="20" t="s">
        <v>409</v>
      </c>
      <c r="C19" s="21" t="s">
        <v>410</v>
      </c>
      <c r="D19" s="21" t="s">
        <v>532</v>
      </c>
      <c r="E19" s="21" t="s">
        <v>10513</v>
      </c>
      <c r="F19" s="21"/>
      <c r="G19" s="21" t="s">
        <v>10514</v>
      </c>
      <c r="H19" s="21" t="s">
        <v>10515</v>
      </c>
      <c r="I19" s="21" t="s">
        <v>10516</v>
      </c>
    </row>
    <row r="20" spans="1:9" ht="36" x14ac:dyDescent="0.25">
      <c r="A20" s="22">
        <v>16</v>
      </c>
      <c r="B20" s="22" t="s">
        <v>409</v>
      </c>
      <c r="C20" s="23" t="s">
        <v>410</v>
      </c>
      <c r="D20" s="23" t="s">
        <v>532</v>
      </c>
      <c r="E20" s="23" t="s">
        <v>10506</v>
      </c>
      <c r="F20" s="23"/>
      <c r="G20" s="23" t="s">
        <v>10511</v>
      </c>
      <c r="H20" s="23" t="s">
        <v>10517</v>
      </c>
      <c r="I20" s="23" t="s">
        <v>534</v>
      </c>
    </row>
    <row r="21" spans="1:9" ht="18" x14ac:dyDescent="0.25">
      <c r="A21" s="20">
        <v>17</v>
      </c>
      <c r="B21" s="20" t="s">
        <v>409</v>
      </c>
      <c r="C21" s="21" t="s">
        <v>410</v>
      </c>
      <c r="D21" s="21" t="s">
        <v>532</v>
      </c>
      <c r="E21" s="21" t="s">
        <v>10518</v>
      </c>
      <c r="F21" s="21"/>
      <c r="G21" s="21" t="s">
        <v>10511</v>
      </c>
      <c r="H21" s="21" t="s">
        <v>10519</v>
      </c>
      <c r="I21" s="21" t="s">
        <v>10516</v>
      </c>
    </row>
    <row r="22" spans="1:9" ht="18" x14ac:dyDescent="0.25">
      <c r="A22" s="22">
        <v>18</v>
      </c>
      <c r="B22" s="22" t="s">
        <v>409</v>
      </c>
      <c r="C22" s="23" t="s">
        <v>410</v>
      </c>
      <c r="D22" s="23" t="s">
        <v>532</v>
      </c>
      <c r="E22" s="23" t="s">
        <v>10509</v>
      </c>
      <c r="F22" s="23"/>
      <c r="G22" s="23" t="s">
        <v>10511</v>
      </c>
      <c r="H22" s="23" t="s">
        <v>542</v>
      </c>
      <c r="I22" s="23" t="s">
        <v>10516</v>
      </c>
    </row>
    <row r="23" spans="1:9" ht="36" x14ac:dyDescent="0.25">
      <c r="A23" s="20">
        <v>19</v>
      </c>
      <c r="B23" s="20" t="s">
        <v>409</v>
      </c>
      <c r="C23" s="21" t="s">
        <v>410</v>
      </c>
      <c r="D23" s="21" t="s">
        <v>532</v>
      </c>
      <c r="E23" s="21" t="s">
        <v>10520</v>
      </c>
      <c r="F23" s="21" t="s">
        <v>10521</v>
      </c>
      <c r="G23" s="21" t="s">
        <v>10511</v>
      </c>
      <c r="H23" s="21" t="s">
        <v>431</v>
      </c>
      <c r="I23" s="21" t="s">
        <v>534</v>
      </c>
    </row>
    <row r="24" spans="1:9" ht="18" x14ac:dyDescent="0.25">
      <c r="A24" s="22">
        <v>20</v>
      </c>
      <c r="B24" s="22" t="s">
        <v>409</v>
      </c>
      <c r="C24" s="23" t="s">
        <v>410</v>
      </c>
      <c r="D24" s="23" t="s">
        <v>532</v>
      </c>
      <c r="E24" s="23" t="s">
        <v>10522</v>
      </c>
      <c r="F24" s="23"/>
      <c r="G24" s="23" t="s">
        <v>10511</v>
      </c>
      <c r="H24" s="23" t="s">
        <v>10523</v>
      </c>
      <c r="I24" s="23" t="s">
        <v>534</v>
      </c>
    </row>
    <row r="25" spans="1:9" ht="18" x14ac:dyDescent="0.25">
      <c r="A25" s="20">
        <v>21</v>
      </c>
      <c r="B25" s="20" t="s">
        <v>409</v>
      </c>
      <c r="C25" s="21" t="s">
        <v>410</v>
      </c>
      <c r="D25" s="21" t="s">
        <v>532</v>
      </c>
      <c r="E25" s="21" t="s">
        <v>10524</v>
      </c>
      <c r="F25" s="21"/>
      <c r="G25" s="21" t="s">
        <v>552</v>
      </c>
      <c r="H25" s="21" t="s">
        <v>10525</v>
      </c>
      <c r="I25" s="21" t="s">
        <v>543</v>
      </c>
    </row>
    <row r="26" spans="1:9" ht="54" x14ac:dyDescent="0.25">
      <c r="A26" s="22">
        <v>22</v>
      </c>
      <c r="B26" s="22" t="s">
        <v>409</v>
      </c>
      <c r="C26" s="23" t="s">
        <v>410</v>
      </c>
      <c r="D26" s="23" t="s">
        <v>532</v>
      </c>
      <c r="E26" s="23" t="s">
        <v>10526</v>
      </c>
      <c r="F26" s="23" t="s">
        <v>10495</v>
      </c>
      <c r="G26" s="23" t="s">
        <v>10527</v>
      </c>
      <c r="H26" s="23" t="s">
        <v>6353</v>
      </c>
      <c r="I26" s="23" t="s">
        <v>555</v>
      </c>
    </row>
    <row r="27" spans="1:9" ht="36" x14ac:dyDescent="0.25">
      <c r="A27" s="20">
        <v>23</v>
      </c>
      <c r="B27" s="20" t="s">
        <v>409</v>
      </c>
      <c r="C27" s="21" t="s">
        <v>410</v>
      </c>
      <c r="D27" s="21" t="s">
        <v>532</v>
      </c>
      <c r="E27" s="21" t="s">
        <v>10528</v>
      </c>
      <c r="F27" s="21"/>
      <c r="G27" s="21" t="s">
        <v>10529</v>
      </c>
      <c r="H27" s="21" t="s">
        <v>6353</v>
      </c>
      <c r="I27" s="21" t="s">
        <v>555</v>
      </c>
    </row>
    <row r="28" spans="1:9" ht="18" x14ac:dyDescent="0.25">
      <c r="A28" s="22">
        <v>24</v>
      </c>
      <c r="B28" s="22" t="s">
        <v>409</v>
      </c>
      <c r="C28" s="23" t="s">
        <v>410</v>
      </c>
      <c r="D28" s="23" t="s">
        <v>532</v>
      </c>
      <c r="E28" s="23" t="s">
        <v>10530</v>
      </c>
      <c r="F28" s="23"/>
      <c r="G28" s="23" t="s">
        <v>10531</v>
      </c>
      <c r="H28" s="23" t="s">
        <v>6353</v>
      </c>
      <c r="I28" s="23" t="s">
        <v>555</v>
      </c>
    </row>
    <row r="29" spans="1:9" ht="36" x14ac:dyDescent="0.25">
      <c r="A29" s="20">
        <v>25</v>
      </c>
      <c r="B29" s="20" t="s">
        <v>409</v>
      </c>
      <c r="C29" s="21" t="s">
        <v>410</v>
      </c>
      <c r="D29" s="21" t="s">
        <v>10532</v>
      </c>
      <c r="E29" s="21" t="s">
        <v>10533</v>
      </c>
      <c r="F29" s="21"/>
      <c r="G29" s="21" t="s">
        <v>10534</v>
      </c>
      <c r="H29" s="21" t="s">
        <v>10535</v>
      </c>
      <c r="I29" s="21" t="s">
        <v>628</v>
      </c>
    </row>
    <row r="30" spans="1:9" ht="36" x14ac:dyDescent="0.25">
      <c r="A30" s="22">
        <v>26</v>
      </c>
      <c r="B30" s="22" t="s">
        <v>409</v>
      </c>
      <c r="C30" s="23" t="s">
        <v>410</v>
      </c>
      <c r="D30" s="23" t="s">
        <v>632</v>
      </c>
      <c r="E30" s="23" t="s">
        <v>10536</v>
      </c>
      <c r="F30" s="23"/>
      <c r="G30" s="23" t="s">
        <v>10537</v>
      </c>
      <c r="H30" s="23" t="s">
        <v>10538</v>
      </c>
      <c r="I30" s="23" t="s">
        <v>635</v>
      </c>
    </row>
    <row r="31" spans="1:9" ht="18" x14ac:dyDescent="0.25">
      <c r="A31" s="20">
        <v>27</v>
      </c>
      <c r="B31" s="20" t="s">
        <v>409</v>
      </c>
      <c r="C31" s="21" t="s">
        <v>410</v>
      </c>
      <c r="D31" s="21" t="s">
        <v>455</v>
      </c>
      <c r="E31" s="21" t="s">
        <v>10539</v>
      </c>
      <c r="F31" s="21" t="s">
        <v>10540</v>
      </c>
      <c r="G31" s="21" t="s">
        <v>6190</v>
      </c>
      <c r="H31" s="21" t="s">
        <v>10541</v>
      </c>
      <c r="I31" s="21" t="s">
        <v>474</v>
      </c>
    </row>
    <row r="32" spans="1:9" ht="18" x14ac:dyDescent="0.25">
      <c r="A32" s="22">
        <v>28</v>
      </c>
      <c r="B32" s="22" t="s">
        <v>409</v>
      </c>
      <c r="C32" s="23" t="s">
        <v>410</v>
      </c>
      <c r="D32" s="23" t="s">
        <v>455</v>
      </c>
      <c r="E32" s="23" t="s">
        <v>10542</v>
      </c>
      <c r="F32" s="23"/>
      <c r="G32" s="23" t="s">
        <v>10543</v>
      </c>
      <c r="H32" s="23" t="s">
        <v>6314</v>
      </c>
      <c r="I32" s="23" t="s">
        <v>474</v>
      </c>
    </row>
    <row r="33" spans="1:9" ht="36" x14ac:dyDescent="0.25">
      <c r="A33" s="20">
        <v>29</v>
      </c>
      <c r="B33" s="20" t="s">
        <v>649</v>
      </c>
      <c r="C33" s="21" t="s">
        <v>650</v>
      </c>
      <c r="D33" s="21" t="s">
        <v>651</v>
      </c>
      <c r="E33" s="21" t="s">
        <v>10544</v>
      </c>
      <c r="F33" s="21"/>
      <c r="G33" s="21" t="s">
        <v>10545</v>
      </c>
      <c r="H33" s="21" t="s">
        <v>10546</v>
      </c>
      <c r="I33" s="21" t="s">
        <v>668</v>
      </c>
    </row>
    <row r="34" spans="1:9" ht="36" x14ac:dyDescent="0.25">
      <c r="A34" s="22">
        <v>30</v>
      </c>
      <c r="B34" s="22" t="s">
        <v>649</v>
      </c>
      <c r="C34" s="23" t="s">
        <v>650</v>
      </c>
      <c r="D34" s="23" t="s">
        <v>651</v>
      </c>
      <c r="E34" s="23" t="s">
        <v>10547</v>
      </c>
      <c r="F34" s="23"/>
      <c r="G34" s="23" t="s">
        <v>10548</v>
      </c>
      <c r="H34" s="23" t="s">
        <v>721</v>
      </c>
      <c r="I34" s="23" t="s">
        <v>715</v>
      </c>
    </row>
    <row r="35" spans="1:9" ht="36" x14ac:dyDescent="0.25">
      <c r="A35" s="20">
        <v>31</v>
      </c>
      <c r="B35" s="20" t="s">
        <v>649</v>
      </c>
      <c r="C35" s="21" t="s">
        <v>650</v>
      </c>
      <c r="D35" s="21" t="s">
        <v>651</v>
      </c>
      <c r="E35" s="21" t="s">
        <v>10549</v>
      </c>
      <c r="F35" s="21"/>
      <c r="G35" s="21" t="s">
        <v>10550</v>
      </c>
      <c r="H35" s="21" t="s">
        <v>2072</v>
      </c>
      <c r="I35" s="21" t="s">
        <v>715</v>
      </c>
    </row>
    <row r="36" spans="1:9" ht="36" x14ac:dyDescent="0.25">
      <c r="A36" s="22">
        <v>32</v>
      </c>
      <c r="B36" s="22" t="s">
        <v>649</v>
      </c>
      <c r="C36" s="23" t="s">
        <v>650</v>
      </c>
      <c r="D36" s="23" t="s">
        <v>651</v>
      </c>
      <c r="E36" s="23" t="s">
        <v>6459</v>
      </c>
      <c r="F36" s="23"/>
      <c r="G36" s="23" t="s">
        <v>724</v>
      </c>
      <c r="H36" s="23" t="s">
        <v>10551</v>
      </c>
      <c r="I36" s="23" t="s">
        <v>715</v>
      </c>
    </row>
    <row r="37" spans="1:9" ht="36" x14ac:dyDescent="0.25">
      <c r="A37" s="20">
        <v>33</v>
      </c>
      <c r="B37" s="20" t="s">
        <v>649</v>
      </c>
      <c r="C37" s="21" t="s">
        <v>650</v>
      </c>
      <c r="D37" s="21" t="s">
        <v>651</v>
      </c>
      <c r="E37" s="21" t="s">
        <v>10552</v>
      </c>
      <c r="F37" s="21"/>
      <c r="G37" s="21" t="s">
        <v>10553</v>
      </c>
      <c r="H37" s="21" t="s">
        <v>10554</v>
      </c>
      <c r="I37" s="21" t="s">
        <v>715</v>
      </c>
    </row>
    <row r="38" spans="1:9" ht="36" x14ac:dyDescent="0.25">
      <c r="A38" s="22">
        <v>34</v>
      </c>
      <c r="B38" s="22" t="s">
        <v>649</v>
      </c>
      <c r="C38" s="23" t="s">
        <v>650</v>
      </c>
      <c r="D38" s="23" t="s">
        <v>651</v>
      </c>
      <c r="E38" s="23" t="s">
        <v>10555</v>
      </c>
      <c r="F38" s="23"/>
      <c r="G38" s="23" t="s">
        <v>10556</v>
      </c>
      <c r="H38" s="23" t="s">
        <v>10557</v>
      </c>
      <c r="I38" s="23" t="s">
        <v>715</v>
      </c>
    </row>
    <row r="39" spans="1:9" ht="36" x14ac:dyDescent="0.25">
      <c r="A39" s="20">
        <v>35</v>
      </c>
      <c r="B39" s="20" t="s">
        <v>649</v>
      </c>
      <c r="C39" s="21" t="s">
        <v>650</v>
      </c>
      <c r="D39" s="21" t="s">
        <v>651</v>
      </c>
      <c r="E39" s="21" t="s">
        <v>10558</v>
      </c>
      <c r="F39" s="21"/>
      <c r="G39" s="21" t="s">
        <v>10559</v>
      </c>
      <c r="H39" s="21" t="s">
        <v>10560</v>
      </c>
      <c r="I39" s="21" t="s">
        <v>699</v>
      </c>
    </row>
    <row r="40" spans="1:9" ht="36" x14ac:dyDescent="0.25">
      <c r="A40" s="22">
        <v>36</v>
      </c>
      <c r="B40" s="22" t="s">
        <v>649</v>
      </c>
      <c r="C40" s="23" t="s">
        <v>650</v>
      </c>
      <c r="D40" s="23" t="s">
        <v>651</v>
      </c>
      <c r="E40" s="23" t="s">
        <v>6445</v>
      </c>
      <c r="F40" s="23"/>
      <c r="G40" s="23" t="s">
        <v>10561</v>
      </c>
      <c r="H40" s="23" t="s">
        <v>6446</v>
      </c>
      <c r="I40" s="23" t="s">
        <v>699</v>
      </c>
    </row>
    <row r="41" spans="1:9" ht="36" x14ac:dyDescent="0.25">
      <c r="A41" s="20">
        <v>37</v>
      </c>
      <c r="B41" s="20" t="s">
        <v>649</v>
      </c>
      <c r="C41" s="21" t="s">
        <v>650</v>
      </c>
      <c r="D41" s="21" t="s">
        <v>6474</v>
      </c>
      <c r="E41" s="21" t="s">
        <v>10562</v>
      </c>
      <c r="F41" s="21"/>
      <c r="G41" s="21" t="s">
        <v>10563</v>
      </c>
      <c r="H41" s="21" t="s">
        <v>10564</v>
      </c>
      <c r="I41" s="21" t="s">
        <v>6477</v>
      </c>
    </row>
    <row r="42" spans="1:9" ht="54" x14ac:dyDescent="0.25">
      <c r="A42" s="22">
        <v>38</v>
      </c>
      <c r="B42" s="22" t="s">
        <v>649</v>
      </c>
      <c r="C42" s="23" t="s">
        <v>650</v>
      </c>
      <c r="D42" s="23" t="s">
        <v>6474</v>
      </c>
      <c r="E42" s="23" t="s">
        <v>10565</v>
      </c>
      <c r="F42" s="23"/>
      <c r="G42" s="23" t="s">
        <v>10566</v>
      </c>
      <c r="H42" s="23" t="s">
        <v>10567</v>
      </c>
      <c r="I42" s="23" t="s">
        <v>6477</v>
      </c>
    </row>
    <row r="43" spans="1:9" ht="36" x14ac:dyDescent="0.25">
      <c r="A43" s="20">
        <v>39</v>
      </c>
      <c r="B43" s="20" t="s">
        <v>649</v>
      </c>
      <c r="C43" s="21" t="s">
        <v>650</v>
      </c>
      <c r="D43" s="21" t="s">
        <v>6474</v>
      </c>
      <c r="E43" s="21" t="s">
        <v>10568</v>
      </c>
      <c r="F43" s="21"/>
      <c r="G43" s="21" t="s">
        <v>404</v>
      </c>
      <c r="H43" s="21" t="s">
        <v>10569</v>
      </c>
      <c r="I43" s="21" t="s">
        <v>6477</v>
      </c>
    </row>
    <row r="44" spans="1:9" ht="36" x14ac:dyDescent="0.25">
      <c r="A44" s="22">
        <v>40</v>
      </c>
      <c r="B44" s="22" t="s">
        <v>649</v>
      </c>
      <c r="C44" s="23" t="s">
        <v>650</v>
      </c>
      <c r="D44" s="23" t="s">
        <v>6463</v>
      </c>
      <c r="E44" s="23" t="s">
        <v>10570</v>
      </c>
      <c r="F44" s="23"/>
      <c r="G44" s="23" t="s">
        <v>6465</v>
      </c>
      <c r="H44" s="23" t="s">
        <v>745</v>
      </c>
      <c r="I44" s="23" t="s">
        <v>6466</v>
      </c>
    </row>
    <row r="45" spans="1:9" ht="36" x14ac:dyDescent="0.25">
      <c r="A45" s="20">
        <v>41</v>
      </c>
      <c r="B45" s="20" t="s">
        <v>649</v>
      </c>
      <c r="C45" s="21" t="s">
        <v>650</v>
      </c>
      <c r="D45" s="21" t="s">
        <v>6463</v>
      </c>
      <c r="E45" s="21" t="s">
        <v>6467</v>
      </c>
      <c r="F45" s="21"/>
      <c r="G45" s="21" t="s">
        <v>6465</v>
      </c>
      <c r="H45" s="21" t="s">
        <v>747</v>
      </c>
      <c r="I45" s="21" t="s">
        <v>6466</v>
      </c>
    </row>
    <row r="46" spans="1:9" ht="36" x14ac:dyDescent="0.25">
      <c r="A46" s="22">
        <v>42</v>
      </c>
      <c r="B46" s="22" t="s">
        <v>771</v>
      </c>
      <c r="C46" s="23" t="s">
        <v>772</v>
      </c>
      <c r="D46" s="23" t="s">
        <v>773</v>
      </c>
      <c r="E46" s="23" t="s">
        <v>10571</v>
      </c>
      <c r="F46" s="23" t="s">
        <v>10572</v>
      </c>
      <c r="G46" s="23" t="s">
        <v>6494</v>
      </c>
      <c r="H46" s="23" t="s">
        <v>10573</v>
      </c>
      <c r="I46" s="23" t="s">
        <v>789</v>
      </c>
    </row>
    <row r="47" spans="1:9" ht="36" x14ac:dyDescent="0.25">
      <c r="A47" s="20">
        <v>43</v>
      </c>
      <c r="B47" s="20" t="s">
        <v>771</v>
      </c>
      <c r="C47" s="21" t="s">
        <v>772</v>
      </c>
      <c r="D47" s="21" t="s">
        <v>773</v>
      </c>
      <c r="E47" s="21" t="s">
        <v>10574</v>
      </c>
      <c r="F47" s="21"/>
      <c r="G47" s="21" t="s">
        <v>10511</v>
      </c>
      <c r="H47" s="21" t="s">
        <v>10575</v>
      </c>
      <c r="I47" s="21" t="s">
        <v>775</v>
      </c>
    </row>
    <row r="48" spans="1:9" ht="36" x14ac:dyDescent="0.25">
      <c r="A48" s="22">
        <v>44</v>
      </c>
      <c r="B48" s="22" t="s">
        <v>771</v>
      </c>
      <c r="C48" s="23" t="s">
        <v>772</v>
      </c>
      <c r="D48" s="23" t="s">
        <v>794</v>
      </c>
      <c r="E48" s="23" t="s">
        <v>10576</v>
      </c>
      <c r="F48" s="23" t="s">
        <v>6500</v>
      </c>
      <c r="G48" s="23" t="s">
        <v>10577</v>
      </c>
      <c r="H48" s="23" t="s">
        <v>10578</v>
      </c>
      <c r="I48" s="23" t="s">
        <v>800</v>
      </c>
    </row>
    <row r="49" spans="1:9" ht="36" x14ac:dyDescent="0.25">
      <c r="A49" s="20">
        <v>45</v>
      </c>
      <c r="B49" s="20" t="s">
        <v>771</v>
      </c>
      <c r="C49" s="21" t="s">
        <v>772</v>
      </c>
      <c r="D49" s="21" t="s">
        <v>794</v>
      </c>
      <c r="E49" s="21" t="s">
        <v>10579</v>
      </c>
      <c r="F49" s="21" t="s">
        <v>6516</v>
      </c>
      <c r="G49" s="21" t="s">
        <v>10580</v>
      </c>
      <c r="H49" s="21" t="s">
        <v>804</v>
      </c>
      <c r="I49" s="21" t="s">
        <v>800</v>
      </c>
    </row>
    <row r="50" spans="1:9" ht="36" x14ac:dyDescent="0.25">
      <c r="A50" s="22">
        <v>46</v>
      </c>
      <c r="B50" s="22" t="s">
        <v>771</v>
      </c>
      <c r="C50" s="23" t="s">
        <v>772</v>
      </c>
      <c r="D50" s="23" t="s">
        <v>794</v>
      </c>
      <c r="E50" s="23" t="s">
        <v>10581</v>
      </c>
      <c r="F50" s="23"/>
      <c r="G50" s="23" t="s">
        <v>10582</v>
      </c>
      <c r="H50" s="23" t="s">
        <v>10583</v>
      </c>
      <c r="I50" s="23" t="s">
        <v>809</v>
      </c>
    </row>
    <row r="51" spans="1:9" ht="36" x14ac:dyDescent="0.25">
      <c r="A51" s="20">
        <v>47</v>
      </c>
      <c r="B51" s="20" t="s">
        <v>771</v>
      </c>
      <c r="C51" s="21" t="s">
        <v>772</v>
      </c>
      <c r="D51" s="21" t="s">
        <v>794</v>
      </c>
      <c r="E51" s="21" t="s">
        <v>10584</v>
      </c>
      <c r="F51" s="21" t="s">
        <v>10585</v>
      </c>
      <c r="G51" s="21" t="s">
        <v>10586</v>
      </c>
      <c r="H51" s="21" t="s">
        <v>10587</v>
      </c>
      <c r="I51" s="21" t="s">
        <v>828</v>
      </c>
    </row>
    <row r="52" spans="1:9" ht="36" x14ac:dyDescent="0.25">
      <c r="A52" s="22">
        <v>48</v>
      </c>
      <c r="B52" s="22" t="s">
        <v>771</v>
      </c>
      <c r="C52" s="23" t="s">
        <v>772</v>
      </c>
      <c r="D52" s="23" t="s">
        <v>794</v>
      </c>
      <c r="E52" s="23" t="s">
        <v>10588</v>
      </c>
      <c r="F52" s="23"/>
      <c r="G52" s="23" t="s">
        <v>10511</v>
      </c>
      <c r="H52" s="23" t="s">
        <v>834</v>
      </c>
      <c r="I52" s="23" t="s">
        <v>828</v>
      </c>
    </row>
    <row r="53" spans="1:9" ht="36" x14ac:dyDescent="0.25">
      <c r="A53" s="20">
        <v>49</v>
      </c>
      <c r="B53" s="20" t="s">
        <v>771</v>
      </c>
      <c r="C53" s="21" t="s">
        <v>772</v>
      </c>
      <c r="D53" s="21" t="s">
        <v>794</v>
      </c>
      <c r="E53" s="21" t="s">
        <v>6567</v>
      </c>
      <c r="F53" s="21" t="s">
        <v>10589</v>
      </c>
      <c r="G53" s="21" t="s">
        <v>10590</v>
      </c>
      <c r="H53" s="21" t="s">
        <v>10591</v>
      </c>
      <c r="I53" s="21" t="s">
        <v>828</v>
      </c>
    </row>
    <row r="54" spans="1:9" ht="36" x14ac:dyDescent="0.25">
      <c r="A54" s="22">
        <v>50</v>
      </c>
      <c r="B54" s="22" t="s">
        <v>771</v>
      </c>
      <c r="C54" s="23" t="s">
        <v>772</v>
      </c>
      <c r="D54" s="23" t="s">
        <v>794</v>
      </c>
      <c r="E54" s="23" t="s">
        <v>6570</v>
      </c>
      <c r="F54" s="23" t="s">
        <v>6572</v>
      </c>
      <c r="G54" s="23" t="s">
        <v>10590</v>
      </c>
      <c r="H54" s="23" t="s">
        <v>6571</v>
      </c>
      <c r="I54" s="23" t="s">
        <v>828</v>
      </c>
    </row>
    <row r="55" spans="1:9" ht="36" x14ac:dyDescent="0.25">
      <c r="A55" s="20">
        <v>51</v>
      </c>
      <c r="B55" s="20" t="s">
        <v>771</v>
      </c>
      <c r="C55" s="21" t="s">
        <v>772</v>
      </c>
      <c r="D55" s="21" t="s">
        <v>794</v>
      </c>
      <c r="E55" s="21" t="s">
        <v>6573</v>
      </c>
      <c r="F55" s="21" t="s">
        <v>6575</v>
      </c>
      <c r="G55" s="21" t="s">
        <v>10590</v>
      </c>
      <c r="H55" s="21" t="s">
        <v>6574</v>
      </c>
      <c r="I55" s="21" t="s">
        <v>828</v>
      </c>
    </row>
    <row r="56" spans="1:9" ht="36" x14ac:dyDescent="0.25">
      <c r="A56" s="22">
        <v>52</v>
      </c>
      <c r="B56" s="22" t="s">
        <v>771</v>
      </c>
      <c r="C56" s="23" t="s">
        <v>772</v>
      </c>
      <c r="D56" s="23" t="s">
        <v>794</v>
      </c>
      <c r="E56" s="23" t="s">
        <v>10592</v>
      </c>
      <c r="F56" s="23" t="s">
        <v>6577</v>
      </c>
      <c r="G56" s="23" t="s">
        <v>10590</v>
      </c>
      <c r="H56" s="23" t="s">
        <v>6541</v>
      </c>
      <c r="I56" s="23" t="s">
        <v>828</v>
      </c>
    </row>
    <row r="57" spans="1:9" ht="54" x14ac:dyDescent="0.25">
      <c r="A57" s="20">
        <v>53</v>
      </c>
      <c r="B57" s="20" t="s">
        <v>771</v>
      </c>
      <c r="C57" s="21" t="s">
        <v>772</v>
      </c>
      <c r="D57" s="21" t="s">
        <v>10593</v>
      </c>
      <c r="E57" s="21" t="s">
        <v>10594</v>
      </c>
      <c r="F57" s="21" t="s">
        <v>10595</v>
      </c>
      <c r="G57" s="21" t="s">
        <v>10596</v>
      </c>
      <c r="H57" s="21" t="s">
        <v>10597</v>
      </c>
      <c r="I57" s="21" t="s">
        <v>840</v>
      </c>
    </row>
    <row r="58" spans="1:9" ht="54" x14ac:dyDescent="0.25">
      <c r="A58" s="22">
        <v>54</v>
      </c>
      <c r="B58" s="22" t="s">
        <v>771</v>
      </c>
      <c r="C58" s="23" t="s">
        <v>772</v>
      </c>
      <c r="D58" s="23" t="s">
        <v>10593</v>
      </c>
      <c r="E58" s="23" t="s">
        <v>10598</v>
      </c>
      <c r="F58" s="23" t="s">
        <v>10595</v>
      </c>
      <c r="G58" s="23" t="s">
        <v>10596</v>
      </c>
      <c r="H58" s="23" t="s">
        <v>10599</v>
      </c>
      <c r="I58" s="23" t="s">
        <v>840</v>
      </c>
    </row>
    <row r="59" spans="1:9" ht="54" x14ac:dyDescent="0.25">
      <c r="A59" s="20">
        <v>55</v>
      </c>
      <c r="B59" s="20" t="s">
        <v>771</v>
      </c>
      <c r="C59" s="21" t="s">
        <v>772</v>
      </c>
      <c r="D59" s="21" t="s">
        <v>10593</v>
      </c>
      <c r="E59" s="21" t="s">
        <v>10600</v>
      </c>
      <c r="F59" s="21" t="s">
        <v>10595</v>
      </c>
      <c r="G59" s="21" t="s">
        <v>10596</v>
      </c>
      <c r="H59" s="21" t="s">
        <v>10601</v>
      </c>
      <c r="I59" s="21" t="s">
        <v>840</v>
      </c>
    </row>
    <row r="60" spans="1:9" ht="54" x14ac:dyDescent="0.25">
      <c r="A60" s="22">
        <v>56</v>
      </c>
      <c r="B60" s="22" t="s">
        <v>771</v>
      </c>
      <c r="C60" s="23" t="s">
        <v>772</v>
      </c>
      <c r="D60" s="23" t="s">
        <v>10593</v>
      </c>
      <c r="E60" s="23" t="s">
        <v>10602</v>
      </c>
      <c r="F60" s="23" t="s">
        <v>10595</v>
      </c>
      <c r="G60" s="23" t="s">
        <v>10596</v>
      </c>
      <c r="H60" s="23" t="s">
        <v>10603</v>
      </c>
      <c r="I60" s="23" t="s">
        <v>840</v>
      </c>
    </row>
    <row r="61" spans="1:9" ht="54" x14ac:dyDescent="0.25">
      <c r="A61" s="20">
        <v>57</v>
      </c>
      <c r="B61" s="20" t="s">
        <v>771</v>
      </c>
      <c r="C61" s="21" t="s">
        <v>772</v>
      </c>
      <c r="D61" s="21" t="s">
        <v>10593</v>
      </c>
      <c r="E61" s="21" t="s">
        <v>10604</v>
      </c>
      <c r="F61" s="21" t="s">
        <v>10595</v>
      </c>
      <c r="G61" s="21" t="s">
        <v>10596</v>
      </c>
      <c r="H61" s="21" t="s">
        <v>10605</v>
      </c>
      <c r="I61" s="21" t="s">
        <v>840</v>
      </c>
    </row>
    <row r="62" spans="1:9" ht="54" x14ac:dyDescent="0.25">
      <c r="A62" s="22">
        <v>58</v>
      </c>
      <c r="B62" s="22" t="s">
        <v>771</v>
      </c>
      <c r="C62" s="23" t="s">
        <v>772</v>
      </c>
      <c r="D62" s="23" t="s">
        <v>10593</v>
      </c>
      <c r="E62" s="23" t="s">
        <v>10606</v>
      </c>
      <c r="F62" s="23" t="s">
        <v>10595</v>
      </c>
      <c r="G62" s="23" t="s">
        <v>10596</v>
      </c>
      <c r="H62" s="23" t="s">
        <v>10607</v>
      </c>
      <c r="I62" s="23" t="s">
        <v>840</v>
      </c>
    </row>
    <row r="63" spans="1:9" ht="54" x14ac:dyDescent="0.25">
      <c r="A63" s="20">
        <v>59</v>
      </c>
      <c r="B63" s="20" t="s">
        <v>771</v>
      </c>
      <c r="C63" s="21" t="s">
        <v>772</v>
      </c>
      <c r="D63" s="21" t="s">
        <v>10593</v>
      </c>
      <c r="E63" s="21" t="s">
        <v>10608</v>
      </c>
      <c r="F63" s="21" t="s">
        <v>10595</v>
      </c>
      <c r="G63" s="21" t="s">
        <v>10596</v>
      </c>
      <c r="H63" s="21" t="s">
        <v>10609</v>
      </c>
      <c r="I63" s="21" t="s">
        <v>840</v>
      </c>
    </row>
    <row r="64" spans="1:9" ht="54" x14ac:dyDescent="0.25">
      <c r="A64" s="22">
        <v>60</v>
      </c>
      <c r="B64" s="22" t="s">
        <v>771</v>
      </c>
      <c r="C64" s="23" t="s">
        <v>772</v>
      </c>
      <c r="D64" s="23" t="s">
        <v>10593</v>
      </c>
      <c r="E64" s="23" t="s">
        <v>10610</v>
      </c>
      <c r="F64" s="23" t="s">
        <v>10595</v>
      </c>
      <c r="G64" s="23" t="s">
        <v>10596</v>
      </c>
      <c r="H64" s="23" t="s">
        <v>10611</v>
      </c>
      <c r="I64" s="23" t="s">
        <v>840</v>
      </c>
    </row>
    <row r="65" spans="1:9" ht="54" x14ac:dyDescent="0.25">
      <c r="A65" s="20">
        <v>61</v>
      </c>
      <c r="B65" s="20" t="s">
        <v>771</v>
      </c>
      <c r="C65" s="21" t="s">
        <v>772</v>
      </c>
      <c r="D65" s="21" t="s">
        <v>10593</v>
      </c>
      <c r="E65" s="21" t="s">
        <v>10612</v>
      </c>
      <c r="F65" s="21" t="s">
        <v>10595</v>
      </c>
      <c r="G65" s="21" t="s">
        <v>10596</v>
      </c>
      <c r="H65" s="21" t="s">
        <v>10613</v>
      </c>
      <c r="I65" s="21" t="s">
        <v>840</v>
      </c>
    </row>
    <row r="66" spans="1:9" ht="54" x14ac:dyDescent="0.25">
      <c r="A66" s="22">
        <v>62</v>
      </c>
      <c r="B66" s="22" t="s">
        <v>771</v>
      </c>
      <c r="C66" s="23" t="s">
        <v>772</v>
      </c>
      <c r="D66" s="23" t="s">
        <v>10593</v>
      </c>
      <c r="E66" s="23" t="s">
        <v>10614</v>
      </c>
      <c r="F66" s="23" t="s">
        <v>10595</v>
      </c>
      <c r="G66" s="23" t="s">
        <v>10596</v>
      </c>
      <c r="H66" s="23" t="s">
        <v>10615</v>
      </c>
      <c r="I66" s="23" t="s">
        <v>840</v>
      </c>
    </row>
    <row r="67" spans="1:9" ht="54" x14ac:dyDescent="0.25">
      <c r="A67" s="20">
        <v>63</v>
      </c>
      <c r="B67" s="20" t="s">
        <v>771</v>
      </c>
      <c r="C67" s="21" t="s">
        <v>772</v>
      </c>
      <c r="D67" s="21" t="s">
        <v>10593</v>
      </c>
      <c r="E67" s="21" t="s">
        <v>10616</v>
      </c>
      <c r="F67" s="21" t="s">
        <v>10595</v>
      </c>
      <c r="G67" s="21" t="s">
        <v>10596</v>
      </c>
      <c r="H67" s="21" t="s">
        <v>10617</v>
      </c>
      <c r="I67" s="21" t="s">
        <v>840</v>
      </c>
    </row>
    <row r="68" spans="1:9" ht="54" x14ac:dyDescent="0.25">
      <c r="A68" s="22">
        <v>64</v>
      </c>
      <c r="B68" s="22" t="s">
        <v>771</v>
      </c>
      <c r="C68" s="23" t="s">
        <v>772</v>
      </c>
      <c r="D68" s="23" t="s">
        <v>10593</v>
      </c>
      <c r="E68" s="23" t="s">
        <v>10618</v>
      </c>
      <c r="F68" s="23" t="s">
        <v>10595</v>
      </c>
      <c r="G68" s="23" t="s">
        <v>10596</v>
      </c>
      <c r="H68" s="23" t="s">
        <v>10617</v>
      </c>
      <c r="I68" s="23" t="s">
        <v>840</v>
      </c>
    </row>
    <row r="69" spans="1:9" ht="54" x14ac:dyDescent="0.25">
      <c r="A69" s="20">
        <v>65</v>
      </c>
      <c r="B69" s="20" t="s">
        <v>771</v>
      </c>
      <c r="C69" s="21" t="s">
        <v>772</v>
      </c>
      <c r="D69" s="21" t="s">
        <v>10593</v>
      </c>
      <c r="E69" s="21" t="s">
        <v>10619</v>
      </c>
      <c r="F69" s="21" t="s">
        <v>10595</v>
      </c>
      <c r="G69" s="21" t="s">
        <v>10596</v>
      </c>
      <c r="H69" s="21" t="s">
        <v>10617</v>
      </c>
      <c r="I69" s="21" t="s">
        <v>840</v>
      </c>
    </row>
    <row r="70" spans="1:9" ht="54" x14ac:dyDescent="0.25">
      <c r="A70" s="22">
        <v>66</v>
      </c>
      <c r="B70" s="22" t="s">
        <v>771</v>
      </c>
      <c r="C70" s="23" t="s">
        <v>772</v>
      </c>
      <c r="D70" s="23" t="s">
        <v>10593</v>
      </c>
      <c r="E70" s="23" t="s">
        <v>10620</v>
      </c>
      <c r="F70" s="23" t="s">
        <v>10595</v>
      </c>
      <c r="G70" s="23" t="s">
        <v>10596</v>
      </c>
      <c r="H70" s="23" t="s">
        <v>10617</v>
      </c>
      <c r="I70" s="23" t="s">
        <v>840</v>
      </c>
    </row>
    <row r="71" spans="1:9" ht="36" x14ac:dyDescent="0.25">
      <c r="A71" s="20">
        <v>67</v>
      </c>
      <c r="B71" s="20" t="s">
        <v>771</v>
      </c>
      <c r="C71" s="21" t="s">
        <v>772</v>
      </c>
      <c r="D71" s="21" t="s">
        <v>838</v>
      </c>
      <c r="E71" s="21" t="s">
        <v>10621</v>
      </c>
      <c r="F71" s="21" t="s">
        <v>6547</v>
      </c>
      <c r="G71" s="21" t="s">
        <v>10622</v>
      </c>
      <c r="H71" s="21" t="s">
        <v>842</v>
      </c>
      <c r="I71" s="21" t="s">
        <v>840</v>
      </c>
    </row>
    <row r="72" spans="1:9" ht="72" x14ac:dyDescent="0.25">
      <c r="A72" s="22">
        <v>68</v>
      </c>
      <c r="B72" s="22" t="s">
        <v>771</v>
      </c>
      <c r="C72" s="23" t="s">
        <v>772</v>
      </c>
      <c r="D72" s="23" t="s">
        <v>838</v>
      </c>
      <c r="E72" s="23" t="s">
        <v>10623</v>
      </c>
      <c r="F72" s="23" t="s">
        <v>6547</v>
      </c>
      <c r="G72" s="23" t="s">
        <v>10624</v>
      </c>
      <c r="H72" s="23" t="s">
        <v>10625</v>
      </c>
      <c r="I72" s="23" t="s">
        <v>844</v>
      </c>
    </row>
    <row r="73" spans="1:9" ht="36" x14ac:dyDescent="0.25">
      <c r="A73" s="20">
        <v>69</v>
      </c>
      <c r="B73" s="20" t="s">
        <v>771</v>
      </c>
      <c r="C73" s="21" t="s">
        <v>772</v>
      </c>
      <c r="D73" s="21" t="s">
        <v>838</v>
      </c>
      <c r="E73" s="21" t="s">
        <v>10626</v>
      </c>
      <c r="F73" s="21" t="s">
        <v>10627</v>
      </c>
      <c r="G73" s="21" t="s">
        <v>10622</v>
      </c>
      <c r="H73" s="21" t="s">
        <v>10628</v>
      </c>
      <c r="I73" s="21" t="s">
        <v>844</v>
      </c>
    </row>
    <row r="74" spans="1:9" ht="36" x14ac:dyDescent="0.25">
      <c r="A74" s="22">
        <v>70</v>
      </c>
      <c r="B74" s="22" t="s">
        <v>771</v>
      </c>
      <c r="C74" s="23" t="s">
        <v>772</v>
      </c>
      <c r="D74" s="23" t="s">
        <v>838</v>
      </c>
      <c r="E74" s="23" t="s">
        <v>10629</v>
      </c>
      <c r="F74" s="23" t="s">
        <v>10630</v>
      </c>
      <c r="G74" s="23" t="s">
        <v>10622</v>
      </c>
      <c r="H74" s="23" t="s">
        <v>10631</v>
      </c>
      <c r="I74" s="23" t="s">
        <v>844</v>
      </c>
    </row>
    <row r="75" spans="1:9" ht="72" x14ac:dyDescent="0.25">
      <c r="A75" s="20">
        <v>71</v>
      </c>
      <c r="B75" s="20" t="s">
        <v>771</v>
      </c>
      <c r="C75" s="21" t="s">
        <v>772</v>
      </c>
      <c r="D75" s="21" t="s">
        <v>845</v>
      </c>
      <c r="E75" s="21" t="s">
        <v>10632</v>
      </c>
      <c r="F75" s="21" t="s">
        <v>10633</v>
      </c>
      <c r="G75" s="21" t="s">
        <v>10634</v>
      </c>
      <c r="H75" s="21" t="s">
        <v>10635</v>
      </c>
      <c r="I75" s="21" t="s">
        <v>847</v>
      </c>
    </row>
    <row r="76" spans="1:9" ht="36" x14ac:dyDescent="0.25">
      <c r="A76" s="22">
        <v>72</v>
      </c>
      <c r="B76" s="22" t="s">
        <v>771</v>
      </c>
      <c r="C76" s="23" t="s">
        <v>772</v>
      </c>
      <c r="D76" s="23" t="s">
        <v>845</v>
      </c>
      <c r="E76" s="23" t="s">
        <v>10636</v>
      </c>
      <c r="F76" s="23" t="s">
        <v>6661</v>
      </c>
      <c r="G76" s="23" t="s">
        <v>10637</v>
      </c>
      <c r="H76" s="23" t="s">
        <v>10638</v>
      </c>
      <c r="I76" s="23" t="s">
        <v>427</v>
      </c>
    </row>
    <row r="77" spans="1:9" ht="36" x14ac:dyDescent="0.25">
      <c r="A77" s="20">
        <v>73</v>
      </c>
      <c r="B77" s="20" t="s">
        <v>771</v>
      </c>
      <c r="C77" s="21" t="s">
        <v>772</v>
      </c>
      <c r="D77" s="21" t="s">
        <v>845</v>
      </c>
      <c r="E77" s="21" t="s">
        <v>10639</v>
      </c>
      <c r="F77" s="21"/>
      <c r="G77" s="21" t="s">
        <v>10640</v>
      </c>
      <c r="H77" s="21" t="s">
        <v>10641</v>
      </c>
      <c r="I77" s="21" t="s">
        <v>427</v>
      </c>
    </row>
    <row r="78" spans="1:9" ht="36" x14ac:dyDescent="0.25">
      <c r="A78" s="22">
        <v>74</v>
      </c>
      <c r="B78" s="22" t="s">
        <v>771</v>
      </c>
      <c r="C78" s="23" t="s">
        <v>772</v>
      </c>
      <c r="D78" s="23" t="s">
        <v>6662</v>
      </c>
      <c r="E78" s="23" t="s">
        <v>10642</v>
      </c>
      <c r="F78" s="23"/>
      <c r="G78" s="23" t="s">
        <v>10643</v>
      </c>
      <c r="H78" s="23" t="s">
        <v>10644</v>
      </c>
      <c r="I78" s="23" t="s">
        <v>427</v>
      </c>
    </row>
    <row r="79" spans="1:9" ht="36" x14ac:dyDescent="0.25">
      <c r="A79" s="20">
        <v>75</v>
      </c>
      <c r="B79" s="20" t="s">
        <v>771</v>
      </c>
      <c r="C79" s="21" t="s">
        <v>772</v>
      </c>
      <c r="D79" s="21" t="s">
        <v>868</v>
      </c>
      <c r="E79" s="21" t="s">
        <v>10645</v>
      </c>
      <c r="F79" s="21" t="s">
        <v>10646</v>
      </c>
      <c r="G79" s="21" t="s">
        <v>10647</v>
      </c>
      <c r="H79" s="21" t="s">
        <v>10648</v>
      </c>
      <c r="I79" s="21" t="s">
        <v>10649</v>
      </c>
    </row>
    <row r="80" spans="1:9" ht="72" x14ac:dyDescent="0.25">
      <c r="A80" s="22">
        <v>76</v>
      </c>
      <c r="B80" s="22" t="s">
        <v>771</v>
      </c>
      <c r="C80" s="23" t="s">
        <v>772</v>
      </c>
      <c r="D80" s="23" t="s">
        <v>868</v>
      </c>
      <c r="E80" s="23" t="s">
        <v>10650</v>
      </c>
      <c r="F80" s="23" t="s">
        <v>10651</v>
      </c>
      <c r="G80" s="23" t="s">
        <v>10652</v>
      </c>
      <c r="H80" s="23" t="s">
        <v>10653</v>
      </c>
      <c r="I80" s="23" t="s">
        <v>10654</v>
      </c>
    </row>
    <row r="81" spans="1:9" ht="36" x14ac:dyDescent="0.25">
      <c r="A81" s="20">
        <v>77</v>
      </c>
      <c r="B81" s="20" t="s">
        <v>771</v>
      </c>
      <c r="C81" s="21" t="s">
        <v>772</v>
      </c>
      <c r="D81" s="21" t="s">
        <v>868</v>
      </c>
      <c r="E81" s="21" t="s">
        <v>10655</v>
      </c>
      <c r="F81" s="21" t="s">
        <v>6550</v>
      </c>
      <c r="G81" s="21" t="s">
        <v>10656</v>
      </c>
      <c r="H81" s="21" t="s">
        <v>10657</v>
      </c>
      <c r="I81" s="21" t="s">
        <v>886</v>
      </c>
    </row>
    <row r="82" spans="1:9" ht="36" x14ac:dyDescent="0.25">
      <c r="A82" s="22">
        <v>78</v>
      </c>
      <c r="B82" s="22" t="s">
        <v>771</v>
      </c>
      <c r="C82" s="23" t="s">
        <v>772</v>
      </c>
      <c r="D82" s="23" t="s">
        <v>868</v>
      </c>
      <c r="E82" s="23" t="s">
        <v>10658</v>
      </c>
      <c r="F82" s="23"/>
      <c r="G82" s="23" t="s">
        <v>10659</v>
      </c>
      <c r="H82" s="23" t="s">
        <v>8429</v>
      </c>
      <c r="I82" s="23" t="s">
        <v>886</v>
      </c>
    </row>
    <row r="83" spans="1:9" ht="36" x14ac:dyDescent="0.25">
      <c r="A83" s="20">
        <v>79</v>
      </c>
      <c r="B83" s="20" t="s">
        <v>771</v>
      </c>
      <c r="C83" s="21" t="s">
        <v>772</v>
      </c>
      <c r="D83" s="21" t="s">
        <v>868</v>
      </c>
      <c r="E83" s="21" t="s">
        <v>10660</v>
      </c>
      <c r="F83" s="21"/>
      <c r="G83" s="21" t="s">
        <v>10661</v>
      </c>
      <c r="H83" s="21" t="s">
        <v>6686</v>
      </c>
      <c r="I83" s="21" t="s">
        <v>886</v>
      </c>
    </row>
    <row r="84" spans="1:9" ht="36" x14ac:dyDescent="0.25">
      <c r="A84" s="22">
        <v>80</v>
      </c>
      <c r="B84" s="22" t="s">
        <v>771</v>
      </c>
      <c r="C84" s="23" t="s">
        <v>772</v>
      </c>
      <c r="D84" s="23" t="s">
        <v>868</v>
      </c>
      <c r="E84" s="23" t="s">
        <v>10662</v>
      </c>
      <c r="F84" s="23"/>
      <c r="G84" s="23" t="s">
        <v>10663</v>
      </c>
      <c r="H84" s="23" t="s">
        <v>10664</v>
      </c>
      <c r="I84" s="23" t="s">
        <v>906</v>
      </c>
    </row>
    <row r="85" spans="1:9" ht="36" x14ac:dyDescent="0.25">
      <c r="A85" s="20">
        <v>81</v>
      </c>
      <c r="B85" s="20" t="s">
        <v>771</v>
      </c>
      <c r="C85" s="21" t="s">
        <v>772</v>
      </c>
      <c r="D85" s="21" t="s">
        <v>868</v>
      </c>
      <c r="E85" s="21" t="s">
        <v>10665</v>
      </c>
      <c r="F85" s="21" t="s">
        <v>6642</v>
      </c>
      <c r="G85" s="21" t="s">
        <v>10666</v>
      </c>
      <c r="H85" s="21" t="s">
        <v>10667</v>
      </c>
      <c r="I85" s="21" t="s">
        <v>906</v>
      </c>
    </row>
    <row r="86" spans="1:9" ht="36" x14ac:dyDescent="0.25">
      <c r="A86" s="22">
        <v>82</v>
      </c>
      <c r="B86" s="22" t="s">
        <v>771</v>
      </c>
      <c r="C86" s="23" t="s">
        <v>772</v>
      </c>
      <c r="D86" s="23" t="s">
        <v>868</v>
      </c>
      <c r="E86" s="23" t="s">
        <v>10668</v>
      </c>
      <c r="F86" s="23" t="s">
        <v>6731</v>
      </c>
      <c r="G86" s="23" t="s">
        <v>10669</v>
      </c>
      <c r="H86" s="23" t="s">
        <v>1328</v>
      </c>
      <c r="I86" s="23" t="s">
        <v>906</v>
      </c>
    </row>
    <row r="87" spans="1:9" ht="36" x14ac:dyDescent="0.25">
      <c r="A87" s="20">
        <v>83</v>
      </c>
      <c r="B87" s="20" t="s">
        <v>771</v>
      </c>
      <c r="C87" s="21" t="s">
        <v>772</v>
      </c>
      <c r="D87" s="21" t="s">
        <v>868</v>
      </c>
      <c r="E87" s="21" t="s">
        <v>10670</v>
      </c>
      <c r="F87" s="21"/>
      <c r="G87" s="21" t="s">
        <v>10671</v>
      </c>
      <c r="H87" s="21" t="s">
        <v>10672</v>
      </c>
      <c r="I87" s="21" t="s">
        <v>906</v>
      </c>
    </row>
    <row r="88" spans="1:9" ht="54" x14ac:dyDescent="0.25">
      <c r="A88" s="22">
        <v>84</v>
      </c>
      <c r="B88" s="22" t="s">
        <v>771</v>
      </c>
      <c r="C88" s="23" t="s">
        <v>772</v>
      </c>
      <c r="D88" s="23" t="s">
        <v>6732</v>
      </c>
      <c r="E88" s="23" t="s">
        <v>10673</v>
      </c>
      <c r="F88" s="23" t="s">
        <v>10674</v>
      </c>
      <c r="G88" s="23" t="s">
        <v>10675</v>
      </c>
      <c r="H88" s="23" t="s">
        <v>6734</v>
      </c>
      <c r="I88" s="23" t="s">
        <v>6736</v>
      </c>
    </row>
    <row r="89" spans="1:9" ht="54" x14ac:dyDescent="0.25">
      <c r="A89" s="20">
        <v>85</v>
      </c>
      <c r="B89" s="20" t="s">
        <v>771</v>
      </c>
      <c r="C89" s="21" t="s">
        <v>772</v>
      </c>
      <c r="D89" s="21" t="s">
        <v>6732</v>
      </c>
      <c r="E89" s="21" t="s">
        <v>10676</v>
      </c>
      <c r="F89" s="21" t="s">
        <v>10674</v>
      </c>
      <c r="G89" s="21" t="s">
        <v>10675</v>
      </c>
      <c r="H89" s="21" t="s">
        <v>6738</v>
      </c>
      <c r="I89" s="21" t="s">
        <v>6736</v>
      </c>
    </row>
    <row r="90" spans="1:9" ht="54" x14ac:dyDescent="0.25">
      <c r="A90" s="22">
        <v>86</v>
      </c>
      <c r="B90" s="22" t="s">
        <v>771</v>
      </c>
      <c r="C90" s="23" t="s">
        <v>772</v>
      </c>
      <c r="D90" s="23" t="s">
        <v>6732</v>
      </c>
      <c r="E90" s="23" t="s">
        <v>6739</v>
      </c>
      <c r="F90" s="23" t="s">
        <v>10674</v>
      </c>
      <c r="G90" s="23" t="s">
        <v>10675</v>
      </c>
      <c r="H90" s="23" t="s">
        <v>6740</v>
      </c>
      <c r="I90" s="23" t="s">
        <v>6736</v>
      </c>
    </row>
    <row r="91" spans="1:9" ht="54" x14ac:dyDescent="0.25">
      <c r="A91" s="20">
        <v>87</v>
      </c>
      <c r="B91" s="20" t="s">
        <v>771</v>
      </c>
      <c r="C91" s="21" t="s">
        <v>772</v>
      </c>
      <c r="D91" s="21" t="s">
        <v>6732</v>
      </c>
      <c r="E91" s="21" t="s">
        <v>6741</v>
      </c>
      <c r="F91" s="21" t="s">
        <v>10674</v>
      </c>
      <c r="G91" s="21" t="s">
        <v>10675</v>
      </c>
      <c r="H91" s="21" t="s">
        <v>6742</v>
      </c>
      <c r="I91" s="21" t="s">
        <v>6736</v>
      </c>
    </row>
    <row r="92" spans="1:9" ht="54" x14ac:dyDescent="0.25">
      <c r="A92" s="22">
        <v>88</v>
      </c>
      <c r="B92" s="22" t="s">
        <v>771</v>
      </c>
      <c r="C92" s="23" t="s">
        <v>772</v>
      </c>
      <c r="D92" s="23" t="s">
        <v>6732</v>
      </c>
      <c r="E92" s="23" t="s">
        <v>6743</v>
      </c>
      <c r="F92" s="23" t="s">
        <v>10674</v>
      </c>
      <c r="G92" s="23" t="s">
        <v>10675</v>
      </c>
      <c r="H92" s="23" t="s">
        <v>6744</v>
      </c>
      <c r="I92" s="23" t="s">
        <v>6736</v>
      </c>
    </row>
    <row r="93" spans="1:9" ht="54" x14ac:dyDescent="0.25">
      <c r="A93" s="20">
        <v>89</v>
      </c>
      <c r="B93" s="20" t="s">
        <v>771</v>
      </c>
      <c r="C93" s="21" t="s">
        <v>772</v>
      </c>
      <c r="D93" s="21" t="s">
        <v>6732</v>
      </c>
      <c r="E93" s="21" t="s">
        <v>6745</v>
      </c>
      <c r="F93" s="21" t="s">
        <v>10674</v>
      </c>
      <c r="G93" s="21" t="s">
        <v>10675</v>
      </c>
      <c r="H93" s="21" t="s">
        <v>6746</v>
      </c>
      <c r="I93" s="21" t="s">
        <v>6736</v>
      </c>
    </row>
    <row r="94" spans="1:9" ht="54" x14ac:dyDescent="0.25">
      <c r="A94" s="22">
        <v>90</v>
      </c>
      <c r="B94" s="22" t="s">
        <v>771</v>
      </c>
      <c r="C94" s="23" t="s">
        <v>772</v>
      </c>
      <c r="D94" s="23" t="s">
        <v>6732</v>
      </c>
      <c r="E94" s="23" t="s">
        <v>6747</v>
      </c>
      <c r="F94" s="23" t="s">
        <v>10674</v>
      </c>
      <c r="G94" s="23" t="s">
        <v>10675</v>
      </c>
      <c r="H94" s="23" t="s">
        <v>6748</v>
      </c>
      <c r="I94" s="23" t="s">
        <v>6736</v>
      </c>
    </row>
    <row r="95" spans="1:9" ht="54" x14ac:dyDescent="0.25">
      <c r="A95" s="20">
        <v>91</v>
      </c>
      <c r="B95" s="20" t="s">
        <v>771</v>
      </c>
      <c r="C95" s="21" t="s">
        <v>772</v>
      </c>
      <c r="D95" s="21" t="s">
        <v>6732</v>
      </c>
      <c r="E95" s="21" t="s">
        <v>6749</v>
      </c>
      <c r="F95" s="21" t="s">
        <v>10674</v>
      </c>
      <c r="G95" s="21" t="s">
        <v>10675</v>
      </c>
      <c r="H95" s="21" t="s">
        <v>6750</v>
      </c>
      <c r="I95" s="21" t="s">
        <v>6736</v>
      </c>
    </row>
    <row r="96" spans="1:9" ht="54" x14ac:dyDescent="0.25">
      <c r="A96" s="22">
        <v>92</v>
      </c>
      <c r="B96" s="22" t="s">
        <v>771</v>
      </c>
      <c r="C96" s="23" t="s">
        <v>772</v>
      </c>
      <c r="D96" s="23" t="s">
        <v>6732</v>
      </c>
      <c r="E96" s="23" t="s">
        <v>10677</v>
      </c>
      <c r="F96" s="23" t="s">
        <v>10674</v>
      </c>
      <c r="G96" s="23" t="s">
        <v>10675</v>
      </c>
      <c r="H96" s="23" t="s">
        <v>6752</v>
      </c>
      <c r="I96" s="23" t="s">
        <v>6736</v>
      </c>
    </row>
    <row r="97" spans="1:9" ht="54" x14ac:dyDescent="0.25">
      <c r="A97" s="20">
        <v>93</v>
      </c>
      <c r="B97" s="20" t="s">
        <v>771</v>
      </c>
      <c r="C97" s="21" t="s">
        <v>772</v>
      </c>
      <c r="D97" s="21" t="s">
        <v>6732</v>
      </c>
      <c r="E97" s="21" t="s">
        <v>10678</v>
      </c>
      <c r="F97" s="21" t="s">
        <v>10674</v>
      </c>
      <c r="G97" s="21" t="s">
        <v>10675</v>
      </c>
      <c r="H97" s="21" t="s">
        <v>6754</v>
      </c>
      <c r="I97" s="21" t="s">
        <v>6736</v>
      </c>
    </row>
    <row r="98" spans="1:9" ht="36" x14ac:dyDescent="0.25">
      <c r="A98" s="22">
        <v>94</v>
      </c>
      <c r="B98" s="22" t="s">
        <v>771</v>
      </c>
      <c r="C98" s="23" t="s">
        <v>772</v>
      </c>
      <c r="D98" s="23" t="s">
        <v>943</v>
      </c>
      <c r="E98" s="23" t="s">
        <v>10679</v>
      </c>
      <c r="F98" s="23" t="s">
        <v>5905</v>
      </c>
      <c r="G98" s="23" t="s">
        <v>10680</v>
      </c>
      <c r="H98" s="23" t="s">
        <v>10681</v>
      </c>
      <c r="I98" s="23" t="s">
        <v>974</v>
      </c>
    </row>
    <row r="99" spans="1:9" ht="36" x14ac:dyDescent="0.25">
      <c r="A99" s="20">
        <v>95</v>
      </c>
      <c r="B99" s="20" t="s">
        <v>771</v>
      </c>
      <c r="C99" s="21" t="s">
        <v>772</v>
      </c>
      <c r="D99" s="21" t="s">
        <v>981</v>
      </c>
      <c r="E99" s="21" t="s">
        <v>10682</v>
      </c>
      <c r="F99" s="21"/>
      <c r="G99" s="21" t="s">
        <v>10683</v>
      </c>
      <c r="H99" s="21" t="s">
        <v>10684</v>
      </c>
      <c r="I99" s="21" t="s">
        <v>1015</v>
      </c>
    </row>
    <row r="100" spans="1:9" ht="36" x14ac:dyDescent="0.25">
      <c r="A100" s="22">
        <v>96</v>
      </c>
      <c r="B100" s="22" t="s">
        <v>771</v>
      </c>
      <c r="C100" s="23" t="s">
        <v>772</v>
      </c>
      <c r="D100" s="23" t="s">
        <v>1573</v>
      </c>
      <c r="E100" s="23" t="s">
        <v>10685</v>
      </c>
      <c r="F100" s="23"/>
      <c r="G100" s="23" t="s">
        <v>10686</v>
      </c>
      <c r="H100" s="23" t="s">
        <v>10687</v>
      </c>
      <c r="I100" s="23" t="s">
        <v>1576</v>
      </c>
    </row>
    <row r="101" spans="1:9" ht="36" x14ac:dyDescent="0.25">
      <c r="A101" s="20">
        <v>97</v>
      </c>
      <c r="B101" s="20" t="s">
        <v>771</v>
      </c>
      <c r="C101" s="21" t="s">
        <v>772</v>
      </c>
      <c r="D101" s="21" t="s">
        <v>6823</v>
      </c>
      <c r="E101" s="21" t="s">
        <v>10688</v>
      </c>
      <c r="F101" s="21"/>
      <c r="G101" s="21" t="s">
        <v>10689</v>
      </c>
      <c r="H101" s="21" t="s">
        <v>10690</v>
      </c>
      <c r="I101" s="21" t="s">
        <v>1098</v>
      </c>
    </row>
    <row r="102" spans="1:9" ht="36" x14ac:dyDescent="0.25">
      <c r="A102" s="22">
        <v>98</v>
      </c>
      <c r="B102" s="22" t="s">
        <v>771</v>
      </c>
      <c r="C102" s="23" t="s">
        <v>772</v>
      </c>
      <c r="D102" s="23" t="s">
        <v>6823</v>
      </c>
      <c r="E102" s="23" t="s">
        <v>10691</v>
      </c>
      <c r="F102" s="23" t="s">
        <v>10692</v>
      </c>
      <c r="G102" s="23" t="s">
        <v>10693</v>
      </c>
      <c r="H102" s="23" t="s">
        <v>10694</v>
      </c>
      <c r="I102" s="23" t="s">
        <v>1063</v>
      </c>
    </row>
    <row r="103" spans="1:9" ht="36" x14ac:dyDescent="0.25">
      <c r="A103" s="20">
        <v>99</v>
      </c>
      <c r="B103" s="20" t="s">
        <v>771</v>
      </c>
      <c r="C103" s="21" t="s">
        <v>772</v>
      </c>
      <c r="D103" s="21" t="s">
        <v>6823</v>
      </c>
      <c r="E103" s="21" t="s">
        <v>10695</v>
      </c>
      <c r="F103" s="21" t="s">
        <v>6846</v>
      </c>
      <c r="G103" s="21" t="s">
        <v>10696</v>
      </c>
      <c r="H103" s="21" t="s">
        <v>10697</v>
      </c>
      <c r="I103" s="21" t="s">
        <v>1098</v>
      </c>
    </row>
    <row r="104" spans="1:9" ht="36" x14ac:dyDescent="0.25">
      <c r="A104" s="22">
        <v>100</v>
      </c>
      <c r="B104" s="22" t="s">
        <v>771</v>
      </c>
      <c r="C104" s="23" t="s">
        <v>772</v>
      </c>
      <c r="D104" s="23" t="s">
        <v>868</v>
      </c>
      <c r="E104" s="23" t="s">
        <v>10698</v>
      </c>
      <c r="F104" s="23" t="s">
        <v>6835</v>
      </c>
      <c r="G104" s="23" t="s">
        <v>10699</v>
      </c>
      <c r="H104" s="23" t="s">
        <v>10700</v>
      </c>
      <c r="I104" s="23" t="s">
        <v>6914</v>
      </c>
    </row>
    <row r="105" spans="1:9" ht="36" x14ac:dyDescent="0.25">
      <c r="A105" s="20">
        <v>101</v>
      </c>
      <c r="B105" s="20" t="s">
        <v>771</v>
      </c>
      <c r="C105" s="21" t="s">
        <v>772</v>
      </c>
      <c r="D105" s="21" t="s">
        <v>868</v>
      </c>
      <c r="E105" s="21" t="s">
        <v>10701</v>
      </c>
      <c r="F105" s="21"/>
      <c r="G105" s="21" t="s">
        <v>10702</v>
      </c>
      <c r="H105" s="21" t="s">
        <v>10703</v>
      </c>
      <c r="I105" s="21" t="s">
        <v>6914</v>
      </c>
    </row>
    <row r="106" spans="1:9" ht="36" x14ac:dyDescent="0.25">
      <c r="A106" s="22">
        <v>102</v>
      </c>
      <c r="B106" s="22" t="s">
        <v>771</v>
      </c>
      <c r="C106" s="23" t="s">
        <v>772</v>
      </c>
      <c r="D106" s="23" t="s">
        <v>868</v>
      </c>
      <c r="E106" s="23" t="s">
        <v>6921</v>
      </c>
      <c r="F106" s="23" t="s">
        <v>6933</v>
      </c>
      <c r="G106" s="23" t="s">
        <v>10704</v>
      </c>
      <c r="H106" s="23" t="s">
        <v>10705</v>
      </c>
      <c r="I106" s="23" t="s">
        <v>6925</v>
      </c>
    </row>
    <row r="107" spans="1:9" ht="36" x14ac:dyDescent="0.25">
      <c r="A107" s="20">
        <v>103</v>
      </c>
      <c r="B107" s="20" t="s">
        <v>771</v>
      </c>
      <c r="C107" s="21" t="s">
        <v>772</v>
      </c>
      <c r="D107" s="21" t="s">
        <v>10706</v>
      </c>
      <c r="E107" s="21" t="s">
        <v>10650</v>
      </c>
      <c r="F107" s="21"/>
      <c r="G107" s="21" t="s">
        <v>10707</v>
      </c>
      <c r="H107" s="21" t="s">
        <v>10708</v>
      </c>
      <c r="I107" s="21" t="s">
        <v>6925</v>
      </c>
    </row>
    <row r="108" spans="1:9" ht="36" x14ac:dyDescent="0.25">
      <c r="A108" s="22">
        <v>104</v>
      </c>
      <c r="B108" s="22" t="s">
        <v>771</v>
      </c>
      <c r="C108" s="23" t="s">
        <v>772</v>
      </c>
      <c r="D108" s="23" t="s">
        <v>10706</v>
      </c>
      <c r="E108" s="23" t="s">
        <v>10709</v>
      </c>
      <c r="F108" s="23" t="s">
        <v>6933</v>
      </c>
      <c r="G108" s="23" t="s">
        <v>10710</v>
      </c>
      <c r="H108" s="23" t="s">
        <v>6932</v>
      </c>
      <c r="I108" s="23" t="s">
        <v>6934</v>
      </c>
    </row>
    <row r="109" spans="1:9" ht="36" x14ac:dyDescent="0.25">
      <c r="A109" s="20">
        <v>105</v>
      </c>
      <c r="B109" s="20" t="s">
        <v>771</v>
      </c>
      <c r="C109" s="21" t="s">
        <v>772</v>
      </c>
      <c r="D109" s="21" t="s">
        <v>10706</v>
      </c>
      <c r="E109" s="21" t="s">
        <v>10711</v>
      </c>
      <c r="F109" s="21" t="s">
        <v>6933</v>
      </c>
      <c r="G109" s="21" t="s">
        <v>10712</v>
      </c>
      <c r="H109" s="21" t="s">
        <v>6932</v>
      </c>
      <c r="I109" s="21" t="s">
        <v>6934</v>
      </c>
    </row>
    <row r="110" spans="1:9" ht="36" x14ac:dyDescent="0.25">
      <c r="A110" s="22">
        <v>106</v>
      </c>
      <c r="B110" s="22" t="s">
        <v>771</v>
      </c>
      <c r="C110" s="23" t="s">
        <v>772</v>
      </c>
      <c r="D110" s="23" t="s">
        <v>6940</v>
      </c>
      <c r="E110" s="23" t="s">
        <v>10713</v>
      </c>
      <c r="F110" s="23"/>
      <c r="G110" s="23" t="s">
        <v>10714</v>
      </c>
      <c r="H110" s="23" t="s">
        <v>1216</v>
      </c>
      <c r="I110" s="23" t="s">
        <v>1213</v>
      </c>
    </row>
    <row r="111" spans="1:9" ht="36" x14ac:dyDescent="0.25">
      <c r="A111" s="20">
        <v>107</v>
      </c>
      <c r="B111" s="20" t="s">
        <v>771</v>
      </c>
      <c r="C111" s="21" t="s">
        <v>772</v>
      </c>
      <c r="D111" s="21" t="s">
        <v>10632</v>
      </c>
      <c r="E111" s="21" t="s">
        <v>10715</v>
      </c>
      <c r="F111" s="21"/>
      <c r="G111" s="21" t="s">
        <v>10716</v>
      </c>
      <c r="H111" s="21" t="s">
        <v>10717</v>
      </c>
      <c r="I111" s="21" t="s">
        <v>1226</v>
      </c>
    </row>
    <row r="112" spans="1:9" ht="36" x14ac:dyDescent="0.25">
      <c r="A112" s="22">
        <v>108</v>
      </c>
      <c r="B112" s="22" t="s">
        <v>771</v>
      </c>
      <c r="C112" s="23" t="s">
        <v>772</v>
      </c>
      <c r="D112" s="23" t="s">
        <v>10632</v>
      </c>
      <c r="E112" s="23" t="s">
        <v>10718</v>
      </c>
      <c r="F112" s="23"/>
      <c r="G112" s="23" t="s">
        <v>10719</v>
      </c>
      <c r="H112" s="23" t="s">
        <v>10720</v>
      </c>
      <c r="I112" s="23" t="s">
        <v>1226</v>
      </c>
    </row>
    <row r="113" spans="1:9" ht="36" x14ac:dyDescent="0.25">
      <c r="A113" s="20">
        <v>109</v>
      </c>
      <c r="B113" s="20" t="s">
        <v>1622</v>
      </c>
      <c r="C113" s="21" t="s">
        <v>1623</v>
      </c>
      <c r="D113" s="21" t="s">
        <v>7137</v>
      </c>
      <c r="E113" s="21" t="s">
        <v>10721</v>
      </c>
      <c r="F113" s="21"/>
      <c r="G113" s="21" t="s">
        <v>10722</v>
      </c>
      <c r="H113" s="21" t="s">
        <v>10723</v>
      </c>
      <c r="I113" s="21" t="s">
        <v>121</v>
      </c>
    </row>
    <row r="114" spans="1:9" ht="36" x14ac:dyDescent="0.25">
      <c r="A114" s="22">
        <v>110</v>
      </c>
      <c r="B114" s="22" t="s">
        <v>1622</v>
      </c>
      <c r="C114" s="23" t="s">
        <v>1623</v>
      </c>
      <c r="D114" s="23" t="s">
        <v>1624</v>
      </c>
      <c r="E114" s="23" t="s">
        <v>10724</v>
      </c>
      <c r="F114" s="23" t="s">
        <v>10725</v>
      </c>
      <c r="G114" s="23" t="s">
        <v>10726</v>
      </c>
      <c r="H114" s="23" t="s">
        <v>10727</v>
      </c>
      <c r="I114" s="23" t="s">
        <v>1626</v>
      </c>
    </row>
    <row r="115" spans="1:9" ht="18" x14ac:dyDescent="0.25">
      <c r="A115" s="20">
        <v>111</v>
      </c>
      <c r="B115" s="20" t="s">
        <v>1622</v>
      </c>
      <c r="C115" s="21" t="s">
        <v>1623</v>
      </c>
      <c r="D115" s="21" t="s">
        <v>1624</v>
      </c>
      <c r="E115" s="21" t="s">
        <v>10728</v>
      </c>
      <c r="F115" s="21" t="s">
        <v>10729</v>
      </c>
      <c r="G115" s="21" t="s">
        <v>10730</v>
      </c>
      <c r="H115" s="21" t="s">
        <v>10731</v>
      </c>
      <c r="I115" s="21" t="s">
        <v>797</v>
      </c>
    </row>
    <row r="116" spans="1:9" ht="18" x14ac:dyDescent="0.25">
      <c r="A116" s="22">
        <v>112</v>
      </c>
      <c r="B116" s="22" t="s">
        <v>1622</v>
      </c>
      <c r="C116" s="23" t="s">
        <v>1623</v>
      </c>
      <c r="D116" s="23" t="s">
        <v>1624</v>
      </c>
      <c r="E116" s="23" t="s">
        <v>10732</v>
      </c>
      <c r="F116" s="23" t="s">
        <v>10733</v>
      </c>
      <c r="G116" s="23" t="s">
        <v>10730</v>
      </c>
      <c r="H116" s="23" t="s">
        <v>10734</v>
      </c>
      <c r="I116" s="23" t="s">
        <v>1626</v>
      </c>
    </row>
    <row r="117" spans="1:9" ht="36" x14ac:dyDescent="0.25">
      <c r="A117" s="20">
        <v>113</v>
      </c>
      <c r="B117" s="20" t="s">
        <v>1622</v>
      </c>
      <c r="C117" s="21" t="s">
        <v>1623</v>
      </c>
      <c r="D117" s="21" t="s">
        <v>1624</v>
      </c>
      <c r="E117" s="21" t="s">
        <v>10735</v>
      </c>
      <c r="F117" s="21" t="s">
        <v>10733</v>
      </c>
      <c r="G117" s="21" t="s">
        <v>8429</v>
      </c>
      <c r="H117" s="21" t="s">
        <v>10736</v>
      </c>
      <c r="I117" s="21" t="s">
        <v>7156</v>
      </c>
    </row>
    <row r="118" spans="1:9" ht="36" x14ac:dyDescent="0.25">
      <c r="A118" s="22">
        <v>114</v>
      </c>
      <c r="B118" s="22" t="s">
        <v>1622</v>
      </c>
      <c r="C118" s="23" t="s">
        <v>1623</v>
      </c>
      <c r="D118" s="23" t="s">
        <v>7218</v>
      </c>
      <c r="E118" s="23" t="s">
        <v>10737</v>
      </c>
      <c r="F118" s="23" t="s">
        <v>6547</v>
      </c>
      <c r="G118" s="23" t="s">
        <v>10738</v>
      </c>
      <c r="H118" s="23" t="s">
        <v>10739</v>
      </c>
      <c r="I118" s="23" t="s">
        <v>7156</v>
      </c>
    </row>
    <row r="119" spans="1:9" ht="36" x14ac:dyDescent="0.25">
      <c r="A119" s="20">
        <v>115</v>
      </c>
      <c r="B119" s="20" t="s">
        <v>1622</v>
      </c>
      <c r="C119" s="21" t="s">
        <v>1623</v>
      </c>
      <c r="D119" s="21" t="s">
        <v>7218</v>
      </c>
      <c r="E119" s="21" t="s">
        <v>10740</v>
      </c>
      <c r="F119" s="21" t="s">
        <v>10741</v>
      </c>
      <c r="G119" s="21" t="s">
        <v>7220</v>
      </c>
      <c r="H119" s="21" t="s">
        <v>10742</v>
      </c>
      <c r="I119" s="21" t="s">
        <v>7156</v>
      </c>
    </row>
    <row r="120" spans="1:9" ht="36" x14ac:dyDescent="0.25">
      <c r="A120" s="22">
        <v>116</v>
      </c>
      <c r="B120" s="22" t="s">
        <v>1622</v>
      </c>
      <c r="C120" s="23" t="s">
        <v>1623</v>
      </c>
      <c r="D120" s="23" t="s">
        <v>7218</v>
      </c>
      <c r="E120" s="23" t="s">
        <v>10743</v>
      </c>
      <c r="F120" s="23" t="s">
        <v>10744</v>
      </c>
      <c r="G120" s="23" t="s">
        <v>10734</v>
      </c>
      <c r="H120" s="23" t="s">
        <v>10745</v>
      </c>
      <c r="I120" s="23" t="s">
        <v>797</v>
      </c>
    </row>
    <row r="121" spans="1:9" ht="36" x14ac:dyDescent="0.25">
      <c r="A121" s="20">
        <v>117</v>
      </c>
      <c r="B121" s="20" t="s">
        <v>1622</v>
      </c>
      <c r="C121" s="21" t="s">
        <v>1623</v>
      </c>
      <c r="D121" s="21" t="s">
        <v>1634</v>
      </c>
      <c r="E121" s="21" t="s">
        <v>10746</v>
      </c>
      <c r="F121" s="21"/>
      <c r="G121" s="21" t="s">
        <v>10747</v>
      </c>
      <c r="H121" s="21" t="s">
        <v>10748</v>
      </c>
      <c r="I121" s="21" t="s">
        <v>945</v>
      </c>
    </row>
    <row r="122" spans="1:9" ht="36" x14ac:dyDescent="0.25">
      <c r="A122" s="22">
        <v>118</v>
      </c>
      <c r="B122" s="22" t="s">
        <v>1622</v>
      </c>
      <c r="C122" s="23" t="s">
        <v>1623</v>
      </c>
      <c r="D122" s="23" t="s">
        <v>1634</v>
      </c>
      <c r="E122" s="23" t="s">
        <v>10749</v>
      </c>
      <c r="F122" s="23"/>
      <c r="G122" s="23" t="s">
        <v>10750</v>
      </c>
      <c r="H122" s="23" t="s">
        <v>7261</v>
      </c>
      <c r="I122" s="23" t="s">
        <v>1672</v>
      </c>
    </row>
    <row r="123" spans="1:9" ht="18" x14ac:dyDescent="0.25">
      <c r="A123" s="20">
        <v>119</v>
      </c>
      <c r="B123" s="20" t="s">
        <v>1622</v>
      </c>
      <c r="C123" s="21" t="s">
        <v>1623</v>
      </c>
      <c r="D123" s="21" t="s">
        <v>1634</v>
      </c>
      <c r="E123" s="21" t="s">
        <v>10751</v>
      </c>
      <c r="F123" s="21"/>
      <c r="G123" s="21" t="s">
        <v>10752</v>
      </c>
      <c r="H123" s="21" t="s">
        <v>10753</v>
      </c>
      <c r="I123" s="21" t="s">
        <v>1685</v>
      </c>
    </row>
    <row r="124" spans="1:9" ht="36" x14ac:dyDescent="0.25">
      <c r="A124" s="22">
        <v>120</v>
      </c>
      <c r="B124" s="22" t="s">
        <v>1622</v>
      </c>
      <c r="C124" s="23" t="s">
        <v>1623</v>
      </c>
      <c r="D124" s="23" t="s">
        <v>981</v>
      </c>
      <c r="E124" s="23" t="s">
        <v>10754</v>
      </c>
      <c r="F124" s="23" t="s">
        <v>10755</v>
      </c>
      <c r="G124" s="23" t="s">
        <v>10756</v>
      </c>
      <c r="H124" s="23" t="s">
        <v>10757</v>
      </c>
      <c r="I124" s="23" t="s">
        <v>999</v>
      </c>
    </row>
    <row r="125" spans="1:9" ht="36" x14ac:dyDescent="0.25">
      <c r="A125" s="20">
        <v>121</v>
      </c>
      <c r="B125" s="20" t="s">
        <v>1622</v>
      </c>
      <c r="C125" s="21" t="s">
        <v>1623</v>
      </c>
      <c r="D125" s="21" t="s">
        <v>981</v>
      </c>
      <c r="E125" s="21" t="s">
        <v>10758</v>
      </c>
      <c r="F125" s="21" t="s">
        <v>10755</v>
      </c>
      <c r="G125" s="21" t="s">
        <v>10756</v>
      </c>
      <c r="H125" s="21" t="s">
        <v>10757</v>
      </c>
      <c r="I125" s="21" t="s">
        <v>999</v>
      </c>
    </row>
    <row r="126" spans="1:9" ht="36" x14ac:dyDescent="0.25">
      <c r="A126" s="22">
        <v>122</v>
      </c>
      <c r="B126" s="22" t="s">
        <v>1622</v>
      </c>
      <c r="C126" s="23" t="s">
        <v>1623</v>
      </c>
      <c r="D126" s="23" t="s">
        <v>981</v>
      </c>
      <c r="E126" s="23" t="s">
        <v>10759</v>
      </c>
      <c r="F126" s="23" t="s">
        <v>10755</v>
      </c>
      <c r="G126" s="23" t="s">
        <v>10756</v>
      </c>
      <c r="H126" s="23" t="s">
        <v>10757</v>
      </c>
      <c r="I126" s="23" t="s">
        <v>999</v>
      </c>
    </row>
    <row r="127" spans="1:9" ht="36" x14ac:dyDescent="0.25">
      <c r="A127" s="20">
        <v>123</v>
      </c>
      <c r="B127" s="20" t="s">
        <v>1622</v>
      </c>
      <c r="C127" s="21" t="s">
        <v>1623</v>
      </c>
      <c r="D127" s="21" t="s">
        <v>981</v>
      </c>
      <c r="E127" s="21" t="s">
        <v>10760</v>
      </c>
      <c r="F127" s="21" t="s">
        <v>10755</v>
      </c>
      <c r="G127" s="21" t="s">
        <v>10756</v>
      </c>
      <c r="H127" s="21" t="s">
        <v>10757</v>
      </c>
      <c r="I127" s="21" t="s">
        <v>999</v>
      </c>
    </row>
    <row r="128" spans="1:9" ht="36" x14ac:dyDescent="0.25">
      <c r="A128" s="22">
        <v>124</v>
      </c>
      <c r="B128" s="22" t="s">
        <v>1622</v>
      </c>
      <c r="C128" s="23" t="s">
        <v>1623</v>
      </c>
      <c r="D128" s="23" t="s">
        <v>981</v>
      </c>
      <c r="E128" s="23" t="s">
        <v>10761</v>
      </c>
      <c r="F128" s="23"/>
      <c r="G128" s="23" t="s">
        <v>10756</v>
      </c>
      <c r="H128" s="23" t="s">
        <v>10762</v>
      </c>
      <c r="I128" s="23" t="s">
        <v>999</v>
      </c>
    </row>
    <row r="129" spans="1:9" ht="36" x14ac:dyDescent="0.25">
      <c r="A129" s="20">
        <v>125</v>
      </c>
      <c r="B129" s="20" t="s">
        <v>1622</v>
      </c>
      <c r="C129" s="21" t="s">
        <v>1623</v>
      </c>
      <c r="D129" s="21" t="s">
        <v>981</v>
      </c>
      <c r="E129" s="21" t="s">
        <v>10763</v>
      </c>
      <c r="F129" s="21"/>
      <c r="G129" s="21" t="s">
        <v>10756</v>
      </c>
      <c r="H129" s="21" t="s">
        <v>10762</v>
      </c>
      <c r="I129" s="21" t="s">
        <v>999</v>
      </c>
    </row>
    <row r="130" spans="1:9" ht="36" x14ac:dyDescent="0.25">
      <c r="A130" s="22">
        <v>126</v>
      </c>
      <c r="B130" s="22" t="s">
        <v>1622</v>
      </c>
      <c r="C130" s="23" t="s">
        <v>1623</v>
      </c>
      <c r="D130" s="23" t="s">
        <v>981</v>
      </c>
      <c r="E130" s="23" t="s">
        <v>10764</v>
      </c>
      <c r="F130" s="23"/>
      <c r="G130" s="23" t="s">
        <v>10756</v>
      </c>
      <c r="H130" s="23" t="s">
        <v>10762</v>
      </c>
      <c r="I130" s="23" t="s">
        <v>999</v>
      </c>
    </row>
    <row r="131" spans="1:9" ht="18" x14ac:dyDescent="0.25">
      <c r="A131" s="20">
        <v>127</v>
      </c>
      <c r="B131" s="20" t="s">
        <v>1622</v>
      </c>
      <c r="C131" s="21" t="s">
        <v>1623</v>
      </c>
      <c r="D131" s="21" t="s">
        <v>7449</v>
      </c>
      <c r="E131" s="21" t="s">
        <v>7260</v>
      </c>
      <c r="F131" s="21"/>
      <c r="G131" s="21" t="s">
        <v>10765</v>
      </c>
      <c r="H131" s="21" t="s">
        <v>10766</v>
      </c>
      <c r="I131" s="21" t="s">
        <v>2019</v>
      </c>
    </row>
    <row r="132" spans="1:9" ht="18" x14ac:dyDescent="0.25">
      <c r="A132" s="22">
        <v>128</v>
      </c>
      <c r="B132" s="22" t="s">
        <v>1622</v>
      </c>
      <c r="C132" s="23" t="s">
        <v>1623</v>
      </c>
      <c r="D132" s="23" t="s">
        <v>7449</v>
      </c>
      <c r="E132" s="23" t="s">
        <v>10767</v>
      </c>
      <c r="F132" s="23"/>
      <c r="G132" s="23" t="s">
        <v>72</v>
      </c>
      <c r="H132" s="23" t="s">
        <v>10768</v>
      </c>
      <c r="I132" s="23" t="s">
        <v>2019</v>
      </c>
    </row>
    <row r="133" spans="1:9" ht="36" x14ac:dyDescent="0.25">
      <c r="A133" s="20">
        <v>129</v>
      </c>
      <c r="B133" s="20" t="s">
        <v>1622</v>
      </c>
      <c r="C133" s="21" t="s">
        <v>1623</v>
      </c>
      <c r="D133" s="21" t="s">
        <v>1624</v>
      </c>
      <c r="E133" s="21" t="s">
        <v>10769</v>
      </c>
      <c r="F133" s="21" t="s">
        <v>10770</v>
      </c>
      <c r="G133" s="21" t="s">
        <v>10771</v>
      </c>
      <c r="H133" s="21" t="s">
        <v>10772</v>
      </c>
      <c r="I133" s="21" t="s">
        <v>1626</v>
      </c>
    </row>
    <row r="134" spans="1:9" ht="36" x14ac:dyDescent="0.25">
      <c r="A134" s="22">
        <v>130</v>
      </c>
      <c r="B134" s="22" t="s">
        <v>2168</v>
      </c>
      <c r="C134" s="23" t="s">
        <v>2169</v>
      </c>
      <c r="D134" s="23" t="s">
        <v>7665</v>
      </c>
      <c r="E134" s="23" t="s">
        <v>10773</v>
      </c>
      <c r="F134" s="23" t="s">
        <v>10774</v>
      </c>
      <c r="G134" s="23" t="s">
        <v>2273</v>
      </c>
      <c r="H134" s="23" t="s">
        <v>10775</v>
      </c>
      <c r="I134" s="23" t="s">
        <v>1114</v>
      </c>
    </row>
    <row r="135" spans="1:9" ht="18" x14ac:dyDescent="0.25">
      <c r="A135" s="20">
        <v>131</v>
      </c>
      <c r="B135" s="20" t="s">
        <v>2168</v>
      </c>
      <c r="C135" s="21" t="s">
        <v>2169</v>
      </c>
      <c r="D135" s="21" t="s">
        <v>7665</v>
      </c>
      <c r="E135" s="21" t="s">
        <v>10776</v>
      </c>
      <c r="F135" s="21"/>
      <c r="G135" s="21" t="s">
        <v>6465</v>
      </c>
      <c r="H135" s="21" t="s">
        <v>10777</v>
      </c>
      <c r="I135" s="21" t="s">
        <v>1114</v>
      </c>
    </row>
    <row r="136" spans="1:9" ht="36" x14ac:dyDescent="0.25">
      <c r="A136" s="22">
        <v>132</v>
      </c>
      <c r="B136" s="22" t="s">
        <v>2168</v>
      </c>
      <c r="C136" s="23" t="s">
        <v>2169</v>
      </c>
      <c r="D136" s="23" t="s">
        <v>7665</v>
      </c>
      <c r="E136" s="23" t="s">
        <v>10778</v>
      </c>
      <c r="F136" s="23" t="s">
        <v>10779</v>
      </c>
      <c r="G136" s="23" t="s">
        <v>10780</v>
      </c>
      <c r="H136" s="23" t="s">
        <v>10781</v>
      </c>
      <c r="I136" s="23" t="s">
        <v>1114</v>
      </c>
    </row>
    <row r="137" spans="1:9" ht="54" x14ac:dyDescent="0.25">
      <c r="A137" s="20">
        <v>133</v>
      </c>
      <c r="B137" s="20" t="s">
        <v>2168</v>
      </c>
      <c r="C137" s="21" t="s">
        <v>2169</v>
      </c>
      <c r="D137" s="21" t="s">
        <v>7665</v>
      </c>
      <c r="E137" s="21" t="s">
        <v>10782</v>
      </c>
      <c r="F137" s="21" t="s">
        <v>10783</v>
      </c>
      <c r="G137" s="21" t="s">
        <v>10784</v>
      </c>
      <c r="H137" s="21" t="s">
        <v>10785</v>
      </c>
      <c r="I137" s="21" t="s">
        <v>2280</v>
      </c>
    </row>
    <row r="138" spans="1:9" ht="18" x14ac:dyDescent="0.25">
      <c r="A138" s="22">
        <v>134</v>
      </c>
      <c r="B138" s="22" t="s">
        <v>2168</v>
      </c>
      <c r="C138" s="23" t="s">
        <v>2169</v>
      </c>
      <c r="D138" s="23" t="s">
        <v>7665</v>
      </c>
      <c r="E138" s="23" t="s">
        <v>10786</v>
      </c>
      <c r="F138" s="23"/>
      <c r="G138" s="23" t="s">
        <v>10784</v>
      </c>
      <c r="H138" s="23" t="s">
        <v>2072</v>
      </c>
      <c r="I138" s="23" t="s">
        <v>2280</v>
      </c>
    </row>
    <row r="139" spans="1:9" ht="18" x14ac:dyDescent="0.25">
      <c r="A139" s="20">
        <v>135</v>
      </c>
      <c r="B139" s="20" t="s">
        <v>2168</v>
      </c>
      <c r="C139" s="21" t="s">
        <v>2169</v>
      </c>
      <c r="D139" s="21" t="s">
        <v>7665</v>
      </c>
      <c r="E139" s="21" t="s">
        <v>10787</v>
      </c>
      <c r="F139" s="21"/>
      <c r="G139" s="21" t="s">
        <v>10788</v>
      </c>
      <c r="H139" s="21" t="s">
        <v>2315</v>
      </c>
      <c r="I139" s="21" t="s">
        <v>2298</v>
      </c>
    </row>
    <row r="140" spans="1:9" ht="36" x14ac:dyDescent="0.25">
      <c r="A140" s="22">
        <v>136</v>
      </c>
      <c r="B140" s="22" t="s">
        <v>2168</v>
      </c>
      <c r="C140" s="23" t="s">
        <v>2169</v>
      </c>
      <c r="D140" s="23" t="s">
        <v>7714</v>
      </c>
      <c r="E140" s="23" t="s">
        <v>10789</v>
      </c>
      <c r="F140" s="23" t="s">
        <v>10790</v>
      </c>
      <c r="G140" s="23" t="s">
        <v>10791</v>
      </c>
      <c r="H140" s="23" t="s">
        <v>10792</v>
      </c>
      <c r="I140" s="23" t="s">
        <v>2298</v>
      </c>
    </row>
    <row r="141" spans="1:9" ht="18" x14ac:dyDescent="0.25">
      <c r="A141" s="20">
        <v>137</v>
      </c>
      <c r="B141" s="20" t="s">
        <v>2168</v>
      </c>
      <c r="C141" s="21" t="s">
        <v>2169</v>
      </c>
      <c r="D141" s="21" t="s">
        <v>7717</v>
      </c>
      <c r="E141" s="21" t="s">
        <v>10793</v>
      </c>
      <c r="F141" s="21"/>
      <c r="G141" s="21" t="s">
        <v>10794</v>
      </c>
      <c r="H141" s="21" t="s">
        <v>10795</v>
      </c>
      <c r="I141" s="21" t="s">
        <v>2378</v>
      </c>
    </row>
    <row r="142" spans="1:9" ht="18" x14ac:dyDescent="0.25">
      <c r="A142" s="22">
        <v>138</v>
      </c>
      <c r="B142" s="22" t="s">
        <v>2168</v>
      </c>
      <c r="C142" s="23" t="s">
        <v>2169</v>
      </c>
      <c r="D142" s="23" t="s">
        <v>7717</v>
      </c>
      <c r="E142" s="23" t="s">
        <v>10796</v>
      </c>
      <c r="F142" s="23" t="s">
        <v>7720</v>
      </c>
      <c r="G142" s="23" t="s">
        <v>10765</v>
      </c>
      <c r="H142" s="23" t="s">
        <v>7719</v>
      </c>
      <c r="I142" s="23" t="s">
        <v>2319</v>
      </c>
    </row>
    <row r="143" spans="1:9" ht="36" x14ac:dyDescent="0.25">
      <c r="A143" s="20">
        <v>139</v>
      </c>
      <c r="B143" s="20" t="s">
        <v>2382</v>
      </c>
      <c r="C143" s="21" t="s">
        <v>2383</v>
      </c>
      <c r="D143" s="21" t="s">
        <v>2473</v>
      </c>
      <c r="E143" s="21" t="s">
        <v>10797</v>
      </c>
      <c r="F143" s="21" t="s">
        <v>10798</v>
      </c>
      <c r="G143" s="21" t="s">
        <v>10799</v>
      </c>
      <c r="H143" s="21" t="s">
        <v>10800</v>
      </c>
      <c r="I143" s="21" t="s">
        <v>2412</v>
      </c>
    </row>
    <row r="144" spans="1:9" ht="18" x14ac:dyDescent="0.25">
      <c r="A144" s="22">
        <v>140</v>
      </c>
      <c r="B144" s="22" t="s">
        <v>2382</v>
      </c>
      <c r="C144" s="23" t="s">
        <v>2383</v>
      </c>
      <c r="D144" s="23" t="s">
        <v>2473</v>
      </c>
      <c r="E144" s="23" t="s">
        <v>10801</v>
      </c>
      <c r="F144" s="23"/>
      <c r="G144" s="23" t="s">
        <v>10802</v>
      </c>
      <c r="H144" s="23" t="s">
        <v>10803</v>
      </c>
      <c r="I144" s="23" t="s">
        <v>604</v>
      </c>
    </row>
    <row r="145" spans="1:9" ht="36" x14ac:dyDescent="0.25">
      <c r="A145" s="20">
        <v>141</v>
      </c>
      <c r="B145" s="20" t="s">
        <v>2476</v>
      </c>
      <c r="C145" s="21" t="s">
        <v>2477</v>
      </c>
      <c r="D145" s="21" t="s">
        <v>7799</v>
      </c>
      <c r="E145" s="21" t="s">
        <v>10804</v>
      </c>
      <c r="F145" s="21"/>
      <c r="G145" s="21" t="s">
        <v>10805</v>
      </c>
      <c r="H145" s="21" t="s">
        <v>10806</v>
      </c>
      <c r="I145" s="21" t="s">
        <v>2495</v>
      </c>
    </row>
    <row r="146" spans="1:9" ht="36" x14ac:dyDescent="0.25">
      <c r="A146" s="22">
        <v>142</v>
      </c>
      <c r="B146" s="22" t="s">
        <v>2476</v>
      </c>
      <c r="C146" s="23" t="s">
        <v>2477</v>
      </c>
      <c r="D146" s="23" t="s">
        <v>7799</v>
      </c>
      <c r="E146" s="23" t="s">
        <v>10807</v>
      </c>
      <c r="F146" s="23"/>
      <c r="G146" s="23" t="s">
        <v>10808</v>
      </c>
      <c r="H146" s="23" t="s">
        <v>10809</v>
      </c>
      <c r="I146" s="23" t="s">
        <v>2495</v>
      </c>
    </row>
    <row r="147" spans="1:9" ht="36" x14ac:dyDescent="0.25">
      <c r="A147" s="20">
        <v>143</v>
      </c>
      <c r="B147" s="20" t="s">
        <v>2476</v>
      </c>
      <c r="C147" s="21" t="s">
        <v>2477</v>
      </c>
      <c r="D147" s="21" t="s">
        <v>7799</v>
      </c>
      <c r="E147" s="21" t="s">
        <v>10810</v>
      </c>
      <c r="F147" s="21"/>
      <c r="G147" s="21" t="s">
        <v>10811</v>
      </c>
      <c r="H147" s="21" t="s">
        <v>10812</v>
      </c>
      <c r="I147" s="21" t="s">
        <v>2495</v>
      </c>
    </row>
    <row r="148" spans="1:9" ht="36" x14ac:dyDescent="0.25">
      <c r="A148" s="22">
        <v>144</v>
      </c>
      <c r="B148" s="22" t="s">
        <v>2476</v>
      </c>
      <c r="C148" s="23" t="s">
        <v>2477</v>
      </c>
      <c r="D148" s="23" t="s">
        <v>7799</v>
      </c>
      <c r="E148" s="23" t="s">
        <v>10813</v>
      </c>
      <c r="F148" s="23"/>
      <c r="G148" s="23" t="s">
        <v>10814</v>
      </c>
      <c r="H148" s="23" t="s">
        <v>10815</v>
      </c>
      <c r="I148" s="23" t="s">
        <v>1209</v>
      </c>
    </row>
    <row r="149" spans="1:9" ht="36" x14ac:dyDescent="0.25">
      <c r="A149" s="20">
        <v>145</v>
      </c>
      <c r="B149" s="20" t="s">
        <v>2517</v>
      </c>
      <c r="C149" s="21" t="s">
        <v>2518</v>
      </c>
      <c r="D149" s="21" t="s">
        <v>7802</v>
      </c>
      <c r="E149" s="21" t="s">
        <v>10816</v>
      </c>
      <c r="F149" s="21"/>
      <c r="G149" s="21" t="s">
        <v>10817</v>
      </c>
      <c r="H149" s="21" t="s">
        <v>10818</v>
      </c>
      <c r="I149" s="21" t="s">
        <v>2514</v>
      </c>
    </row>
    <row r="150" spans="1:9" ht="36" x14ac:dyDescent="0.25">
      <c r="A150" s="22">
        <v>146</v>
      </c>
      <c r="B150" s="22" t="s">
        <v>2517</v>
      </c>
      <c r="C150" s="23" t="s">
        <v>2518</v>
      </c>
      <c r="D150" s="23" t="s">
        <v>7802</v>
      </c>
      <c r="E150" s="23" t="s">
        <v>10819</v>
      </c>
      <c r="F150" s="23"/>
      <c r="G150" s="23" t="s">
        <v>10765</v>
      </c>
      <c r="H150" s="23" t="s">
        <v>10820</v>
      </c>
      <c r="I150" s="23" t="s">
        <v>2514</v>
      </c>
    </row>
    <row r="151" spans="1:9" ht="36" x14ac:dyDescent="0.25">
      <c r="A151" s="20">
        <v>147</v>
      </c>
      <c r="B151" s="20" t="s">
        <v>2517</v>
      </c>
      <c r="C151" s="21" t="s">
        <v>2518</v>
      </c>
      <c r="D151" s="21" t="s">
        <v>7802</v>
      </c>
      <c r="E151" s="21" t="s">
        <v>10821</v>
      </c>
      <c r="F151" s="21"/>
      <c r="G151" s="21" t="s">
        <v>10822</v>
      </c>
      <c r="H151" s="21" t="s">
        <v>8429</v>
      </c>
      <c r="I151" s="21" t="s">
        <v>2539</v>
      </c>
    </row>
    <row r="152" spans="1:9" ht="36" x14ac:dyDescent="0.25">
      <c r="A152" s="22">
        <v>148</v>
      </c>
      <c r="B152" s="22" t="s">
        <v>2517</v>
      </c>
      <c r="C152" s="23" t="s">
        <v>2518</v>
      </c>
      <c r="D152" s="23" t="s">
        <v>7802</v>
      </c>
      <c r="E152" s="23" t="s">
        <v>10823</v>
      </c>
      <c r="F152" s="23"/>
      <c r="G152" s="23" t="s">
        <v>10824</v>
      </c>
      <c r="H152" s="23" t="s">
        <v>10825</v>
      </c>
      <c r="I152" s="23" t="s">
        <v>2574</v>
      </c>
    </row>
    <row r="153" spans="1:9" ht="36" x14ac:dyDescent="0.25">
      <c r="A153" s="20">
        <v>149</v>
      </c>
      <c r="B153" s="20" t="s">
        <v>2517</v>
      </c>
      <c r="C153" s="21" t="s">
        <v>2518</v>
      </c>
      <c r="D153" s="21" t="s">
        <v>7802</v>
      </c>
      <c r="E153" s="21" t="s">
        <v>10826</v>
      </c>
      <c r="F153" s="21"/>
      <c r="G153" s="21" t="s">
        <v>10827</v>
      </c>
      <c r="H153" s="21" t="s">
        <v>10828</v>
      </c>
      <c r="I153" s="21" t="s">
        <v>2574</v>
      </c>
    </row>
    <row r="154" spans="1:9" ht="36" x14ac:dyDescent="0.25">
      <c r="A154" s="22">
        <v>150</v>
      </c>
      <c r="B154" s="22" t="s">
        <v>2517</v>
      </c>
      <c r="C154" s="23" t="s">
        <v>2518</v>
      </c>
      <c r="D154" s="23" t="s">
        <v>7802</v>
      </c>
      <c r="E154" s="23" t="s">
        <v>10829</v>
      </c>
      <c r="F154" s="23"/>
      <c r="G154" s="23" t="s">
        <v>10830</v>
      </c>
      <c r="H154" s="23" t="s">
        <v>10831</v>
      </c>
      <c r="I154" s="23" t="s">
        <v>2574</v>
      </c>
    </row>
    <row r="155" spans="1:9" ht="36" x14ac:dyDescent="0.25">
      <c r="A155" s="20">
        <v>151</v>
      </c>
      <c r="B155" s="20" t="s">
        <v>2517</v>
      </c>
      <c r="C155" s="21" t="s">
        <v>2518</v>
      </c>
      <c r="D155" s="21" t="s">
        <v>7802</v>
      </c>
      <c r="E155" s="21" t="s">
        <v>10832</v>
      </c>
      <c r="F155" s="21"/>
      <c r="G155" s="21" t="s">
        <v>10833</v>
      </c>
      <c r="H155" s="21" t="s">
        <v>8429</v>
      </c>
      <c r="I155" s="21" t="s">
        <v>2574</v>
      </c>
    </row>
    <row r="156" spans="1:9" ht="36" x14ac:dyDescent="0.25">
      <c r="A156" s="22">
        <v>152</v>
      </c>
      <c r="B156" s="22" t="s">
        <v>2517</v>
      </c>
      <c r="C156" s="23" t="s">
        <v>2518</v>
      </c>
      <c r="D156" s="23" t="s">
        <v>7836</v>
      </c>
      <c r="E156" s="23" t="s">
        <v>10834</v>
      </c>
      <c r="F156" s="23"/>
      <c r="G156" s="23" t="s">
        <v>10835</v>
      </c>
      <c r="H156" s="23" t="s">
        <v>8429</v>
      </c>
      <c r="I156" s="23" t="s">
        <v>2574</v>
      </c>
    </row>
    <row r="157" spans="1:9" ht="36" x14ac:dyDescent="0.25">
      <c r="A157" s="20">
        <v>153</v>
      </c>
      <c r="B157" s="20" t="s">
        <v>2517</v>
      </c>
      <c r="C157" s="21" t="s">
        <v>2518</v>
      </c>
      <c r="D157" s="21" t="s">
        <v>2608</v>
      </c>
      <c r="E157" s="21" t="s">
        <v>10836</v>
      </c>
      <c r="F157" s="21"/>
      <c r="G157" s="21" t="s">
        <v>10837</v>
      </c>
      <c r="H157" s="21" t="s">
        <v>8429</v>
      </c>
      <c r="I157" s="21" t="s">
        <v>2610</v>
      </c>
    </row>
    <row r="158" spans="1:9" ht="36" x14ac:dyDescent="0.25">
      <c r="A158" s="22">
        <v>154</v>
      </c>
      <c r="B158" s="22" t="s">
        <v>2517</v>
      </c>
      <c r="C158" s="23" t="s">
        <v>2518</v>
      </c>
      <c r="D158" s="23" t="s">
        <v>2608</v>
      </c>
      <c r="E158" s="23" t="s">
        <v>10838</v>
      </c>
      <c r="F158" s="23"/>
      <c r="G158" s="23" t="s">
        <v>10839</v>
      </c>
      <c r="H158" s="23" t="s">
        <v>8429</v>
      </c>
      <c r="I158" s="23" t="s">
        <v>2610</v>
      </c>
    </row>
    <row r="159" spans="1:9" ht="36" x14ac:dyDescent="0.25">
      <c r="A159" s="20">
        <v>155</v>
      </c>
      <c r="B159" s="20" t="s">
        <v>2517</v>
      </c>
      <c r="C159" s="21" t="s">
        <v>2518</v>
      </c>
      <c r="D159" s="21" t="s">
        <v>2608</v>
      </c>
      <c r="E159" s="21" t="s">
        <v>10840</v>
      </c>
      <c r="F159" s="21"/>
      <c r="G159" s="21" t="s">
        <v>10841</v>
      </c>
      <c r="H159" s="21" t="s">
        <v>8429</v>
      </c>
      <c r="I159" s="21" t="s">
        <v>2610</v>
      </c>
    </row>
    <row r="160" spans="1:9" ht="36" x14ac:dyDescent="0.25">
      <c r="A160" s="22">
        <v>156</v>
      </c>
      <c r="B160" s="22" t="s">
        <v>2517</v>
      </c>
      <c r="C160" s="23" t="s">
        <v>2518</v>
      </c>
      <c r="D160" s="23" t="s">
        <v>2608</v>
      </c>
      <c r="E160" s="23" t="s">
        <v>10842</v>
      </c>
      <c r="F160" s="23"/>
      <c r="G160" s="23" t="s">
        <v>10841</v>
      </c>
      <c r="H160" s="23" t="s">
        <v>8429</v>
      </c>
      <c r="I160" s="23" t="s">
        <v>2610</v>
      </c>
    </row>
    <row r="161" spans="1:9" ht="36" x14ac:dyDescent="0.25">
      <c r="A161" s="20">
        <v>157</v>
      </c>
      <c r="B161" s="20" t="s">
        <v>2517</v>
      </c>
      <c r="C161" s="21" t="s">
        <v>2518</v>
      </c>
      <c r="D161" s="21" t="s">
        <v>5530</v>
      </c>
      <c r="E161" s="21" t="s">
        <v>10843</v>
      </c>
      <c r="F161" s="21"/>
      <c r="G161" s="21" t="s">
        <v>8429</v>
      </c>
      <c r="H161" s="21" t="s">
        <v>10844</v>
      </c>
      <c r="I161" s="21" t="s">
        <v>5559</v>
      </c>
    </row>
    <row r="162" spans="1:9" ht="36" x14ac:dyDescent="0.25">
      <c r="A162" s="22">
        <v>158</v>
      </c>
      <c r="B162" s="22" t="s">
        <v>2517</v>
      </c>
      <c r="C162" s="23" t="s">
        <v>2518</v>
      </c>
      <c r="D162" s="23" t="s">
        <v>2631</v>
      </c>
      <c r="E162" s="23" t="s">
        <v>10845</v>
      </c>
      <c r="F162" s="23"/>
      <c r="G162" s="23" t="s">
        <v>10846</v>
      </c>
      <c r="H162" s="23" t="s">
        <v>2637</v>
      </c>
      <c r="I162" s="23" t="s">
        <v>2633</v>
      </c>
    </row>
    <row r="163" spans="1:9" ht="36" x14ac:dyDescent="0.25">
      <c r="A163" s="20">
        <v>159</v>
      </c>
      <c r="B163" s="20" t="s">
        <v>2517</v>
      </c>
      <c r="C163" s="21" t="s">
        <v>2518</v>
      </c>
      <c r="D163" s="21" t="s">
        <v>2631</v>
      </c>
      <c r="E163" s="21" t="s">
        <v>10847</v>
      </c>
      <c r="F163" s="21"/>
      <c r="G163" s="21" t="s">
        <v>10848</v>
      </c>
      <c r="H163" s="21" t="s">
        <v>10849</v>
      </c>
      <c r="I163" s="21" t="s">
        <v>2633</v>
      </c>
    </row>
    <row r="164" spans="1:9" ht="36" x14ac:dyDescent="0.25">
      <c r="A164" s="22">
        <v>160</v>
      </c>
      <c r="B164" s="22" t="s">
        <v>2517</v>
      </c>
      <c r="C164" s="23" t="s">
        <v>2518</v>
      </c>
      <c r="D164" s="23" t="s">
        <v>2631</v>
      </c>
      <c r="E164" s="23" t="s">
        <v>10850</v>
      </c>
      <c r="F164" s="23"/>
      <c r="G164" s="23" t="s">
        <v>10851</v>
      </c>
      <c r="H164" s="23" t="s">
        <v>10852</v>
      </c>
      <c r="I164" s="23" t="s">
        <v>2633</v>
      </c>
    </row>
    <row r="165" spans="1:9" ht="36" x14ac:dyDescent="0.25">
      <c r="A165" s="20">
        <v>161</v>
      </c>
      <c r="B165" s="20" t="s">
        <v>2517</v>
      </c>
      <c r="C165" s="21" t="s">
        <v>2518</v>
      </c>
      <c r="D165" s="21" t="s">
        <v>2631</v>
      </c>
      <c r="E165" s="21" t="s">
        <v>10853</v>
      </c>
      <c r="F165" s="21"/>
      <c r="G165" s="21" t="s">
        <v>10854</v>
      </c>
      <c r="H165" s="21" t="s">
        <v>8429</v>
      </c>
      <c r="I165" s="21" t="s">
        <v>2633</v>
      </c>
    </row>
    <row r="166" spans="1:9" ht="18" x14ac:dyDescent="0.25">
      <c r="A166" s="22">
        <v>162</v>
      </c>
      <c r="B166" s="22" t="s">
        <v>2641</v>
      </c>
      <c r="C166" s="23" t="s">
        <v>2642</v>
      </c>
      <c r="D166" s="23" t="s">
        <v>2643</v>
      </c>
      <c r="E166" s="23" t="s">
        <v>10855</v>
      </c>
      <c r="F166" s="23" t="s">
        <v>10856</v>
      </c>
      <c r="G166" s="23" t="s">
        <v>10857</v>
      </c>
      <c r="H166" s="23" t="s">
        <v>10858</v>
      </c>
      <c r="I166" s="23" t="s">
        <v>2646</v>
      </c>
    </row>
    <row r="167" spans="1:9" ht="18" x14ac:dyDescent="0.25">
      <c r="A167" s="20">
        <v>163</v>
      </c>
      <c r="B167" s="20" t="s">
        <v>2641</v>
      </c>
      <c r="C167" s="21" t="s">
        <v>2642</v>
      </c>
      <c r="D167" s="21" t="s">
        <v>2643</v>
      </c>
      <c r="E167" s="21" t="s">
        <v>10859</v>
      </c>
      <c r="F167" s="21" t="s">
        <v>10860</v>
      </c>
      <c r="G167" s="21" t="s">
        <v>10861</v>
      </c>
      <c r="H167" s="21" t="s">
        <v>10862</v>
      </c>
      <c r="I167" s="21" t="s">
        <v>2646</v>
      </c>
    </row>
    <row r="168" spans="1:9" ht="36" x14ac:dyDescent="0.25">
      <c r="A168" s="22">
        <v>164</v>
      </c>
      <c r="B168" s="22" t="s">
        <v>2641</v>
      </c>
      <c r="C168" s="23" t="s">
        <v>2642</v>
      </c>
      <c r="D168" s="23" t="s">
        <v>2643</v>
      </c>
      <c r="E168" s="23" t="s">
        <v>10863</v>
      </c>
      <c r="F168" s="23" t="s">
        <v>7871</v>
      </c>
      <c r="G168" s="23" t="s">
        <v>10864</v>
      </c>
      <c r="H168" s="23" t="s">
        <v>10865</v>
      </c>
      <c r="I168" s="23" t="s">
        <v>2646</v>
      </c>
    </row>
    <row r="169" spans="1:9" ht="36" x14ac:dyDescent="0.25">
      <c r="A169" s="20">
        <v>165</v>
      </c>
      <c r="B169" s="20" t="s">
        <v>2641</v>
      </c>
      <c r="C169" s="21" t="s">
        <v>2642</v>
      </c>
      <c r="D169" s="21" t="s">
        <v>2643</v>
      </c>
      <c r="E169" s="21" t="s">
        <v>10866</v>
      </c>
      <c r="F169" s="21" t="s">
        <v>10867</v>
      </c>
      <c r="G169" s="21" t="s">
        <v>10868</v>
      </c>
      <c r="H169" s="21" t="s">
        <v>10869</v>
      </c>
      <c r="I169" s="21" t="s">
        <v>2646</v>
      </c>
    </row>
    <row r="170" spans="1:9" ht="72" x14ac:dyDescent="0.25">
      <c r="A170" s="22">
        <v>166</v>
      </c>
      <c r="B170" s="22" t="s">
        <v>2641</v>
      </c>
      <c r="C170" s="23" t="s">
        <v>2642</v>
      </c>
      <c r="D170" s="23" t="s">
        <v>2651</v>
      </c>
      <c r="E170" s="23" t="s">
        <v>10870</v>
      </c>
      <c r="F170" s="23" t="s">
        <v>2653</v>
      </c>
      <c r="G170" s="23" t="s">
        <v>10871</v>
      </c>
      <c r="H170" s="23" t="s">
        <v>10872</v>
      </c>
      <c r="I170" s="23" t="s">
        <v>2654</v>
      </c>
    </row>
    <row r="171" spans="1:9" ht="36" x14ac:dyDescent="0.25">
      <c r="A171" s="20">
        <v>167</v>
      </c>
      <c r="B171" s="20" t="s">
        <v>2641</v>
      </c>
      <c r="C171" s="21" t="s">
        <v>2642</v>
      </c>
      <c r="D171" s="21" t="s">
        <v>7929</v>
      </c>
      <c r="E171" s="21" t="s">
        <v>10873</v>
      </c>
      <c r="F171" s="21" t="s">
        <v>10874</v>
      </c>
      <c r="G171" s="21" t="s">
        <v>10875</v>
      </c>
      <c r="H171" s="21" t="s">
        <v>10876</v>
      </c>
      <c r="I171" s="21" t="s">
        <v>2686</v>
      </c>
    </row>
    <row r="172" spans="1:9" ht="36" x14ac:dyDescent="0.25">
      <c r="A172" s="22">
        <v>168</v>
      </c>
      <c r="B172" s="22" t="s">
        <v>2641</v>
      </c>
      <c r="C172" s="23" t="s">
        <v>2642</v>
      </c>
      <c r="D172" s="23" t="s">
        <v>7929</v>
      </c>
      <c r="E172" s="23" t="s">
        <v>10877</v>
      </c>
      <c r="F172" s="23" t="s">
        <v>10878</v>
      </c>
      <c r="G172" s="23" t="s">
        <v>10879</v>
      </c>
      <c r="H172" s="23" t="s">
        <v>10880</v>
      </c>
      <c r="I172" s="23" t="s">
        <v>2686</v>
      </c>
    </row>
    <row r="173" spans="1:9" ht="18" x14ac:dyDescent="0.25">
      <c r="A173" s="20">
        <v>169</v>
      </c>
      <c r="B173" s="20" t="s">
        <v>2641</v>
      </c>
      <c r="C173" s="21" t="s">
        <v>2642</v>
      </c>
      <c r="D173" s="21" t="s">
        <v>7929</v>
      </c>
      <c r="E173" s="21" t="s">
        <v>10881</v>
      </c>
      <c r="F173" s="21" t="s">
        <v>7871</v>
      </c>
      <c r="G173" s="21" t="s">
        <v>10882</v>
      </c>
      <c r="H173" s="21" t="s">
        <v>10883</v>
      </c>
      <c r="I173" s="21" t="s">
        <v>2704</v>
      </c>
    </row>
    <row r="174" spans="1:9" ht="18" x14ac:dyDescent="0.25">
      <c r="A174" s="22">
        <v>170</v>
      </c>
      <c r="B174" s="22" t="s">
        <v>2641</v>
      </c>
      <c r="C174" s="23" t="s">
        <v>2642</v>
      </c>
      <c r="D174" s="23" t="s">
        <v>7929</v>
      </c>
      <c r="E174" s="23" t="s">
        <v>10884</v>
      </c>
      <c r="F174" s="23" t="s">
        <v>7945</v>
      </c>
      <c r="G174" s="23" t="s">
        <v>10765</v>
      </c>
      <c r="H174" s="23" t="s">
        <v>10885</v>
      </c>
      <c r="I174" s="23" t="s">
        <v>2704</v>
      </c>
    </row>
    <row r="175" spans="1:9" ht="36" x14ac:dyDescent="0.25">
      <c r="A175" s="20">
        <v>171</v>
      </c>
      <c r="B175" s="20" t="s">
        <v>2641</v>
      </c>
      <c r="C175" s="21" t="s">
        <v>2642</v>
      </c>
      <c r="D175" s="21" t="s">
        <v>7929</v>
      </c>
      <c r="E175" s="21" t="s">
        <v>10886</v>
      </c>
      <c r="F175" s="21"/>
      <c r="G175" s="21" t="s">
        <v>10887</v>
      </c>
      <c r="H175" s="21" t="s">
        <v>10888</v>
      </c>
      <c r="I175" s="21" t="s">
        <v>2717</v>
      </c>
    </row>
    <row r="176" spans="1:9" ht="36" x14ac:dyDescent="0.25">
      <c r="A176" s="22">
        <v>172</v>
      </c>
      <c r="B176" s="22" t="s">
        <v>2641</v>
      </c>
      <c r="C176" s="23" t="s">
        <v>2642</v>
      </c>
      <c r="D176" s="23" t="s">
        <v>7929</v>
      </c>
      <c r="E176" s="23" t="s">
        <v>10889</v>
      </c>
      <c r="F176" s="23" t="s">
        <v>2653</v>
      </c>
      <c r="G176" s="23" t="s">
        <v>2721</v>
      </c>
      <c r="H176" s="23" t="s">
        <v>10890</v>
      </c>
      <c r="I176" s="23" t="s">
        <v>2717</v>
      </c>
    </row>
    <row r="177" spans="1:9" ht="54" x14ac:dyDescent="0.25">
      <c r="A177" s="20">
        <v>173</v>
      </c>
      <c r="B177" s="20" t="s">
        <v>2641</v>
      </c>
      <c r="C177" s="21" t="s">
        <v>2642</v>
      </c>
      <c r="D177" s="21" t="s">
        <v>7929</v>
      </c>
      <c r="E177" s="21" t="s">
        <v>10891</v>
      </c>
      <c r="F177" s="21"/>
      <c r="G177" s="21" t="s">
        <v>10892</v>
      </c>
      <c r="H177" s="21" t="s">
        <v>8429</v>
      </c>
      <c r="I177" s="21" t="s">
        <v>2717</v>
      </c>
    </row>
    <row r="178" spans="1:9" ht="36" x14ac:dyDescent="0.25">
      <c r="A178" s="22">
        <v>174</v>
      </c>
      <c r="B178" s="22" t="s">
        <v>2641</v>
      </c>
      <c r="C178" s="23" t="s">
        <v>2642</v>
      </c>
      <c r="D178" s="23" t="s">
        <v>7929</v>
      </c>
      <c r="E178" s="23" t="s">
        <v>10893</v>
      </c>
      <c r="F178" s="23"/>
      <c r="G178" s="23" t="s">
        <v>10894</v>
      </c>
      <c r="H178" s="23" t="s">
        <v>10895</v>
      </c>
      <c r="I178" s="23" t="s">
        <v>2717</v>
      </c>
    </row>
    <row r="179" spans="1:9" ht="18" x14ac:dyDescent="0.25">
      <c r="A179" s="20">
        <v>175</v>
      </c>
      <c r="B179" s="20" t="s">
        <v>2641</v>
      </c>
      <c r="C179" s="21" t="s">
        <v>2642</v>
      </c>
      <c r="D179" s="21" t="s">
        <v>7969</v>
      </c>
      <c r="E179" s="21" t="s">
        <v>10896</v>
      </c>
      <c r="F179" s="21" t="s">
        <v>10897</v>
      </c>
      <c r="G179" s="21" t="s">
        <v>10898</v>
      </c>
      <c r="H179" s="21" t="s">
        <v>10899</v>
      </c>
      <c r="I179" s="21" t="s">
        <v>2749</v>
      </c>
    </row>
    <row r="180" spans="1:9" ht="36" x14ac:dyDescent="0.25">
      <c r="A180" s="22">
        <v>176</v>
      </c>
      <c r="B180" s="22" t="s">
        <v>2641</v>
      </c>
      <c r="C180" s="23" t="s">
        <v>2642</v>
      </c>
      <c r="D180" s="23" t="s">
        <v>7929</v>
      </c>
      <c r="E180" s="23" t="s">
        <v>10900</v>
      </c>
      <c r="F180" s="23"/>
      <c r="G180" s="23" t="s">
        <v>10901</v>
      </c>
      <c r="H180" s="23" t="s">
        <v>8429</v>
      </c>
      <c r="I180" s="23" t="s">
        <v>2686</v>
      </c>
    </row>
    <row r="181" spans="1:9" ht="36" x14ac:dyDescent="0.25">
      <c r="A181" s="20">
        <v>177</v>
      </c>
      <c r="B181" s="20" t="s">
        <v>2932</v>
      </c>
      <c r="C181" s="21" t="s">
        <v>2933</v>
      </c>
      <c r="D181" s="21" t="s">
        <v>8120</v>
      </c>
      <c r="E181" s="21" t="s">
        <v>10902</v>
      </c>
      <c r="F181" s="21" t="s">
        <v>10903</v>
      </c>
      <c r="G181" s="21" t="s">
        <v>8429</v>
      </c>
      <c r="H181" s="21" t="s">
        <v>8122</v>
      </c>
      <c r="I181" s="21" t="s">
        <v>2654</v>
      </c>
    </row>
    <row r="182" spans="1:9" ht="36" x14ac:dyDescent="0.25">
      <c r="A182" s="22">
        <v>178</v>
      </c>
      <c r="B182" s="22" t="s">
        <v>2932</v>
      </c>
      <c r="C182" s="23" t="s">
        <v>2933</v>
      </c>
      <c r="D182" s="23" t="s">
        <v>2934</v>
      </c>
      <c r="E182" s="23" t="s">
        <v>10904</v>
      </c>
      <c r="F182" s="23"/>
      <c r="G182" s="23" t="s">
        <v>10905</v>
      </c>
      <c r="H182" s="23" t="s">
        <v>10906</v>
      </c>
      <c r="I182" s="23" t="s">
        <v>2937</v>
      </c>
    </row>
    <row r="183" spans="1:9" ht="36" x14ac:dyDescent="0.25">
      <c r="A183" s="20">
        <v>179</v>
      </c>
      <c r="B183" s="20" t="s">
        <v>2932</v>
      </c>
      <c r="C183" s="21" t="s">
        <v>2933</v>
      </c>
      <c r="D183" s="21" t="s">
        <v>2934</v>
      </c>
      <c r="E183" s="21" t="s">
        <v>10907</v>
      </c>
      <c r="F183" s="21"/>
      <c r="G183" s="21" t="s">
        <v>10905</v>
      </c>
      <c r="H183" s="21" t="s">
        <v>10908</v>
      </c>
      <c r="I183" s="21" t="s">
        <v>2937</v>
      </c>
    </row>
    <row r="184" spans="1:9" ht="36" x14ac:dyDescent="0.25">
      <c r="A184" s="22">
        <v>180</v>
      </c>
      <c r="B184" s="22" t="s">
        <v>2932</v>
      </c>
      <c r="C184" s="23" t="s">
        <v>2933</v>
      </c>
      <c r="D184" s="23" t="s">
        <v>2934</v>
      </c>
      <c r="E184" s="23" t="s">
        <v>10909</v>
      </c>
      <c r="F184" s="23"/>
      <c r="G184" s="23" t="s">
        <v>10905</v>
      </c>
      <c r="H184" s="23" t="s">
        <v>8429</v>
      </c>
      <c r="I184" s="23" t="s">
        <v>2937</v>
      </c>
    </row>
    <row r="185" spans="1:9" ht="36" x14ac:dyDescent="0.25">
      <c r="A185" s="20">
        <v>181</v>
      </c>
      <c r="B185" s="20" t="s">
        <v>2932</v>
      </c>
      <c r="C185" s="21" t="s">
        <v>2933</v>
      </c>
      <c r="D185" s="21" t="s">
        <v>2934</v>
      </c>
      <c r="E185" s="21" t="s">
        <v>10910</v>
      </c>
      <c r="F185" s="21"/>
      <c r="G185" s="21" t="s">
        <v>10905</v>
      </c>
      <c r="H185" s="21" t="s">
        <v>8429</v>
      </c>
      <c r="I185" s="21" t="s">
        <v>2937</v>
      </c>
    </row>
    <row r="186" spans="1:9" ht="36" x14ac:dyDescent="0.25">
      <c r="A186" s="22">
        <v>182</v>
      </c>
      <c r="B186" s="22" t="s">
        <v>2932</v>
      </c>
      <c r="C186" s="23" t="s">
        <v>2933</v>
      </c>
      <c r="D186" s="23" t="s">
        <v>2934</v>
      </c>
      <c r="E186" s="23" t="s">
        <v>10911</v>
      </c>
      <c r="F186" s="23"/>
      <c r="G186" s="23" t="s">
        <v>10905</v>
      </c>
      <c r="H186" s="23" t="s">
        <v>8429</v>
      </c>
      <c r="I186" s="23" t="s">
        <v>2937</v>
      </c>
    </row>
    <row r="187" spans="1:9" ht="18" x14ac:dyDescent="0.25">
      <c r="A187" s="20">
        <v>183</v>
      </c>
      <c r="B187" s="20" t="s">
        <v>2932</v>
      </c>
      <c r="C187" s="21" t="s">
        <v>2933</v>
      </c>
      <c r="D187" s="21" t="s">
        <v>2934</v>
      </c>
      <c r="E187" s="21" t="s">
        <v>10912</v>
      </c>
      <c r="F187" s="21"/>
      <c r="G187" s="21" t="s">
        <v>10913</v>
      </c>
      <c r="H187" s="21" t="s">
        <v>8150</v>
      </c>
      <c r="I187" s="21" t="s">
        <v>2971</v>
      </c>
    </row>
    <row r="188" spans="1:9" ht="36" x14ac:dyDescent="0.25">
      <c r="A188" s="22">
        <v>184</v>
      </c>
      <c r="B188" s="22" t="s">
        <v>2932</v>
      </c>
      <c r="C188" s="23" t="s">
        <v>2933</v>
      </c>
      <c r="D188" s="23" t="s">
        <v>3018</v>
      </c>
      <c r="E188" s="23" t="s">
        <v>10914</v>
      </c>
      <c r="F188" s="23"/>
      <c r="G188" s="23" t="s">
        <v>10915</v>
      </c>
      <c r="H188" s="23" t="s">
        <v>10916</v>
      </c>
      <c r="I188" s="23" t="s">
        <v>3025</v>
      </c>
    </row>
    <row r="189" spans="1:9" ht="36" x14ac:dyDescent="0.25">
      <c r="A189" s="20">
        <v>185</v>
      </c>
      <c r="B189" s="20" t="s">
        <v>2932</v>
      </c>
      <c r="C189" s="21" t="s">
        <v>2933</v>
      </c>
      <c r="D189" s="21" t="s">
        <v>3018</v>
      </c>
      <c r="E189" s="21" t="s">
        <v>10917</v>
      </c>
      <c r="F189" s="21" t="s">
        <v>10918</v>
      </c>
      <c r="G189" s="21" t="s">
        <v>10913</v>
      </c>
      <c r="H189" s="21" t="s">
        <v>3035</v>
      </c>
      <c r="I189" s="21" t="s">
        <v>3025</v>
      </c>
    </row>
    <row r="190" spans="1:9" ht="36" x14ac:dyDescent="0.25">
      <c r="A190" s="22">
        <v>186</v>
      </c>
      <c r="B190" s="22" t="s">
        <v>2932</v>
      </c>
      <c r="C190" s="23" t="s">
        <v>2933</v>
      </c>
      <c r="D190" s="23" t="s">
        <v>3018</v>
      </c>
      <c r="E190" s="23" t="s">
        <v>10919</v>
      </c>
      <c r="F190" s="23" t="s">
        <v>10918</v>
      </c>
      <c r="G190" s="23" t="s">
        <v>10920</v>
      </c>
      <c r="H190" s="23" t="s">
        <v>10921</v>
      </c>
      <c r="I190" s="23" t="s">
        <v>3021</v>
      </c>
    </row>
    <row r="191" spans="1:9" ht="36" x14ac:dyDescent="0.25">
      <c r="A191" s="20">
        <v>187</v>
      </c>
      <c r="B191" s="20" t="s">
        <v>2932</v>
      </c>
      <c r="C191" s="21" t="s">
        <v>2933</v>
      </c>
      <c r="D191" s="21" t="s">
        <v>3018</v>
      </c>
      <c r="E191" s="21" t="s">
        <v>10922</v>
      </c>
      <c r="F191" s="21"/>
      <c r="G191" s="21" t="s">
        <v>10923</v>
      </c>
      <c r="H191" s="21" t="s">
        <v>10924</v>
      </c>
      <c r="I191" s="21" t="s">
        <v>3051</v>
      </c>
    </row>
    <row r="192" spans="1:9" ht="36" x14ac:dyDescent="0.25">
      <c r="A192" s="22">
        <v>188</v>
      </c>
      <c r="B192" s="22" t="s">
        <v>2932</v>
      </c>
      <c r="C192" s="23" t="s">
        <v>2933</v>
      </c>
      <c r="D192" s="23" t="s">
        <v>3018</v>
      </c>
      <c r="E192" s="23" t="s">
        <v>10925</v>
      </c>
      <c r="F192" s="23"/>
      <c r="G192" s="23" t="s">
        <v>10675</v>
      </c>
      <c r="H192" s="23" t="s">
        <v>3071</v>
      </c>
      <c r="I192" s="23" t="s">
        <v>3051</v>
      </c>
    </row>
    <row r="193" spans="1:9" ht="18" x14ac:dyDescent="0.25">
      <c r="A193" s="20">
        <v>189</v>
      </c>
      <c r="B193" s="20" t="s">
        <v>3134</v>
      </c>
      <c r="C193" s="21" t="s">
        <v>3135</v>
      </c>
      <c r="D193" s="21" t="s">
        <v>3137</v>
      </c>
      <c r="E193" s="21" t="s">
        <v>10926</v>
      </c>
      <c r="F193" s="21"/>
      <c r="G193" s="21" t="s">
        <v>10756</v>
      </c>
      <c r="H193" s="21" t="s">
        <v>8429</v>
      </c>
      <c r="I193" s="21" t="s">
        <v>2678</v>
      </c>
    </row>
    <row r="194" spans="1:9" ht="18" x14ac:dyDescent="0.25">
      <c r="A194" s="22">
        <v>190</v>
      </c>
      <c r="B194" s="22" t="s">
        <v>3134</v>
      </c>
      <c r="C194" s="23" t="s">
        <v>3135</v>
      </c>
      <c r="D194" s="23" t="s">
        <v>3137</v>
      </c>
      <c r="E194" s="23" t="s">
        <v>10927</v>
      </c>
      <c r="F194" s="23"/>
      <c r="G194" s="23" t="s">
        <v>10756</v>
      </c>
      <c r="H194" s="23" t="s">
        <v>8429</v>
      </c>
      <c r="I194" s="23" t="s">
        <v>2678</v>
      </c>
    </row>
    <row r="195" spans="1:9" ht="18" x14ac:dyDescent="0.25">
      <c r="A195" s="20">
        <v>191</v>
      </c>
      <c r="B195" s="20" t="s">
        <v>3134</v>
      </c>
      <c r="C195" s="21" t="s">
        <v>3135</v>
      </c>
      <c r="D195" s="21" t="s">
        <v>3137</v>
      </c>
      <c r="E195" s="21" t="s">
        <v>10928</v>
      </c>
      <c r="F195" s="21"/>
      <c r="G195" s="21" t="s">
        <v>10756</v>
      </c>
      <c r="H195" s="21" t="s">
        <v>8429</v>
      </c>
      <c r="I195" s="21" t="s">
        <v>2678</v>
      </c>
    </row>
    <row r="196" spans="1:9" ht="18" x14ac:dyDescent="0.25">
      <c r="A196" s="22">
        <v>192</v>
      </c>
      <c r="B196" s="22" t="s">
        <v>3134</v>
      </c>
      <c r="C196" s="23" t="s">
        <v>3135</v>
      </c>
      <c r="D196" s="23" t="s">
        <v>3137</v>
      </c>
      <c r="E196" s="23" t="s">
        <v>10929</v>
      </c>
      <c r="F196" s="23"/>
      <c r="G196" s="23" t="s">
        <v>10930</v>
      </c>
      <c r="H196" s="23" t="s">
        <v>10931</v>
      </c>
      <c r="I196" s="23" t="s">
        <v>3157</v>
      </c>
    </row>
    <row r="197" spans="1:9" ht="36" x14ac:dyDescent="0.25">
      <c r="A197" s="20">
        <v>193</v>
      </c>
      <c r="B197" s="20" t="s">
        <v>3134</v>
      </c>
      <c r="C197" s="21" t="s">
        <v>3135</v>
      </c>
      <c r="D197" s="21" t="s">
        <v>2473</v>
      </c>
      <c r="E197" s="21" t="s">
        <v>10932</v>
      </c>
      <c r="F197" s="21"/>
      <c r="G197" s="21" t="s">
        <v>10933</v>
      </c>
      <c r="H197" s="21" t="s">
        <v>10934</v>
      </c>
      <c r="I197" s="21" t="s">
        <v>604</v>
      </c>
    </row>
    <row r="198" spans="1:9" ht="36" x14ac:dyDescent="0.25">
      <c r="A198" s="22">
        <v>194</v>
      </c>
      <c r="B198" s="22" t="s">
        <v>3134</v>
      </c>
      <c r="C198" s="23" t="s">
        <v>3135</v>
      </c>
      <c r="D198" s="23" t="s">
        <v>3183</v>
      </c>
      <c r="E198" s="23" t="s">
        <v>10935</v>
      </c>
      <c r="F198" s="23"/>
      <c r="G198" s="23" t="s">
        <v>10936</v>
      </c>
      <c r="H198" s="23" t="s">
        <v>8429</v>
      </c>
      <c r="I198" s="23" t="s">
        <v>3185</v>
      </c>
    </row>
    <row r="199" spans="1:9" ht="36" x14ac:dyDescent="0.25">
      <c r="A199" s="20">
        <v>195</v>
      </c>
      <c r="B199" s="20" t="s">
        <v>3134</v>
      </c>
      <c r="C199" s="21" t="s">
        <v>3135</v>
      </c>
      <c r="D199" s="21" t="s">
        <v>3183</v>
      </c>
      <c r="E199" s="21" t="s">
        <v>10937</v>
      </c>
      <c r="F199" s="21"/>
      <c r="G199" s="21" t="s">
        <v>10936</v>
      </c>
      <c r="H199" s="21" t="s">
        <v>8429</v>
      </c>
      <c r="I199" s="21" t="s">
        <v>3185</v>
      </c>
    </row>
    <row r="200" spans="1:9" ht="36" x14ac:dyDescent="0.25">
      <c r="A200" s="22">
        <v>196</v>
      </c>
      <c r="B200" s="22" t="s">
        <v>3134</v>
      </c>
      <c r="C200" s="23" t="s">
        <v>3135</v>
      </c>
      <c r="D200" s="23" t="s">
        <v>3183</v>
      </c>
      <c r="E200" s="23" t="s">
        <v>10938</v>
      </c>
      <c r="F200" s="23"/>
      <c r="G200" s="23" t="s">
        <v>10936</v>
      </c>
      <c r="H200" s="23" t="s">
        <v>8429</v>
      </c>
      <c r="I200" s="23" t="s">
        <v>3185</v>
      </c>
    </row>
    <row r="201" spans="1:9" ht="36" x14ac:dyDescent="0.25">
      <c r="A201" s="20">
        <v>197</v>
      </c>
      <c r="B201" s="20" t="s">
        <v>3134</v>
      </c>
      <c r="C201" s="21" t="s">
        <v>3135</v>
      </c>
      <c r="D201" s="21" t="s">
        <v>3183</v>
      </c>
      <c r="E201" s="21" t="s">
        <v>10939</v>
      </c>
      <c r="F201" s="21"/>
      <c r="G201" s="21" t="s">
        <v>10936</v>
      </c>
      <c r="H201" s="21" t="s">
        <v>8429</v>
      </c>
      <c r="I201" s="21" t="s">
        <v>3185</v>
      </c>
    </row>
    <row r="202" spans="1:9" ht="36" x14ac:dyDescent="0.25">
      <c r="A202" s="22">
        <v>198</v>
      </c>
      <c r="B202" s="22" t="s">
        <v>3134</v>
      </c>
      <c r="C202" s="23" t="s">
        <v>3135</v>
      </c>
      <c r="D202" s="23" t="s">
        <v>3183</v>
      </c>
      <c r="E202" s="23" t="s">
        <v>10940</v>
      </c>
      <c r="F202" s="23"/>
      <c r="G202" s="23" t="s">
        <v>10936</v>
      </c>
      <c r="H202" s="23" t="s">
        <v>8429</v>
      </c>
      <c r="I202" s="23" t="s">
        <v>3185</v>
      </c>
    </row>
    <row r="203" spans="1:9" ht="54" x14ac:dyDescent="0.25">
      <c r="A203" s="20">
        <v>199</v>
      </c>
      <c r="B203" s="20" t="s">
        <v>3134</v>
      </c>
      <c r="C203" s="21" t="s">
        <v>3135</v>
      </c>
      <c r="D203" s="21" t="s">
        <v>3183</v>
      </c>
      <c r="E203" s="21" t="s">
        <v>10941</v>
      </c>
      <c r="F203" s="21"/>
      <c r="G203" s="21" t="s">
        <v>10942</v>
      </c>
      <c r="H203" s="21" t="s">
        <v>10943</v>
      </c>
      <c r="I203" s="21" t="s">
        <v>3210</v>
      </c>
    </row>
    <row r="204" spans="1:9" ht="18" x14ac:dyDescent="0.25">
      <c r="A204" s="22">
        <v>200</v>
      </c>
      <c r="B204" s="22" t="s">
        <v>3134</v>
      </c>
      <c r="C204" s="23" t="s">
        <v>3135</v>
      </c>
      <c r="D204" s="23" t="s">
        <v>3222</v>
      </c>
      <c r="E204" s="23" t="s">
        <v>10944</v>
      </c>
      <c r="F204" s="23"/>
      <c r="G204" s="23" t="s">
        <v>10945</v>
      </c>
      <c r="H204" s="23" t="s">
        <v>10946</v>
      </c>
      <c r="I204" s="23" t="s">
        <v>3232</v>
      </c>
    </row>
    <row r="205" spans="1:9" ht="36" x14ac:dyDescent="0.25">
      <c r="A205" s="20">
        <v>201</v>
      </c>
      <c r="B205" s="20" t="s">
        <v>3134</v>
      </c>
      <c r="C205" s="21" t="s">
        <v>3135</v>
      </c>
      <c r="D205" s="21" t="s">
        <v>5530</v>
      </c>
      <c r="E205" s="21" t="s">
        <v>10947</v>
      </c>
      <c r="F205" s="21"/>
      <c r="G205" s="21" t="s">
        <v>10948</v>
      </c>
      <c r="H205" s="21" t="s">
        <v>10949</v>
      </c>
      <c r="I205" s="21" t="s">
        <v>5559</v>
      </c>
    </row>
    <row r="206" spans="1:9" ht="36" x14ac:dyDescent="0.25">
      <c r="A206" s="22">
        <v>202</v>
      </c>
      <c r="B206" s="22" t="s">
        <v>3134</v>
      </c>
      <c r="C206" s="23" t="s">
        <v>3135</v>
      </c>
      <c r="D206" s="23" t="s">
        <v>3299</v>
      </c>
      <c r="E206" s="23" t="s">
        <v>10950</v>
      </c>
      <c r="F206" s="23"/>
      <c r="G206" s="23" t="s">
        <v>10951</v>
      </c>
      <c r="H206" s="23" t="s">
        <v>2072</v>
      </c>
      <c r="I206" s="23" t="s">
        <v>3301</v>
      </c>
    </row>
    <row r="207" spans="1:9" ht="36" x14ac:dyDescent="0.25">
      <c r="A207" s="20">
        <v>203</v>
      </c>
      <c r="B207" s="20" t="s">
        <v>3134</v>
      </c>
      <c r="C207" s="21" t="s">
        <v>3135</v>
      </c>
      <c r="D207" s="21" t="s">
        <v>3306</v>
      </c>
      <c r="E207" s="21" t="s">
        <v>10952</v>
      </c>
      <c r="F207" s="21"/>
      <c r="G207" s="21" t="s">
        <v>10953</v>
      </c>
      <c r="H207" s="21" t="s">
        <v>10954</v>
      </c>
      <c r="I207" s="21" t="s">
        <v>8344</v>
      </c>
    </row>
    <row r="208" spans="1:9" ht="18" x14ac:dyDescent="0.25">
      <c r="A208" s="22">
        <v>204</v>
      </c>
      <c r="B208" s="22" t="s">
        <v>3325</v>
      </c>
      <c r="C208" s="23" t="s">
        <v>3326</v>
      </c>
      <c r="D208" s="23" t="s">
        <v>3330</v>
      </c>
      <c r="E208" s="23" t="s">
        <v>10955</v>
      </c>
      <c r="F208" s="23"/>
      <c r="G208" s="23" t="s">
        <v>10882</v>
      </c>
      <c r="H208" s="23" t="s">
        <v>8429</v>
      </c>
      <c r="I208" s="23" t="s">
        <v>3337</v>
      </c>
    </row>
    <row r="209" spans="1:9" ht="18" x14ac:dyDescent="0.25">
      <c r="A209" s="20">
        <v>205</v>
      </c>
      <c r="B209" s="20" t="s">
        <v>3325</v>
      </c>
      <c r="C209" s="21" t="s">
        <v>3326</v>
      </c>
      <c r="D209" s="21" t="s">
        <v>3330</v>
      </c>
      <c r="E209" s="21" t="s">
        <v>10956</v>
      </c>
      <c r="F209" s="21"/>
      <c r="G209" s="21" t="s">
        <v>10957</v>
      </c>
      <c r="H209" s="21" t="s">
        <v>10958</v>
      </c>
      <c r="I209" s="21" t="s">
        <v>3252</v>
      </c>
    </row>
    <row r="210" spans="1:9" ht="18" x14ac:dyDescent="0.25">
      <c r="A210" s="22">
        <v>206</v>
      </c>
      <c r="B210" s="22" t="s">
        <v>3325</v>
      </c>
      <c r="C210" s="23" t="s">
        <v>3326</v>
      </c>
      <c r="D210" s="23" t="s">
        <v>3330</v>
      </c>
      <c r="E210" s="23" t="s">
        <v>10959</v>
      </c>
      <c r="F210" s="23"/>
      <c r="G210" s="23" t="s">
        <v>10960</v>
      </c>
      <c r="H210" s="23" t="s">
        <v>10961</v>
      </c>
      <c r="I210" s="23" t="s">
        <v>3337</v>
      </c>
    </row>
    <row r="211" spans="1:9" ht="18" x14ac:dyDescent="0.25">
      <c r="A211" s="20">
        <v>207</v>
      </c>
      <c r="B211" s="20" t="s">
        <v>3325</v>
      </c>
      <c r="C211" s="21" t="s">
        <v>3326</v>
      </c>
      <c r="D211" s="21" t="s">
        <v>3330</v>
      </c>
      <c r="E211" s="21" t="s">
        <v>10962</v>
      </c>
      <c r="F211" s="21"/>
      <c r="G211" s="21" t="s">
        <v>10960</v>
      </c>
      <c r="H211" s="21" t="s">
        <v>3381</v>
      </c>
      <c r="I211" s="21" t="s">
        <v>3337</v>
      </c>
    </row>
    <row r="212" spans="1:9" ht="18" x14ac:dyDescent="0.25">
      <c r="A212" s="22">
        <v>208</v>
      </c>
      <c r="B212" s="22" t="s">
        <v>3325</v>
      </c>
      <c r="C212" s="23" t="s">
        <v>3326</v>
      </c>
      <c r="D212" s="23" t="s">
        <v>3330</v>
      </c>
      <c r="E212" s="23" t="s">
        <v>10963</v>
      </c>
      <c r="F212" s="23"/>
      <c r="G212" s="23" t="s">
        <v>10964</v>
      </c>
      <c r="H212" s="23" t="s">
        <v>10965</v>
      </c>
      <c r="I212" s="23" t="s">
        <v>3337</v>
      </c>
    </row>
    <row r="213" spans="1:9" ht="18" x14ac:dyDescent="0.25">
      <c r="A213" s="20">
        <v>209</v>
      </c>
      <c r="B213" s="20" t="s">
        <v>3325</v>
      </c>
      <c r="C213" s="21" t="s">
        <v>3326</v>
      </c>
      <c r="D213" s="21" t="s">
        <v>3330</v>
      </c>
      <c r="E213" s="21" t="s">
        <v>10966</v>
      </c>
      <c r="F213" s="21"/>
      <c r="G213" s="21" t="s">
        <v>10960</v>
      </c>
      <c r="H213" s="21" t="s">
        <v>10967</v>
      </c>
      <c r="I213" s="21" t="s">
        <v>3337</v>
      </c>
    </row>
    <row r="214" spans="1:9" ht="18" x14ac:dyDescent="0.25">
      <c r="A214" s="22">
        <v>210</v>
      </c>
      <c r="B214" s="22" t="s">
        <v>3325</v>
      </c>
      <c r="C214" s="23" t="s">
        <v>3326</v>
      </c>
      <c r="D214" s="23" t="s">
        <v>3330</v>
      </c>
      <c r="E214" s="23" t="s">
        <v>10968</v>
      </c>
      <c r="F214" s="23"/>
      <c r="G214" s="23" t="s">
        <v>10969</v>
      </c>
      <c r="H214" s="23" t="s">
        <v>10970</v>
      </c>
      <c r="I214" s="23" t="s">
        <v>3252</v>
      </c>
    </row>
    <row r="215" spans="1:9" ht="18" x14ac:dyDescent="0.25">
      <c r="A215" s="20">
        <v>211</v>
      </c>
      <c r="B215" s="20" t="s">
        <v>3325</v>
      </c>
      <c r="C215" s="21" t="s">
        <v>3326</v>
      </c>
      <c r="D215" s="21" t="s">
        <v>3330</v>
      </c>
      <c r="E215" s="21" t="s">
        <v>10971</v>
      </c>
      <c r="F215" s="21"/>
      <c r="G215" s="21" t="s">
        <v>10969</v>
      </c>
      <c r="H215" s="21" t="s">
        <v>10972</v>
      </c>
      <c r="I215" s="21" t="s">
        <v>3252</v>
      </c>
    </row>
    <row r="216" spans="1:9" ht="18" x14ac:dyDescent="0.25">
      <c r="A216" s="22">
        <v>212</v>
      </c>
      <c r="B216" s="22" t="s">
        <v>3325</v>
      </c>
      <c r="C216" s="23" t="s">
        <v>3326</v>
      </c>
      <c r="D216" s="23" t="s">
        <v>3330</v>
      </c>
      <c r="E216" s="23" t="s">
        <v>10973</v>
      </c>
      <c r="F216" s="23"/>
      <c r="G216" s="23" t="s">
        <v>10969</v>
      </c>
      <c r="H216" s="23" t="s">
        <v>10974</v>
      </c>
      <c r="I216" s="23" t="s">
        <v>3252</v>
      </c>
    </row>
    <row r="217" spans="1:9" ht="18" x14ac:dyDescent="0.25">
      <c r="A217" s="20">
        <v>213</v>
      </c>
      <c r="B217" s="20" t="s">
        <v>3325</v>
      </c>
      <c r="C217" s="21" t="s">
        <v>3326</v>
      </c>
      <c r="D217" s="21" t="s">
        <v>3330</v>
      </c>
      <c r="E217" s="21" t="s">
        <v>10975</v>
      </c>
      <c r="F217" s="21"/>
      <c r="G217" s="21" t="s">
        <v>10976</v>
      </c>
      <c r="H217" s="21" t="s">
        <v>10977</v>
      </c>
      <c r="I217" s="21" t="s">
        <v>3337</v>
      </c>
    </row>
    <row r="218" spans="1:9" ht="36" x14ac:dyDescent="0.25">
      <c r="A218" s="22">
        <v>214</v>
      </c>
      <c r="B218" s="22" t="s">
        <v>3325</v>
      </c>
      <c r="C218" s="23" t="s">
        <v>3326</v>
      </c>
      <c r="D218" s="23" t="s">
        <v>5530</v>
      </c>
      <c r="E218" s="23" t="s">
        <v>10978</v>
      </c>
      <c r="F218" s="23"/>
      <c r="G218" s="23" t="s">
        <v>10979</v>
      </c>
      <c r="H218" s="23" t="s">
        <v>10980</v>
      </c>
      <c r="I218" s="23" t="s">
        <v>5533</v>
      </c>
    </row>
    <row r="219" spans="1:9" ht="36" x14ac:dyDescent="0.25">
      <c r="A219" s="20">
        <v>215</v>
      </c>
      <c r="B219" s="20" t="s">
        <v>3325</v>
      </c>
      <c r="C219" s="21" t="s">
        <v>3326</v>
      </c>
      <c r="D219" s="21" t="s">
        <v>5530</v>
      </c>
      <c r="E219" s="21" t="s">
        <v>10981</v>
      </c>
      <c r="F219" s="21"/>
      <c r="G219" s="21" t="s">
        <v>10982</v>
      </c>
      <c r="H219" s="21" t="s">
        <v>10983</v>
      </c>
      <c r="I219" s="21" t="s">
        <v>5533</v>
      </c>
    </row>
    <row r="220" spans="1:9" ht="36" x14ac:dyDescent="0.25">
      <c r="A220" s="22">
        <v>216</v>
      </c>
      <c r="B220" s="22" t="s">
        <v>3325</v>
      </c>
      <c r="C220" s="23" t="s">
        <v>3326</v>
      </c>
      <c r="D220" s="23" t="s">
        <v>10984</v>
      </c>
      <c r="E220" s="23" t="s">
        <v>10985</v>
      </c>
      <c r="F220" s="23"/>
      <c r="G220" s="23" t="s">
        <v>10986</v>
      </c>
      <c r="H220" s="23" t="s">
        <v>10987</v>
      </c>
      <c r="I220" s="23" t="s">
        <v>10988</v>
      </c>
    </row>
    <row r="221" spans="1:9" ht="36" x14ac:dyDescent="0.25">
      <c r="A221" s="20">
        <v>217</v>
      </c>
      <c r="B221" s="20" t="s">
        <v>3758</v>
      </c>
      <c r="C221" s="21" t="s">
        <v>3759</v>
      </c>
      <c r="D221" s="21" t="s">
        <v>3789</v>
      </c>
      <c r="E221" s="21" t="s">
        <v>10989</v>
      </c>
      <c r="F221" s="21" t="s">
        <v>10990</v>
      </c>
      <c r="G221" s="21" t="s">
        <v>10991</v>
      </c>
      <c r="H221" s="21" t="s">
        <v>10992</v>
      </c>
      <c r="I221" s="21" t="s">
        <v>10993</v>
      </c>
    </row>
    <row r="222" spans="1:9" ht="90" x14ac:dyDescent="0.25">
      <c r="A222" s="22">
        <v>218</v>
      </c>
      <c r="B222" s="22" t="s">
        <v>3909</v>
      </c>
      <c r="C222" s="23" t="s">
        <v>3910</v>
      </c>
      <c r="D222" s="23" t="s">
        <v>3942</v>
      </c>
      <c r="E222" s="23" t="s">
        <v>10994</v>
      </c>
      <c r="F222" s="23" t="s">
        <v>10995</v>
      </c>
      <c r="G222" s="23" t="s">
        <v>10996</v>
      </c>
      <c r="H222" s="23" t="s">
        <v>10997</v>
      </c>
      <c r="I222" s="23" t="s">
        <v>3947</v>
      </c>
    </row>
    <row r="223" spans="1:9" ht="36" x14ac:dyDescent="0.25">
      <c r="A223" s="20">
        <v>219</v>
      </c>
      <c r="B223" s="20" t="s">
        <v>3909</v>
      </c>
      <c r="C223" s="21" t="s">
        <v>3910</v>
      </c>
      <c r="D223" s="21" t="s">
        <v>3990</v>
      </c>
      <c r="E223" s="21" t="s">
        <v>10998</v>
      </c>
      <c r="F223" s="21" t="s">
        <v>10999</v>
      </c>
      <c r="G223" s="21" t="s">
        <v>11000</v>
      </c>
      <c r="H223" s="21" t="s">
        <v>11001</v>
      </c>
      <c r="I223" s="21" t="s">
        <v>4001</v>
      </c>
    </row>
    <row r="224" spans="1:9" ht="36" x14ac:dyDescent="0.25">
      <c r="A224" s="22">
        <v>220</v>
      </c>
      <c r="B224" s="22" t="s">
        <v>3909</v>
      </c>
      <c r="C224" s="23" t="s">
        <v>3910</v>
      </c>
      <c r="D224" s="23" t="s">
        <v>3990</v>
      </c>
      <c r="E224" s="23" t="s">
        <v>11002</v>
      </c>
      <c r="F224" s="23"/>
      <c r="G224" s="23" t="s">
        <v>11003</v>
      </c>
      <c r="H224" s="23" t="s">
        <v>11004</v>
      </c>
      <c r="I224" s="23" t="s">
        <v>4001</v>
      </c>
    </row>
    <row r="225" spans="1:9" ht="36" x14ac:dyDescent="0.25">
      <c r="A225" s="20">
        <v>221</v>
      </c>
      <c r="B225" s="20" t="s">
        <v>3909</v>
      </c>
      <c r="C225" s="21" t="s">
        <v>3910</v>
      </c>
      <c r="D225" s="21" t="s">
        <v>4044</v>
      </c>
      <c r="E225" s="21" t="s">
        <v>11005</v>
      </c>
      <c r="F225" s="21"/>
      <c r="G225" s="21" t="s">
        <v>8429</v>
      </c>
      <c r="H225" s="21" t="s">
        <v>8429</v>
      </c>
      <c r="I225" s="21" t="s">
        <v>4047</v>
      </c>
    </row>
    <row r="226" spans="1:9" ht="36" x14ac:dyDescent="0.25">
      <c r="A226" s="22">
        <v>222</v>
      </c>
      <c r="B226" s="22" t="s">
        <v>3909</v>
      </c>
      <c r="C226" s="23" t="s">
        <v>3910</v>
      </c>
      <c r="D226" s="23" t="s">
        <v>4044</v>
      </c>
      <c r="E226" s="23" t="s">
        <v>11006</v>
      </c>
      <c r="F226" s="23"/>
      <c r="G226" s="23" t="s">
        <v>8429</v>
      </c>
      <c r="H226" s="23" t="s">
        <v>8429</v>
      </c>
      <c r="I226" s="23" t="s">
        <v>4047</v>
      </c>
    </row>
    <row r="227" spans="1:9" ht="36" x14ac:dyDescent="0.25">
      <c r="A227" s="20">
        <v>223</v>
      </c>
      <c r="B227" s="20" t="s">
        <v>3909</v>
      </c>
      <c r="C227" s="21" t="s">
        <v>3910</v>
      </c>
      <c r="D227" s="21" t="s">
        <v>4044</v>
      </c>
      <c r="E227" s="21" t="s">
        <v>11007</v>
      </c>
      <c r="F227" s="21"/>
      <c r="G227" s="21" t="s">
        <v>8429</v>
      </c>
      <c r="H227" s="21" t="s">
        <v>8429</v>
      </c>
      <c r="I227" s="21" t="s">
        <v>4047</v>
      </c>
    </row>
    <row r="228" spans="1:9" ht="36" x14ac:dyDescent="0.25">
      <c r="A228" s="22">
        <v>224</v>
      </c>
      <c r="B228" s="22" t="s">
        <v>3909</v>
      </c>
      <c r="C228" s="23" t="s">
        <v>3910</v>
      </c>
      <c r="D228" s="23" t="s">
        <v>4044</v>
      </c>
      <c r="E228" s="23" t="s">
        <v>11008</v>
      </c>
      <c r="F228" s="23"/>
      <c r="G228" s="23" t="s">
        <v>8429</v>
      </c>
      <c r="H228" s="23" t="s">
        <v>8429</v>
      </c>
      <c r="I228" s="23" t="s">
        <v>4047</v>
      </c>
    </row>
    <row r="229" spans="1:9" ht="36" x14ac:dyDescent="0.25">
      <c r="A229" s="20">
        <v>225</v>
      </c>
      <c r="B229" s="20" t="s">
        <v>3909</v>
      </c>
      <c r="C229" s="21" t="s">
        <v>3910</v>
      </c>
      <c r="D229" s="21" t="s">
        <v>4044</v>
      </c>
      <c r="E229" s="21" t="s">
        <v>11009</v>
      </c>
      <c r="F229" s="21"/>
      <c r="G229" s="21" t="s">
        <v>8429</v>
      </c>
      <c r="H229" s="21" t="s">
        <v>8429</v>
      </c>
      <c r="I229" s="21" t="s">
        <v>4047</v>
      </c>
    </row>
    <row r="230" spans="1:9" ht="54" x14ac:dyDescent="0.25">
      <c r="A230" s="22">
        <v>226</v>
      </c>
      <c r="B230" s="22" t="s">
        <v>3909</v>
      </c>
      <c r="C230" s="23" t="s">
        <v>3910</v>
      </c>
      <c r="D230" s="23" t="s">
        <v>5530</v>
      </c>
      <c r="E230" s="23" t="s">
        <v>11010</v>
      </c>
      <c r="F230" s="23"/>
      <c r="G230" s="23" t="s">
        <v>11011</v>
      </c>
      <c r="H230" s="23" t="s">
        <v>11012</v>
      </c>
      <c r="I230" s="23" t="s">
        <v>5533</v>
      </c>
    </row>
    <row r="231" spans="1:9" ht="18" x14ac:dyDescent="0.25">
      <c r="A231" s="20">
        <v>227</v>
      </c>
      <c r="B231" s="20" t="s">
        <v>4065</v>
      </c>
      <c r="C231" s="21" t="s">
        <v>4066</v>
      </c>
      <c r="D231" s="21" t="s">
        <v>4068</v>
      </c>
      <c r="E231" s="21" t="s">
        <v>11013</v>
      </c>
      <c r="F231" s="21"/>
      <c r="G231" s="21" t="s">
        <v>11014</v>
      </c>
      <c r="H231" s="21" t="s">
        <v>11015</v>
      </c>
      <c r="I231" s="21" t="s">
        <v>3832</v>
      </c>
    </row>
    <row r="232" spans="1:9" ht="18" x14ac:dyDescent="0.25">
      <c r="A232" s="22">
        <v>228</v>
      </c>
      <c r="B232" s="22" t="s">
        <v>4065</v>
      </c>
      <c r="C232" s="23" t="s">
        <v>4066</v>
      </c>
      <c r="D232" s="23" t="s">
        <v>4102</v>
      </c>
      <c r="E232" s="23" t="s">
        <v>11016</v>
      </c>
      <c r="F232" s="23"/>
      <c r="G232" s="23" t="s">
        <v>11017</v>
      </c>
      <c r="H232" s="23" t="s">
        <v>11018</v>
      </c>
      <c r="I232" s="23" t="s">
        <v>4104</v>
      </c>
    </row>
    <row r="233" spans="1:9" ht="36" x14ac:dyDescent="0.25">
      <c r="A233" s="20">
        <v>229</v>
      </c>
      <c r="B233" s="20" t="s">
        <v>4065</v>
      </c>
      <c r="C233" s="21" t="s">
        <v>4066</v>
      </c>
      <c r="D233" s="21" t="s">
        <v>4163</v>
      </c>
      <c r="E233" s="21" t="s">
        <v>11019</v>
      </c>
      <c r="F233" s="21"/>
      <c r="G233" s="21" t="s">
        <v>11020</v>
      </c>
      <c r="H233" s="21" t="s">
        <v>11021</v>
      </c>
      <c r="I233" s="21" t="s">
        <v>4165</v>
      </c>
    </row>
    <row r="234" spans="1:9" ht="36" x14ac:dyDescent="0.25">
      <c r="A234" s="22">
        <v>230</v>
      </c>
      <c r="B234" s="22" t="s">
        <v>4065</v>
      </c>
      <c r="C234" s="23" t="s">
        <v>4066</v>
      </c>
      <c r="D234" s="23" t="s">
        <v>11022</v>
      </c>
      <c r="E234" s="23" t="s">
        <v>11023</v>
      </c>
      <c r="F234" s="23"/>
      <c r="G234" s="23" t="s">
        <v>11024</v>
      </c>
      <c r="H234" s="23" t="s">
        <v>11025</v>
      </c>
      <c r="I234" s="23" t="s">
        <v>3657</v>
      </c>
    </row>
    <row r="235" spans="1:9" ht="36" x14ac:dyDescent="0.25">
      <c r="A235" s="20">
        <v>231</v>
      </c>
      <c r="B235" s="20" t="s">
        <v>4185</v>
      </c>
      <c r="C235" s="21" t="s">
        <v>4186</v>
      </c>
      <c r="D235" s="21" t="s">
        <v>1758</v>
      </c>
      <c r="E235" s="21" t="s">
        <v>11026</v>
      </c>
      <c r="F235" s="21"/>
      <c r="G235" s="21" t="s">
        <v>11027</v>
      </c>
      <c r="H235" s="21" t="s">
        <v>11028</v>
      </c>
      <c r="I235" s="21" t="s">
        <v>1791</v>
      </c>
    </row>
    <row r="236" spans="1:9" ht="36" x14ac:dyDescent="0.25">
      <c r="A236" s="22">
        <v>232</v>
      </c>
      <c r="B236" s="22" t="s">
        <v>4185</v>
      </c>
      <c r="C236" s="23" t="s">
        <v>4186</v>
      </c>
      <c r="D236" s="23" t="s">
        <v>4288</v>
      </c>
      <c r="E236" s="23" t="s">
        <v>11029</v>
      </c>
      <c r="F236" s="23"/>
      <c r="G236" s="23" t="s">
        <v>11030</v>
      </c>
      <c r="H236" s="23" t="s">
        <v>11031</v>
      </c>
      <c r="I236" s="23" t="s">
        <v>4290</v>
      </c>
    </row>
    <row r="237" spans="1:9" ht="36" x14ac:dyDescent="0.25">
      <c r="A237" s="20">
        <v>233</v>
      </c>
      <c r="B237" s="20" t="s">
        <v>4185</v>
      </c>
      <c r="C237" s="21" t="s">
        <v>4186</v>
      </c>
      <c r="D237" s="21" t="s">
        <v>4288</v>
      </c>
      <c r="E237" s="21" t="s">
        <v>11032</v>
      </c>
      <c r="F237" s="21"/>
      <c r="G237" s="21" t="s">
        <v>11033</v>
      </c>
      <c r="H237" s="21" t="s">
        <v>11034</v>
      </c>
      <c r="I237" s="21" t="s">
        <v>4290</v>
      </c>
    </row>
    <row r="238" spans="1:9" ht="18" x14ac:dyDescent="0.25">
      <c r="A238" s="22">
        <v>234</v>
      </c>
      <c r="B238" s="22" t="s">
        <v>4185</v>
      </c>
      <c r="C238" s="23" t="s">
        <v>4186</v>
      </c>
      <c r="D238" s="23" t="s">
        <v>4288</v>
      </c>
      <c r="E238" s="23" t="s">
        <v>11035</v>
      </c>
      <c r="F238" s="23"/>
      <c r="G238" s="23" t="s">
        <v>11036</v>
      </c>
      <c r="H238" s="23" t="s">
        <v>11037</v>
      </c>
      <c r="I238" s="23" t="s">
        <v>4290</v>
      </c>
    </row>
    <row r="239" spans="1:9" ht="36" x14ac:dyDescent="0.25">
      <c r="A239" s="20">
        <v>235</v>
      </c>
      <c r="B239" s="20" t="s">
        <v>4185</v>
      </c>
      <c r="C239" s="21" t="s">
        <v>4186</v>
      </c>
      <c r="D239" s="21" t="s">
        <v>4288</v>
      </c>
      <c r="E239" s="21" t="s">
        <v>11038</v>
      </c>
      <c r="F239" s="21"/>
      <c r="G239" s="21" t="s">
        <v>11039</v>
      </c>
      <c r="H239" s="21" t="s">
        <v>11040</v>
      </c>
      <c r="I239" s="21" t="s">
        <v>4290</v>
      </c>
    </row>
    <row r="240" spans="1:9" ht="18" x14ac:dyDescent="0.25">
      <c r="A240" s="22">
        <v>236</v>
      </c>
      <c r="B240" s="22" t="s">
        <v>4185</v>
      </c>
      <c r="C240" s="23" t="s">
        <v>4186</v>
      </c>
      <c r="D240" s="23" t="s">
        <v>4352</v>
      </c>
      <c r="E240" s="23" t="s">
        <v>11041</v>
      </c>
      <c r="F240" s="23" t="s">
        <v>10540</v>
      </c>
      <c r="G240" s="23" t="s">
        <v>11030</v>
      </c>
      <c r="H240" s="23" t="s">
        <v>11042</v>
      </c>
      <c r="I240" s="23" t="s">
        <v>4348</v>
      </c>
    </row>
    <row r="241" spans="1:9" ht="36" x14ac:dyDescent="0.25">
      <c r="A241" s="20">
        <v>237</v>
      </c>
      <c r="B241" s="20" t="s">
        <v>4185</v>
      </c>
      <c r="C241" s="21" t="s">
        <v>4186</v>
      </c>
      <c r="D241" s="21" t="s">
        <v>4365</v>
      </c>
      <c r="E241" s="21" t="s">
        <v>11043</v>
      </c>
      <c r="F241" s="21"/>
      <c r="G241" s="21" t="s">
        <v>11044</v>
      </c>
      <c r="H241" s="21" t="s">
        <v>11045</v>
      </c>
      <c r="I241" s="21" t="s">
        <v>4371</v>
      </c>
    </row>
    <row r="242" spans="1:9" ht="36" x14ac:dyDescent="0.25">
      <c r="A242" s="22">
        <v>238</v>
      </c>
      <c r="B242" s="22" t="s">
        <v>4185</v>
      </c>
      <c r="C242" s="23" t="s">
        <v>4186</v>
      </c>
      <c r="D242" s="23" t="s">
        <v>4475</v>
      </c>
      <c r="E242" s="23" t="s">
        <v>11046</v>
      </c>
      <c r="F242" s="23" t="s">
        <v>11047</v>
      </c>
      <c r="G242" s="23" t="s">
        <v>11048</v>
      </c>
      <c r="H242" s="23" t="s">
        <v>11049</v>
      </c>
      <c r="I242" s="23" t="s">
        <v>4456</v>
      </c>
    </row>
    <row r="243" spans="1:9" ht="54" x14ac:dyDescent="0.25">
      <c r="A243" s="20">
        <v>239</v>
      </c>
      <c r="B243" s="20" t="s">
        <v>4185</v>
      </c>
      <c r="C243" s="21" t="s">
        <v>4186</v>
      </c>
      <c r="D243" s="21" t="s">
        <v>4475</v>
      </c>
      <c r="E243" s="21" t="s">
        <v>11050</v>
      </c>
      <c r="F243" s="21"/>
      <c r="G243" s="21" t="s">
        <v>11051</v>
      </c>
      <c r="H243" s="21" t="s">
        <v>11052</v>
      </c>
      <c r="I243" s="21" t="s">
        <v>11053</v>
      </c>
    </row>
    <row r="244" spans="1:9" ht="36" x14ac:dyDescent="0.25">
      <c r="A244" s="22">
        <v>240</v>
      </c>
      <c r="B244" s="22" t="s">
        <v>4185</v>
      </c>
      <c r="C244" s="23" t="s">
        <v>4186</v>
      </c>
      <c r="D244" s="23" t="s">
        <v>4475</v>
      </c>
      <c r="E244" s="23" t="s">
        <v>11054</v>
      </c>
      <c r="F244" s="23" t="s">
        <v>11047</v>
      </c>
      <c r="G244" s="23" t="s">
        <v>11055</v>
      </c>
      <c r="H244" s="23" t="s">
        <v>11056</v>
      </c>
      <c r="I244" s="23" t="s">
        <v>4477</v>
      </c>
    </row>
    <row r="245" spans="1:9" ht="36" x14ac:dyDescent="0.25">
      <c r="A245" s="20">
        <v>241</v>
      </c>
      <c r="B245" s="20" t="s">
        <v>4185</v>
      </c>
      <c r="C245" s="21" t="s">
        <v>4186</v>
      </c>
      <c r="D245" s="21" t="s">
        <v>4475</v>
      </c>
      <c r="E245" s="21" t="s">
        <v>11057</v>
      </c>
      <c r="F245" s="21"/>
      <c r="G245" s="21" t="s">
        <v>8429</v>
      </c>
      <c r="H245" s="21" t="s">
        <v>11058</v>
      </c>
      <c r="I245" s="21" t="s">
        <v>4477</v>
      </c>
    </row>
    <row r="246" spans="1:9" ht="36" x14ac:dyDescent="0.25">
      <c r="A246" s="22">
        <v>242</v>
      </c>
      <c r="B246" s="22" t="s">
        <v>4185</v>
      </c>
      <c r="C246" s="23" t="s">
        <v>4186</v>
      </c>
      <c r="D246" s="23" t="s">
        <v>4475</v>
      </c>
      <c r="E246" s="23" t="s">
        <v>11059</v>
      </c>
      <c r="F246" s="23"/>
      <c r="G246" s="23" t="s">
        <v>11060</v>
      </c>
      <c r="H246" s="23" t="s">
        <v>11061</v>
      </c>
      <c r="I246" s="23" t="s">
        <v>4477</v>
      </c>
    </row>
    <row r="247" spans="1:9" ht="36" x14ac:dyDescent="0.25">
      <c r="A247" s="20">
        <v>243</v>
      </c>
      <c r="B247" s="20" t="s">
        <v>4185</v>
      </c>
      <c r="C247" s="21" t="s">
        <v>4186</v>
      </c>
      <c r="D247" s="21" t="s">
        <v>4481</v>
      </c>
      <c r="E247" s="21" t="s">
        <v>11062</v>
      </c>
      <c r="F247" s="21"/>
      <c r="G247" s="21" t="s">
        <v>11063</v>
      </c>
      <c r="H247" s="21" t="s">
        <v>8429</v>
      </c>
      <c r="I247" s="21" t="s">
        <v>4492</v>
      </c>
    </row>
    <row r="248" spans="1:9" ht="54" x14ac:dyDescent="0.25">
      <c r="A248" s="22">
        <v>244</v>
      </c>
      <c r="B248" s="22" t="s">
        <v>4185</v>
      </c>
      <c r="C248" s="23" t="s">
        <v>4186</v>
      </c>
      <c r="D248" s="23" t="s">
        <v>4501</v>
      </c>
      <c r="E248" s="23" t="s">
        <v>11064</v>
      </c>
      <c r="F248" s="23"/>
      <c r="G248" s="23" t="s">
        <v>11065</v>
      </c>
      <c r="H248" s="23" t="s">
        <v>11066</v>
      </c>
      <c r="I248" s="23" t="s">
        <v>4530</v>
      </c>
    </row>
    <row r="249" spans="1:9" ht="54" x14ac:dyDescent="0.25">
      <c r="A249" s="20">
        <v>245</v>
      </c>
      <c r="B249" s="20" t="s">
        <v>4185</v>
      </c>
      <c r="C249" s="21" t="s">
        <v>4186</v>
      </c>
      <c r="D249" s="21" t="s">
        <v>4501</v>
      </c>
      <c r="E249" s="21" t="s">
        <v>11067</v>
      </c>
      <c r="F249" s="21"/>
      <c r="G249" s="21" t="s">
        <v>11068</v>
      </c>
      <c r="H249" s="21" t="s">
        <v>11069</v>
      </c>
      <c r="I249" s="21" t="s">
        <v>4530</v>
      </c>
    </row>
    <row r="250" spans="1:9" ht="36" x14ac:dyDescent="0.25">
      <c r="A250" s="22">
        <v>246</v>
      </c>
      <c r="B250" s="22" t="s">
        <v>4185</v>
      </c>
      <c r="C250" s="23" t="s">
        <v>4186</v>
      </c>
      <c r="D250" s="23" t="s">
        <v>4501</v>
      </c>
      <c r="E250" s="23" t="s">
        <v>11070</v>
      </c>
      <c r="F250" s="23"/>
      <c r="G250" s="23" t="s">
        <v>11071</v>
      </c>
      <c r="H250" s="23" t="s">
        <v>11072</v>
      </c>
      <c r="I250" s="23" t="s">
        <v>4530</v>
      </c>
    </row>
    <row r="251" spans="1:9" ht="54" x14ac:dyDescent="0.25">
      <c r="A251" s="20">
        <v>247</v>
      </c>
      <c r="B251" s="20" t="s">
        <v>4185</v>
      </c>
      <c r="C251" s="21" t="s">
        <v>4186</v>
      </c>
      <c r="D251" s="21" t="s">
        <v>4501</v>
      </c>
      <c r="E251" s="21" t="s">
        <v>11073</v>
      </c>
      <c r="F251" s="21"/>
      <c r="G251" s="21" t="s">
        <v>11074</v>
      </c>
      <c r="H251" s="21" t="s">
        <v>11075</v>
      </c>
      <c r="I251" s="21" t="s">
        <v>4530</v>
      </c>
    </row>
    <row r="252" spans="1:9" ht="36" x14ac:dyDescent="0.25">
      <c r="A252" s="22">
        <v>248</v>
      </c>
      <c r="B252" s="22" t="s">
        <v>4185</v>
      </c>
      <c r="C252" s="23" t="s">
        <v>4186</v>
      </c>
      <c r="D252" s="23" t="s">
        <v>5575</v>
      </c>
      <c r="E252" s="23" t="s">
        <v>11076</v>
      </c>
      <c r="F252" s="23"/>
      <c r="G252" s="23" t="s">
        <v>11077</v>
      </c>
      <c r="H252" s="23" t="s">
        <v>11078</v>
      </c>
      <c r="I252" s="23" t="s">
        <v>5584</v>
      </c>
    </row>
    <row r="253" spans="1:9" ht="18" x14ac:dyDescent="0.25">
      <c r="A253" s="20">
        <v>249</v>
      </c>
      <c r="B253" s="20" t="s">
        <v>4185</v>
      </c>
      <c r="C253" s="21" t="s">
        <v>4186</v>
      </c>
      <c r="D253" s="21" t="s">
        <v>5626</v>
      </c>
      <c r="E253" s="21" t="s">
        <v>11079</v>
      </c>
      <c r="F253" s="21"/>
      <c r="G253" s="21" t="s">
        <v>11080</v>
      </c>
      <c r="H253" s="21" t="s">
        <v>11081</v>
      </c>
      <c r="I253" s="21" t="s">
        <v>5631</v>
      </c>
    </row>
    <row r="254" spans="1:9" ht="36" x14ac:dyDescent="0.25">
      <c r="A254" s="22">
        <v>250</v>
      </c>
      <c r="B254" s="22" t="s">
        <v>4185</v>
      </c>
      <c r="C254" s="23" t="s">
        <v>4186</v>
      </c>
      <c r="D254" s="23" t="s">
        <v>5626</v>
      </c>
      <c r="E254" s="23" t="s">
        <v>11082</v>
      </c>
      <c r="F254" s="23"/>
      <c r="G254" s="23" t="s">
        <v>11083</v>
      </c>
      <c r="H254" s="23" t="s">
        <v>11084</v>
      </c>
      <c r="I254" s="23" t="s">
        <v>5631</v>
      </c>
    </row>
    <row r="255" spans="1:9" ht="36" x14ac:dyDescent="0.25">
      <c r="A255" s="20">
        <v>251</v>
      </c>
      <c r="B255" s="20" t="s">
        <v>4592</v>
      </c>
      <c r="C255" s="21" t="s">
        <v>4593</v>
      </c>
      <c r="D255" s="21" t="s">
        <v>11085</v>
      </c>
      <c r="E255" s="21" t="s">
        <v>11086</v>
      </c>
      <c r="F255" s="21"/>
      <c r="G255" s="21" t="s">
        <v>11087</v>
      </c>
      <c r="H255" s="21" t="s">
        <v>11088</v>
      </c>
      <c r="I255" s="21" t="s">
        <v>4778</v>
      </c>
    </row>
    <row r="256" spans="1:9" ht="36" x14ac:dyDescent="0.25">
      <c r="A256" s="22">
        <v>252</v>
      </c>
      <c r="B256" s="22" t="s">
        <v>4592</v>
      </c>
      <c r="C256" s="23" t="s">
        <v>4593</v>
      </c>
      <c r="D256" s="23" t="s">
        <v>11085</v>
      </c>
      <c r="E256" s="23" t="s">
        <v>11089</v>
      </c>
      <c r="F256" s="23"/>
      <c r="G256" s="23" t="s">
        <v>10811</v>
      </c>
      <c r="H256" s="23" t="s">
        <v>8429</v>
      </c>
      <c r="I256" s="23" t="s">
        <v>4778</v>
      </c>
    </row>
    <row r="257" spans="1:9" ht="36" x14ac:dyDescent="0.25">
      <c r="A257" s="20">
        <v>253</v>
      </c>
      <c r="B257" s="20" t="s">
        <v>4592</v>
      </c>
      <c r="C257" s="21" t="s">
        <v>4593</v>
      </c>
      <c r="D257" s="21" t="s">
        <v>11085</v>
      </c>
      <c r="E257" s="21" t="s">
        <v>11090</v>
      </c>
      <c r="F257" s="21"/>
      <c r="G257" s="21" t="s">
        <v>11091</v>
      </c>
      <c r="H257" s="21" t="s">
        <v>8429</v>
      </c>
      <c r="I257" s="21" t="s">
        <v>4778</v>
      </c>
    </row>
    <row r="258" spans="1:9" ht="36" x14ac:dyDescent="0.25">
      <c r="A258" s="22">
        <v>254</v>
      </c>
      <c r="B258" s="22" t="s">
        <v>4592</v>
      </c>
      <c r="C258" s="23" t="s">
        <v>4593</v>
      </c>
      <c r="D258" s="23" t="s">
        <v>11085</v>
      </c>
      <c r="E258" s="23" t="s">
        <v>11092</v>
      </c>
      <c r="F258" s="23" t="s">
        <v>11093</v>
      </c>
      <c r="G258" s="23" t="s">
        <v>10811</v>
      </c>
      <c r="H258" s="23" t="s">
        <v>11094</v>
      </c>
      <c r="I258" s="23" t="s">
        <v>4778</v>
      </c>
    </row>
    <row r="259" spans="1:9" ht="36" x14ac:dyDescent="0.25">
      <c r="A259" s="20">
        <v>255</v>
      </c>
      <c r="B259" s="20" t="s">
        <v>4592</v>
      </c>
      <c r="C259" s="21" t="s">
        <v>4593</v>
      </c>
      <c r="D259" s="21" t="s">
        <v>11085</v>
      </c>
      <c r="E259" s="21" t="s">
        <v>11095</v>
      </c>
      <c r="F259" s="21"/>
      <c r="G259" s="21" t="s">
        <v>11096</v>
      </c>
      <c r="H259" s="21" t="s">
        <v>11097</v>
      </c>
      <c r="I259" s="21" t="s">
        <v>4778</v>
      </c>
    </row>
    <row r="260" spans="1:9" ht="36" x14ac:dyDescent="0.25">
      <c r="A260" s="22">
        <v>256</v>
      </c>
      <c r="B260" s="22" t="s">
        <v>4592</v>
      </c>
      <c r="C260" s="23" t="s">
        <v>4593</v>
      </c>
      <c r="D260" s="23" t="s">
        <v>4861</v>
      </c>
      <c r="E260" s="23" t="s">
        <v>11098</v>
      </c>
      <c r="F260" s="23"/>
      <c r="G260" s="23" t="s">
        <v>11099</v>
      </c>
      <c r="H260" s="23" t="s">
        <v>8429</v>
      </c>
      <c r="I260" s="23" t="s">
        <v>4894</v>
      </c>
    </row>
    <row r="261" spans="1:9" ht="36" x14ac:dyDescent="0.25">
      <c r="A261" s="20">
        <v>257</v>
      </c>
      <c r="B261" s="20" t="s">
        <v>4592</v>
      </c>
      <c r="C261" s="21" t="s">
        <v>4593</v>
      </c>
      <c r="D261" s="21" t="s">
        <v>4861</v>
      </c>
      <c r="E261" s="21" t="s">
        <v>11100</v>
      </c>
      <c r="F261" s="21"/>
      <c r="G261" s="21" t="s">
        <v>11099</v>
      </c>
      <c r="H261" s="21" t="s">
        <v>8429</v>
      </c>
      <c r="I261" s="21" t="s">
        <v>4894</v>
      </c>
    </row>
    <row r="262" spans="1:9" ht="18" x14ac:dyDescent="0.25">
      <c r="A262" s="22">
        <v>258</v>
      </c>
      <c r="B262" s="22" t="s">
        <v>4592</v>
      </c>
      <c r="C262" s="23" t="s">
        <v>4593</v>
      </c>
      <c r="D262" s="23" t="s">
        <v>4927</v>
      </c>
      <c r="E262" s="23" t="s">
        <v>11101</v>
      </c>
      <c r="F262" s="23"/>
      <c r="G262" s="23" t="s">
        <v>11102</v>
      </c>
      <c r="H262" s="23" t="s">
        <v>11103</v>
      </c>
      <c r="I262" s="23" t="s">
        <v>4923</v>
      </c>
    </row>
    <row r="263" spans="1:9" ht="36" x14ac:dyDescent="0.25">
      <c r="A263" s="20">
        <v>259</v>
      </c>
      <c r="B263" s="20" t="s">
        <v>4592</v>
      </c>
      <c r="C263" s="21" t="s">
        <v>4593</v>
      </c>
      <c r="D263" s="21" t="s">
        <v>4936</v>
      </c>
      <c r="E263" s="21" t="s">
        <v>11104</v>
      </c>
      <c r="F263" s="21"/>
      <c r="G263" s="21" t="s">
        <v>10811</v>
      </c>
      <c r="H263" s="21" t="s">
        <v>8429</v>
      </c>
      <c r="I263" s="21" t="s">
        <v>4938</v>
      </c>
    </row>
    <row r="264" spans="1:9" ht="36" x14ac:dyDescent="0.25">
      <c r="A264" s="22">
        <v>260</v>
      </c>
      <c r="B264" s="22" t="s">
        <v>4592</v>
      </c>
      <c r="C264" s="23" t="s">
        <v>4593</v>
      </c>
      <c r="D264" s="23" t="s">
        <v>4936</v>
      </c>
      <c r="E264" s="23" t="s">
        <v>11105</v>
      </c>
      <c r="F264" s="23"/>
      <c r="G264" s="23" t="s">
        <v>10811</v>
      </c>
      <c r="H264" s="23" t="s">
        <v>2072</v>
      </c>
      <c r="I264" s="23" t="s">
        <v>4938</v>
      </c>
    </row>
    <row r="265" spans="1:9" ht="18" x14ac:dyDescent="0.25">
      <c r="A265" s="20">
        <v>261</v>
      </c>
      <c r="B265" s="20" t="s">
        <v>4592</v>
      </c>
      <c r="C265" s="21" t="s">
        <v>4593</v>
      </c>
      <c r="D265" s="21" t="s">
        <v>4952</v>
      </c>
      <c r="E265" s="21" t="s">
        <v>11106</v>
      </c>
      <c r="F265" s="21"/>
      <c r="G265" s="21" t="s">
        <v>11044</v>
      </c>
      <c r="H265" s="21" t="s">
        <v>8429</v>
      </c>
      <c r="I265" s="21" t="s">
        <v>4985</v>
      </c>
    </row>
    <row r="266" spans="1:9" ht="18" x14ac:dyDescent="0.25">
      <c r="A266" s="22">
        <v>262</v>
      </c>
      <c r="B266" s="22" t="s">
        <v>4592</v>
      </c>
      <c r="C266" s="23" t="s">
        <v>4593</v>
      </c>
      <c r="D266" s="23" t="s">
        <v>4990</v>
      </c>
      <c r="E266" s="23" t="s">
        <v>11107</v>
      </c>
      <c r="F266" s="23"/>
      <c r="G266" s="23" t="s">
        <v>11044</v>
      </c>
      <c r="H266" s="23" t="s">
        <v>11108</v>
      </c>
      <c r="I266" s="23" t="s">
        <v>4985</v>
      </c>
    </row>
    <row r="267" spans="1:9" ht="72" x14ac:dyDescent="0.25">
      <c r="A267" s="20">
        <v>263</v>
      </c>
      <c r="B267" s="20" t="s">
        <v>4592</v>
      </c>
      <c r="C267" s="21" t="s">
        <v>4593</v>
      </c>
      <c r="D267" s="21" t="s">
        <v>4990</v>
      </c>
      <c r="E267" s="21" t="s">
        <v>11109</v>
      </c>
      <c r="F267" s="21" t="s">
        <v>11110</v>
      </c>
      <c r="G267" s="21" t="s">
        <v>10675</v>
      </c>
      <c r="H267" s="21" t="s">
        <v>11111</v>
      </c>
      <c r="I267" s="21" t="s">
        <v>4985</v>
      </c>
    </row>
    <row r="268" spans="1:9" ht="18" x14ac:dyDescent="0.25">
      <c r="A268" s="22">
        <v>264</v>
      </c>
      <c r="B268" s="22" t="s">
        <v>4592</v>
      </c>
      <c r="C268" s="23" t="s">
        <v>4593</v>
      </c>
      <c r="D268" s="23" t="s">
        <v>4990</v>
      </c>
      <c r="E268" s="23" t="s">
        <v>11112</v>
      </c>
      <c r="F268" s="23"/>
      <c r="G268" s="23" t="s">
        <v>10675</v>
      </c>
      <c r="H268" s="23" t="s">
        <v>8429</v>
      </c>
      <c r="I268" s="23" t="s">
        <v>4985</v>
      </c>
    </row>
    <row r="269" spans="1:9" ht="36" x14ac:dyDescent="0.25">
      <c r="A269" s="20">
        <v>265</v>
      </c>
      <c r="B269" s="20" t="s">
        <v>4592</v>
      </c>
      <c r="C269" s="21" t="s">
        <v>4593</v>
      </c>
      <c r="D269" s="21" t="s">
        <v>4990</v>
      </c>
      <c r="E269" s="21" t="s">
        <v>11113</v>
      </c>
      <c r="F269" s="21"/>
      <c r="G269" s="21" t="s">
        <v>11114</v>
      </c>
      <c r="H269" s="21" t="s">
        <v>8429</v>
      </c>
      <c r="I269" s="21" t="s">
        <v>4985</v>
      </c>
    </row>
    <row r="270" spans="1:9" ht="18" x14ac:dyDescent="0.25">
      <c r="A270" s="22">
        <v>266</v>
      </c>
      <c r="B270" s="22" t="s">
        <v>4592</v>
      </c>
      <c r="C270" s="23" t="s">
        <v>4593</v>
      </c>
      <c r="D270" s="23" t="s">
        <v>4990</v>
      </c>
      <c r="E270" s="23" t="s">
        <v>11115</v>
      </c>
      <c r="F270" s="23"/>
      <c r="G270" s="23" t="s">
        <v>11116</v>
      </c>
      <c r="H270" s="23" t="s">
        <v>11117</v>
      </c>
      <c r="I270" s="23" t="s">
        <v>4985</v>
      </c>
    </row>
    <row r="271" spans="1:9" ht="18" x14ac:dyDescent="0.25">
      <c r="A271" s="20">
        <v>267</v>
      </c>
      <c r="B271" s="20" t="s">
        <v>4592</v>
      </c>
      <c r="C271" s="21" t="s">
        <v>4593</v>
      </c>
      <c r="D271" s="21" t="s">
        <v>4990</v>
      </c>
      <c r="E271" s="21" t="s">
        <v>11118</v>
      </c>
      <c r="F271" s="21"/>
      <c r="G271" s="21" t="s">
        <v>11116</v>
      </c>
      <c r="H271" s="21" t="s">
        <v>11119</v>
      </c>
      <c r="I271" s="21" t="s">
        <v>4985</v>
      </c>
    </row>
    <row r="272" spans="1:9" ht="36" x14ac:dyDescent="0.25">
      <c r="A272" s="22">
        <v>268</v>
      </c>
      <c r="B272" s="22" t="s">
        <v>4592</v>
      </c>
      <c r="C272" s="23" t="s">
        <v>4593</v>
      </c>
      <c r="D272" s="23" t="s">
        <v>4990</v>
      </c>
      <c r="E272" s="23" t="s">
        <v>11120</v>
      </c>
      <c r="F272" s="23"/>
      <c r="G272" s="23" t="s">
        <v>11116</v>
      </c>
      <c r="H272" s="23" t="s">
        <v>11119</v>
      </c>
      <c r="I272" s="23" t="s">
        <v>4985</v>
      </c>
    </row>
    <row r="273" spans="1:9" ht="18" x14ac:dyDescent="0.25">
      <c r="A273" s="20">
        <v>269</v>
      </c>
      <c r="B273" s="20" t="s">
        <v>4592</v>
      </c>
      <c r="C273" s="21" t="s">
        <v>4593</v>
      </c>
      <c r="D273" s="21" t="s">
        <v>4990</v>
      </c>
      <c r="E273" s="21" t="s">
        <v>11121</v>
      </c>
      <c r="F273" s="21"/>
      <c r="G273" s="21" t="s">
        <v>11116</v>
      </c>
      <c r="H273" s="21" t="s">
        <v>11088</v>
      </c>
      <c r="I273" s="21" t="s">
        <v>4985</v>
      </c>
    </row>
    <row r="274" spans="1:9" ht="18" x14ac:dyDescent="0.25">
      <c r="A274" s="22">
        <v>270</v>
      </c>
      <c r="B274" s="22" t="s">
        <v>4592</v>
      </c>
      <c r="C274" s="23" t="s">
        <v>4593</v>
      </c>
      <c r="D274" s="23" t="s">
        <v>4990</v>
      </c>
      <c r="E274" s="23" t="s">
        <v>11122</v>
      </c>
      <c r="F274" s="23"/>
      <c r="G274" s="23" t="s">
        <v>11116</v>
      </c>
      <c r="H274" s="23" t="s">
        <v>8429</v>
      </c>
      <c r="I274" s="23" t="s">
        <v>4985</v>
      </c>
    </row>
    <row r="275" spans="1:9" ht="54" x14ac:dyDescent="0.25">
      <c r="A275" s="20">
        <v>271</v>
      </c>
      <c r="B275" s="20" t="s">
        <v>4592</v>
      </c>
      <c r="C275" s="21" t="s">
        <v>4593</v>
      </c>
      <c r="D275" s="21" t="s">
        <v>4999</v>
      </c>
      <c r="E275" s="21" t="s">
        <v>11123</v>
      </c>
      <c r="F275" s="21"/>
      <c r="G275" s="21" t="s">
        <v>10675</v>
      </c>
      <c r="H275" s="21" t="s">
        <v>11124</v>
      </c>
      <c r="I275" s="21" t="s">
        <v>5006</v>
      </c>
    </row>
    <row r="276" spans="1:9" ht="90" x14ac:dyDescent="0.25">
      <c r="A276" s="22">
        <v>272</v>
      </c>
      <c r="B276" s="22" t="s">
        <v>4592</v>
      </c>
      <c r="C276" s="23" t="s">
        <v>4593</v>
      </c>
      <c r="D276" s="23" t="s">
        <v>4999</v>
      </c>
      <c r="E276" s="23" t="s">
        <v>11125</v>
      </c>
      <c r="F276" s="23"/>
      <c r="G276" s="23" t="s">
        <v>10675</v>
      </c>
      <c r="H276" s="23" t="s">
        <v>11126</v>
      </c>
      <c r="I276" s="23" t="s">
        <v>5006</v>
      </c>
    </row>
    <row r="277" spans="1:9" ht="36" x14ac:dyDescent="0.25">
      <c r="A277" s="20">
        <v>273</v>
      </c>
      <c r="B277" s="20" t="s">
        <v>4592</v>
      </c>
      <c r="C277" s="21" t="s">
        <v>4593</v>
      </c>
      <c r="D277" s="21" t="s">
        <v>4999</v>
      </c>
      <c r="E277" s="21" t="s">
        <v>11127</v>
      </c>
      <c r="F277" s="21"/>
      <c r="G277" s="21" t="s">
        <v>10675</v>
      </c>
      <c r="H277" s="21" t="s">
        <v>11128</v>
      </c>
      <c r="I277" s="21" t="s">
        <v>5006</v>
      </c>
    </row>
    <row r="278" spans="1:9" ht="36" x14ac:dyDescent="0.25">
      <c r="A278" s="22">
        <v>274</v>
      </c>
      <c r="B278" s="22" t="s">
        <v>4592</v>
      </c>
      <c r="C278" s="23" t="s">
        <v>4593</v>
      </c>
      <c r="D278" s="23" t="s">
        <v>11129</v>
      </c>
      <c r="E278" s="23" t="s">
        <v>11130</v>
      </c>
      <c r="F278" s="23" t="s">
        <v>11131</v>
      </c>
      <c r="G278" s="23" t="s">
        <v>11132</v>
      </c>
      <c r="H278" s="23" t="s">
        <v>11133</v>
      </c>
      <c r="I278" s="23" t="s">
        <v>5683</v>
      </c>
    </row>
    <row r="279" spans="1:9" ht="36" x14ac:dyDescent="0.25">
      <c r="A279" s="20">
        <v>275</v>
      </c>
      <c r="B279" s="20" t="s">
        <v>4592</v>
      </c>
      <c r="C279" s="21" t="s">
        <v>4593</v>
      </c>
      <c r="D279" s="21" t="s">
        <v>11129</v>
      </c>
      <c r="E279" s="21" t="s">
        <v>11134</v>
      </c>
      <c r="F279" s="21" t="s">
        <v>11131</v>
      </c>
      <c r="G279" s="21" t="s">
        <v>11132</v>
      </c>
      <c r="H279" s="21" t="s">
        <v>11133</v>
      </c>
      <c r="I279" s="21" t="s">
        <v>5683</v>
      </c>
    </row>
    <row r="280" spans="1:9" ht="36" x14ac:dyDescent="0.25">
      <c r="A280" s="22">
        <v>276</v>
      </c>
      <c r="B280" s="22" t="s">
        <v>4592</v>
      </c>
      <c r="C280" s="23" t="s">
        <v>4593</v>
      </c>
      <c r="D280" s="23" t="s">
        <v>11129</v>
      </c>
      <c r="E280" s="23" t="s">
        <v>11135</v>
      </c>
      <c r="F280" s="23" t="s">
        <v>11131</v>
      </c>
      <c r="G280" s="23" t="s">
        <v>11132</v>
      </c>
      <c r="H280" s="23" t="s">
        <v>11133</v>
      </c>
      <c r="I280" s="23" t="s">
        <v>5683</v>
      </c>
    </row>
    <row r="281" spans="1:9" ht="36" x14ac:dyDescent="0.25">
      <c r="A281" s="20">
        <v>277</v>
      </c>
      <c r="B281" s="20" t="s">
        <v>4592</v>
      </c>
      <c r="C281" s="21" t="s">
        <v>4593</v>
      </c>
      <c r="D281" s="21" t="s">
        <v>11129</v>
      </c>
      <c r="E281" s="21" t="s">
        <v>11136</v>
      </c>
      <c r="F281" s="21" t="s">
        <v>11131</v>
      </c>
      <c r="G281" s="21" t="s">
        <v>11132</v>
      </c>
      <c r="H281" s="21" t="s">
        <v>11133</v>
      </c>
      <c r="I281" s="21" t="s">
        <v>5683</v>
      </c>
    </row>
    <row r="282" spans="1:9" ht="36" x14ac:dyDescent="0.25">
      <c r="A282" s="22">
        <v>278</v>
      </c>
      <c r="B282" s="22" t="s">
        <v>4592</v>
      </c>
      <c r="C282" s="23" t="s">
        <v>4593</v>
      </c>
      <c r="D282" s="23" t="s">
        <v>11129</v>
      </c>
      <c r="E282" s="23" t="s">
        <v>11137</v>
      </c>
      <c r="F282" s="23" t="s">
        <v>11131</v>
      </c>
      <c r="G282" s="23" t="s">
        <v>11132</v>
      </c>
      <c r="H282" s="23" t="s">
        <v>11133</v>
      </c>
      <c r="I282" s="23" t="s">
        <v>5683</v>
      </c>
    </row>
    <row r="283" spans="1:9" ht="36" x14ac:dyDescent="0.25">
      <c r="A283" s="20">
        <v>279</v>
      </c>
      <c r="B283" s="20" t="s">
        <v>4592</v>
      </c>
      <c r="C283" s="21" t="s">
        <v>4593</v>
      </c>
      <c r="D283" s="21" t="s">
        <v>11129</v>
      </c>
      <c r="E283" s="21" t="s">
        <v>11138</v>
      </c>
      <c r="F283" s="21" t="s">
        <v>11131</v>
      </c>
      <c r="G283" s="21" t="s">
        <v>11132</v>
      </c>
      <c r="H283" s="21" t="s">
        <v>11133</v>
      </c>
      <c r="I283" s="21" t="s">
        <v>5683</v>
      </c>
    </row>
    <row r="284" spans="1:9" ht="36" x14ac:dyDescent="0.25">
      <c r="A284" s="22">
        <v>280</v>
      </c>
      <c r="B284" s="22" t="s">
        <v>4592</v>
      </c>
      <c r="C284" s="23" t="s">
        <v>4593</v>
      </c>
      <c r="D284" s="23" t="s">
        <v>11129</v>
      </c>
      <c r="E284" s="23" t="s">
        <v>11139</v>
      </c>
      <c r="F284" s="23" t="s">
        <v>11131</v>
      </c>
      <c r="G284" s="23" t="s">
        <v>11132</v>
      </c>
      <c r="H284" s="23" t="s">
        <v>11133</v>
      </c>
      <c r="I284" s="23" t="s">
        <v>5683</v>
      </c>
    </row>
    <row r="285" spans="1:9" ht="36" x14ac:dyDescent="0.25">
      <c r="A285" s="20">
        <v>281</v>
      </c>
      <c r="B285" s="20" t="s">
        <v>4592</v>
      </c>
      <c r="C285" s="21" t="s">
        <v>4593</v>
      </c>
      <c r="D285" s="21" t="s">
        <v>11129</v>
      </c>
      <c r="E285" s="21" t="s">
        <v>11140</v>
      </c>
      <c r="F285" s="21" t="s">
        <v>11131</v>
      </c>
      <c r="G285" s="21" t="s">
        <v>11132</v>
      </c>
      <c r="H285" s="21" t="s">
        <v>11133</v>
      </c>
      <c r="I285" s="21" t="s">
        <v>5683</v>
      </c>
    </row>
    <row r="286" spans="1:9" ht="36" x14ac:dyDescent="0.25">
      <c r="A286" s="22">
        <v>282</v>
      </c>
      <c r="B286" s="22" t="s">
        <v>4592</v>
      </c>
      <c r="C286" s="23" t="s">
        <v>4593</v>
      </c>
      <c r="D286" s="23" t="s">
        <v>11129</v>
      </c>
      <c r="E286" s="23" t="s">
        <v>11141</v>
      </c>
      <c r="F286" s="23" t="s">
        <v>11131</v>
      </c>
      <c r="G286" s="23" t="s">
        <v>11132</v>
      </c>
      <c r="H286" s="23" t="s">
        <v>11133</v>
      </c>
      <c r="I286" s="23" t="s">
        <v>5683</v>
      </c>
    </row>
    <row r="287" spans="1:9" ht="36" x14ac:dyDescent="0.25">
      <c r="A287" s="20">
        <v>283</v>
      </c>
      <c r="B287" s="20" t="s">
        <v>4592</v>
      </c>
      <c r="C287" s="21" t="s">
        <v>4593</v>
      </c>
      <c r="D287" s="21" t="s">
        <v>11129</v>
      </c>
      <c r="E287" s="21" t="s">
        <v>11142</v>
      </c>
      <c r="F287" s="21" t="s">
        <v>11131</v>
      </c>
      <c r="G287" s="21" t="s">
        <v>11132</v>
      </c>
      <c r="H287" s="21" t="s">
        <v>11133</v>
      </c>
      <c r="I287" s="21" t="s">
        <v>5683</v>
      </c>
    </row>
    <row r="288" spans="1:9" ht="36" x14ac:dyDescent="0.25">
      <c r="A288" s="22">
        <v>284</v>
      </c>
      <c r="B288" s="22" t="s">
        <v>4592</v>
      </c>
      <c r="C288" s="23" t="s">
        <v>4593</v>
      </c>
      <c r="D288" s="23" t="s">
        <v>11129</v>
      </c>
      <c r="E288" s="23" t="s">
        <v>11143</v>
      </c>
      <c r="F288" s="23" t="s">
        <v>11131</v>
      </c>
      <c r="G288" s="23" t="s">
        <v>11132</v>
      </c>
      <c r="H288" s="23" t="s">
        <v>11133</v>
      </c>
      <c r="I288" s="23" t="s">
        <v>5683</v>
      </c>
    </row>
    <row r="289" spans="1:9" ht="36" x14ac:dyDescent="0.25">
      <c r="A289" s="20">
        <v>285</v>
      </c>
      <c r="B289" s="20" t="s">
        <v>4592</v>
      </c>
      <c r="C289" s="21" t="s">
        <v>4593</v>
      </c>
      <c r="D289" s="21" t="s">
        <v>11129</v>
      </c>
      <c r="E289" s="21" t="s">
        <v>11144</v>
      </c>
      <c r="F289" s="21" t="s">
        <v>11131</v>
      </c>
      <c r="G289" s="21" t="s">
        <v>11132</v>
      </c>
      <c r="H289" s="21" t="s">
        <v>11133</v>
      </c>
      <c r="I289" s="21" t="s">
        <v>5683</v>
      </c>
    </row>
    <row r="290" spans="1:9" ht="18" x14ac:dyDescent="0.25">
      <c r="A290" s="22">
        <v>286</v>
      </c>
      <c r="B290" s="22" t="s">
        <v>4592</v>
      </c>
      <c r="C290" s="23" t="s">
        <v>4593</v>
      </c>
      <c r="D290" s="23" t="s">
        <v>11145</v>
      </c>
      <c r="E290" s="23" t="s">
        <v>11146</v>
      </c>
      <c r="F290" s="23"/>
      <c r="G290" s="23" t="s">
        <v>9563</v>
      </c>
      <c r="H290" s="23" t="s">
        <v>54</v>
      </c>
      <c r="I290" s="23" t="s">
        <v>5683</v>
      </c>
    </row>
    <row r="291" spans="1:9" ht="18" x14ac:dyDescent="0.25">
      <c r="A291" s="20">
        <v>287</v>
      </c>
      <c r="B291" s="20" t="s">
        <v>4592</v>
      </c>
      <c r="C291" s="21" t="s">
        <v>4593</v>
      </c>
      <c r="D291" s="21" t="s">
        <v>11145</v>
      </c>
      <c r="E291" s="21" t="s">
        <v>11147</v>
      </c>
      <c r="F291" s="21"/>
      <c r="G291" s="21" t="s">
        <v>9563</v>
      </c>
      <c r="H291" s="21" t="s">
        <v>54</v>
      </c>
      <c r="I291" s="21" t="s">
        <v>5683</v>
      </c>
    </row>
    <row r="292" spans="1:9" ht="18" x14ac:dyDescent="0.25">
      <c r="A292" s="22">
        <v>288</v>
      </c>
      <c r="B292" s="22" t="s">
        <v>4592</v>
      </c>
      <c r="C292" s="23" t="s">
        <v>4593</v>
      </c>
      <c r="D292" s="23" t="s">
        <v>11145</v>
      </c>
      <c r="E292" s="23" t="s">
        <v>11148</v>
      </c>
      <c r="F292" s="23"/>
      <c r="G292" s="23" t="s">
        <v>9565</v>
      </c>
      <c r="H292" s="23" t="s">
        <v>54</v>
      </c>
      <c r="I292" s="23" t="s">
        <v>5683</v>
      </c>
    </row>
    <row r="293" spans="1:9" ht="18" x14ac:dyDescent="0.25">
      <c r="A293" s="20">
        <v>289</v>
      </c>
      <c r="B293" s="20" t="s">
        <v>4592</v>
      </c>
      <c r="C293" s="21" t="s">
        <v>4593</v>
      </c>
      <c r="D293" s="21" t="s">
        <v>11145</v>
      </c>
      <c r="E293" s="21" t="s">
        <v>11149</v>
      </c>
      <c r="F293" s="21"/>
      <c r="G293" s="21" t="s">
        <v>9565</v>
      </c>
      <c r="H293" s="21" t="s">
        <v>54</v>
      </c>
      <c r="I293" s="21" t="s">
        <v>5699</v>
      </c>
    </row>
    <row r="294" spans="1:9" ht="18" x14ac:dyDescent="0.25">
      <c r="A294" s="22">
        <v>290</v>
      </c>
      <c r="B294" s="22" t="s">
        <v>4592</v>
      </c>
      <c r="C294" s="23" t="s">
        <v>4593</v>
      </c>
      <c r="D294" s="23" t="s">
        <v>11145</v>
      </c>
      <c r="E294" s="23" t="s">
        <v>11150</v>
      </c>
      <c r="F294" s="23"/>
      <c r="G294" s="23" t="s">
        <v>11151</v>
      </c>
      <c r="H294" s="23" t="s">
        <v>54</v>
      </c>
      <c r="I294" s="23" t="s">
        <v>5699</v>
      </c>
    </row>
    <row r="295" spans="1:9" ht="36" x14ac:dyDescent="0.25">
      <c r="A295" s="20">
        <v>291</v>
      </c>
      <c r="B295" s="20" t="s">
        <v>4592</v>
      </c>
      <c r="C295" s="21" t="s">
        <v>4593</v>
      </c>
      <c r="D295" s="21" t="s">
        <v>11145</v>
      </c>
      <c r="E295" s="21" t="s">
        <v>11152</v>
      </c>
      <c r="F295" s="21"/>
      <c r="G295" s="21" t="s">
        <v>11151</v>
      </c>
      <c r="H295" s="21" t="s">
        <v>54</v>
      </c>
      <c r="I295" s="21" t="s">
        <v>5699</v>
      </c>
    </row>
    <row r="296" spans="1:9" ht="36" x14ac:dyDescent="0.25">
      <c r="A296" s="22">
        <v>292</v>
      </c>
      <c r="B296" s="22" t="s">
        <v>4592</v>
      </c>
      <c r="C296" s="23" t="s">
        <v>4593</v>
      </c>
      <c r="D296" s="23" t="s">
        <v>5647</v>
      </c>
      <c r="E296" s="23" t="s">
        <v>11153</v>
      </c>
      <c r="F296" s="23"/>
      <c r="G296" s="23" t="s">
        <v>11154</v>
      </c>
      <c r="H296" s="23" t="s">
        <v>11155</v>
      </c>
      <c r="I296" s="23" t="s">
        <v>5683</v>
      </c>
    </row>
    <row r="297" spans="1:9" ht="36" x14ac:dyDescent="0.25">
      <c r="A297" s="20">
        <v>293</v>
      </c>
      <c r="B297" s="20" t="s">
        <v>4592</v>
      </c>
      <c r="C297" s="21" t="s">
        <v>4593</v>
      </c>
      <c r="D297" s="21" t="s">
        <v>5647</v>
      </c>
      <c r="E297" s="21" t="s">
        <v>11156</v>
      </c>
      <c r="F297" s="21"/>
      <c r="G297" s="21" t="s">
        <v>11157</v>
      </c>
      <c r="H297" s="21" t="s">
        <v>11158</v>
      </c>
      <c r="I297" s="21" t="s">
        <v>5631</v>
      </c>
    </row>
    <row r="298" spans="1:9" ht="36" x14ac:dyDescent="0.25">
      <c r="A298" s="22">
        <v>294</v>
      </c>
      <c r="B298" s="22" t="s">
        <v>4592</v>
      </c>
      <c r="C298" s="23" t="s">
        <v>4593</v>
      </c>
      <c r="D298" s="23" t="s">
        <v>5647</v>
      </c>
      <c r="E298" s="23" t="s">
        <v>11159</v>
      </c>
      <c r="F298" s="23"/>
      <c r="G298" s="23" t="s">
        <v>11160</v>
      </c>
      <c r="H298" s="23" t="s">
        <v>11161</v>
      </c>
      <c r="I298" s="23" t="s">
        <v>5656</v>
      </c>
    </row>
    <row r="299" spans="1:9" ht="36" x14ac:dyDescent="0.25">
      <c r="A299" s="20">
        <v>295</v>
      </c>
      <c r="B299" s="20" t="s">
        <v>4592</v>
      </c>
      <c r="C299" s="21" t="s">
        <v>4593</v>
      </c>
      <c r="D299" s="21" t="s">
        <v>5647</v>
      </c>
      <c r="E299" s="21" t="s">
        <v>11162</v>
      </c>
      <c r="F299" s="21"/>
      <c r="G299" s="21" t="s">
        <v>10675</v>
      </c>
      <c r="H299" s="21" t="s">
        <v>11163</v>
      </c>
      <c r="I299" s="21" t="s">
        <v>5683</v>
      </c>
    </row>
    <row r="300" spans="1:9" ht="36" x14ac:dyDescent="0.25">
      <c r="A300" s="22">
        <v>296</v>
      </c>
      <c r="B300" s="22" t="s">
        <v>4592</v>
      </c>
      <c r="C300" s="23" t="s">
        <v>4593</v>
      </c>
      <c r="D300" s="23" t="s">
        <v>5647</v>
      </c>
      <c r="E300" s="23" t="s">
        <v>11164</v>
      </c>
      <c r="F300" s="23"/>
      <c r="G300" s="23" t="s">
        <v>10675</v>
      </c>
      <c r="H300" s="23" t="s">
        <v>11165</v>
      </c>
      <c r="I300" s="23" t="s">
        <v>5683</v>
      </c>
    </row>
    <row r="301" spans="1:9" ht="18" x14ac:dyDescent="0.25">
      <c r="A301" s="20">
        <v>297</v>
      </c>
      <c r="B301" s="20" t="s">
        <v>4592</v>
      </c>
      <c r="C301" s="21" t="s">
        <v>4593</v>
      </c>
      <c r="D301" s="21" t="s">
        <v>5724</v>
      </c>
      <c r="E301" s="21" t="s">
        <v>11166</v>
      </c>
      <c r="F301" s="21"/>
      <c r="G301" s="21" t="s">
        <v>10675</v>
      </c>
      <c r="H301" s="21" t="s">
        <v>11167</v>
      </c>
      <c r="I301" s="21" t="s">
        <v>5727</v>
      </c>
    </row>
    <row r="302" spans="1:9" ht="36" x14ac:dyDescent="0.25">
      <c r="A302" s="22">
        <v>298</v>
      </c>
      <c r="B302" s="22" t="s">
        <v>5035</v>
      </c>
      <c r="C302" s="23" t="s">
        <v>5036</v>
      </c>
      <c r="D302" s="23" t="s">
        <v>5100</v>
      </c>
      <c r="E302" s="23" t="s">
        <v>11168</v>
      </c>
      <c r="F302" s="23"/>
      <c r="G302" s="23" t="s">
        <v>10675</v>
      </c>
      <c r="H302" s="23" t="s">
        <v>11169</v>
      </c>
      <c r="I302" s="23" t="s">
        <v>5087</v>
      </c>
    </row>
    <row r="303" spans="1:9" ht="36" x14ac:dyDescent="0.25">
      <c r="A303" s="20">
        <v>299</v>
      </c>
      <c r="B303" s="20" t="s">
        <v>5035</v>
      </c>
      <c r="C303" s="21" t="s">
        <v>5036</v>
      </c>
      <c r="D303" s="21" t="s">
        <v>5100</v>
      </c>
      <c r="E303" s="21" t="s">
        <v>11170</v>
      </c>
      <c r="F303" s="21"/>
      <c r="G303" s="21" t="s">
        <v>10675</v>
      </c>
      <c r="H303" s="21" t="s">
        <v>9732</v>
      </c>
      <c r="I303" s="21" t="s">
        <v>5087</v>
      </c>
    </row>
    <row r="304" spans="1:9" ht="36" x14ac:dyDescent="0.25">
      <c r="A304" s="22">
        <v>300</v>
      </c>
      <c r="B304" s="22" t="s">
        <v>5035</v>
      </c>
      <c r="C304" s="23" t="s">
        <v>5036</v>
      </c>
      <c r="D304" s="23" t="s">
        <v>5112</v>
      </c>
      <c r="E304" s="23" t="s">
        <v>11171</v>
      </c>
      <c r="F304" s="23"/>
      <c r="G304" s="23" t="s">
        <v>11172</v>
      </c>
      <c r="H304" s="23" t="s">
        <v>11173</v>
      </c>
      <c r="I304" s="23" t="s">
        <v>5109</v>
      </c>
    </row>
    <row r="305" spans="1:9" ht="54" x14ac:dyDescent="0.25">
      <c r="A305" s="20">
        <v>301</v>
      </c>
      <c r="B305" s="20" t="s">
        <v>5035</v>
      </c>
      <c r="C305" s="21" t="s">
        <v>5036</v>
      </c>
      <c r="D305" s="21" t="s">
        <v>5136</v>
      </c>
      <c r="E305" s="21" t="s">
        <v>11174</v>
      </c>
      <c r="F305" s="21" t="s">
        <v>9764</v>
      </c>
      <c r="G305" s="21" t="s">
        <v>11175</v>
      </c>
      <c r="H305" s="21" t="s">
        <v>11176</v>
      </c>
      <c r="I305" s="21" t="s">
        <v>5148</v>
      </c>
    </row>
    <row r="306" spans="1:9" ht="54" x14ac:dyDescent="0.25">
      <c r="A306" s="22">
        <v>302</v>
      </c>
      <c r="B306" s="22" t="s">
        <v>5035</v>
      </c>
      <c r="C306" s="23" t="s">
        <v>5036</v>
      </c>
      <c r="D306" s="23" t="s">
        <v>5205</v>
      </c>
      <c r="E306" s="23" t="s">
        <v>11177</v>
      </c>
      <c r="F306" s="23" t="s">
        <v>11178</v>
      </c>
      <c r="G306" s="23" t="s">
        <v>11179</v>
      </c>
      <c r="H306" s="23" t="s">
        <v>5621</v>
      </c>
      <c r="I306" s="23" t="s">
        <v>5184</v>
      </c>
    </row>
    <row r="307" spans="1:9" ht="36" x14ac:dyDescent="0.25">
      <c r="A307" s="20">
        <v>303</v>
      </c>
      <c r="B307" s="20" t="s">
        <v>5035</v>
      </c>
      <c r="C307" s="21" t="s">
        <v>5036</v>
      </c>
      <c r="D307" s="21" t="s">
        <v>5205</v>
      </c>
      <c r="E307" s="21" t="s">
        <v>11180</v>
      </c>
      <c r="F307" s="21" t="s">
        <v>8716</v>
      </c>
      <c r="G307" s="21" t="s">
        <v>11181</v>
      </c>
      <c r="H307" s="21" t="s">
        <v>5218</v>
      </c>
      <c r="I307" s="21" t="s">
        <v>5219</v>
      </c>
    </row>
    <row r="308" spans="1:9" ht="36" x14ac:dyDescent="0.25">
      <c r="A308" s="22">
        <v>304</v>
      </c>
      <c r="B308" s="22" t="s">
        <v>5035</v>
      </c>
      <c r="C308" s="23" t="s">
        <v>5036</v>
      </c>
      <c r="D308" s="23" t="s">
        <v>5205</v>
      </c>
      <c r="E308" s="23" t="s">
        <v>11182</v>
      </c>
      <c r="F308" s="23" t="s">
        <v>8716</v>
      </c>
      <c r="G308" s="23" t="s">
        <v>10675</v>
      </c>
      <c r="H308" s="23" t="s">
        <v>11183</v>
      </c>
      <c r="I308" s="23" t="s">
        <v>5184</v>
      </c>
    </row>
    <row r="309" spans="1:9" ht="18" x14ac:dyDescent="0.25">
      <c r="A309" s="20">
        <v>305</v>
      </c>
      <c r="B309" s="20" t="s">
        <v>5035</v>
      </c>
      <c r="C309" s="21" t="s">
        <v>5036</v>
      </c>
      <c r="D309" s="21" t="s">
        <v>5181</v>
      </c>
      <c r="E309" s="21" t="s">
        <v>11184</v>
      </c>
      <c r="F309" s="21"/>
      <c r="G309" s="21" t="s">
        <v>11185</v>
      </c>
      <c r="H309" s="21" t="s">
        <v>11186</v>
      </c>
      <c r="I309" s="21" t="s">
        <v>5184</v>
      </c>
    </row>
    <row r="310" spans="1:9" ht="36" x14ac:dyDescent="0.25">
      <c r="A310" s="22">
        <v>306</v>
      </c>
      <c r="B310" s="22" t="s">
        <v>5035</v>
      </c>
      <c r="C310" s="23" t="s">
        <v>5036</v>
      </c>
      <c r="D310" s="23" t="s">
        <v>5605</v>
      </c>
      <c r="E310" s="23" t="s">
        <v>11187</v>
      </c>
      <c r="F310" s="23" t="s">
        <v>9805</v>
      </c>
      <c r="G310" s="23" t="s">
        <v>11188</v>
      </c>
      <c r="H310" s="23" t="s">
        <v>11189</v>
      </c>
      <c r="I310" s="23" t="s">
        <v>5604</v>
      </c>
    </row>
    <row r="311" spans="1:9" ht="36" x14ac:dyDescent="0.25">
      <c r="A311" s="20">
        <v>307</v>
      </c>
      <c r="B311" s="20" t="s">
        <v>5035</v>
      </c>
      <c r="C311" s="21" t="s">
        <v>5036</v>
      </c>
      <c r="D311" s="21" t="s">
        <v>5605</v>
      </c>
      <c r="E311" s="21" t="s">
        <v>11190</v>
      </c>
      <c r="F311" s="21"/>
      <c r="G311" s="21" t="s">
        <v>11191</v>
      </c>
      <c r="H311" s="21" t="s">
        <v>11192</v>
      </c>
      <c r="I311" s="21" t="s">
        <v>5604</v>
      </c>
    </row>
    <row r="312" spans="1:9" ht="36" x14ac:dyDescent="0.25">
      <c r="A312" s="22">
        <v>308</v>
      </c>
      <c r="B312" s="22" t="s">
        <v>5035</v>
      </c>
      <c r="C312" s="23" t="s">
        <v>5036</v>
      </c>
      <c r="D312" s="23" t="s">
        <v>5701</v>
      </c>
      <c r="E312" s="23" t="s">
        <v>11193</v>
      </c>
      <c r="F312" s="23"/>
      <c r="G312" s="23" t="s">
        <v>11194</v>
      </c>
      <c r="H312" s="23" t="s">
        <v>11195</v>
      </c>
      <c r="I312" s="23" t="s">
        <v>5699</v>
      </c>
    </row>
    <row r="313" spans="1:9" ht="36" x14ac:dyDescent="0.25">
      <c r="A313" s="20">
        <v>309</v>
      </c>
      <c r="B313" s="20" t="s">
        <v>5035</v>
      </c>
      <c r="C313" s="21" t="s">
        <v>5036</v>
      </c>
      <c r="D313" s="21" t="s">
        <v>5701</v>
      </c>
      <c r="E313" s="21" t="s">
        <v>11196</v>
      </c>
      <c r="F313" s="21"/>
      <c r="G313" s="21" t="s">
        <v>11197</v>
      </c>
      <c r="H313" s="21" t="s">
        <v>11195</v>
      </c>
      <c r="I313" s="21" t="s">
        <v>5699</v>
      </c>
    </row>
    <row r="314" spans="1:9" ht="36" x14ac:dyDescent="0.25">
      <c r="A314" s="22">
        <v>310</v>
      </c>
      <c r="B314" s="22" t="s">
        <v>5035</v>
      </c>
      <c r="C314" s="23" t="s">
        <v>5036</v>
      </c>
      <c r="D314" s="23" t="s">
        <v>5701</v>
      </c>
      <c r="E314" s="23" t="s">
        <v>11198</v>
      </c>
      <c r="F314" s="23"/>
      <c r="G314" s="23" t="s">
        <v>10675</v>
      </c>
      <c r="H314" s="23" t="s">
        <v>11199</v>
      </c>
      <c r="I314" s="23" t="s">
        <v>5699</v>
      </c>
    </row>
    <row r="315" spans="1:9" ht="36" x14ac:dyDescent="0.25">
      <c r="A315" s="20">
        <v>311</v>
      </c>
      <c r="B315" s="20" t="s">
        <v>5035</v>
      </c>
      <c r="C315" s="21" t="s">
        <v>5036</v>
      </c>
      <c r="D315" s="21" t="s">
        <v>5701</v>
      </c>
      <c r="E315" s="21" t="s">
        <v>11200</v>
      </c>
      <c r="F315" s="21"/>
      <c r="G315" s="21" t="s">
        <v>11201</v>
      </c>
      <c r="H315" s="21" t="s">
        <v>11202</v>
      </c>
      <c r="I315" s="21" t="s">
        <v>5699</v>
      </c>
    </row>
    <row r="316" spans="1:9" ht="36" x14ac:dyDescent="0.25">
      <c r="A316" s="22">
        <v>312</v>
      </c>
      <c r="B316" s="22" t="s">
        <v>5035</v>
      </c>
      <c r="C316" s="23" t="s">
        <v>5036</v>
      </c>
      <c r="D316" s="23" t="s">
        <v>5605</v>
      </c>
      <c r="E316" s="23" t="s">
        <v>11203</v>
      </c>
      <c r="F316" s="23"/>
      <c r="G316" s="23" t="s">
        <v>11204</v>
      </c>
      <c r="H316" s="23" t="s">
        <v>11205</v>
      </c>
      <c r="I316" s="23" t="s">
        <v>5604</v>
      </c>
    </row>
    <row r="317" spans="1:9" ht="36" x14ac:dyDescent="0.25">
      <c r="A317" s="20">
        <v>313</v>
      </c>
      <c r="B317" s="20" t="s">
        <v>5259</v>
      </c>
      <c r="C317" s="21" t="s">
        <v>5260</v>
      </c>
      <c r="D317" s="21" t="s">
        <v>5341</v>
      </c>
      <c r="E317" s="21" t="s">
        <v>11206</v>
      </c>
      <c r="F317" s="21" t="s">
        <v>11207</v>
      </c>
      <c r="G317" s="21" t="s">
        <v>11208</v>
      </c>
      <c r="H317" s="21" t="s">
        <v>11209</v>
      </c>
      <c r="I317" s="21" t="s">
        <v>5325</v>
      </c>
    </row>
    <row r="318" spans="1:9" ht="36" x14ac:dyDescent="0.25">
      <c r="A318" s="22">
        <v>314</v>
      </c>
      <c r="B318" s="22" t="s">
        <v>5259</v>
      </c>
      <c r="C318" s="23" t="s">
        <v>5260</v>
      </c>
      <c r="D318" s="23" t="s">
        <v>5341</v>
      </c>
      <c r="E318" s="23" t="s">
        <v>11210</v>
      </c>
      <c r="F318" s="23" t="s">
        <v>11207</v>
      </c>
      <c r="G318" s="23" t="s">
        <v>11211</v>
      </c>
      <c r="H318" s="23" t="s">
        <v>11212</v>
      </c>
      <c r="I318" s="23" t="s">
        <v>5325</v>
      </c>
    </row>
    <row r="319" spans="1:9" ht="72" x14ac:dyDescent="0.25">
      <c r="A319" s="20">
        <v>315</v>
      </c>
      <c r="B319" s="20" t="s">
        <v>5259</v>
      </c>
      <c r="C319" s="21" t="s">
        <v>5260</v>
      </c>
      <c r="D319" s="21" t="s">
        <v>5351</v>
      </c>
      <c r="E319" s="21" t="s">
        <v>11213</v>
      </c>
      <c r="F319" s="21"/>
      <c r="G319" s="21" t="s">
        <v>8334</v>
      </c>
      <c r="H319" s="21" t="s">
        <v>11214</v>
      </c>
      <c r="I319" s="21" t="s">
        <v>5340</v>
      </c>
    </row>
    <row r="320" spans="1:9" ht="18" x14ac:dyDescent="0.25">
      <c r="A320" s="22">
        <v>316</v>
      </c>
      <c r="B320" s="22" t="s">
        <v>5259</v>
      </c>
      <c r="C320" s="23" t="s">
        <v>5260</v>
      </c>
      <c r="D320" s="23" t="s">
        <v>11215</v>
      </c>
      <c r="E320" s="23" t="s">
        <v>11216</v>
      </c>
      <c r="F320" s="23"/>
      <c r="G320" s="23" t="s">
        <v>11217</v>
      </c>
      <c r="H320" s="23" t="s">
        <v>8429</v>
      </c>
      <c r="I320" s="23" t="s">
        <v>5388</v>
      </c>
    </row>
    <row r="321" spans="1:9" ht="18" x14ac:dyDescent="0.25">
      <c r="A321" s="20">
        <v>317</v>
      </c>
      <c r="B321" s="20" t="s">
        <v>5259</v>
      </c>
      <c r="C321" s="21" t="s">
        <v>5260</v>
      </c>
      <c r="D321" s="21" t="s">
        <v>11215</v>
      </c>
      <c r="E321" s="21" t="s">
        <v>11218</v>
      </c>
      <c r="F321" s="21"/>
      <c r="G321" s="21" t="s">
        <v>11217</v>
      </c>
      <c r="H321" s="21" t="s">
        <v>8429</v>
      </c>
      <c r="I321" s="21" t="s">
        <v>5388</v>
      </c>
    </row>
    <row r="322" spans="1:9" ht="18" x14ac:dyDescent="0.25">
      <c r="A322" s="22">
        <v>318</v>
      </c>
      <c r="B322" s="22" t="s">
        <v>5259</v>
      </c>
      <c r="C322" s="23" t="s">
        <v>5260</v>
      </c>
      <c r="D322" s="23" t="s">
        <v>11215</v>
      </c>
      <c r="E322" s="23" t="s">
        <v>11219</v>
      </c>
      <c r="F322" s="23"/>
      <c r="G322" s="23" t="s">
        <v>11217</v>
      </c>
      <c r="H322" s="23" t="s">
        <v>8429</v>
      </c>
      <c r="I322" s="23" t="s">
        <v>5388</v>
      </c>
    </row>
    <row r="323" spans="1:9" ht="36" x14ac:dyDescent="0.25">
      <c r="A323" s="20">
        <v>319</v>
      </c>
      <c r="B323" s="20" t="s">
        <v>5259</v>
      </c>
      <c r="C323" s="21" t="s">
        <v>5260</v>
      </c>
      <c r="D323" s="21" t="s">
        <v>11215</v>
      </c>
      <c r="E323" s="21" t="s">
        <v>11220</v>
      </c>
      <c r="F323" s="21"/>
      <c r="G323" s="21" t="s">
        <v>11221</v>
      </c>
      <c r="H323" s="21" t="s">
        <v>11222</v>
      </c>
      <c r="I323" s="21" t="s">
        <v>5388</v>
      </c>
    </row>
    <row r="324" spans="1:9" ht="36" x14ac:dyDescent="0.25">
      <c r="A324" s="22">
        <v>320</v>
      </c>
      <c r="B324" s="22" t="s">
        <v>5259</v>
      </c>
      <c r="C324" s="23" t="s">
        <v>5260</v>
      </c>
      <c r="D324" s="23" t="s">
        <v>11215</v>
      </c>
      <c r="E324" s="23" t="s">
        <v>11223</v>
      </c>
      <c r="F324" s="23"/>
      <c r="G324" s="23" t="s">
        <v>11224</v>
      </c>
      <c r="H324" s="23" t="s">
        <v>5581</v>
      </c>
      <c r="I324" s="23" t="s">
        <v>5388</v>
      </c>
    </row>
    <row r="325" spans="1:9" ht="36" x14ac:dyDescent="0.25">
      <c r="A325" s="20">
        <v>321</v>
      </c>
      <c r="B325" s="20" t="s">
        <v>5259</v>
      </c>
      <c r="C325" s="21" t="s">
        <v>5260</v>
      </c>
      <c r="D325" s="21" t="s">
        <v>5575</v>
      </c>
      <c r="E325" s="21" t="s">
        <v>11223</v>
      </c>
      <c r="F325" s="21"/>
      <c r="G325" s="21" t="s">
        <v>11225</v>
      </c>
      <c r="H325" s="21" t="s">
        <v>5581</v>
      </c>
      <c r="I325" s="21" t="s">
        <v>5559</v>
      </c>
    </row>
    <row r="326" spans="1:9" ht="36" x14ac:dyDescent="0.25">
      <c r="A326" s="22">
        <v>322</v>
      </c>
      <c r="B326" s="22" t="s">
        <v>5259</v>
      </c>
      <c r="C326" s="23" t="s">
        <v>5260</v>
      </c>
      <c r="D326" s="23" t="s">
        <v>5575</v>
      </c>
      <c r="E326" s="23" t="s">
        <v>11226</v>
      </c>
      <c r="F326" s="23" t="s">
        <v>11227</v>
      </c>
      <c r="G326" s="23" t="s">
        <v>11228</v>
      </c>
      <c r="H326" s="23" t="s">
        <v>11229</v>
      </c>
      <c r="I326" s="23" t="s">
        <v>5584</v>
      </c>
    </row>
    <row r="327" spans="1:9" ht="36" x14ac:dyDescent="0.25">
      <c r="A327" s="20">
        <v>323</v>
      </c>
      <c r="B327" s="20" t="s">
        <v>5259</v>
      </c>
      <c r="C327" s="21" t="s">
        <v>5260</v>
      </c>
      <c r="D327" s="21" t="s">
        <v>5575</v>
      </c>
      <c r="E327" s="21" t="s">
        <v>11230</v>
      </c>
      <c r="F327" s="21"/>
      <c r="G327" s="21" t="s">
        <v>5767</v>
      </c>
      <c r="H327" s="21" t="s">
        <v>11231</v>
      </c>
      <c r="I327" s="21" t="s">
        <v>5604</v>
      </c>
    </row>
  </sheetData>
  <autoFilter ref="A4:I327" xr:uid="{00000000-0009-0000-0000-000004000000}"/>
  <printOptions horizontalCentered="1"/>
  <pageMargins left="0.75" right="0.75" top="1" bottom="1" header="0.5" footer="0.5"/>
  <pageSetup paperSize="9" fitToHeight="0" orientation="landscape"/>
  <headerFooter>
    <oddFooter>&amp;Cصفحة &amp;P من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52976"/>
    <pageSetUpPr fitToPage="1"/>
  </sheetPr>
  <dimension ref="A1:K85"/>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8" customWidth="1"/>
    <col min="3" max="3" width="16" customWidth="1"/>
    <col min="4" max="4" width="20" customWidth="1"/>
    <col min="5" max="5" width="46" customWidth="1"/>
    <col min="6" max="6" width="9" customWidth="1"/>
    <col min="7" max="7" width="34" customWidth="1"/>
    <col min="8" max="8" width="30" customWidth="1"/>
    <col min="9" max="9" width="28" customWidth="1"/>
    <col min="10" max="11" width="10" customWidth="1"/>
  </cols>
  <sheetData>
    <row r="1" spans="1:11" ht="22.8" x14ac:dyDescent="0.65">
      <c r="A1" s="10" t="s">
        <v>20</v>
      </c>
      <c r="B1" s="2"/>
      <c r="C1" s="2"/>
      <c r="D1" s="2"/>
      <c r="E1" s="2"/>
      <c r="F1" s="2"/>
      <c r="G1" s="2"/>
      <c r="H1" s="2"/>
      <c r="I1" s="2"/>
      <c r="J1" s="2"/>
      <c r="K1" s="2"/>
    </row>
    <row r="2" spans="1:11" ht="18.600000000000001" x14ac:dyDescent="0.55000000000000004">
      <c r="A2" s="11" t="s">
        <v>64</v>
      </c>
      <c r="B2" s="2"/>
      <c r="C2" s="2"/>
      <c r="D2" s="2"/>
      <c r="E2" s="2"/>
      <c r="F2" s="2"/>
      <c r="G2" s="2"/>
      <c r="H2" s="2"/>
      <c r="I2" s="2"/>
      <c r="J2" s="2"/>
      <c r="K2" s="2"/>
    </row>
    <row r="3" spans="1:11" ht="18.600000000000001" x14ac:dyDescent="0.55000000000000004">
      <c r="A3" s="2"/>
      <c r="B3" s="2"/>
      <c r="C3" s="2"/>
      <c r="D3" s="2"/>
      <c r="E3" s="2"/>
      <c r="F3" s="2"/>
      <c r="G3" s="2"/>
      <c r="H3" s="2"/>
      <c r="I3" s="2"/>
      <c r="J3" s="2"/>
      <c r="K3" s="2"/>
    </row>
    <row r="4" spans="1:11" ht="37.950000000000003" customHeight="1" x14ac:dyDescent="0.25">
      <c r="A4" s="18" t="s">
        <v>49</v>
      </c>
      <c r="B4" s="18" t="s">
        <v>65</v>
      </c>
      <c r="C4" s="18" t="s">
        <v>66</v>
      </c>
      <c r="D4" s="18" t="s">
        <v>5910</v>
      </c>
      <c r="E4" s="18" t="s">
        <v>11232</v>
      </c>
      <c r="F4" s="18" t="s">
        <v>11233</v>
      </c>
      <c r="G4" s="18" t="s">
        <v>11234</v>
      </c>
      <c r="H4" s="18" t="s">
        <v>11235</v>
      </c>
      <c r="I4" s="18" t="s">
        <v>11236</v>
      </c>
      <c r="J4" s="18" t="s">
        <v>11237</v>
      </c>
      <c r="K4" s="18" t="s">
        <v>67</v>
      </c>
    </row>
    <row r="5" spans="1:11" ht="36" x14ac:dyDescent="0.25">
      <c r="A5" s="20">
        <v>1</v>
      </c>
      <c r="B5" s="20" t="s">
        <v>409</v>
      </c>
      <c r="C5" s="21" t="s">
        <v>410</v>
      </c>
      <c r="D5" s="21" t="s">
        <v>455</v>
      </c>
      <c r="E5" s="21" t="s">
        <v>11238</v>
      </c>
      <c r="F5" s="20" t="s">
        <v>11239</v>
      </c>
      <c r="G5" s="21" t="s">
        <v>11240</v>
      </c>
      <c r="H5" s="21" t="s">
        <v>11241</v>
      </c>
      <c r="I5" s="21" t="s">
        <v>11242</v>
      </c>
      <c r="J5" s="21" t="s">
        <v>11243</v>
      </c>
      <c r="K5" s="21" t="s">
        <v>513</v>
      </c>
    </row>
    <row r="6" spans="1:11" ht="54" x14ac:dyDescent="0.25">
      <c r="A6" s="22">
        <v>2</v>
      </c>
      <c r="B6" s="22" t="s">
        <v>409</v>
      </c>
      <c r="C6" s="23" t="s">
        <v>410</v>
      </c>
      <c r="D6" s="23" t="s">
        <v>511</v>
      </c>
      <c r="E6" s="23" t="s">
        <v>11244</v>
      </c>
      <c r="F6" s="22" t="s">
        <v>11239</v>
      </c>
      <c r="G6" s="23" t="s">
        <v>11245</v>
      </c>
      <c r="H6" s="23" t="s">
        <v>11246</v>
      </c>
      <c r="I6" s="23" t="s">
        <v>11247</v>
      </c>
      <c r="J6" s="23" t="s">
        <v>11243</v>
      </c>
      <c r="K6" s="23" t="s">
        <v>370</v>
      </c>
    </row>
    <row r="7" spans="1:11" ht="36" x14ac:dyDescent="0.25">
      <c r="A7" s="20">
        <v>3</v>
      </c>
      <c r="B7" s="20" t="s">
        <v>409</v>
      </c>
      <c r="C7" s="21" t="s">
        <v>410</v>
      </c>
      <c r="D7" s="21" t="s">
        <v>532</v>
      </c>
      <c r="E7" s="21" t="s">
        <v>11248</v>
      </c>
      <c r="F7" s="20" t="s">
        <v>11239</v>
      </c>
      <c r="G7" s="21" t="s">
        <v>11249</v>
      </c>
      <c r="H7" s="21" t="s">
        <v>11250</v>
      </c>
      <c r="I7" s="21" t="s">
        <v>11251</v>
      </c>
      <c r="J7" s="21" t="s">
        <v>11243</v>
      </c>
      <c r="K7" s="21" t="s">
        <v>573</v>
      </c>
    </row>
    <row r="8" spans="1:11" ht="36" x14ac:dyDescent="0.25">
      <c r="A8" s="22">
        <v>4</v>
      </c>
      <c r="B8" s="22" t="s">
        <v>409</v>
      </c>
      <c r="C8" s="23" t="s">
        <v>410</v>
      </c>
      <c r="D8" s="23" t="s">
        <v>532</v>
      </c>
      <c r="E8" s="23" t="s">
        <v>11252</v>
      </c>
      <c r="F8" s="22" t="s">
        <v>11239</v>
      </c>
      <c r="G8" s="23" t="s">
        <v>11249</v>
      </c>
      <c r="H8" s="23" t="s">
        <v>11253</v>
      </c>
      <c r="I8" s="23" t="s">
        <v>11254</v>
      </c>
      <c r="J8" s="23" t="s">
        <v>11243</v>
      </c>
      <c r="K8" s="23" t="s">
        <v>573</v>
      </c>
    </row>
    <row r="9" spans="1:11" ht="36" x14ac:dyDescent="0.25">
      <c r="A9" s="20">
        <v>5</v>
      </c>
      <c r="B9" s="20" t="s">
        <v>409</v>
      </c>
      <c r="C9" s="21" t="s">
        <v>410</v>
      </c>
      <c r="D9" s="21" t="s">
        <v>532</v>
      </c>
      <c r="E9" s="21" t="s">
        <v>11255</v>
      </c>
      <c r="F9" s="20" t="s">
        <v>11239</v>
      </c>
      <c r="G9" s="21" t="s">
        <v>11256</v>
      </c>
      <c r="H9" s="21" t="s">
        <v>11257</v>
      </c>
      <c r="I9" s="21" t="s">
        <v>11258</v>
      </c>
      <c r="J9" s="21" t="s">
        <v>11243</v>
      </c>
      <c r="K9" s="21" t="s">
        <v>573</v>
      </c>
    </row>
    <row r="10" spans="1:11" ht="18" x14ac:dyDescent="0.25">
      <c r="A10" s="22">
        <v>6</v>
      </c>
      <c r="B10" s="22" t="s">
        <v>409</v>
      </c>
      <c r="C10" s="23" t="s">
        <v>410</v>
      </c>
      <c r="D10" s="23" t="s">
        <v>607</v>
      </c>
      <c r="E10" s="23" t="s">
        <v>11259</v>
      </c>
      <c r="F10" s="22" t="s">
        <v>11260</v>
      </c>
      <c r="G10" s="23" t="s">
        <v>11261</v>
      </c>
      <c r="H10" s="23" t="s">
        <v>11262</v>
      </c>
      <c r="I10" s="23"/>
      <c r="J10" s="23" t="s">
        <v>11263</v>
      </c>
      <c r="K10" s="23" t="s">
        <v>610</v>
      </c>
    </row>
    <row r="11" spans="1:11" ht="18" x14ac:dyDescent="0.25">
      <c r="A11" s="20">
        <v>7</v>
      </c>
      <c r="B11" s="20" t="s">
        <v>409</v>
      </c>
      <c r="C11" s="21" t="s">
        <v>410</v>
      </c>
      <c r="D11" s="21" t="s">
        <v>607</v>
      </c>
      <c r="E11" s="21" t="s">
        <v>11264</v>
      </c>
      <c r="F11" s="20" t="s">
        <v>11260</v>
      </c>
      <c r="G11" s="21" t="s">
        <v>11265</v>
      </c>
      <c r="H11" s="21"/>
      <c r="I11" s="21"/>
      <c r="J11" s="21" t="s">
        <v>11263</v>
      </c>
      <c r="K11" s="21" t="s">
        <v>610</v>
      </c>
    </row>
    <row r="12" spans="1:11" ht="36" x14ac:dyDescent="0.25">
      <c r="A12" s="22">
        <v>8</v>
      </c>
      <c r="B12" s="22" t="s">
        <v>409</v>
      </c>
      <c r="C12" s="23" t="s">
        <v>410</v>
      </c>
      <c r="D12" s="23" t="s">
        <v>11266</v>
      </c>
      <c r="E12" s="23" t="s">
        <v>11267</v>
      </c>
      <c r="F12" s="22" t="s">
        <v>11071</v>
      </c>
      <c r="G12" s="23" t="s">
        <v>11268</v>
      </c>
      <c r="H12" s="23" t="s">
        <v>11269</v>
      </c>
      <c r="I12" s="23"/>
      <c r="J12" s="23" t="s">
        <v>11263</v>
      </c>
      <c r="K12" s="23" t="s">
        <v>11270</v>
      </c>
    </row>
    <row r="13" spans="1:11" ht="36" x14ac:dyDescent="0.25">
      <c r="A13" s="20">
        <v>9</v>
      </c>
      <c r="B13" s="20" t="s">
        <v>649</v>
      </c>
      <c r="C13" s="21" t="s">
        <v>650</v>
      </c>
      <c r="D13" s="21" t="s">
        <v>6474</v>
      </c>
      <c r="E13" s="21" t="s">
        <v>11271</v>
      </c>
      <c r="F13" s="20" t="s">
        <v>11071</v>
      </c>
      <c r="G13" s="21" t="s">
        <v>11268</v>
      </c>
      <c r="H13" s="21" t="s">
        <v>11272</v>
      </c>
      <c r="I13" s="21"/>
      <c r="J13" s="21" t="s">
        <v>11263</v>
      </c>
      <c r="K13" s="21" t="s">
        <v>11270</v>
      </c>
    </row>
    <row r="14" spans="1:11" ht="36" x14ac:dyDescent="0.25">
      <c r="A14" s="22">
        <v>10</v>
      </c>
      <c r="B14" s="22" t="s">
        <v>649</v>
      </c>
      <c r="C14" s="23" t="s">
        <v>650</v>
      </c>
      <c r="D14" s="23" t="s">
        <v>6474</v>
      </c>
      <c r="E14" s="23" t="s">
        <v>11273</v>
      </c>
      <c r="F14" s="22" t="s">
        <v>11071</v>
      </c>
      <c r="G14" s="23" t="s">
        <v>11268</v>
      </c>
      <c r="H14" s="23" t="s">
        <v>11274</v>
      </c>
      <c r="I14" s="23"/>
      <c r="J14" s="23" t="s">
        <v>11263</v>
      </c>
      <c r="K14" s="23" t="s">
        <v>11270</v>
      </c>
    </row>
    <row r="15" spans="1:11" ht="36" x14ac:dyDescent="0.25">
      <c r="A15" s="20">
        <v>11</v>
      </c>
      <c r="B15" s="20" t="s">
        <v>771</v>
      </c>
      <c r="C15" s="21" t="s">
        <v>772</v>
      </c>
      <c r="D15" s="21" t="s">
        <v>1255</v>
      </c>
      <c r="E15" s="21" t="s">
        <v>11275</v>
      </c>
      <c r="F15" s="20" t="s">
        <v>11239</v>
      </c>
      <c r="G15" s="21" t="s">
        <v>11276</v>
      </c>
      <c r="H15" s="21" t="s">
        <v>11277</v>
      </c>
      <c r="I15" s="21" t="s">
        <v>11278</v>
      </c>
      <c r="J15" s="21" t="s">
        <v>11243</v>
      </c>
      <c r="K15" s="21" t="s">
        <v>1283</v>
      </c>
    </row>
    <row r="16" spans="1:11" ht="36" x14ac:dyDescent="0.25">
      <c r="A16" s="22">
        <v>12</v>
      </c>
      <c r="B16" s="22" t="s">
        <v>771</v>
      </c>
      <c r="C16" s="23" t="s">
        <v>772</v>
      </c>
      <c r="D16" s="23" t="s">
        <v>1255</v>
      </c>
      <c r="E16" s="23" t="s">
        <v>11279</v>
      </c>
      <c r="F16" s="22" t="s">
        <v>11260</v>
      </c>
      <c r="G16" s="23" t="s">
        <v>11280</v>
      </c>
      <c r="H16" s="23" t="s">
        <v>11281</v>
      </c>
      <c r="I16" s="23" t="s">
        <v>11282</v>
      </c>
      <c r="J16" s="23" t="s">
        <v>11243</v>
      </c>
      <c r="K16" s="23" t="s">
        <v>1283</v>
      </c>
    </row>
    <row r="17" spans="1:11" ht="54" x14ac:dyDescent="0.25">
      <c r="A17" s="20">
        <v>13</v>
      </c>
      <c r="B17" s="20" t="s">
        <v>771</v>
      </c>
      <c r="C17" s="21" t="s">
        <v>772</v>
      </c>
      <c r="D17" s="21" t="s">
        <v>11283</v>
      </c>
      <c r="E17" s="21" t="s">
        <v>11284</v>
      </c>
      <c r="F17" s="20" t="s">
        <v>11239</v>
      </c>
      <c r="G17" s="21" t="s">
        <v>11285</v>
      </c>
      <c r="H17" s="21"/>
      <c r="I17" s="21"/>
      <c r="J17" s="21" t="s">
        <v>11243</v>
      </c>
      <c r="K17" s="21" t="s">
        <v>11286</v>
      </c>
    </row>
    <row r="18" spans="1:11" ht="72" x14ac:dyDescent="0.25">
      <c r="A18" s="22">
        <v>14</v>
      </c>
      <c r="B18" s="22" t="s">
        <v>771</v>
      </c>
      <c r="C18" s="23" t="s">
        <v>772</v>
      </c>
      <c r="D18" s="23" t="s">
        <v>11283</v>
      </c>
      <c r="E18" s="23" t="s">
        <v>11287</v>
      </c>
      <c r="F18" s="22" t="s">
        <v>11239</v>
      </c>
      <c r="G18" s="23" t="s">
        <v>11288</v>
      </c>
      <c r="H18" s="23"/>
      <c r="I18" s="23"/>
      <c r="J18" s="23" t="s">
        <v>11243</v>
      </c>
      <c r="K18" s="23" t="s">
        <v>11286</v>
      </c>
    </row>
    <row r="19" spans="1:11" ht="36" x14ac:dyDescent="0.25">
      <c r="A19" s="20">
        <v>15</v>
      </c>
      <c r="B19" s="20" t="s">
        <v>771</v>
      </c>
      <c r="C19" s="21" t="s">
        <v>772</v>
      </c>
      <c r="D19" s="21" t="s">
        <v>11283</v>
      </c>
      <c r="E19" s="21" t="s">
        <v>11289</v>
      </c>
      <c r="F19" s="20" t="s">
        <v>11239</v>
      </c>
      <c r="G19" s="21" t="s">
        <v>11290</v>
      </c>
      <c r="H19" s="21"/>
      <c r="I19" s="21" t="s">
        <v>11291</v>
      </c>
      <c r="J19" s="21" t="s">
        <v>11243</v>
      </c>
      <c r="K19" s="21" t="s">
        <v>11286</v>
      </c>
    </row>
    <row r="20" spans="1:11" ht="36" x14ac:dyDescent="0.25">
      <c r="A20" s="22">
        <v>16</v>
      </c>
      <c r="B20" s="22" t="s">
        <v>771</v>
      </c>
      <c r="C20" s="23" t="s">
        <v>772</v>
      </c>
      <c r="D20" s="23" t="s">
        <v>11283</v>
      </c>
      <c r="E20" s="23" t="s">
        <v>11292</v>
      </c>
      <c r="F20" s="22" t="s">
        <v>11239</v>
      </c>
      <c r="G20" s="23" t="s">
        <v>11293</v>
      </c>
      <c r="H20" s="23"/>
      <c r="I20" s="23"/>
      <c r="J20" s="23" t="s">
        <v>11243</v>
      </c>
      <c r="K20" s="23" t="s">
        <v>11286</v>
      </c>
    </row>
    <row r="21" spans="1:11" ht="36" x14ac:dyDescent="0.25">
      <c r="A21" s="20">
        <v>17</v>
      </c>
      <c r="B21" s="20" t="s">
        <v>771</v>
      </c>
      <c r="C21" s="21" t="s">
        <v>772</v>
      </c>
      <c r="D21" s="21" t="s">
        <v>11283</v>
      </c>
      <c r="E21" s="21" t="s">
        <v>11294</v>
      </c>
      <c r="F21" s="20" t="s">
        <v>11239</v>
      </c>
      <c r="G21" s="21" t="s">
        <v>11295</v>
      </c>
      <c r="H21" s="21" t="s">
        <v>11296</v>
      </c>
      <c r="I21" s="21"/>
      <c r="J21" s="21" t="s">
        <v>11243</v>
      </c>
      <c r="K21" s="21" t="s">
        <v>11286</v>
      </c>
    </row>
    <row r="22" spans="1:11" ht="36" x14ac:dyDescent="0.25">
      <c r="A22" s="22">
        <v>18</v>
      </c>
      <c r="B22" s="22" t="s">
        <v>771</v>
      </c>
      <c r="C22" s="23" t="s">
        <v>772</v>
      </c>
      <c r="D22" s="23" t="s">
        <v>11283</v>
      </c>
      <c r="E22" s="23" t="s">
        <v>11297</v>
      </c>
      <c r="F22" s="22" t="s">
        <v>11239</v>
      </c>
      <c r="G22" s="23" t="s">
        <v>11298</v>
      </c>
      <c r="H22" s="23"/>
      <c r="I22" s="23"/>
      <c r="J22" s="23" t="s">
        <v>11243</v>
      </c>
      <c r="K22" s="23" t="s">
        <v>11286</v>
      </c>
    </row>
    <row r="23" spans="1:11" ht="36" x14ac:dyDescent="0.25">
      <c r="A23" s="20">
        <v>19</v>
      </c>
      <c r="B23" s="20" t="s">
        <v>771</v>
      </c>
      <c r="C23" s="21" t="s">
        <v>772</v>
      </c>
      <c r="D23" s="21" t="s">
        <v>11283</v>
      </c>
      <c r="E23" s="21" t="s">
        <v>11299</v>
      </c>
      <c r="F23" s="20" t="s">
        <v>11260</v>
      </c>
      <c r="G23" s="21" t="s">
        <v>11300</v>
      </c>
      <c r="H23" s="21"/>
      <c r="I23" s="21" t="s">
        <v>11301</v>
      </c>
      <c r="J23" s="21" t="s">
        <v>11243</v>
      </c>
      <c r="K23" s="21" t="s">
        <v>11286</v>
      </c>
    </row>
    <row r="24" spans="1:11" ht="54" x14ac:dyDescent="0.25">
      <c r="A24" s="22">
        <v>20</v>
      </c>
      <c r="B24" s="22" t="s">
        <v>771</v>
      </c>
      <c r="C24" s="23" t="s">
        <v>772</v>
      </c>
      <c r="D24" s="23" t="s">
        <v>11283</v>
      </c>
      <c r="E24" s="23" t="s">
        <v>11302</v>
      </c>
      <c r="F24" s="22" t="s">
        <v>11303</v>
      </c>
      <c r="G24" s="23" t="s">
        <v>11304</v>
      </c>
      <c r="H24" s="23" t="s">
        <v>11305</v>
      </c>
      <c r="I24" s="23" t="s">
        <v>11306</v>
      </c>
      <c r="J24" s="23" t="s">
        <v>11243</v>
      </c>
      <c r="K24" s="23" t="s">
        <v>11307</v>
      </c>
    </row>
    <row r="25" spans="1:11" ht="36" x14ac:dyDescent="0.25">
      <c r="A25" s="20">
        <v>21</v>
      </c>
      <c r="B25" s="20" t="s">
        <v>771</v>
      </c>
      <c r="C25" s="21" t="s">
        <v>772</v>
      </c>
      <c r="D25" s="21" t="s">
        <v>607</v>
      </c>
      <c r="E25" s="21" t="s">
        <v>11308</v>
      </c>
      <c r="F25" s="20" t="s">
        <v>11239</v>
      </c>
      <c r="G25" s="21" t="s">
        <v>11309</v>
      </c>
      <c r="H25" s="21" t="s">
        <v>11310</v>
      </c>
      <c r="I25" s="21"/>
      <c r="J25" s="21" t="s">
        <v>11263</v>
      </c>
      <c r="K25" s="21" t="s">
        <v>610</v>
      </c>
    </row>
    <row r="26" spans="1:11" ht="36" x14ac:dyDescent="0.25">
      <c r="A26" s="22">
        <v>22</v>
      </c>
      <c r="B26" s="22" t="s">
        <v>771</v>
      </c>
      <c r="C26" s="23" t="s">
        <v>772</v>
      </c>
      <c r="D26" s="23" t="s">
        <v>11311</v>
      </c>
      <c r="E26" s="23" t="s">
        <v>11312</v>
      </c>
      <c r="F26" s="22" t="s">
        <v>11239</v>
      </c>
      <c r="G26" s="23" t="s">
        <v>11313</v>
      </c>
      <c r="H26" s="23" t="s">
        <v>11314</v>
      </c>
      <c r="I26" s="23" t="s">
        <v>11315</v>
      </c>
      <c r="J26" s="23" t="s">
        <v>11263</v>
      </c>
      <c r="K26" s="23" t="s">
        <v>1241</v>
      </c>
    </row>
    <row r="27" spans="1:11" ht="36" x14ac:dyDescent="0.25">
      <c r="A27" s="20">
        <v>23</v>
      </c>
      <c r="B27" s="20" t="s">
        <v>771</v>
      </c>
      <c r="C27" s="21" t="s">
        <v>772</v>
      </c>
      <c r="D27" s="21" t="s">
        <v>607</v>
      </c>
      <c r="E27" s="21" t="s">
        <v>11316</v>
      </c>
      <c r="F27" s="20" t="s">
        <v>11239</v>
      </c>
      <c r="G27" s="21" t="s">
        <v>11317</v>
      </c>
      <c r="H27" s="21" t="s">
        <v>11314</v>
      </c>
      <c r="I27" s="21" t="s">
        <v>11315</v>
      </c>
      <c r="J27" s="21" t="s">
        <v>11263</v>
      </c>
      <c r="K27" s="21" t="s">
        <v>610</v>
      </c>
    </row>
    <row r="28" spans="1:11" ht="36" x14ac:dyDescent="0.25">
      <c r="A28" s="22">
        <v>24</v>
      </c>
      <c r="B28" s="22" t="s">
        <v>771</v>
      </c>
      <c r="C28" s="23" t="s">
        <v>772</v>
      </c>
      <c r="D28" s="23" t="s">
        <v>1150</v>
      </c>
      <c r="E28" s="23" t="s">
        <v>11318</v>
      </c>
      <c r="F28" s="22" t="s">
        <v>11260</v>
      </c>
      <c r="G28" s="23" t="s">
        <v>11319</v>
      </c>
      <c r="H28" s="23"/>
      <c r="I28" s="23" t="s">
        <v>11320</v>
      </c>
      <c r="J28" s="23" t="s">
        <v>11263</v>
      </c>
      <c r="K28" s="23" t="s">
        <v>1153</v>
      </c>
    </row>
    <row r="29" spans="1:11" ht="36" x14ac:dyDescent="0.25">
      <c r="A29" s="20">
        <v>25</v>
      </c>
      <c r="B29" s="20" t="s">
        <v>771</v>
      </c>
      <c r="C29" s="21" t="s">
        <v>772</v>
      </c>
      <c r="D29" s="21" t="s">
        <v>1150</v>
      </c>
      <c r="E29" s="21" t="s">
        <v>11321</v>
      </c>
      <c r="F29" s="20" t="s">
        <v>11322</v>
      </c>
      <c r="G29" s="21" t="s">
        <v>11323</v>
      </c>
      <c r="H29" s="21" t="s">
        <v>11324</v>
      </c>
      <c r="I29" s="21"/>
      <c r="J29" s="21" t="s">
        <v>11263</v>
      </c>
      <c r="K29" s="21" t="s">
        <v>1153</v>
      </c>
    </row>
    <row r="30" spans="1:11" ht="36" x14ac:dyDescent="0.25">
      <c r="A30" s="22">
        <v>26</v>
      </c>
      <c r="B30" s="22" t="s">
        <v>771</v>
      </c>
      <c r="C30" s="23" t="s">
        <v>772</v>
      </c>
      <c r="D30" s="23" t="s">
        <v>11325</v>
      </c>
      <c r="E30" s="23" t="s">
        <v>11326</v>
      </c>
      <c r="F30" s="22" t="s">
        <v>11327</v>
      </c>
      <c r="G30" s="23" t="s">
        <v>11328</v>
      </c>
      <c r="H30" s="23" t="s">
        <v>11329</v>
      </c>
      <c r="I30" s="23"/>
      <c r="J30" s="23" t="s">
        <v>11263</v>
      </c>
      <c r="K30" s="23" t="s">
        <v>11270</v>
      </c>
    </row>
    <row r="31" spans="1:11" ht="36" x14ac:dyDescent="0.25">
      <c r="A31" s="20">
        <v>27</v>
      </c>
      <c r="B31" s="20" t="s">
        <v>771</v>
      </c>
      <c r="C31" s="21" t="s">
        <v>772</v>
      </c>
      <c r="D31" s="21" t="s">
        <v>11330</v>
      </c>
      <c r="E31" s="21" t="s">
        <v>11331</v>
      </c>
      <c r="F31" s="20" t="s">
        <v>11322</v>
      </c>
      <c r="G31" s="21" t="s">
        <v>11332</v>
      </c>
      <c r="H31" s="21" t="s">
        <v>11333</v>
      </c>
      <c r="I31" s="21"/>
      <c r="J31" s="21" t="s">
        <v>11263</v>
      </c>
      <c r="K31" s="21" t="s">
        <v>11270</v>
      </c>
    </row>
    <row r="32" spans="1:11" ht="36" x14ac:dyDescent="0.25">
      <c r="A32" s="22">
        <v>28</v>
      </c>
      <c r="B32" s="22" t="s">
        <v>771</v>
      </c>
      <c r="C32" s="23" t="s">
        <v>772</v>
      </c>
      <c r="D32" s="23" t="s">
        <v>6955</v>
      </c>
      <c r="E32" s="23" t="s">
        <v>11334</v>
      </c>
      <c r="F32" s="22" t="s">
        <v>11335</v>
      </c>
      <c r="G32" s="23" t="s">
        <v>11268</v>
      </c>
      <c r="H32" s="23" t="s">
        <v>11336</v>
      </c>
      <c r="I32" s="23"/>
      <c r="J32" s="23" t="s">
        <v>11263</v>
      </c>
      <c r="K32" s="23" t="s">
        <v>11270</v>
      </c>
    </row>
    <row r="33" spans="1:11" ht="90" x14ac:dyDescent="0.25">
      <c r="A33" s="20">
        <v>29</v>
      </c>
      <c r="B33" s="20" t="s">
        <v>1253</v>
      </c>
      <c r="C33" s="21" t="s">
        <v>1254</v>
      </c>
      <c r="D33" s="21" t="s">
        <v>11283</v>
      </c>
      <c r="E33" s="21" t="s">
        <v>11337</v>
      </c>
      <c r="F33" s="20" t="s">
        <v>11260</v>
      </c>
      <c r="G33" s="21" t="s">
        <v>11338</v>
      </c>
      <c r="H33" s="21"/>
      <c r="I33" s="21"/>
      <c r="J33" s="21" t="s">
        <v>11243</v>
      </c>
      <c r="K33" s="21" t="s">
        <v>11339</v>
      </c>
    </row>
    <row r="34" spans="1:11" ht="36" x14ac:dyDescent="0.25">
      <c r="A34" s="22">
        <v>30</v>
      </c>
      <c r="B34" s="22" t="s">
        <v>1622</v>
      </c>
      <c r="C34" s="23" t="s">
        <v>1623</v>
      </c>
      <c r="D34" s="23" t="s">
        <v>11283</v>
      </c>
      <c r="E34" s="23" t="s">
        <v>11340</v>
      </c>
      <c r="F34" s="22" t="s">
        <v>11341</v>
      </c>
      <c r="G34" s="23" t="s">
        <v>11342</v>
      </c>
      <c r="H34" s="23" t="s">
        <v>11343</v>
      </c>
      <c r="I34" s="23"/>
      <c r="J34" s="23" t="s">
        <v>11243</v>
      </c>
      <c r="K34" s="23" t="s">
        <v>11286</v>
      </c>
    </row>
    <row r="35" spans="1:11" ht="18" x14ac:dyDescent="0.25">
      <c r="A35" s="20">
        <v>31</v>
      </c>
      <c r="B35" s="20" t="s">
        <v>1622</v>
      </c>
      <c r="C35" s="21" t="s">
        <v>1623</v>
      </c>
      <c r="D35" s="21" t="s">
        <v>11283</v>
      </c>
      <c r="E35" s="21" t="s">
        <v>11344</v>
      </c>
      <c r="F35" s="20" t="s">
        <v>11260</v>
      </c>
      <c r="G35" s="21" t="s">
        <v>11345</v>
      </c>
      <c r="H35" s="21"/>
      <c r="I35" s="21" t="s">
        <v>11346</v>
      </c>
      <c r="J35" s="21" t="s">
        <v>11243</v>
      </c>
      <c r="K35" s="21" t="s">
        <v>11286</v>
      </c>
    </row>
    <row r="36" spans="1:11" ht="144" x14ac:dyDescent="0.25">
      <c r="A36" s="22">
        <v>32</v>
      </c>
      <c r="B36" s="22" t="s">
        <v>1622</v>
      </c>
      <c r="C36" s="23" t="s">
        <v>1623</v>
      </c>
      <c r="D36" s="23" t="s">
        <v>11283</v>
      </c>
      <c r="E36" s="23" t="s">
        <v>11347</v>
      </c>
      <c r="F36" s="22" t="s">
        <v>5529</v>
      </c>
      <c r="G36" s="23" t="s">
        <v>11348</v>
      </c>
      <c r="H36" s="23"/>
      <c r="I36" s="23"/>
      <c r="J36" s="23" t="s">
        <v>11349</v>
      </c>
      <c r="K36" s="23" t="s">
        <v>11286</v>
      </c>
    </row>
    <row r="37" spans="1:11" ht="18" x14ac:dyDescent="0.25">
      <c r="A37" s="20">
        <v>33</v>
      </c>
      <c r="B37" s="20" t="s">
        <v>2168</v>
      </c>
      <c r="C37" s="21" t="s">
        <v>2169</v>
      </c>
      <c r="D37" s="21" t="s">
        <v>11283</v>
      </c>
      <c r="E37" s="21" t="s">
        <v>11350</v>
      </c>
      <c r="F37" s="20" t="s">
        <v>11260</v>
      </c>
      <c r="G37" s="21" t="s">
        <v>11351</v>
      </c>
      <c r="H37" s="21" t="s">
        <v>11352</v>
      </c>
      <c r="I37" s="21" t="s">
        <v>11353</v>
      </c>
      <c r="J37" s="21" t="s">
        <v>11243</v>
      </c>
      <c r="K37" s="21" t="s">
        <v>11286</v>
      </c>
    </row>
    <row r="38" spans="1:11" ht="18" x14ac:dyDescent="0.25">
      <c r="A38" s="22">
        <v>34</v>
      </c>
      <c r="B38" s="22" t="s">
        <v>2168</v>
      </c>
      <c r="C38" s="23" t="s">
        <v>2169</v>
      </c>
      <c r="D38" s="23" t="s">
        <v>11283</v>
      </c>
      <c r="E38" s="23" t="s">
        <v>11354</v>
      </c>
      <c r="F38" s="22" t="s">
        <v>11239</v>
      </c>
      <c r="G38" s="23" t="s">
        <v>11355</v>
      </c>
      <c r="H38" s="23"/>
      <c r="I38" s="23"/>
      <c r="J38" s="23" t="s">
        <v>11243</v>
      </c>
      <c r="K38" s="23" t="s">
        <v>11286</v>
      </c>
    </row>
    <row r="39" spans="1:11" ht="36" x14ac:dyDescent="0.25">
      <c r="A39" s="20">
        <v>35</v>
      </c>
      <c r="B39" s="20" t="s">
        <v>2382</v>
      </c>
      <c r="C39" s="21" t="s">
        <v>2383</v>
      </c>
      <c r="D39" s="21" t="s">
        <v>11356</v>
      </c>
      <c r="E39" s="21" t="s">
        <v>11357</v>
      </c>
      <c r="F39" s="20" t="s">
        <v>11322</v>
      </c>
      <c r="G39" s="21" t="s">
        <v>11358</v>
      </c>
      <c r="H39" s="21" t="s">
        <v>11359</v>
      </c>
      <c r="I39" s="21"/>
      <c r="J39" s="21" t="s">
        <v>11263</v>
      </c>
      <c r="K39" s="21" t="s">
        <v>11270</v>
      </c>
    </row>
    <row r="40" spans="1:11" ht="36" x14ac:dyDescent="0.25">
      <c r="A40" s="22">
        <v>36</v>
      </c>
      <c r="B40" s="22" t="s">
        <v>2641</v>
      </c>
      <c r="C40" s="23" t="s">
        <v>2642</v>
      </c>
      <c r="D40" s="23" t="s">
        <v>11360</v>
      </c>
      <c r="E40" s="23" t="s">
        <v>11361</v>
      </c>
      <c r="F40" s="22" t="s">
        <v>11260</v>
      </c>
      <c r="G40" s="23" t="s">
        <v>11362</v>
      </c>
      <c r="H40" s="23" t="s">
        <v>11363</v>
      </c>
      <c r="I40" s="23" t="s">
        <v>11364</v>
      </c>
      <c r="J40" s="23" t="s">
        <v>11243</v>
      </c>
      <c r="K40" s="23" t="s">
        <v>2856</v>
      </c>
    </row>
    <row r="41" spans="1:11" ht="36" x14ac:dyDescent="0.25">
      <c r="A41" s="20">
        <v>37</v>
      </c>
      <c r="B41" s="20" t="s">
        <v>2641</v>
      </c>
      <c r="C41" s="21" t="s">
        <v>2642</v>
      </c>
      <c r="D41" s="21" t="s">
        <v>11360</v>
      </c>
      <c r="E41" s="21" t="s">
        <v>11365</v>
      </c>
      <c r="F41" s="20" t="s">
        <v>11260</v>
      </c>
      <c r="G41" s="21" t="s">
        <v>11366</v>
      </c>
      <c r="H41" s="21" t="s">
        <v>11367</v>
      </c>
      <c r="I41" s="21" t="s">
        <v>11368</v>
      </c>
      <c r="J41" s="21" t="s">
        <v>11243</v>
      </c>
      <c r="K41" s="21" t="s">
        <v>2856</v>
      </c>
    </row>
    <row r="42" spans="1:11" ht="54" x14ac:dyDescent="0.25">
      <c r="A42" s="22">
        <v>38</v>
      </c>
      <c r="B42" s="22" t="s">
        <v>2641</v>
      </c>
      <c r="C42" s="23" t="s">
        <v>2642</v>
      </c>
      <c r="D42" s="23" t="s">
        <v>11360</v>
      </c>
      <c r="E42" s="23" t="s">
        <v>11369</v>
      </c>
      <c r="F42" s="22" t="s">
        <v>11370</v>
      </c>
      <c r="G42" s="23" t="s">
        <v>11371</v>
      </c>
      <c r="H42" s="23"/>
      <c r="I42" s="23"/>
      <c r="J42" s="23" t="s">
        <v>11243</v>
      </c>
      <c r="K42" s="23" t="s">
        <v>2856</v>
      </c>
    </row>
    <row r="43" spans="1:11" ht="36" x14ac:dyDescent="0.25">
      <c r="A43" s="20">
        <v>39</v>
      </c>
      <c r="B43" s="20" t="s">
        <v>2641</v>
      </c>
      <c r="C43" s="21" t="s">
        <v>2642</v>
      </c>
      <c r="D43" s="21" t="s">
        <v>2863</v>
      </c>
      <c r="E43" s="21" t="s">
        <v>11372</v>
      </c>
      <c r="F43" s="20" t="s">
        <v>11260</v>
      </c>
      <c r="G43" s="21" t="s">
        <v>11373</v>
      </c>
      <c r="H43" s="21" t="s">
        <v>11374</v>
      </c>
      <c r="I43" s="21" t="s">
        <v>11375</v>
      </c>
      <c r="J43" s="21" t="s">
        <v>11263</v>
      </c>
      <c r="K43" s="21" t="s">
        <v>2869</v>
      </c>
    </row>
    <row r="44" spans="1:11" ht="54" x14ac:dyDescent="0.25">
      <c r="A44" s="22">
        <v>40</v>
      </c>
      <c r="B44" s="22" t="s">
        <v>2932</v>
      </c>
      <c r="C44" s="23" t="s">
        <v>2933</v>
      </c>
      <c r="D44" s="23" t="s">
        <v>11376</v>
      </c>
      <c r="E44" s="23" t="s">
        <v>11377</v>
      </c>
      <c r="F44" s="22" t="s">
        <v>11260</v>
      </c>
      <c r="G44" s="23" t="s">
        <v>11378</v>
      </c>
      <c r="H44" s="23" t="s">
        <v>11379</v>
      </c>
      <c r="I44" s="23" t="s">
        <v>11380</v>
      </c>
      <c r="J44" s="23" t="s">
        <v>11243</v>
      </c>
      <c r="K44" s="23" t="s">
        <v>3051</v>
      </c>
    </row>
    <row r="45" spans="1:11" ht="18" x14ac:dyDescent="0.25">
      <c r="A45" s="20">
        <v>41</v>
      </c>
      <c r="B45" s="20" t="s">
        <v>2932</v>
      </c>
      <c r="C45" s="21" t="s">
        <v>2933</v>
      </c>
      <c r="D45" s="21" t="s">
        <v>11376</v>
      </c>
      <c r="E45" s="21" t="s">
        <v>11381</v>
      </c>
      <c r="F45" s="20" t="s">
        <v>11260</v>
      </c>
      <c r="G45" s="21" t="s">
        <v>11382</v>
      </c>
      <c r="H45" s="21"/>
      <c r="I45" s="21"/>
      <c r="J45" s="21" t="s">
        <v>11243</v>
      </c>
      <c r="K45" s="21" t="s">
        <v>3051</v>
      </c>
    </row>
    <row r="46" spans="1:11" ht="36" x14ac:dyDescent="0.25">
      <c r="A46" s="22">
        <v>42</v>
      </c>
      <c r="B46" s="22" t="s">
        <v>3134</v>
      </c>
      <c r="C46" s="23" t="s">
        <v>3135</v>
      </c>
      <c r="D46" s="23" t="s">
        <v>3137</v>
      </c>
      <c r="E46" s="23" t="s">
        <v>11383</v>
      </c>
      <c r="F46" s="22" t="s">
        <v>11260</v>
      </c>
      <c r="G46" s="23" t="s">
        <v>11384</v>
      </c>
      <c r="H46" s="23" t="s">
        <v>11385</v>
      </c>
      <c r="I46" s="23" t="s">
        <v>11386</v>
      </c>
      <c r="J46" s="23" t="s">
        <v>11243</v>
      </c>
      <c r="K46" s="23" t="s">
        <v>3157</v>
      </c>
    </row>
    <row r="47" spans="1:11" ht="36" x14ac:dyDescent="0.25">
      <c r="A47" s="20">
        <v>43</v>
      </c>
      <c r="B47" s="20" t="s">
        <v>3134</v>
      </c>
      <c r="C47" s="21" t="s">
        <v>3135</v>
      </c>
      <c r="D47" s="21" t="s">
        <v>11283</v>
      </c>
      <c r="E47" s="21" t="s">
        <v>11387</v>
      </c>
      <c r="F47" s="20" t="s">
        <v>11322</v>
      </c>
      <c r="G47" s="21" t="s">
        <v>11388</v>
      </c>
      <c r="H47" s="21" t="s">
        <v>11389</v>
      </c>
      <c r="I47" s="21"/>
      <c r="J47" s="21" t="s">
        <v>11243</v>
      </c>
      <c r="K47" s="21" t="s">
        <v>11307</v>
      </c>
    </row>
    <row r="48" spans="1:11" ht="54" x14ac:dyDescent="0.25">
      <c r="A48" s="22">
        <v>44</v>
      </c>
      <c r="B48" s="22" t="s">
        <v>3134</v>
      </c>
      <c r="C48" s="23" t="s">
        <v>3135</v>
      </c>
      <c r="D48" s="23" t="s">
        <v>11390</v>
      </c>
      <c r="E48" s="23" t="s">
        <v>11391</v>
      </c>
      <c r="F48" s="22" t="s">
        <v>11260</v>
      </c>
      <c r="G48" s="23" t="s">
        <v>11392</v>
      </c>
      <c r="H48" s="23" t="s">
        <v>11393</v>
      </c>
      <c r="I48" s="23" t="s">
        <v>11394</v>
      </c>
      <c r="J48" s="23" t="s">
        <v>11243</v>
      </c>
      <c r="K48" s="23" t="s">
        <v>3210</v>
      </c>
    </row>
    <row r="49" spans="1:11" ht="36" x14ac:dyDescent="0.25">
      <c r="A49" s="20">
        <v>45</v>
      </c>
      <c r="B49" s="20" t="s">
        <v>3134</v>
      </c>
      <c r="C49" s="21" t="s">
        <v>3135</v>
      </c>
      <c r="D49" s="21" t="s">
        <v>11395</v>
      </c>
      <c r="E49" s="21" t="s">
        <v>11396</v>
      </c>
      <c r="F49" s="20" t="s">
        <v>11260</v>
      </c>
      <c r="G49" s="21" t="s">
        <v>11397</v>
      </c>
      <c r="H49" s="21" t="s">
        <v>11393</v>
      </c>
      <c r="I49" s="21" t="s">
        <v>11398</v>
      </c>
      <c r="J49" s="21" t="s">
        <v>11243</v>
      </c>
      <c r="K49" s="21" t="s">
        <v>3252</v>
      </c>
    </row>
    <row r="50" spans="1:11" ht="18" x14ac:dyDescent="0.25">
      <c r="A50" s="22">
        <v>46</v>
      </c>
      <c r="B50" s="22" t="s">
        <v>3134</v>
      </c>
      <c r="C50" s="23" t="s">
        <v>3135</v>
      </c>
      <c r="D50" s="23" t="s">
        <v>607</v>
      </c>
      <c r="E50" s="23" t="s">
        <v>11399</v>
      </c>
      <c r="F50" s="22" t="s">
        <v>11260</v>
      </c>
      <c r="G50" s="23" t="s">
        <v>11400</v>
      </c>
      <c r="H50" s="23" t="s">
        <v>3267</v>
      </c>
      <c r="I50" s="23"/>
      <c r="J50" s="23" t="s">
        <v>11263</v>
      </c>
      <c r="K50" s="23" t="s">
        <v>610</v>
      </c>
    </row>
    <row r="51" spans="1:11" ht="18" x14ac:dyDescent="0.25">
      <c r="A51" s="20">
        <v>47</v>
      </c>
      <c r="B51" s="20" t="s">
        <v>3134</v>
      </c>
      <c r="C51" s="21" t="s">
        <v>3135</v>
      </c>
      <c r="D51" s="21" t="s">
        <v>607</v>
      </c>
      <c r="E51" s="21" t="s">
        <v>11401</v>
      </c>
      <c r="F51" s="20" t="s">
        <v>11260</v>
      </c>
      <c r="G51" s="21" t="s">
        <v>11265</v>
      </c>
      <c r="H51" s="21" t="s">
        <v>11402</v>
      </c>
      <c r="I51" s="21"/>
      <c r="J51" s="21" t="s">
        <v>11263</v>
      </c>
      <c r="K51" s="21" t="s">
        <v>610</v>
      </c>
    </row>
    <row r="52" spans="1:11" ht="36" x14ac:dyDescent="0.25">
      <c r="A52" s="22">
        <v>48</v>
      </c>
      <c r="B52" s="22" t="s">
        <v>3134</v>
      </c>
      <c r="C52" s="23" t="s">
        <v>3135</v>
      </c>
      <c r="D52" s="23" t="s">
        <v>8342</v>
      </c>
      <c r="E52" s="23" t="s">
        <v>11403</v>
      </c>
      <c r="F52" s="22" t="s">
        <v>11260</v>
      </c>
      <c r="G52" s="23" t="s">
        <v>11404</v>
      </c>
      <c r="H52" s="23" t="s">
        <v>11405</v>
      </c>
      <c r="I52" s="23"/>
      <c r="J52" s="23" t="s">
        <v>11263</v>
      </c>
      <c r="K52" s="23" t="s">
        <v>11270</v>
      </c>
    </row>
    <row r="53" spans="1:11" ht="36" x14ac:dyDescent="0.25">
      <c r="A53" s="20">
        <v>49</v>
      </c>
      <c r="B53" s="20" t="s">
        <v>3134</v>
      </c>
      <c r="C53" s="21" t="s">
        <v>3135</v>
      </c>
      <c r="D53" s="21" t="s">
        <v>11406</v>
      </c>
      <c r="E53" s="21" t="s">
        <v>11407</v>
      </c>
      <c r="F53" s="20" t="s">
        <v>11408</v>
      </c>
      <c r="G53" s="21" t="s">
        <v>11409</v>
      </c>
      <c r="H53" s="21" t="s">
        <v>11410</v>
      </c>
      <c r="I53" s="21"/>
      <c r="J53" s="21" t="s">
        <v>11263</v>
      </c>
      <c r="K53" s="21" t="s">
        <v>11270</v>
      </c>
    </row>
    <row r="54" spans="1:11" ht="36" x14ac:dyDescent="0.25">
      <c r="A54" s="22">
        <v>50</v>
      </c>
      <c r="B54" s="22" t="s">
        <v>3668</v>
      </c>
      <c r="C54" s="23" t="s">
        <v>3669</v>
      </c>
      <c r="D54" s="23" t="s">
        <v>11411</v>
      </c>
      <c r="E54" s="23" t="s">
        <v>11412</v>
      </c>
      <c r="F54" s="22" t="s">
        <v>11260</v>
      </c>
      <c r="G54" s="23" t="s">
        <v>11413</v>
      </c>
      <c r="H54" s="23" t="s">
        <v>11414</v>
      </c>
      <c r="I54" s="23" t="s">
        <v>11415</v>
      </c>
      <c r="J54" s="23" t="s">
        <v>11243</v>
      </c>
      <c r="K54" s="23" t="s">
        <v>3698</v>
      </c>
    </row>
    <row r="55" spans="1:11" ht="54" x14ac:dyDescent="0.25">
      <c r="A55" s="20">
        <v>51</v>
      </c>
      <c r="B55" s="20" t="s">
        <v>3668</v>
      </c>
      <c r="C55" s="21" t="s">
        <v>3669</v>
      </c>
      <c r="D55" s="21" t="s">
        <v>11411</v>
      </c>
      <c r="E55" s="21" t="s">
        <v>11416</v>
      </c>
      <c r="F55" s="20" t="s">
        <v>11260</v>
      </c>
      <c r="G55" s="21" t="s">
        <v>11417</v>
      </c>
      <c r="H55" s="21"/>
      <c r="I55" s="21"/>
      <c r="J55" s="21" t="s">
        <v>11243</v>
      </c>
      <c r="K55" s="21" t="s">
        <v>3698</v>
      </c>
    </row>
    <row r="56" spans="1:11" ht="18" x14ac:dyDescent="0.25">
      <c r="A56" s="22">
        <v>52</v>
      </c>
      <c r="B56" s="22" t="s">
        <v>3668</v>
      </c>
      <c r="C56" s="23" t="s">
        <v>3669</v>
      </c>
      <c r="D56" s="23" t="s">
        <v>3670</v>
      </c>
      <c r="E56" s="23" t="s">
        <v>11418</v>
      </c>
      <c r="F56" s="22" t="s">
        <v>11260</v>
      </c>
      <c r="G56" s="23" t="s">
        <v>11265</v>
      </c>
      <c r="H56" s="23" t="s">
        <v>11419</v>
      </c>
      <c r="I56" s="23"/>
      <c r="J56" s="23" t="s">
        <v>11263</v>
      </c>
      <c r="K56" s="23" t="s">
        <v>3732</v>
      </c>
    </row>
    <row r="57" spans="1:11" ht="18" x14ac:dyDescent="0.25">
      <c r="A57" s="20">
        <v>53</v>
      </c>
      <c r="B57" s="20" t="s">
        <v>3668</v>
      </c>
      <c r="C57" s="21" t="s">
        <v>3669</v>
      </c>
      <c r="D57" s="21" t="s">
        <v>3670</v>
      </c>
      <c r="E57" s="21" t="s">
        <v>11420</v>
      </c>
      <c r="F57" s="20" t="s">
        <v>11421</v>
      </c>
      <c r="G57" s="21" t="s">
        <v>11268</v>
      </c>
      <c r="H57" s="21" t="s">
        <v>11422</v>
      </c>
      <c r="I57" s="21"/>
      <c r="J57" s="21" t="s">
        <v>11263</v>
      </c>
      <c r="K57" s="21" t="s">
        <v>3738</v>
      </c>
    </row>
    <row r="58" spans="1:11" ht="18" x14ac:dyDescent="0.25">
      <c r="A58" s="22">
        <v>54</v>
      </c>
      <c r="B58" s="22" t="s">
        <v>3668</v>
      </c>
      <c r="C58" s="23" t="s">
        <v>3669</v>
      </c>
      <c r="D58" s="23" t="s">
        <v>3670</v>
      </c>
      <c r="E58" s="23" t="s">
        <v>11423</v>
      </c>
      <c r="F58" s="22" t="s">
        <v>11322</v>
      </c>
      <c r="G58" s="23" t="s">
        <v>11424</v>
      </c>
      <c r="H58" s="23"/>
      <c r="I58" s="23"/>
      <c r="J58" s="23" t="s">
        <v>11263</v>
      </c>
      <c r="K58" s="23" t="s">
        <v>3732</v>
      </c>
    </row>
    <row r="59" spans="1:11" ht="36" x14ac:dyDescent="0.25">
      <c r="A59" s="20">
        <v>55</v>
      </c>
      <c r="B59" s="20" t="s">
        <v>3668</v>
      </c>
      <c r="C59" s="21" t="s">
        <v>3669</v>
      </c>
      <c r="D59" s="21" t="s">
        <v>11425</v>
      </c>
      <c r="E59" s="21" t="s">
        <v>11426</v>
      </c>
      <c r="F59" s="20" t="s">
        <v>11260</v>
      </c>
      <c r="G59" s="21" t="s">
        <v>11427</v>
      </c>
      <c r="H59" s="21" t="s">
        <v>11428</v>
      </c>
      <c r="I59" s="21"/>
      <c r="J59" s="21" t="s">
        <v>11263</v>
      </c>
      <c r="K59" s="21" t="s">
        <v>11270</v>
      </c>
    </row>
    <row r="60" spans="1:11" ht="36" x14ac:dyDescent="0.25">
      <c r="A60" s="22">
        <v>56</v>
      </c>
      <c r="B60" s="22" t="s">
        <v>3758</v>
      </c>
      <c r="C60" s="23" t="s">
        <v>3759</v>
      </c>
      <c r="D60" s="23" t="s">
        <v>11429</v>
      </c>
      <c r="E60" s="23" t="s">
        <v>11430</v>
      </c>
      <c r="F60" s="22" t="s">
        <v>11421</v>
      </c>
      <c r="G60" s="23" t="s">
        <v>11431</v>
      </c>
      <c r="H60" s="23"/>
      <c r="I60" s="23"/>
      <c r="J60" s="23" t="s">
        <v>11243</v>
      </c>
      <c r="K60" s="23" t="s">
        <v>3832</v>
      </c>
    </row>
    <row r="61" spans="1:11" ht="36" x14ac:dyDescent="0.25">
      <c r="A61" s="20">
        <v>57</v>
      </c>
      <c r="B61" s="20" t="s">
        <v>3758</v>
      </c>
      <c r="C61" s="21" t="s">
        <v>3759</v>
      </c>
      <c r="D61" s="21" t="s">
        <v>11429</v>
      </c>
      <c r="E61" s="21" t="s">
        <v>11432</v>
      </c>
      <c r="F61" s="20" t="s">
        <v>11260</v>
      </c>
      <c r="G61" s="21" t="s">
        <v>11433</v>
      </c>
      <c r="H61" s="21" t="s">
        <v>11434</v>
      </c>
      <c r="I61" s="21"/>
      <c r="J61" s="21" t="s">
        <v>11243</v>
      </c>
      <c r="K61" s="21" t="s">
        <v>3832</v>
      </c>
    </row>
    <row r="62" spans="1:11" ht="36" x14ac:dyDescent="0.25">
      <c r="A62" s="22">
        <v>58</v>
      </c>
      <c r="B62" s="22" t="s">
        <v>3758</v>
      </c>
      <c r="C62" s="23" t="s">
        <v>3759</v>
      </c>
      <c r="D62" s="23" t="s">
        <v>11435</v>
      </c>
      <c r="E62" s="23" t="s">
        <v>11436</v>
      </c>
      <c r="F62" s="22" t="s">
        <v>11260</v>
      </c>
      <c r="G62" s="23" t="s">
        <v>11437</v>
      </c>
      <c r="H62" s="23" t="s">
        <v>11438</v>
      </c>
      <c r="I62" s="23"/>
      <c r="J62" s="23" t="s">
        <v>11243</v>
      </c>
      <c r="K62" s="23" t="s">
        <v>3871</v>
      </c>
    </row>
    <row r="63" spans="1:11" ht="36" x14ac:dyDescent="0.25">
      <c r="A63" s="20">
        <v>59</v>
      </c>
      <c r="B63" s="20" t="s">
        <v>3758</v>
      </c>
      <c r="C63" s="21" t="s">
        <v>3759</v>
      </c>
      <c r="D63" s="21" t="s">
        <v>11439</v>
      </c>
      <c r="E63" s="21" t="s">
        <v>11440</v>
      </c>
      <c r="F63" s="20" t="s">
        <v>11260</v>
      </c>
      <c r="G63" s="21" t="s">
        <v>11441</v>
      </c>
      <c r="H63" s="21" t="s">
        <v>11442</v>
      </c>
      <c r="I63" s="21"/>
      <c r="J63" s="21" t="s">
        <v>11263</v>
      </c>
      <c r="K63" s="21" t="s">
        <v>11270</v>
      </c>
    </row>
    <row r="64" spans="1:11" ht="36" x14ac:dyDescent="0.25">
      <c r="A64" s="22">
        <v>60</v>
      </c>
      <c r="B64" s="22" t="s">
        <v>3909</v>
      </c>
      <c r="C64" s="23" t="s">
        <v>3910</v>
      </c>
      <c r="D64" s="23" t="s">
        <v>11443</v>
      </c>
      <c r="E64" s="23" t="s">
        <v>11444</v>
      </c>
      <c r="F64" s="22" t="s">
        <v>11421</v>
      </c>
      <c r="G64" s="23" t="s">
        <v>11445</v>
      </c>
      <c r="H64" s="23"/>
      <c r="I64" s="23"/>
      <c r="J64" s="23" t="s">
        <v>11243</v>
      </c>
      <c r="K64" s="23" t="s">
        <v>4027</v>
      </c>
    </row>
    <row r="65" spans="1:11" ht="36" x14ac:dyDescent="0.25">
      <c r="A65" s="20">
        <v>61</v>
      </c>
      <c r="B65" s="20" t="s">
        <v>3909</v>
      </c>
      <c r="C65" s="21" t="s">
        <v>3910</v>
      </c>
      <c r="D65" s="21" t="s">
        <v>11443</v>
      </c>
      <c r="E65" s="21" t="s">
        <v>11446</v>
      </c>
      <c r="F65" s="20" t="s">
        <v>11260</v>
      </c>
      <c r="G65" s="21" t="s">
        <v>11447</v>
      </c>
      <c r="H65" s="21"/>
      <c r="I65" s="21"/>
      <c r="J65" s="21" t="s">
        <v>11243</v>
      </c>
      <c r="K65" s="21" t="s">
        <v>4027</v>
      </c>
    </row>
    <row r="66" spans="1:11" ht="54" x14ac:dyDescent="0.25">
      <c r="A66" s="22">
        <v>62</v>
      </c>
      <c r="B66" s="22" t="s">
        <v>3909</v>
      </c>
      <c r="C66" s="23" t="s">
        <v>3910</v>
      </c>
      <c r="D66" s="23" t="s">
        <v>11443</v>
      </c>
      <c r="E66" s="23" t="s">
        <v>11448</v>
      </c>
      <c r="F66" s="22" t="s">
        <v>11421</v>
      </c>
      <c r="G66" s="23" t="s">
        <v>11449</v>
      </c>
      <c r="H66" s="23"/>
      <c r="I66" s="23"/>
      <c r="J66" s="23" t="s">
        <v>11243</v>
      </c>
      <c r="K66" s="23" t="s">
        <v>4027</v>
      </c>
    </row>
    <row r="67" spans="1:11" ht="36" x14ac:dyDescent="0.25">
      <c r="A67" s="20">
        <v>63</v>
      </c>
      <c r="B67" s="20" t="s">
        <v>4065</v>
      </c>
      <c r="C67" s="21" t="s">
        <v>4066</v>
      </c>
      <c r="D67" s="21" t="s">
        <v>4172</v>
      </c>
      <c r="E67" s="21" t="s">
        <v>11450</v>
      </c>
      <c r="F67" s="20" t="s">
        <v>11260</v>
      </c>
      <c r="G67" s="21" t="s">
        <v>11451</v>
      </c>
      <c r="H67" s="21" t="s">
        <v>11452</v>
      </c>
      <c r="I67" s="21" t="s">
        <v>11453</v>
      </c>
      <c r="J67" s="21" t="s">
        <v>11263</v>
      </c>
      <c r="K67" s="21" t="s">
        <v>11270</v>
      </c>
    </row>
    <row r="68" spans="1:11" ht="36" x14ac:dyDescent="0.25">
      <c r="A68" s="22">
        <v>64</v>
      </c>
      <c r="B68" s="22" t="s">
        <v>4185</v>
      </c>
      <c r="C68" s="23" t="s">
        <v>4186</v>
      </c>
      <c r="D68" s="23" t="s">
        <v>11454</v>
      </c>
      <c r="E68" s="23" t="s">
        <v>11455</v>
      </c>
      <c r="F68" s="22" t="s">
        <v>11322</v>
      </c>
      <c r="G68" s="23" t="s">
        <v>11456</v>
      </c>
      <c r="H68" s="23" t="s">
        <v>11457</v>
      </c>
      <c r="I68" s="23" t="s">
        <v>11458</v>
      </c>
      <c r="J68" s="23" t="s">
        <v>11243</v>
      </c>
      <c r="K68" s="23" t="s">
        <v>4307</v>
      </c>
    </row>
    <row r="69" spans="1:11" ht="36" x14ac:dyDescent="0.25">
      <c r="A69" s="20">
        <v>65</v>
      </c>
      <c r="B69" s="20" t="s">
        <v>4185</v>
      </c>
      <c r="C69" s="21" t="s">
        <v>4186</v>
      </c>
      <c r="D69" s="21" t="s">
        <v>11454</v>
      </c>
      <c r="E69" s="21" t="s">
        <v>11459</v>
      </c>
      <c r="F69" s="20" t="s">
        <v>11322</v>
      </c>
      <c r="G69" s="21" t="s">
        <v>11460</v>
      </c>
      <c r="H69" s="21" t="s">
        <v>11461</v>
      </c>
      <c r="I69" s="21"/>
      <c r="J69" s="21" t="s">
        <v>11243</v>
      </c>
      <c r="K69" s="21" t="s">
        <v>4307</v>
      </c>
    </row>
    <row r="70" spans="1:11" ht="36" x14ac:dyDescent="0.25">
      <c r="A70" s="22">
        <v>66</v>
      </c>
      <c r="B70" s="22" t="s">
        <v>4185</v>
      </c>
      <c r="C70" s="23" t="s">
        <v>4186</v>
      </c>
      <c r="D70" s="23" t="s">
        <v>11454</v>
      </c>
      <c r="E70" s="23" t="s">
        <v>11462</v>
      </c>
      <c r="F70" s="22" t="s">
        <v>11421</v>
      </c>
      <c r="G70" s="23" t="s">
        <v>11463</v>
      </c>
      <c r="H70" s="23" t="s">
        <v>11464</v>
      </c>
      <c r="I70" s="23"/>
      <c r="J70" s="23" t="s">
        <v>11243</v>
      </c>
      <c r="K70" s="23" t="s">
        <v>4307</v>
      </c>
    </row>
    <row r="71" spans="1:11" ht="36" x14ac:dyDescent="0.25">
      <c r="A71" s="20">
        <v>67</v>
      </c>
      <c r="B71" s="20" t="s">
        <v>4185</v>
      </c>
      <c r="C71" s="21" t="s">
        <v>4186</v>
      </c>
      <c r="D71" s="21" t="s">
        <v>4559</v>
      </c>
      <c r="E71" s="21" t="s">
        <v>11465</v>
      </c>
      <c r="F71" s="20" t="s">
        <v>11421</v>
      </c>
      <c r="G71" s="21" t="s">
        <v>11268</v>
      </c>
      <c r="H71" s="21" t="s">
        <v>11466</v>
      </c>
      <c r="I71" s="21"/>
      <c r="J71" s="21" t="s">
        <v>11263</v>
      </c>
      <c r="K71" s="21" t="s">
        <v>4561</v>
      </c>
    </row>
    <row r="72" spans="1:11" ht="18" x14ac:dyDescent="0.25">
      <c r="A72" s="22">
        <v>68</v>
      </c>
      <c r="B72" s="22" t="s">
        <v>4185</v>
      </c>
      <c r="C72" s="23" t="s">
        <v>4186</v>
      </c>
      <c r="D72" s="23" t="s">
        <v>4559</v>
      </c>
      <c r="E72" s="23" t="s">
        <v>11467</v>
      </c>
      <c r="F72" s="22" t="s">
        <v>11421</v>
      </c>
      <c r="G72" s="23" t="s">
        <v>11268</v>
      </c>
      <c r="H72" s="23" t="s">
        <v>11468</v>
      </c>
      <c r="I72" s="23"/>
      <c r="J72" s="23" t="s">
        <v>11263</v>
      </c>
      <c r="K72" s="23" t="s">
        <v>4553</v>
      </c>
    </row>
    <row r="73" spans="1:11" ht="18" x14ac:dyDescent="0.25">
      <c r="A73" s="20">
        <v>69</v>
      </c>
      <c r="B73" s="20" t="s">
        <v>4185</v>
      </c>
      <c r="C73" s="21" t="s">
        <v>4186</v>
      </c>
      <c r="D73" s="21" t="s">
        <v>4559</v>
      </c>
      <c r="E73" s="21" t="s">
        <v>11469</v>
      </c>
      <c r="F73" s="20" t="s">
        <v>11322</v>
      </c>
      <c r="G73" s="21" t="s">
        <v>11470</v>
      </c>
      <c r="H73" s="21" t="s">
        <v>11471</v>
      </c>
      <c r="I73" s="21"/>
      <c r="J73" s="21" t="s">
        <v>11263</v>
      </c>
      <c r="K73" s="21" t="s">
        <v>4561</v>
      </c>
    </row>
    <row r="74" spans="1:11" ht="18" x14ac:dyDescent="0.25">
      <c r="A74" s="22">
        <v>70</v>
      </c>
      <c r="B74" s="22" t="s">
        <v>4185</v>
      </c>
      <c r="C74" s="23" t="s">
        <v>4186</v>
      </c>
      <c r="D74" s="23" t="s">
        <v>621</v>
      </c>
      <c r="E74" s="23" t="s">
        <v>11472</v>
      </c>
      <c r="F74" s="22" t="s">
        <v>11421</v>
      </c>
      <c r="G74" s="23" t="s">
        <v>11473</v>
      </c>
      <c r="H74" s="23" t="s">
        <v>11474</v>
      </c>
      <c r="I74" s="23"/>
      <c r="J74" s="23" t="s">
        <v>11263</v>
      </c>
      <c r="K74" s="23" t="s">
        <v>620</v>
      </c>
    </row>
    <row r="75" spans="1:11" ht="18" x14ac:dyDescent="0.25">
      <c r="A75" s="20">
        <v>71</v>
      </c>
      <c r="B75" s="20" t="s">
        <v>4185</v>
      </c>
      <c r="C75" s="21" t="s">
        <v>4186</v>
      </c>
      <c r="D75" s="21" t="s">
        <v>621</v>
      </c>
      <c r="E75" s="21" t="s">
        <v>11475</v>
      </c>
      <c r="F75" s="20" t="s">
        <v>11322</v>
      </c>
      <c r="G75" s="21" t="s">
        <v>11476</v>
      </c>
      <c r="H75" s="21" t="s">
        <v>11477</v>
      </c>
      <c r="I75" s="21"/>
      <c r="J75" s="21" t="s">
        <v>11263</v>
      </c>
      <c r="K75" s="21" t="s">
        <v>620</v>
      </c>
    </row>
    <row r="76" spans="1:11" ht="18" x14ac:dyDescent="0.25">
      <c r="A76" s="22">
        <v>72</v>
      </c>
      <c r="B76" s="22" t="s">
        <v>4185</v>
      </c>
      <c r="C76" s="23" t="s">
        <v>4186</v>
      </c>
      <c r="D76" s="23" t="s">
        <v>621</v>
      </c>
      <c r="E76" s="23" t="s">
        <v>11478</v>
      </c>
      <c r="F76" s="22" t="s">
        <v>11421</v>
      </c>
      <c r="G76" s="23" t="s">
        <v>11268</v>
      </c>
      <c r="H76" s="23"/>
      <c r="I76" s="23"/>
      <c r="J76" s="23" t="s">
        <v>11263</v>
      </c>
      <c r="K76" s="23" t="s">
        <v>4573</v>
      </c>
    </row>
    <row r="77" spans="1:11" ht="18" x14ac:dyDescent="0.25">
      <c r="A77" s="20">
        <v>73</v>
      </c>
      <c r="B77" s="20" t="s">
        <v>4592</v>
      </c>
      <c r="C77" s="21" t="s">
        <v>4593</v>
      </c>
      <c r="D77" s="21" t="s">
        <v>5020</v>
      </c>
      <c r="E77" s="21" t="s">
        <v>11479</v>
      </c>
      <c r="F77" s="20" t="s">
        <v>53</v>
      </c>
      <c r="G77" s="21" t="s">
        <v>11268</v>
      </c>
      <c r="H77" s="21" t="s">
        <v>11480</v>
      </c>
      <c r="I77" s="21"/>
      <c r="J77" s="21" t="s">
        <v>11263</v>
      </c>
      <c r="K77" s="21" t="s">
        <v>5010</v>
      </c>
    </row>
    <row r="78" spans="1:11" ht="18" x14ac:dyDescent="0.25">
      <c r="A78" s="22">
        <v>74</v>
      </c>
      <c r="B78" s="22" t="s">
        <v>4592</v>
      </c>
      <c r="C78" s="23" t="s">
        <v>4593</v>
      </c>
      <c r="D78" s="23" t="s">
        <v>5020</v>
      </c>
      <c r="E78" s="23" t="s">
        <v>11481</v>
      </c>
      <c r="F78" s="22" t="s">
        <v>11322</v>
      </c>
      <c r="G78" s="23" t="s">
        <v>11424</v>
      </c>
      <c r="H78" s="23"/>
      <c r="I78" s="23"/>
      <c r="J78" s="23" t="s">
        <v>11263</v>
      </c>
      <c r="K78" s="23" t="s">
        <v>5030</v>
      </c>
    </row>
    <row r="79" spans="1:11" ht="18" x14ac:dyDescent="0.25">
      <c r="A79" s="20">
        <v>75</v>
      </c>
      <c r="B79" s="20" t="s">
        <v>4592</v>
      </c>
      <c r="C79" s="21" t="s">
        <v>4593</v>
      </c>
      <c r="D79" s="21" t="s">
        <v>5020</v>
      </c>
      <c r="E79" s="21" t="s">
        <v>11482</v>
      </c>
      <c r="F79" s="20" t="s">
        <v>11322</v>
      </c>
      <c r="G79" s="21" t="s">
        <v>11483</v>
      </c>
      <c r="H79" s="21" t="s">
        <v>11484</v>
      </c>
      <c r="I79" s="21"/>
      <c r="J79" s="21" t="s">
        <v>11263</v>
      </c>
      <c r="K79" s="21" t="s">
        <v>5026</v>
      </c>
    </row>
    <row r="80" spans="1:11" ht="18" x14ac:dyDescent="0.25">
      <c r="A80" s="22">
        <v>76</v>
      </c>
      <c r="B80" s="22" t="s">
        <v>4592</v>
      </c>
      <c r="C80" s="23" t="s">
        <v>4593</v>
      </c>
      <c r="D80" s="23" t="s">
        <v>5020</v>
      </c>
      <c r="E80" s="23" t="s">
        <v>11485</v>
      </c>
      <c r="F80" s="22" t="s">
        <v>11421</v>
      </c>
      <c r="G80" s="23" t="s">
        <v>11268</v>
      </c>
      <c r="H80" s="23" t="s">
        <v>9281</v>
      </c>
      <c r="I80" s="23"/>
      <c r="J80" s="23" t="s">
        <v>11263</v>
      </c>
      <c r="K80" s="23" t="s">
        <v>5030</v>
      </c>
    </row>
    <row r="81" spans="1:11" ht="18" x14ac:dyDescent="0.25">
      <c r="A81" s="20">
        <v>77</v>
      </c>
      <c r="B81" s="20" t="s">
        <v>4592</v>
      </c>
      <c r="C81" s="21" t="s">
        <v>4593</v>
      </c>
      <c r="D81" s="21" t="s">
        <v>5020</v>
      </c>
      <c r="E81" s="21" t="s">
        <v>11486</v>
      </c>
      <c r="F81" s="20" t="s">
        <v>11421</v>
      </c>
      <c r="G81" s="21" t="s">
        <v>11268</v>
      </c>
      <c r="H81" s="21"/>
      <c r="I81" s="21"/>
      <c r="J81" s="21" t="s">
        <v>11263</v>
      </c>
      <c r="K81" s="21" t="s">
        <v>5015</v>
      </c>
    </row>
    <row r="82" spans="1:11" ht="36" x14ac:dyDescent="0.25">
      <c r="A82" s="22">
        <v>78</v>
      </c>
      <c r="B82" s="22" t="s">
        <v>5035</v>
      </c>
      <c r="C82" s="23" t="s">
        <v>5036</v>
      </c>
      <c r="D82" s="23" t="s">
        <v>5249</v>
      </c>
      <c r="E82" s="23" t="s">
        <v>11487</v>
      </c>
      <c r="F82" s="22" t="s">
        <v>11421</v>
      </c>
      <c r="G82" s="23" t="s">
        <v>11268</v>
      </c>
      <c r="H82" s="23"/>
      <c r="I82" s="23"/>
      <c r="J82" s="23" t="s">
        <v>11263</v>
      </c>
      <c r="K82" s="23" t="s">
        <v>5230</v>
      </c>
    </row>
    <row r="83" spans="1:11" ht="18" x14ac:dyDescent="0.25">
      <c r="A83" s="20">
        <v>79</v>
      </c>
      <c r="B83" s="20" t="s">
        <v>5035</v>
      </c>
      <c r="C83" s="21" t="s">
        <v>5036</v>
      </c>
      <c r="D83" s="21" t="s">
        <v>5249</v>
      </c>
      <c r="E83" s="21" t="s">
        <v>11488</v>
      </c>
      <c r="F83" s="20" t="s">
        <v>11322</v>
      </c>
      <c r="G83" s="21" t="s">
        <v>11424</v>
      </c>
      <c r="H83" s="21" t="s">
        <v>11489</v>
      </c>
      <c r="I83" s="21"/>
      <c r="J83" s="21" t="s">
        <v>11263</v>
      </c>
      <c r="K83" s="21" t="s">
        <v>5241</v>
      </c>
    </row>
    <row r="84" spans="1:11" ht="18" x14ac:dyDescent="0.25">
      <c r="A84" s="22">
        <v>80</v>
      </c>
      <c r="B84" s="22" t="s">
        <v>5259</v>
      </c>
      <c r="C84" s="23" t="s">
        <v>5260</v>
      </c>
      <c r="D84" s="23" t="s">
        <v>5426</v>
      </c>
      <c r="E84" s="23" t="s">
        <v>11490</v>
      </c>
      <c r="F84" s="22" t="s">
        <v>11260</v>
      </c>
      <c r="G84" s="23" t="s">
        <v>11491</v>
      </c>
      <c r="H84" s="23" t="s">
        <v>11492</v>
      </c>
      <c r="I84" s="23"/>
      <c r="J84" s="23" t="s">
        <v>11263</v>
      </c>
      <c r="K84" s="23" t="s">
        <v>5418</v>
      </c>
    </row>
    <row r="85" spans="1:11" ht="18" x14ac:dyDescent="0.25">
      <c r="A85" s="20">
        <v>81</v>
      </c>
      <c r="B85" s="20" t="s">
        <v>5259</v>
      </c>
      <c r="C85" s="21" t="s">
        <v>5260</v>
      </c>
      <c r="D85" s="21" t="s">
        <v>5426</v>
      </c>
      <c r="E85" s="21" t="s">
        <v>11493</v>
      </c>
      <c r="F85" s="20" t="s">
        <v>11421</v>
      </c>
      <c r="G85" s="21" t="s">
        <v>11268</v>
      </c>
      <c r="H85" s="21"/>
      <c r="I85" s="21"/>
      <c r="J85" s="21" t="s">
        <v>11263</v>
      </c>
      <c r="K85" s="21" t="s">
        <v>5421</v>
      </c>
    </row>
  </sheetData>
  <autoFilter ref="A4:K85" xr:uid="{00000000-0009-0000-0000-000005000000}"/>
  <printOptions horizontalCentered="1"/>
  <pageMargins left="0.75" right="0.75" top="1" bottom="1" header="0.5" footer="0.5"/>
  <pageSetup paperSize="9" fitToHeight="0" orientation="landscape"/>
  <headerFooter>
    <oddFooter>&amp;Cصفحة &amp;P من &amp;N&amp;R&amp;A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52976"/>
    <pageSetUpPr fitToPage="1"/>
  </sheetPr>
  <dimension ref="A1:N90"/>
  <sheetViews>
    <sheetView rightToLeft="1" workbookViewId="0">
      <pane xSplit="3" ySplit="5" topLeftCell="D6" activePane="bottomRight" state="frozen"/>
      <selection pane="topRight"/>
      <selection pane="bottomLeft"/>
      <selection pane="bottomRight"/>
    </sheetView>
  </sheetViews>
  <sheetFormatPr defaultRowHeight="13.8" x14ac:dyDescent="0.25"/>
  <cols>
    <col min="1" max="1" width="6" customWidth="1"/>
    <col min="2" max="2" width="8" customWidth="1"/>
    <col min="3" max="3" width="52" customWidth="1"/>
    <col min="4" max="4" width="8" customWidth="1"/>
    <col min="5" max="5" width="10" customWidth="1"/>
    <col min="6" max="9" width="12" customWidth="1"/>
    <col min="10" max="10" width="13" customWidth="1"/>
    <col min="11" max="11" width="15" customWidth="1"/>
    <col min="12" max="12" width="12" customWidth="1"/>
    <col min="13" max="13" width="40" customWidth="1"/>
    <col min="14" max="14" width="18" customWidth="1"/>
  </cols>
  <sheetData>
    <row r="1" spans="1:14" ht="22.8" x14ac:dyDescent="0.65">
      <c r="A1" s="10" t="s">
        <v>11494</v>
      </c>
      <c r="B1" s="2"/>
      <c r="C1" s="2"/>
      <c r="D1" s="2"/>
      <c r="E1" s="2"/>
      <c r="F1" s="2"/>
      <c r="G1" s="2"/>
      <c r="H1" s="2"/>
      <c r="I1" s="2"/>
      <c r="J1" s="2"/>
      <c r="K1" s="2"/>
      <c r="L1" s="2"/>
      <c r="M1" s="2"/>
      <c r="N1" s="2"/>
    </row>
    <row r="2" spans="1:14" ht="18.600000000000001" x14ac:dyDescent="0.55000000000000004">
      <c r="A2" s="11" t="s">
        <v>11495</v>
      </c>
      <c r="B2" s="2"/>
      <c r="C2" s="2"/>
      <c r="D2" s="2"/>
      <c r="E2" s="2"/>
      <c r="F2" s="2"/>
      <c r="G2" s="2"/>
      <c r="H2" s="2"/>
      <c r="I2" s="2"/>
      <c r="J2" s="2"/>
      <c r="K2" s="2"/>
      <c r="L2" s="2"/>
      <c r="M2" s="2"/>
      <c r="N2" s="2"/>
    </row>
    <row r="3" spans="1:14" ht="18.600000000000001" x14ac:dyDescent="0.55000000000000004">
      <c r="A3" s="17" t="s">
        <v>11496</v>
      </c>
      <c r="B3" s="2"/>
      <c r="C3" s="24">
        <v>0.12</v>
      </c>
      <c r="D3" s="2"/>
      <c r="E3" s="17" t="s">
        <v>11497</v>
      </c>
      <c r="F3" s="2"/>
      <c r="G3" s="24">
        <v>0.1</v>
      </c>
      <c r="H3" s="2"/>
      <c r="I3" s="17" t="s">
        <v>11498</v>
      </c>
      <c r="J3" s="2"/>
      <c r="K3" s="24">
        <v>0.15</v>
      </c>
      <c r="L3" s="2"/>
      <c r="M3" s="2"/>
      <c r="N3" s="2"/>
    </row>
    <row r="4" spans="1:14" ht="18.600000000000001" x14ac:dyDescent="0.55000000000000004">
      <c r="A4" s="2"/>
      <c r="B4" s="2"/>
      <c r="C4" s="2"/>
      <c r="D4" s="2"/>
      <c r="E4" s="2"/>
      <c r="F4" s="2"/>
      <c r="G4" s="2"/>
      <c r="H4" s="2"/>
      <c r="I4" s="2"/>
      <c r="J4" s="2"/>
      <c r="K4" s="2"/>
      <c r="L4" s="2"/>
      <c r="M4" s="2"/>
      <c r="N4" s="2"/>
    </row>
    <row r="5" spans="1:14" ht="37.950000000000003" customHeight="1" x14ac:dyDescent="0.25">
      <c r="A5" s="18" t="s">
        <v>49</v>
      </c>
      <c r="B5" s="18" t="s">
        <v>65</v>
      </c>
      <c r="C5" s="18" t="s">
        <v>11499</v>
      </c>
      <c r="D5" s="18" t="s">
        <v>11233</v>
      </c>
      <c r="E5" s="18" t="s">
        <v>11500</v>
      </c>
      <c r="F5" s="18" t="s">
        <v>11501</v>
      </c>
      <c r="G5" s="18" t="s">
        <v>11502</v>
      </c>
      <c r="H5" s="18" t="s">
        <v>11503</v>
      </c>
      <c r="I5" s="18" t="s">
        <v>11504</v>
      </c>
      <c r="J5" s="18" t="s">
        <v>11505</v>
      </c>
      <c r="K5" s="18" t="s">
        <v>11506</v>
      </c>
      <c r="L5" s="18" t="s">
        <v>11507</v>
      </c>
      <c r="M5" s="18" t="s">
        <v>11508</v>
      </c>
      <c r="N5" s="18" t="s">
        <v>11509</v>
      </c>
    </row>
    <row r="6" spans="1:14" ht="36" x14ac:dyDescent="0.25">
      <c r="A6" s="20">
        <v>1</v>
      </c>
      <c r="B6" s="20" t="s">
        <v>409</v>
      </c>
      <c r="C6" s="21" t="s">
        <v>11238</v>
      </c>
      <c r="D6" s="20" t="s">
        <v>11239</v>
      </c>
      <c r="E6" s="25"/>
      <c r="F6" s="25"/>
      <c r="G6" s="25"/>
      <c r="H6" s="25"/>
      <c r="I6" s="26">
        <f t="shared" ref="I6:I37" si="0">SUM(F6:H6)</f>
        <v>0</v>
      </c>
      <c r="J6" s="26">
        <f t="shared" ref="J6:J37" si="1">ROUND(I6*(1+$C$3)*(1+$G$3),2)</f>
        <v>0</v>
      </c>
      <c r="K6" s="26">
        <f t="shared" ref="K6:K37" si="2">ROUND(E6*J6,2)</f>
        <v>0</v>
      </c>
      <c r="L6" s="5" t="s">
        <v>11510</v>
      </c>
      <c r="M6" s="21" t="s">
        <v>11240</v>
      </c>
      <c r="N6" s="27" t="str">
        <f t="shared" ref="N6:N37" si="3">IF(K6&gt;500000,"فوق 500 ألف: 3 عروض + REVIEW",IF(AND(K6&gt;0,L6="Estimate"),"سعر تقديري",""))</f>
        <v/>
      </c>
    </row>
    <row r="7" spans="1:14" ht="36" x14ac:dyDescent="0.25">
      <c r="A7" s="22">
        <v>2</v>
      </c>
      <c r="B7" s="22" t="s">
        <v>409</v>
      </c>
      <c r="C7" s="23" t="s">
        <v>11244</v>
      </c>
      <c r="D7" s="22" t="s">
        <v>11239</v>
      </c>
      <c r="E7" s="25"/>
      <c r="F7" s="25"/>
      <c r="G7" s="25"/>
      <c r="H7" s="25"/>
      <c r="I7" s="28">
        <f t="shared" si="0"/>
        <v>0</v>
      </c>
      <c r="J7" s="28">
        <f t="shared" si="1"/>
        <v>0</v>
      </c>
      <c r="K7" s="28">
        <f t="shared" si="2"/>
        <v>0</v>
      </c>
      <c r="L7" s="5" t="s">
        <v>11510</v>
      </c>
      <c r="M7" s="23" t="s">
        <v>11245</v>
      </c>
      <c r="N7" s="29" t="str">
        <f t="shared" si="3"/>
        <v/>
      </c>
    </row>
    <row r="8" spans="1:14" ht="36" x14ac:dyDescent="0.25">
      <c r="A8" s="20">
        <v>3</v>
      </c>
      <c r="B8" s="20" t="s">
        <v>409</v>
      </c>
      <c r="C8" s="21" t="s">
        <v>11248</v>
      </c>
      <c r="D8" s="20" t="s">
        <v>11239</v>
      </c>
      <c r="E8" s="25"/>
      <c r="F8" s="25"/>
      <c r="G8" s="25"/>
      <c r="H8" s="25"/>
      <c r="I8" s="26">
        <f t="shared" si="0"/>
        <v>0</v>
      </c>
      <c r="J8" s="26">
        <f t="shared" si="1"/>
        <v>0</v>
      </c>
      <c r="K8" s="26">
        <f t="shared" si="2"/>
        <v>0</v>
      </c>
      <c r="L8" s="5" t="s">
        <v>11510</v>
      </c>
      <c r="M8" s="21" t="s">
        <v>11249</v>
      </c>
      <c r="N8" s="27" t="str">
        <f t="shared" si="3"/>
        <v/>
      </c>
    </row>
    <row r="9" spans="1:14" ht="36" x14ac:dyDescent="0.25">
      <c r="A9" s="22">
        <v>4</v>
      </c>
      <c r="B9" s="22" t="s">
        <v>409</v>
      </c>
      <c r="C9" s="23" t="s">
        <v>11252</v>
      </c>
      <c r="D9" s="22" t="s">
        <v>11239</v>
      </c>
      <c r="E9" s="25"/>
      <c r="F9" s="25"/>
      <c r="G9" s="25"/>
      <c r="H9" s="25"/>
      <c r="I9" s="28">
        <f t="shared" si="0"/>
        <v>0</v>
      </c>
      <c r="J9" s="28">
        <f t="shared" si="1"/>
        <v>0</v>
      </c>
      <c r="K9" s="28">
        <f t="shared" si="2"/>
        <v>0</v>
      </c>
      <c r="L9" s="5" t="s">
        <v>11510</v>
      </c>
      <c r="M9" s="23" t="s">
        <v>11249</v>
      </c>
      <c r="N9" s="29" t="str">
        <f t="shared" si="3"/>
        <v/>
      </c>
    </row>
    <row r="10" spans="1:14" ht="18" x14ac:dyDescent="0.25">
      <c r="A10" s="20">
        <v>5</v>
      </c>
      <c r="B10" s="20" t="s">
        <v>409</v>
      </c>
      <c r="C10" s="21" t="s">
        <v>11255</v>
      </c>
      <c r="D10" s="20" t="s">
        <v>11239</v>
      </c>
      <c r="E10" s="25"/>
      <c r="F10" s="25"/>
      <c r="G10" s="25"/>
      <c r="H10" s="25"/>
      <c r="I10" s="26">
        <f t="shared" si="0"/>
        <v>0</v>
      </c>
      <c r="J10" s="26">
        <f t="shared" si="1"/>
        <v>0</v>
      </c>
      <c r="K10" s="26">
        <f t="shared" si="2"/>
        <v>0</v>
      </c>
      <c r="L10" s="5" t="s">
        <v>11510</v>
      </c>
      <c r="M10" s="21" t="s">
        <v>11256</v>
      </c>
      <c r="N10" s="27" t="str">
        <f t="shared" si="3"/>
        <v/>
      </c>
    </row>
    <row r="11" spans="1:14" ht="18" x14ac:dyDescent="0.25">
      <c r="A11" s="22">
        <v>6</v>
      </c>
      <c r="B11" s="22" t="s">
        <v>409</v>
      </c>
      <c r="C11" s="23" t="s">
        <v>11259</v>
      </c>
      <c r="D11" s="22" t="s">
        <v>11260</v>
      </c>
      <c r="E11" s="25"/>
      <c r="F11" s="25"/>
      <c r="G11" s="25"/>
      <c r="H11" s="25"/>
      <c r="I11" s="28">
        <f t="shared" si="0"/>
        <v>0</v>
      </c>
      <c r="J11" s="28">
        <f t="shared" si="1"/>
        <v>0</v>
      </c>
      <c r="K11" s="28">
        <f t="shared" si="2"/>
        <v>0</v>
      </c>
      <c r="L11" s="5" t="s">
        <v>11510</v>
      </c>
      <c r="M11" s="23" t="s">
        <v>11261</v>
      </c>
      <c r="N11" s="29" t="str">
        <f t="shared" si="3"/>
        <v/>
      </c>
    </row>
    <row r="12" spans="1:14" ht="18" x14ac:dyDescent="0.25">
      <c r="A12" s="20">
        <v>7</v>
      </c>
      <c r="B12" s="20" t="s">
        <v>409</v>
      </c>
      <c r="C12" s="21" t="s">
        <v>11264</v>
      </c>
      <c r="D12" s="20" t="s">
        <v>11260</v>
      </c>
      <c r="E12" s="25"/>
      <c r="F12" s="25"/>
      <c r="G12" s="25"/>
      <c r="H12" s="25"/>
      <c r="I12" s="26">
        <f t="shared" si="0"/>
        <v>0</v>
      </c>
      <c r="J12" s="26">
        <f t="shared" si="1"/>
        <v>0</v>
      </c>
      <c r="K12" s="26">
        <f t="shared" si="2"/>
        <v>0</v>
      </c>
      <c r="L12" s="5" t="s">
        <v>11510</v>
      </c>
      <c r="M12" s="21" t="s">
        <v>11265</v>
      </c>
      <c r="N12" s="27" t="str">
        <f t="shared" si="3"/>
        <v/>
      </c>
    </row>
    <row r="13" spans="1:14" ht="18" x14ac:dyDescent="0.25">
      <c r="A13" s="22">
        <v>8</v>
      </c>
      <c r="B13" s="22" t="s">
        <v>409</v>
      </c>
      <c r="C13" s="23" t="s">
        <v>11267</v>
      </c>
      <c r="D13" s="22" t="s">
        <v>11071</v>
      </c>
      <c r="E13" s="25"/>
      <c r="F13" s="25"/>
      <c r="G13" s="25"/>
      <c r="H13" s="25"/>
      <c r="I13" s="28">
        <f t="shared" si="0"/>
        <v>0</v>
      </c>
      <c r="J13" s="28">
        <f t="shared" si="1"/>
        <v>0</v>
      </c>
      <c r="K13" s="28">
        <f t="shared" si="2"/>
        <v>0</v>
      </c>
      <c r="L13" s="5" t="s">
        <v>11510</v>
      </c>
      <c r="M13" s="23" t="s">
        <v>11268</v>
      </c>
      <c r="N13" s="29" t="str">
        <f t="shared" si="3"/>
        <v/>
      </c>
    </row>
    <row r="14" spans="1:14" ht="18" x14ac:dyDescent="0.25">
      <c r="A14" s="20">
        <v>9</v>
      </c>
      <c r="B14" s="20" t="s">
        <v>649</v>
      </c>
      <c r="C14" s="21" t="s">
        <v>11271</v>
      </c>
      <c r="D14" s="20" t="s">
        <v>11071</v>
      </c>
      <c r="E14" s="25"/>
      <c r="F14" s="25"/>
      <c r="G14" s="25"/>
      <c r="H14" s="25"/>
      <c r="I14" s="26">
        <f t="shared" si="0"/>
        <v>0</v>
      </c>
      <c r="J14" s="26">
        <f t="shared" si="1"/>
        <v>0</v>
      </c>
      <c r="K14" s="26">
        <f t="shared" si="2"/>
        <v>0</v>
      </c>
      <c r="L14" s="5" t="s">
        <v>11510</v>
      </c>
      <c r="M14" s="21" t="s">
        <v>11268</v>
      </c>
      <c r="N14" s="27" t="str">
        <f t="shared" si="3"/>
        <v/>
      </c>
    </row>
    <row r="15" spans="1:14" ht="18" x14ac:dyDescent="0.25">
      <c r="A15" s="22">
        <v>10</v>
      </c>
      <c r="B15" s="22" t="s">
        <v>649</v>
      </c>
      <c r="C15" s="23" t="s">
        <v>11273</v>
      </c>
      <c r="D15" s="22" t="s">
        <v>11071</v>
      </c>
      <c r="E15" s="25"/>
      <c r="F15" s="25"/>
      <c r="G15" s="25"/>
      <c r="H15" s="25"/>
      <c r="I15" s="28">
        <f t="shared" si="0"/>
        <v>0</v>
      </c>
      <c r="J15" s="28">
        <f t="shared" si="1"/>
        <v>0</v>
      </c>
      <c r="K15" s="28">
        <f t="shared" si="2"/>
        <v>0</v>
      </c>
      <c r="L15" s="5" t="s">
        <v>11510</v>
      </c>
      <c r="M15" s="23" t="s">
        <v>11268</v>
      </c>
      <c r="N15" s="29" t="str">
        <f t="shared" si="3"/>
        <v/>
      </c>
    </row>
    <row r="16" spans="1:14" ht="18" x14ac:dyDescent="0.25">
      <c r="A16" s="20">
        <v>11</v>
      </c>
      <c r="B16" s="20" t="s">
        <v>771</v>
      </c>
      <c r="C16" s="21" t="s">
        <v>11275</v>
      </c>
      <c r="D16" s="20" t="s">
        <v>11239</v>
      </c>
      <c r="E16" s="25"/>
      <c r="F16" s="25"/>
      <c r="G16" s="25"/>
      <c r="H16" s="25"/>
      <c r="I16" s="26">
        <f t="shared" si="0"/>
        <v>0</v>
      </c>
      <c r="J16" s="26">
        <f t="shared" si="1"/>
        <v>0</v>
      </c>
      <c r="K16" s="26">
        <f t="shared" si="2"/>
        <v>0</v>
      </c>
      <c r="L16" s="5" t="s">
        <v>11510</v>
      </c>
      <c r="M16" s="21" t="s">
        <v>11276</v>
      </c>
      <c r="N16" s="27" t="str">
        <f t="shared" si="3"/>
        <v/>
      </c>
    </row>
    <row r="17" spans="1:14" ht="18" x14ac:dyDescent="0.25">
      <c r="A17" s="22">
        <v>12</v>
      </c>
      <c r="B17" s="22" t="s">
        <v>771</v>
      </c>
      <c r="C17" s="23" t="s">
        <v>11279</v>
      </c>
      <c r="D17" s="22" t="s">
        <v>11260</v>
      </c>
      <c r="E17" s="25"/>
      <c r="F17" s="25"/>
      <c r="G17" s="25"/>
      <c r="H17" s="25"/>
      <c r="I17" s="28">
        <f t="shared" si="0"/>
        <v>0</v>
      </c>
      <c r="J17" s="28">
        <f t="shared" si="1"/>
        <v>0</v>
      </c>
      <c r="K17" s="28">
        <f t="shared" si="2"/>
        <v>0</v>
      </c>
      <c r="L17" s="5" t="s">
        <v>11510</v>
      </c>
      <c r="M17" s="23" t="s">
        <v>11280</v>
      </c>
      <c r="N17" s="29" t="str">
        <f t="shared" si="3"/>
        <v/>
      </c>
    </row>
    <row r="18" spans="1:14" ht="54" x14ac:dyDescent="0.25">
      <c r="A18" s="20">
        <v>13</v>
      </c>
      <c r="B18" s="20" t="s">
        <v>771</v>
      </c>
      <c r="C18" s="21" t="s">
        <v>11284</v>
      </c>
      <c r="D18" s="20" t="s">
        <v>11239</v>
      </c>
      <c r="E18" s="25"/>
      <c r="F18" s="25"/>
      <c r="G18" s="25"/>
      <c r="H18" s="25"/>
      <c r="I18" s="26">
        <f t="shared" si="0"/>
        <v>0</v>
      </c>
      <c r="J18" s="26">
        <f t="shared" si="1"/>
        <v>0</v>
      </c>
      <c r="K18" s="26">
        <f t="shared" si="2"/>
        <v>0</v>
      </c>
      <c r="L18" s="5" t="s">
        <v>11510</v>
      </c>
      <c r="M18" s="21" t="s">
        <v>11285</v>
      </c>
      <c r="N18" s="27" t="str">
        <f t="shared" si="3"/>
        <v/>
      </c>
    </row>
    <row r="19" spans="1:14" ht="54" x14ac:dyDescent="0.25">
      <c r="A19" s="22">
        <v>14</v>
      </c>
      <c r="B19" s="22" t="s">
        <v>771</v>
      </c>
      <c r="C19" s="23" t="s">
        <v>11287</v>
      </c>
      <c r="D19" s="22" t="s">
        <v>11239</v>
      </c>
      <c r="E19" s="25"/>
      <c r="F19" s="25"/>
      <c r="G19" s="25"/>
      <c r="H19" s="25"/>
      <c r="I19" s="28">
        <f t="shared" si="0"/>
        <v>0</v>
      </c>
      <c r="J19" s="28">
        <f t="shared" si="1"/>
        <v>0</v>
      </c>
      <c r="K19" s="28">
        <f t="shared" si="2"/>
        <v>0</v>
      </c>
      <c r="L19" s="5" t="s">
        <v>11510</v>
      </c>
      <c r="M19" s="23" t="s">
        <v>11288</v>
      </c>
      <c r="N19" s="29" t="str">
        <f t="shared" si="3"/>
        <v/>
      </c>
    </row>
    <row r="20" spans="1:14" ht="36" x14ac:dyDescent="0.25">
      <c r="A20" s="20">
        <v>15</v>
      </c>
      <c r="B20" s="20" t="s">
        <v>771</v>
      </c>
      <c r="C20" s="21" t="s">
        <v>11289</v>
      </c>
      <c r="D20" s="20" t="s">
        <v>11239</v>
      </c>
      <c r="E20" s="25"/>
      <c r="F20" s="25"/>
      <c r="G20" s="25"/>
      <c r="H20" s="25"/>
      <c r="I20" s="26">
        <f t="shared" si="0"/>
        <v>0</v>
      </c>
      <c r="J20" s="26">
        <f t="shared" si="1"/>
        <v>0</v>
      </c>
      <c r="K20" s="26">
        <f t="shared" si="2"/>
        <v>0</v>
      </c>
      <c r="L20" s="5" t="s">
        <v>11510</v>
      </c>
      <c r="M20" s="21" t="s">
        <v>11290</v>
      </c>
      <c r="N20" s="27" t="str">
        <f t="shared" si="3"/>
        <v/>
      </c>
    </row>
    <row r="21" spans="1:14" ht="36" x14ac:dyDescent="0.25">
      <c r="A21" s="22">
        <v>16</v>
      </c>
      <c r="B21" s="22" t="s">
        <v>771</v>
      </c>
      <c r="C21" s="23" t="s">
        <v>11292</v>
      </c>
      <c r="D21" s="22" t="s">
        <v>11239</v>
      </c>
      <c r="E21" s="25"/>
      <c r="F21" s="25"/>
      <c r="G21" s="25"/>
      <c r="H21" s="25"/>
      <c r="I21" s="28">
        <f t="shared" si="0"/>
        <v>0</v>
      </c>
      <c r="J21" s="28">
        <f t="shared" si="1"/>
        <v>0</v>
      </c>
      <c r="K21" s="28">
        <f t="shared" si="2"/>
        <v>0</v>
      </c>
      <c r="L21" s="5" t="s">
        <v>11510</v>
      </c>
      <c r="M21" s="23" t="s">
        <v>11293</v>
      </c>
      <c r="N21" s="29" t="str">
        <f t="shared" si="3"/>
        <v/>
      </c>
    </row>
    <row r="22" spans="1:14" ht="18" x14ac:dyDescent="0.25">
      <c r="A22" s="20">
        <v>17</v>
      </c>
      <c r="B22" s="20" t="s">
        <v>771</v>
      </c>
      <c r="C22" s="21" t="s">
        <v>11294</v>
      </c>
      <c r="D22" s="20" t="s">
        <v>11239</v>
      </c>
      <c r="E22" s="25"/>
      <c r="F22" s="25"/>
      <c r="G22" s="25"/>
      <c r="H22" s="25"/>
      <c r="I22" s="26">
        <f t="shared" si="0"/>
        <v>0</v>
      </c>
      <c r="J22" s="26">
        <f t="shared" si="1"/>
        <v>0</v>
      </c>
      <c r="K22" s="26">
        <f t="shared" si="2"/>
        <v>0</v>
      </c>
      <c r="L22" s="5" t="s">
        <v>11510</v>
      </c>
      <c r="M22" s="21" t="s">
        <v>11295</v>
      </c>
      <c r="N22" s="27" t="str">
        <f t="shared" si="3"/>
        <v/>
      </c>
    </row>
    <row r="23" spans="1:14" ht="36" x14ac:dyDescent="0.25">
      <c r="A23" s="22">
        <v>18</v>
      </c>
      <c r="B23" s="22" t="s">
        <v>771</v>
      </c>
      <c r="C23" s="23" t="s">
        <v>11297</v>
      </c>
      <c r="D23" s="22" t="s">
        <v>11239</v>
      </c>
      <c r="E23" s="25"/>
      <c r="F23" s="25"/>
      <c r="G23" s="25"/>
      <c r="H23" s="25"/>
      <c r="I23" s="28">
        <f t="shared" si="0"/>
        <v>0</v>
      </c>
      <c r="J23" s="28">
        <f t="shared" si="1"/>
        <v>0</v>
      </c>
      <c r="K23" s="28">
        <f t="shared" si="2"/>
        <v>0</v>
      </c>
      <c r="L23" s="5" t="s">
        <v>11510</v>
      </c>
      <c r="M23" s="23" t="s">
        <v>11298</v>
      </c>
      <c r="N23" s="29" t="str">
        <f t="shared" si="3"/>
        <v/>
      </c>
    </row>
    <row r="24" spans="1:14" ht="36" x14ac:dyDescent="0.25">
      <c r="A24" s="20">
        <v>19</v>
      </c>
      <c r="B24" s="20" t="s">
        <v>771</v>
      </c>
      <c r="C24" s="21" t="s">
        <v>11299</v>
      </c>
      <c r="D24" s="20" t="s">
        <v>11260</v>
      </c>
      <c r="E24" s="25"/>
      <c r="F24" s="25"/>
      <c r="G24" s="25"/>
      <c r="H24" s="25"/>
      <c r="I24" s="26">
        <f t="shared" si="0"/>
        <v>0</v>
      </c>
      <c r="J24" s="26">
        <f t="shared" si="1"/>
        <v>0</v>
      </c>
      <c r="K24" s="26">
        <f t="shared" si="2"/>
        <v>0</v>
      </c>
      <c r="L24" s="5" t="s">
        <v>11510</v>
      </c>
      <c r="M24" s="21" t="s">
        <v>11300</v>
      </c>
      <c r="N24" s="27" t="str">
        <f t="shared" si="3"/>
        <v/>
      </c>
    </row>
    <row r="25" spans="1:14" ht="54" x14ac:dyDescent="0.25">
      <c r="A25" s="22">
        <v>20</v>
      </c>
      <c r="B25" s="22" t="s">
        <v>771</v>
      </c>
      <c r="C25" s="23" t="s">
        <v>11302</v>
      </c>
      <c r="D25" s="22" t="s">
        <v>11303</v>
      </c>
      <c r="E25" s="25"/>
      <c r="F25" s="25"/>
      <c r="G25" s="25"/>
      <c r="H25" s="25"/>
      <c r="I25" s="28">
        <f t="shared" si="0"/>
        <v>0</v>
      </c>
      <c r="J25" s="28">
        <f t="shared" si="1"/>
        <v>0</v>
      </c>
      <c r="K25" s="28">
        <f t="shared" si="2"/>
        <v>0</v>
      </c>
      <c r="L25" s="5" t="s">
        <v>11510</v>
      </c>
      <c r="M25" s="23" t="s">
        <v>11304</v>
      </c>
      <c r="N25" s="29" t="str">
        <f t="shared" si="3"/>
        <v/>
      </c>
    </row>
    <row r="26" spans="1:14" ht="18" x14ac:dyDescent="0.25">
      <c r="A26" s="20">
        <v>21</v>
      </c>
      <c r="B26" s="20" t="s">
        <v>771</v>
      </c>
      <c r="C26" s="21" t="s">
        <v>11308</v>
      </c>
      <c r="D26" s="20" t="s">
        <v>11239</v>
      </c>
      <c r="E26" s="25"/>
      <c r="F26" s="25"/>
      <c r="G26" s="25"/>
      <c r="H26" s="25"/>
      <c r="I26" s="26">
        <f t="shared" si="0"/>
        <v>0</v>
      </c>
      <c r="J26" s="26">
        <f t="shared" si="1"/>
        <v>0</v>
      </c>
      <c r="K26" s="26">
        <f t="shared" si="2"/>
        <v>0</v>
      </c>
      <c r="L26" s="5" t="s">
        <v>11510</v>
      </c>
      <c r="M26" s="21" t="s">
        <v>11309</v>
      </c>
      <c r="N26" s="27" t="str">
        <f t="shared" si="3"/>
        <v/>
      </c>
    </row>
    <row r="27" spans="1:14" ht="18" x14ac:dyDescent="0.25">
      <c r="A27" s="22">
        <v>22</v>
      </c>
      <c r="B27" s="22" t="s">
        <v>771</v>
      </c>
      <c r="C27" s="23" t="s">
        <v>11312</v>
      </c>
      <c r="D27" s="22" t="s">
        <v>11239</v>
      </c>
      <c r="E27" s="25"/>
      <c r="F27" s="25"/>
      <c r="G27" s="25"/>
      <c r="H27" s="25"/>
      <c r="I27" s="28">
        <f t="shared" si="0"/>
        <v>0</v>
      </c>
      <c r="J27" s="28">
        <f t="shared" si="1"/>
        <v>0</v>
      </c>
      <c r="K27" s="28">
        <f t="shared" si="2"/>
        <v>0</v>
      </c>
      <c r="L27" s="5" t="s">
        <v>11510</v>
      </c>
      <c r="M27" s="23" t="s">
        <v>11313</v>
      </c>
      <c r="N27" s="29" t="str">
        <f t="shared" si="3"/>
        <v/>
      </c>
    </row>
    <row r="28" spans="1:14" ht="18" x14ac:dyDescent="0.25">
      <c r="A28" s="20">
        <v>23</v>
      </c>
      <c r="B28" s="20" t="s">
        <v>771</v>
      </c>
      <c r="C28" s="21" t="s">
        <v>11316</v>
      </c>
      <c r="D28" s="20" t="s">
        <v>11239</v>
      </c>
      <c r="E28" s="25"/>
      <c r="F28" s="25"/>
      <c r="G28" s="25"/>
      <c r="H28" s="25"/>
      <c r="I28" s="26">
        <f t="shared" si="0"/>
        <v>0</v>
      </c>
      <c r="J28" s="26">
        <f t="shared" si="1"/>
        <v>0</v>
      </c>
      <c r="K28" s="26">
        <f t="shared" si="2"/>
        <v>0</v>
      </c>
      <c r="L28" s="5" t="s">
        <v>11510</v>
      </c>
      <c r="M28" s="21" t="s">
        <v>11317</v>
      </c>
      <c r="N28" s="27" t="str">
        <f t="shared" si="3"/>
        <v/>
      </c>
    </row>
    <row r="29" spans="1:14" ht="18" x14ac:dyDescent="0.25">
      <c r="A29" s="22">
        <v>24</v>
      </c>
      <c r="B29" s="22" t="s">
        <v>771</v>
      </c>
      <c r="C29" s="23" t="s">
        <v>11318</v>
      </c>
      <c r="D29" s="22" t="s">
        <v>11260</v>
      </c>
      <c r="E29" s="25"/>
      <c r="F29" s="25"/>
      <c r="G29" s="25"/>
      <c r="H29" s="25"/>
      <c r="I29" s="28">
        <f t="shared" si="0"/>
        <v>0</v>
      </c>
      <c r="J29" s="28">
        <f t="shared" si="1"/>
        <v>0</v>
      </c>
      <c r="K29" s="28">
        <f t="shared" si="2"/>
        <v>0</v>
      </c>
      <c r="L29" s="5" t="s">
        <v>11510</v>
      </c>
      <c r="M29" s="23" t="s">
        <v>11319</v>
      </c>
      <c r="N29" s="29" t="str">
        <f t="shared" si="3"/>
        <v/>
      </c>
    </row>
    <row r="30" spans="1:14" ht="18" x14ac:dyDescent="0.25">
      <c r="A30" s="20">
        <v>25</v>
      </c>
      <c r="B30" s="20" t="s">
        <v>771</v>
      </c>
      <c r="C30" s="21" t="s">
        <v>11321</v>
      </c>
      <c r="D30" s="20" t="s">
        <v>11322</v>
      </c>
      <c r="E30" s="25"/>
      <c r="F30" s="25"/>
      <c r="G30" s="25"/>
      <c r="H30" s="25"/>
      <c r="I30" s="26">
        <f t="shared" si="0"/>
        <v>0</v>
      </c>
      <c r="J30" s="26">
        <f t="shared" si="1"/>
        <v>0</v>
      </c>
      <c r="K30" s="26">
        <f t="shared" si="2"/>
        <v>0</v>
      </c>
      <c r="L30" s="5" t="s">
        <v>11510</v>
      </c>
      <c r="M30" s="21" t="s">
        <v>11323</v>
      </c>
      <c r="N30" s="27" t="str">
        <f t="shared" si="3"/>
        <v/>
      </c>
    </row>
    <row r="31" spans="1:14" ht="36" x14ac:dyDescent="0.25">
      <c r="A31" s="22">
        <v>26</v>
      </c>
      <c r="B31" s="22" t="s">
        <v>771</v>
      </c>
      <c r="C31" s="23" t="s">
        <v>11326</v>
      </c>
      <c r="D31" s="22" t="s">
        <v>11327</v>
      </c>
      <c r="E31" s="25"/>
      <c r="F31" s="25"/>
      <c r="G31" s="25"/>
      <c r="H31" s="25"/>
      <c r="I31" s="28">
        <f t="shared" si="0"/>
        <v>0</v>
      </c>
      <c r="J31" s="28">
        <f t="shared" si="1"/>
        <v>0</v>
      </c>
      <c r="K31" s="28">
        <f t="shared" si="2"/>
        <v>0</v>
      </c>
      <c r="L31" s="5" t="s">
        <v>11510</v>
      </c>
      <c r="M31" s="23" t="s">
        <v>11328</v>
      </c>
      <c r="N31" s="29" t="str">
        <f t="shared" si="3"/>
        <v/>
      </c>
    </row>
    <row r="32" spans="1:14" ht="36" x14ac:dyDescent="0.25">
      <c r="A32" s="20">
        <v>27</v>
      </c>
      <c r="B32" s="20" t="s">
        <v>771</v>
      </c>
      <c r="C32" s="21" t="s">
        <v>11331</v>
      </c>
      <c r="D32" s="20" t="s">
        <v>11322</v>
      </c>
      <c r="E32" s="25"/>
      <c r="F32" s="25"/>
      <c r="G32" s="25"/>
      <c r="H32" s="25"/>
      <c r="I32" s="26">
        <f t="shared" si="0"/>
        <v>0</v>
      </c>
      <c r="J32" s="26">
        <f t="shared" si="1"/>
        <v>0</v>
      </c>
      <c r="K32" s="26">
        <f t="shared" si="2"/>
        <v>0</v>
      </c>
      <c r="L32" s="5" t="s">
        <v>11510</v>
      </c>
      <c r="M32" s="21" t="s">
        <v>11332</v>
      </c>
      <c r="N32" s="27" t="str">
        <f t="shared" si="3"/>
        <v/>
      </c>
    </row>
    <row r="33" spans="1:14" ht="18" x14ac:dyDescent="0.25">
      <c r="A33" s="22">
        <v>28</v>
      </c>
      <c r="B33" s="22" t="s">
        <v>771</v>
      </c>
      <c r="C33" s="23" t="s">
        <v>11334</v>
      </c>
      <c r="D33" s="22" t="s">
        <v>11335</v>
      </c>
      <c r="E33" s="25"/>
      <c r="F33" s="25"/>
      <c r="G33" s="25"/>
      <c r="H33" s="25"/>
      <c r="I33" s="28">
        <f t="shared" si="0"/>
        <v>0</v>
      </c>
      <c r="J33" s="28">
        <f t="shared" si="1"/>
        <v>0</v>
      </c>
      <c r="K33" s="28">
        <f t="shared" si="2"/>
        <v>0</v>
      </c>
      <c r="L33" s="5" t="s">
        <v>11510</v>
      </c>
      <c r="M33" s="23" t="s">
        <v>11268</v>
      </c>
      <c r="N33" s="29" t="str">
        <f t="shared" si="3"/>
        <v/>
      </c>
    </row>
    <row r="34" spans="1:14" ht="72" x14ac:dyDescent="0.25">
      <c r="A34" s="20">
        <v>29</v>
      </c>
      <c r="B34" s="20" t="s">
        <v>1253</v>
      </c>
      <c r="C34" s="21" t="s">
        <v>11337</v>
      </c>
      <c r="D34" s="20" t="s">
        <v>11260</v>
      </c>
      <c r="E34" s="25"/>
      <c r="F34" s="25"/>
      <c r="G34" s="25"/>
      <c r="H34" s="25"/>
      <c r="I34" s="26">
        <f t="shared" si="0"/>
        <v>0</v>
      </c>
      <c r="J34" s="26">
        <f t="shared" si="1"/>
        <v>0</v>
      </c>
      <c r="K34" s="26">
        <f t="shared" si="2"/>
        <v>0</v>
      </c>
      <c r="L34" s="5" t="s">
        <v>11510</v>
      </c>
      <c r="M34" s="21" t="s">
        <v>11338</v>
      </c>
      <c r="N34" s="27" t="str">
        <f t="shared" si="3"/>
        <v/>
      </c>
    </row>
    <row r="35" spans="1:14" ht="36" x14ac:dyDescent="0.25">
      <c r="A35" s="22">
        <v>30</v>
      </c>
      <c r="B35" s="22" t="s">
        <v>1622</v>
      </c>
      <c r="C35" s="23" t="s">
        <v>11340</v>
      </c>
      <c r="D35" s="22" t="s">
        <v>11341</v>
      </c>
      <c r="E35" s="25"/>
      <c r="F35" s="25"/>
      <c r="G35" s="25"/>
      <c r="H35" s="25"/>
      <c r="I35" s="28">
        <f t="shared" si="0"/>
        <v>0</v>
      </c>
      <c r="J35" s="28">
        <f t="shared" si="1"/>
        <v>0</v>
      </c>
      <c r="K35" s="28">
        <f t="shared" si="2"/>
        <v>0</v>
      </c>
      <c r="L35" s="5" t="s">
        <v>11510</v>
      </c>
      <c r="M35" s="23" t="s">
        <v>11342</v>
      </c>
      <c r="N35" s="29" t="str">
        <f t="shared" si="3"/>
        <v/>
      </c>
    </row>
    <row r="36" spans="1:14" ht="18" x14ac:dyDescent="0.25">
      <c r="A36" s="20">
        <v>31</v>
      </c>
      <c r="B36" s="20" t="s">
        <v>1622</v>
      </c>
      <c r="C36" s="21" t="s">
        <v>11344</v>
      </c>
      <c r="D36" s="20" t="s">
        <v>11260</v>
      </c>
      <c r="E36" s="25"/>
      <c r="F36" s="25"/>
      <c r="G36" s="25"/>
      <c r="H36" s="25"/>
      <c r="I36" s="26">
        <f t="shared" si="0"/>
        <v>0</v>
      </c>
      <c r="J36" s="26">
        <f t="shared" si="1"/>
        <v>0</v>
      </c>
      <c r="K36" s="26">
        <f t="shared" si="2"/>
        <v>0</v>
      </c>
      <c r="L36" s="5" t="s">
        <v>11510</v>
      </c>
      <c r="M36" s="21" t="s">
        <v>11345</v>
      </c>
      <c r="N36" s="27" t="str">
        <f t="shared" si="3"/>
        <v/>
      </c>
    </row>
    <row r="37" spans="1:14" ht="36" x14ac:dyDescent="0.25">
      <c r="A37" s="22">
        <v>32</v>
      </c>
      <c r="B37" s="22" t="s">
        <v>1622</v>
      </c>
      <c r="C37" s="23" t="s">
        <v>11347</v>
      </c>
      <c r="D37" s="22" t="s">
        <v>5529</v>
      </c>
      <c r="E37" s="25"/>
      <c r="F37" s="25"/>
      <c r="G37" s="25"/>
      <c r="H37" s="25"/>
      <c r="I37" s="28">
        <f t="shared" si="0"/>
        <v>0</v>
      </c>
      <c r="J37" s="28">
        <f t="shared" si="1"/>
        <v>0</v>
      </c>
      <c r="K37" s="28">
        <f t="shared" si="2"/>
        <v>0</v>
      </c>
      <c r="L37" s="5" t="s">
        <v>11510</v>
      </c>
      <c r="M37" s="23" t="s">
        <v>11348</v>
      </c>
      <c r="N37" s="29" t="str">
        <f t="shared" si="3"/>
        <v/>
      </c>
    </row>
    <row r="38" spans="1:14" ht="18" x14ac:dyDescent="0.25">
      <c r="A38" s="20">
        <v>33</v>
      </c>
      <c r="B38" s="20" t="s">
        <v>2168</v>
      </c>
      <c r="C38" s="21" t="s">
        <v>11350</v>
      </c>
      <c r="D38" s="20" t="s">
        <v>11260</v>
      </c>
      <c r="E38" s="25"/>
      <c r="F38" s="25"/>
      <c r="G38" s="25"/>
      <c r="H38" s="25"/>
      <c r="I38" s="26">
        <f t="shared" ref="I38:I69" si="4">SUM(F38:H38)</f>
        <v>0</v>
      </c>
      <c r="J38" s="26">
        <f t="shared" ref="J38:J69" si="5">ROUND(I38*(1+$C$3)*(1+$G$3),2)</f>
        <v>0</v>
      </c>
      <c r="K38" s="26">
        <f t="shared" ref="K38:K69" si="6">ROUND(E38*J38,2)</f>
        <v>0</v>
      </c>
      <c r="L38" s="5" t="s">
        <v>11510</v>
      </c>
      <c r="M38" s="21" t="s">
        <v>11351</v>
      </c>
      <c r="N38" s="27" t="str">
        <f t="shared" ref="N38:N69" si="7">IF(K38&gt;500000,"فوق 500 ألف: 3 عروض + REVIEW",IF(AND(K38&gt;0,L38="Estimate"),"سعر تقديري",""))</f>
        <v/>
      </c>
    </row>
    <row r="39" spans="1:14" ht="18" x14ac:dyDescent="0.25">
      <c r="A39" s="22">
        <v>34</v>
      </c>
      <c r="B39" s="22" t="s">
        <v>2168</v>
      </c>
      <c r="C39" s="23" t="s">
        <v>11354</v>
      </c>
      <c r="D39" s="22" t="s">
        <v>11239</v>
      </c>
      <c r="E39" s="25"/>
      <c r="F39" s="25"/>
      <c r="G39" s="25"/>
      <c r="H39" s="25"/>
      <c r="I39" s="28">
        <f t="shared" si="4"/>
        <v>0</v>
      </c>
      <c r="J39" s="28">
        <f t="shared" si="5"/>
        <v>0</v>
      </c>
      <c r="K39" s="28">
        <f t="shared" si="6"/>
        <v>0</v>
      </c>
      <c r="L39" s="5" t="s">
        <v>11510</v>
      </c>
      <c r="M39" s="23" t="s">
        <v>11355</v>
      </c>
      <c r="N39" s="29" t="str">
        <f t="shared" si="7"/>
        <v/>
      </c>
    </row>
    <row r="40" spans="1:14" ht="36" x14ac:dyDescent="0.25">
      <c r="A40" s="20">
        <v>35</v>
      </c>
      <c r="B40" s="20" t="s">
        <v>2382</v>
      </c>
      <c r="C40" s="21" t="s">
        <v>11357</v>
      </c>
      <c r="D40" s="20" t="s">
        <v>11322</v>
      </c>
      <c r="E40" s="25"/>
      <c r="F40" s="25"/>
      <c r="G40" s="25"/>
      <c r="H40" s="25"/>
      <c r="I40" s="26">
        <f t="shared" si="4"/>
        <v>0</v>
      </c>
      <c r="J40" s="26">
        <f t="shared" si="5"/>
        <v>0</v>
      </c>
      <c r="K40" s="26">
        <f t="shared" si="6"/>
        <v>0</v>
      </c>
      <c r="L40" s="5" t="s">
        <v>11510</v>
      </c>
      <c r="M40" s="21" t="s">
        <v>11358</v>
      </c>
      <c r="N40" s="27" t="str">
        <f t="shared" si="7"/>
        <v/>
      </c>
    </row>
    <row r="41" spans="1:14" ht="36" x14ac:dyDescent="0.25">
      <c r="A41" s="22">
        <v>36</v>
      </c>
      <c r="B41" s="22" t="s">
        <v>2641</v>
      </c>
      <c r="C41" s="23" t="s">
        <v>11361</v>
      </c>
      <c r="D41" s="22" t="s">
        <v>11260</v>
      </c>
      <c r="E41" s="25"/>
      <c r="F41" s="25"/>
      <c r="G41" s="25"/>
      <c r="H41" s="25"/>
      <c r="I41" s="28">
        <f t="shared" si="4"/>
        <v>0</v>
      </c>
      <c r="J41" s="28">
        <f t="shared" si="5"/>
        <v>0</v>
      </c>
      <c r="K41" s="28">
        <f t="shared" si="6"/>
        <v>0</v>
      </c>
      <c r="L41" s="5" t="s">
        <v>11510</v>
      </c>
      <c r="M41" s="23" t="s">
        <v>11362</v>
      </c>
      <c r="N41" s="29" t="str">
        <f t="shared" si="7"/>
        <v/>
      </c>
    </row>
    <row r="42" spans="1:14" ht="18" x14ac:dyDescent="0.25">
      <c r="A42" s="20">
        <v>37</v>
      </c>
      <c r="B42" s="20" t="s">
        <v>2641</v>
      </c>
      <c r="C42" s="21" t="s">
        <v>11365</v>
      </c>
      <c r="D42" s="20" t="s">
        <v>11260</v>
      </c>
      <c r="E42" s="25"/>
      <c r="F42" s="25"/>
      <c r="G42" s="25"/>
      <c r="H42" s="25"/>
      <c r="I42" s="26">
        <f t="shared" si="4"/>
        <v>0</v>
      </c>
      <c r="J42" s="26">
        <f t="shared" si="5"/>
        <v>0</v>
      </c>
      <c r="K42" s="26">
        <f t="shared" si="6"/>
        <v>0</v>
      </c>
      <c r="L42" s="5" t="s">
        <v>11510</v>
      </c>
      <c r="M42" s="21" t="s">
        <v>11366</v>
      </c>
      <c r="N42" s="27" t="str">
        <f t="shared" si="7"/>
        <v/>
      </c>
    </row>
    <row r="43" spans="1:14" ht="36" x14ac:dyDescent="0.25">
      <c r="A43" s="22">
        <v>38</v>
      </c>
      <c r="B43" s="22" t="s">
        <v>2641</v>
      </c>
      <c r="C43" s="23" t="s">
        <v>11369</v>
      </c>
      <c r="D43" s="22" t="s">
        <v>11370</v>
      </c>
      <c r="E43" s="25"/>
      <c r="F43" s="25"/>
      <c r="G43" s="25"/>
      <c r="H43" s="25"/>
      <c r="I43" s="28">
        <f t="shared" si="4"/>
        <v>0</v>
      </c>
      <c r="J43" s="28">
        <f t="shared" si="5"/>
        <v>0</v>
      </c>
      <c r="K43" s="28">
        <f t="shared" si="6"/>
        <v>0</v>
      </c>
      <c r="L43" s="5" t="s">
        <v>11510</v>
      </c>
      <c r="M43" s="23" t="s">
        <v>11371</v>
      </c>
      <c r="N43" s="29" t="str">
        <f t="shared" si="7"/>
        <v/>
      </c>
    </row>
    <row r="44" spans="1:14" ht="18" x14ac:dyDescent="0.25">
      <c r="A44" s="20">
        <v>39</v>
      </c>
      <c r="B44" s="20" t="s">
        <v>2641</v>
      </c>
      <c r="C44" s="21" t="s">
        <v>11372</v>
      </c>
      <c r="D44" s="20" t="s">
        <v>11260</v>
      </c>
      <c r="E44" s="25"/>
      <c r="F44" s="25"/>
      <c r="G44" s="25"/>
      <c r="H44" s="25"/>
      <c r="I44" s="26">
        <f t="shared" si="4"/>
        <v>0</v>
      </c>
      <c r="J44" s="26">
        <f t="shared" si="5"/>
        <v>0</v>
      </c>
      <c r="K44" s="26">
        <f t="shared" si="6"/>
        <v>0</v>
      </c>
      <c r="L44" s="5" t="s">
        <v>11510</v>
      </c>
      <c r="M44" s="21" t="s">
        <v>11373</v>
      </c>
      <c r="N44" s="27" t="str">
        <f t="shared" si="7"/>
        <v/>
      </c>
    </row>
    <row r="45" spans="1:14" ht="36" x14ac:dyDescent="0.25">
      <c r="A45" s="22">
        <v>40</v>
      </c>
      <c r="B45" s="22" t="s">
        <v>2932</v>
      </c>
      <c r="C45" s="23" t="s">
        <v>11377</v>
      </c>
      <c r="D45" s="22" t="s">
        <v>11260</v>
      </c>
      <c r="E45" s="25"/>
      <c r="F45" s="25"/>
      <c r="G45" s="25"/>
      <c r="H45" s="25"/>
      <c r="I45" s="28">
        <f t="shared" si="4"/>
        <v>0</v>
      </c>
      <c r="J45" s="28">
        <f t="shared" si="5"/>
        <v>0</v>
      </c>
      <c r="K45" s="28">
        <f t="shared" si="6"/>
        <v>0</v>
      </c>
      <c r="L45" s="5" t="s">
        <v>11510</v>
      </c>
      <c r="M45" s="23" t="s">
        <v>11378</v>
      </c>
      <c r="N45" s="29" t="str">
        <f t="shared" si="7"/>
        <v/>
      </c>
    </row>
    <row r="46" spans="1:14" ht="18" x14ac:dyDescent="0.25">
      <c r="A46" s="20">
        <v>41</v>
      </c>
      <c r="B46" s="20" t="s">
        <v>2932</v>
      </c>
      <c r="C46" s="21" t="s">
        <v>11381</v>
      </c>
      <c r="D46" s="20" t="s">
        <v>11260</v>
      </c>
      <c r="E46" s="25"/>
      <c r="F46" s="25"/>
      <c r="G46" s="25"/>
      <c r="H46" s="25"/>
      <c r="I46" s="26">
        <f t="shared" si="4"/>
        <v>0</v>
      </c>
      <c r="J46" s="26">
        <f t="shared" si="5"/>
        <v>0</v>
      </c>
      <c r="K46" s="26">
        <f t="shared" si="6"/>
        <v>0</v>
      </c>
      <c r="L46" s="5" t="s">
        <v>11510</v>
      </c>
      <c r="M46" s="21" t="s">
        <v>11382</v>
      </c>
      <c r="N46" s="27" t="str">
        <f t="shared" si="7"/>
        <v/>
      </c>
    </row>
    <row r="47" spans="1:14" ht="18" x14ac:dyDescent="0.25">
      <c r="A47" s="22">
        <v>42</v>
      </c>
      <c r="B47" s="22" t="s">
        <v>3134</v>
      </c>
      <c r="C47" s="23" t="s">
        <v>11383</v>
      </c>
      <c r="D47" s="22" t="s">
        <v>11260</v>
      </c>
      <c r="E47" s="25"/>
      <c r="F47" s="25"/>
      <c r="G47" s="25"/>
      <c r="H47" s="25"/>
      <c r="I47" s="28">
        <f t="shared" si="4"/>
        <v>0</v>
      </c>
      <c r="J47" s="28">
        <f t="shared" si="5"/>
        <v>0</v>
      </c>
      <c r="K47" s="28">
        <f t="shared" si="6"/>
        <v>0</v>
      </c>
      <c r="L47" s="5" t="s">
        <v>11510</v>
      </c>
      <c r="M47" s="23" t="s">
        <v>11384</v>
      </c>
      <c r="N47" s="29" t="str">
        <f t="shared" si="7"/>
        <v/>
      </c>
    </row>
    <row r="48" spans="1:14" ht="36" x14ac:dyDescent="0.25">
      <c r="A48" s="20">
        <v>43</v>
      </c>
      <c r="B48" s="20" t="s">
        <v>3134</v>
      </c>
      <c r="C48" s="21" t="s">
        <v>11387</v>
      </c>
      <c r="D48" s="20" t="s">
        <v>11322</v>
      </c>
      <c r="E48" s="25"/>
      <c r="F48" s="25"/>
      <c r="G48" s="25"/>
      <c r="H48" s="25"/>
      <c r="I48" s="26">
        <f t="shared" si="4"/>
        <v>0</v>
      </c>
      <c r="J48" s="26">
        <f t="shared" si="5"/>
        <v>0</v>
      </c>
      <c r="K48" s="26">
        <f t="shared" si="6"/>
        <v>0</v>
      </c>
      <c r="L48" s="5" t="s">
        <v>11510</v>
      </c>
      <c r="M48" s="21" t="s">
        <v>11388</v>
      </c>
      <c r="N48" s="27" t="str">
        <f t="shared" si="7"/>
        <v/>
      </c>
    </row>
    <row r="49" spans="1:14" ht="36" x14ac:dyDescent="0.25">
      <c r="A49" s="22">
        <v>44</v>
      </c>
      <c r="B49" s="22" t="s">
        <v>3134</v>
      </c>
      <c r="C49" s="23" t="s">
        <v>11391</v>
      </c>
      <c r="D49" s="22" t="s">
        <v>11260</v>
      </c>
      <c r="E49" s="25"/>
      <c r="F49" s="25"/>
      <c r="G49" s="25"/>
      <c r="H49" s="25"/>
      <c r="I49" s="28">
        <f t="shared" si="4"/>
        <v>0</v>
      </c>
      <c r="J49" s="28">
        <f t="shared" si="5"/>
        <v>0</v>
      </c>
      <c r="K49" s="28">
        <f t="shared" si="6"/>
        <v>0</v>
      </c>
      <c r="L49" s="5" t="s">
        <v>11510</v>
      </c>
      <c r="M49" s="23" t="s">
        <v>11392</v>
      </c>
      <c r="N49" s="29" t="str">
        <f t="shared" si="7"/>
        <v/>
      </c>
    </row>
    <row r="50" spans="1:14" ht="36" x14ac:dyDescent="0.25">
      <c r="A50" s="20">
        <v>45</v>
      </c>
      <c r="B50" s="20" t="s">
        <v>3134</v>
      </c>
      <c r="C50" s="21" t="s">
        <v>11396</v>
      </c>
      <c r="D50" s="20" t="s">
        <v>11260</v>
      </c>
      <c r="E50" s="25"/>
      <c r="F50" s="25"/>
      <c r="G50" s="25"/>
      <c r="H50" s="25"/>
      <c r="I50" s="26">
        <f t="shared" si="4"/>
        <v>0</v>
      </c>
      <c r="J50" s="26">
        <f t="shared" si="5"/>
        <v>0</v>
      </c>
      <c r="K50" s="26">
        <f t="shared" si="6"/>
        <v>0</v>
      </c>
      <c r="L50" s="5" t="s">
        <v>11510</v>
      </c>
      <c r="M50" s="21" t="s">
        <v>11397</v>
      </c>
      <c r="N50" s="27" t="str">
        <f t="shared" si="7"/>
        <v/>
      </c>
    </row>
    <row r="51" spans="1:14" ht="18" x14ac:dyDescent="0.25">
      <c r="A51" s="22">
        <v>46</v>
      </c>
      <c r="B51" s="22" t="s">
        <v>3134</v>
      </c>
      <c r="C51" s="23" t="s">
        <v>11399</v>
      </c>
      <c r="D51" s="22" t="s">
        <v>11260</v>
      </c>
      <c r="E51" s="25"/>
      <c r="F51" s="25"/>
      <c r="G51" s="25"/>
      <c r="H51" s="25"/>
      <c r="I51" s="28">
        <f t="shared" si="4"/>
        <v>0</v>
      </c>
      <c r="J51" s="28">
        <f t="shared" si="5"/>
        <v>0</v>
      </c>
      <c r="K51" s="28">
        <f t="shared" si="6"/>
        <v>0</v>
      </c>
      <c r="L51" s="5" t="s">
        <v>11510</v>
      </c>
      <c r="M51" s="23" t="s">
        <v>11400</v>
      </c>
      <c r="N51" s="29" t="str">
        <f t="shared" si="7"/>
        <v/>
      </c>
    </row>
    <row r="52" spans="1:14" ht="18" x14ac:dyDescent="0.25">
      <c r="A52" s="20">
        <v>47</v>
      </c>
      <c r="B52" s="20" t="s">
        <v>3134</v>
      </c>
      <c r="C52" s="21" t="s">
        <v>11401</v>
      </c>
      <c r="D52" s="20" t="s">
        <v>11260</v>
      </c>
      <c r="E52" s="25"/>
      <c r="F52" s="25"/>
      <c r="G52" s="25"/>
      <c r="H52" s="25"/>
      <c r="I52" s="26">
        <f t="shared" si="4"/>
        <v>0</v>
      </c>
      <c r="J52" s="26">
        <f t="shared" si="5"/>
        <v>0</v>
      </c>
      <c r="K52" s="26">
        <f t="shared" si="6"/>
        <v>0</v>
      </c>
      <c r="L52" s="5" t="s">
        <v>11510</v>
      </c>
      <c r="M52" s="21" t="s">
        <v>11265</v>
      </c>
      <c r="N52" s="27" t="str">
        <f t="shared" si="7"/>
        <v/>
      </c>
    </row>
    <row r="53" spans="1:14" ht="36" x14ac:dyDescent="0.25">
      <c r="A53" s="22">
        <v>48</v>
      </c>
      <c r="B53" s="22" t="s">
        <v>3134</v>
      </c>
      <c r="C53" s="23" t="s">
        <v>11403</v>
      </c>
      <c r="D53" s="22" t="s">
        <v>11260</v>
      </c>
      <c r="E53" s="25"/>
      <c r="F53" s="25"/>
      <c r="G53" s="25"/>
      <c r="H53" s="25"/>
      <c r="I53" s="28">
        <f t="shared" si="4"/>
        <v>0</v>
      </c>
      <c r="J53" s="28">
        <f t="shared" si="5"/>
        <v>0</v>
      </c>
      <c r="K53" s="28">
        <f t="shared" si="6"/>
        <v>0</v>
      </c>
      <c r="L53" s="5" t="s">
        <v>11510</v>
      </c>
      <c r="M53" s="23" t="s">
        <v>11404</v>
      </c>
      <c r="N53" s="29" t="str">
        <f t="shared" si="7"/>
        <v/>
      </c>
    </row>
    <row r="54" spans="1:14" ht="18" x14ac:dyDescent="0.25">
      <c r="A54" s="20">
        <v>49</v>
      </c>
      <c r="B54" s="20" t="s">
        <v>3134</v>
      </c>
      <c r="C54" s="21" t="s">
        <v>11407</v>
      </c>
      <c r="D54" s="20" t="s">
        <v>11408</v>
      </c>
      <c r="E54" s="25"/>
      <c r="F54" s="25"/>
      <c r="G54" s="25"/>
      <c r="H54" s="25"/>
      <c r="I54" s="26">
        <f t="shared" si="4"/>
        <v>0</v>
      </c>
      <c r="J54" s="26">
        <f t="shared" si="5"/>
        <v>0</v>
      </c>
      <c r="K54" s="26">
        <f t="shared" si="6"/>
        <v>0</v>
      </c>
      <c r="L54" s="5" t="s">
        <v>11510</v>
      </c>
      <c r="M54" s="21" t="s">
        <v>11409</v>
      </c>
      <c r="N54" s="27" t="str">
        <f t="shared" si="7"/>
        <v/>
      </c>
    </row>
    <row r="55" spans="1:14" ht="36" x14ac:dyDescent="0.25">
      <c r="A55" s="22">
        <v>50</v>
      </c>
      <c r="B55" s="22" t="s">
        <v>3668</v>
      </c>
      <c r="C55" s="23" t="s">
        <v>11412</v>
      </c>
      <c r="D55" s="22" t="s">
        <v>11260</v>
      </c>
      <c r="E55" s="25"/>
      <c r="F55" s="25"/>
      <c r="G55" s="25"/>
      <c r="H55" s="25"/>
      <c r="I55" s="28">
        <f t="shared" si="4"/>
        <v>0</v>
      </c>
      <c r="J55" s="28">
        <f t="shared" si="5"/>
        <v>0</v>
      </c>
      <c r="K55" s="28">
        <f t="shared" si="6"/>
        <v>0</v>
      </c>
      <c r="L55" s="5" t="s">
        <v>11510</v>
      </c>
      <c r="M55" s="23" t="s">
        <v>11413</v>
      </c>
      <c r="N55" s="29" t="str">
        <f t="shared" si="7"/>
        <v/>
      </c>
    </row>
    <row r="56" spans="1:14" ht="54" x14ac:dyDescent="0.25">
      <c r="A56" s="20">
        <v>51</v>
      </c>
      <c r="B56" s="20" t="s">
        <v>3668</v>
      </c>
      <c r="C56" s="21" t="s">
        <v>11416</v>
      </c>
      <c r="D56" s="20" t="s">
        <v>11260</v>
      </c>
      <c r="E56" s="25"/>
      <c r="F56" s="25"/>
      <c r="G56" s="25"/>
      <c r="H56" s="25"/>
      <c r="I56" s="26">
        <f t="shared" si="4"/>
        <v>0</v>
      </c>
      <c r="J56" s="26">
        <f t="shared" si="5"/>
        <v>0</v>
      </c>
      <c r="K56" s="26">
        <f t="shared" si="6"/>
        <v>0</v>
      </c>
      <c r="L56" s="5" t="s">
        <v>11510</v>
      </c>
      <c r="M56" s="21" t="s">
        <v>11417</v>
      </c>
      <c r="N56" s="27" t="str">
        <f t="shared" si="7"/>
        <v/>
      </c>
    </row>
    <row r="57" spans="1:14" ht="18" x14ac:dyDescent="0.25">
      <c r="A57" s="22">
        <v>52</v>
      </c>
      <c r="B57" s="22" t="s">
        <v>3668</v>
      </c>
      <c r="C57" s="23" t="s">
        <v>11418</v>
      </c>
      <c r="D57" s="22" t="s">
        <v>11260</v>
      </c>
      <c r="E57" s="25"/>
      <c r="F57" s="25"/>
      <c r="G57" s="25"/>
      <c r="H57" s="25"/>
      <c r="I57" s="28">
        <f t="shared" si="4"/>
        <v>0</v>
      </c>
      <c r="J57" s="28">
        <f t="shared" si="5"/>
        <v>0</v>
      </c>
      <c r="K57" s="28">
        <f t="shared" si="6"/>
        <v>0</v>
      </c>
      <c r="L57" s="5" t="s">
        <v>11510</v>
      </c>
      <c r="M57" s="23" t="s">
        <v>11265</v>
      </c>
      <c r="N57" s="29" t="str">
        <f t="shared" si="7"/>
        <v/>
      </c>
    </row>
    <row r="58" spans="1:14" ht="18" x14ac:dyDescent="0.25">
      <c r="A58" s="20">
        <v>53</v>
      </c>
      <c r="B58" s="20" t="s">
        <v>3668</v>
      </c>
      <c r="C58" s="21" t="s">
        <v>11420</v>
      </c>
      <c r="D58" s="20" t="s">
        <v>11421</v>
      </c>
      <c r="E58" s="25"/>
      <c r="F58" s="25"/>
      <c r="G58" s="25"/>
      <c r="H58" s="25"/>
      <c r="I58" s="26">
        <f t="shared" si="4"/>
        <v>0</v>
      </c>
      <c r="J58" s="26">
        <f t="shared" si="5"/>
        <v>0</v>
      </c>
      <c r="K58" s="26">
        <f t="shared" si="6"/>
        <v>0</v>
      </c>
      <c r="L58" s="5" t="s">
        <v>11510</v>
      </c>
      <c r="M58" s="21" t="s">
        <v>11268</v>
      </c>
      <c r="N58" s="27" t="str">
        <f t="shared" si="7"/>
        <v/>
      </c>
    </row>
    <row r="59" spans="1:14" ht="18" x14ac:dyDescent="0.25">
      <c r="A59" s="22">
        <v>54</v>
      </c>
      <c r="B59" s="22" t="s">
        <v>3668</v>
      </c>
      <c r="C59" s="23" t="s">
        <v>11423</v>
      </c>
      <c r="D59" s="22" t="s">
        <v>11322</v>
      </c>
      <c r="E59" s="25"/>
      <c r="F59" s="25"/>
      <c r="G59" s="25"/>
      <c r="H59" s="25"/>
      <c r="I59" s="28">
        <f t="shared" si="4"/>
        <v>0</v>
      </c>
      <c r="J59" s="28">
        <f t="shared" si="5"/>
        <v>0</v>
      </c>
      <c r="K59" s="28">
        <f t="shared" si="6"/>
        <v>0</v>
      </c>
      <c r="L59" s="5" t="s">
        <v>11510</v>
      </c>
      <c r="M59" s="23" t="s">
        <v>11424</v>
      </c>
      <c r="N59" s="29" t="str">
        <f t="shared" si="7"/>
        <v/>
      </c>
    </row>
    <row r="60" spans="1:14" ht="18" x14ac:dyDescent="0.25">
      <c r="A60" s="20">
        <v>55</v>
      </c>
      <c r="B60" s="20" t="s">
        <v>3668</v>
      </c>
      <c r="C60" s="21" t="s">
        <v>11426</v>
      </c>
      <c r="D60" s="20" t="s">
        <v>11260</v>
      </c>
      <c r="E60" s="25"/>
      <c r="F60" s="25"/>
      <c r="G60" s="25"/>
      <c r="H60" s="25"/>
      <c r="I60" s="26">
        <f t="shared" si="4"/>
        <v>0</v>
      </c>
      <c r="J60" s="26">
        <f t="shared" si="5"/>
        <v>0</v>
      </c>
      <c r="K60" s="26">
        <f t="shared" si="6"/>
        <v>0</v>
      </c>
      <c r="L60" s="5" t="s">
        <v>11510</v>
      </c>
      <c r="M60" s="21" t="s">
        <v>11427</v>
      </c>
      <c r="N60" s="27" t="str">
        <f t="shared" si="7"/>
        <v/>
      </c>
    </row>
    <row r="61" spans="1:14" ht="36" x14ac:dyDescent="0.25">
      <c r="A61" s="22">
        <v>56</v>
      </c>
      <c r="B61" s="22" t="s">
        <v>3758</v>
      </c>
      <c r="C61" s="23" t="s">
        <v>11430</v>
      </c>
      <c r="D61" s="22" t="s">
        <v>11421</v>
      </c>
      <c r="E61" s="25"/>
      <c r="F61" s="25"/>
      <c r="G61" s="25"/>
      <c r="H61" s="25"/>
      <c r="I61" s="28">
        <f t="shared" si="4"/>
        <v>0</v>
      </c>
      <c r="J61" s="28">
        <f t="shared" si="5"/>
        <v>0</v>
      </c>
      <c r="K61" s="28">
        <f t="shared" si="6"/>
        <v>0</v>
      </c>
      <c r="L61" s="5" t="s">
        <v>11510</v>
      </c>
      <c r="M61" s="23" t="s">
        <v>11431</v>
      </c>
      <c r="N61" s="29" t="str">
        <f t="shared" si="7"/>
        <v/>
      </c>
    </row>
    <row r="62" spans="1:14" ht="18" x14ac:dyDescent="0.25">
      <c r="A62" s="20">
        <v>57</v>
      </c>
      <c r="B62" s="20" t="s">
        <v>3758</v>
      </c>
      <c r="C62" s="21" t="s">
        <v>11432</v>
      </c>
      <c r="D62" s="20" t="s">
        <v>11260</v>
      </c>
      <c r="E62" s="25"/>
      <c r="F62" s="25"/>
      <c r="G62" s="25"/>
      <c r="H62" s="25"/>
      <c r="I62" s="26">
        <f t="shared" si="4"/>
        <v>0</v>
      </c>
      <c r="J62" s="26">
        <f t="shared" si="5"/>
        <v>0</v>
      </c>
      <c r="K62" s="26">
        <f t="shared" si="6"/>
        <v>0</v>
      </c>
      <c r="L62" s="5" t="s">
        <v>11510</v>
      </c>
      <c r="M62" s="21" t="s">
        <v>11433</v>
      </c>
      <c r="N62" s="27" t="str">
        <f t="shared" si="7"/>
        <v/>
      </c>
    </row>
    <row r="63" spans="1:14" ht="18" x14ac:dyDescent="0.25">
      <c r="A63" s="22">
        <v>58</v>
      </c>
      <c r="B63" s="22" t="s">
        <v>3758</v>
      </c>
      <c r="C63" s="23" t="s">
        <v>11436</v>
      </c>
      <c r="D63" s="22" t="s">
        <v>11260</v>
      </c>
      <c r="E63" s="25"/>
      <c r="F63" s="25"/>
      <c r="G63" s="25"/>
      <c r="H63" s="25"/>
      <c r="I63" s="28">
        <f t="shared" si="4"/>
        <v>0</v>
      </c>
      <c r="J63" s="28">
        <f t="shared" si="5"/>
        <v>0</v>
      </c>
      <c r="K63" s="28">
        <f t="shared" si="6"/>
        <v>0</v>
      </c>
      <c r="L63" s="5" t="s">
        <v>11510</v>
      </c>
      <c r="M63" s="23" t="s">
        <v>11437</v>
      </c>
      <c r="N63" s="29" t="str">
        <f t="shared" si="7"/>
        <v/>
      </c>
    </row>
    <row r="64" spans="1:14" ht="36" x14ac:dyDescent="0.25">
      <c r="A64" s="20">
        <v>59</v>
      </c>
      <c r="B64" s="20" t="s">
        <v>3758</v>
      </c>
      <c r="C64" s="21" t="s">
        <v>11440</v>
      </c>
      <c r="D64" s="20" t="s">
        <v>11260</v>
      </c>
      <c r="E64" s="25"/>
      <c r="F64" s="25"/>
      <c r="G64" s="25"/>
      <c r="H64" s="25"/>
      <c r="I64" s="26">
        <f t="shared" si="4"/>
        <v>0</v>
      </c>
      <c r="J64" s="26">
        <f t="shared" si="5"/>
        <v>0</v>
      </c>
      <c r="K64" s="26">
        <f t="shared" si="6"/>
        <v>0</v>
      </c>
      <c r="L64" s="5" t="s">
        <v>11510</v>
      </c>
      <c r="M64" s="21" t="s">
        <v>11441</v>
      </c>
      <c r="N64" s="27" t="str">
        <f t="shared" si="7"/>
        <v/>
      </c>
    </row>
    <row r="65" spans="1:14" ht="36" x14ac:dyDescent="0.25">
      <c r="A65" s="22">
        <v>60</v>
      </c>
      <c r="B65" s="22" t="s">
        <v>3909</v>
      </c>
      <c r="C65" s="23" t="s">
        <v>11444</v>
      </c>
      <c r="D65" s="22" t="s">
        <v>11421</v>
      </c>
      <c r="E65" s="25"/>
      <c r="F65" s="25"/>
      <c r="G65" s="25"/>
      <c r="H65" s="25"/>
      <c r="I65" s="28">
        <f t="shared" si="4"/>
        <v>0</v>
      </c>
      <c r="J65" s="28">
        <f t="shared" si="5"/>
        <v>0</v>
      </c>
      <c r="K65" s="28">
        <f t="shared" si="6"/>
        <v>0</v>
      </c>
      <c r="L65" s="5" t="s">
        <v>11510</v>
      </c>
      <c r="M65" s="23" t="s">
        <v>11445</v>
      </c>
      <c r="N65" s="29" t="str">
        <f t="shared" si="7"/>
        <v/>
      </c>
    </row>
    <row r="66" spans="1:14" ht="18" x14ac:dyDescent="0.25">
      <c r="A66" s="20">
        <v>61</v>
      </c>
      <c r="B66" s="20" t="s">
        <v>3909</v>
      </c>
      <c r="C66" s="21" t="s">
        <v>11446</v>
      </c>
      <c r="D66" s="20" t="s">
        <v>11260</v>
      </c>
      <c r="E66" s="25"/>
      <c r="F66" s="25"/>
      <c r="G66" s="25"/>
      <c r="H66" s="25"/>
      <c r="I66" s="26">
        <f t="shared" si="4"/>
        <v>0</v>
      </c>
      <c r="J66" s="26">
        <f t="shared" si="5"/>
        <v>0</v>
      </c>
      <c r="K66" s="26">
        <f t="shared" si="6"/>
        <v>0</v>
      </c>
      <c r="L66" s="5" t="s">
        <v>11510</v>
      </c>
      <c r="M66" s="21" t="s">
        <v>11447</v>
      </c>
      <c r="N66" s="27" t="str">
        <f t="shared" si="7"/>
        <v/>
      </c>
    </row>
    <row r="67" spans="1:14" ht="36" x14ac:dyDescent="0.25">
      <c r="A67" s="22">
        <v>62</v>
      </c>
      <c r="B67" s="22" t="s">
        <v>3909</v>
      </c>
      <c r="C67" s="23" t="s">
        <v>11448</v>
      </c>
      <c r="D67" s="22" t="s">
        <v>11421</v>
      </c>
      <c r="E67" s="25"/>
      <c r="F67" s="25"/>
      <c r="G67" s="25"/>
      <c r="H67" s="25"/>
      <c r="I67" s="28">
        <f t="shared" si="4"/>
        <v>0</v>
      </c>
      <c r="J67" s="28">
        <f t="shared" si="5"/>
        <v>0</v>
      </c>
      <c r="K67" s="28">
        <f t="shared" si="6"/>
        <v>0</v>
      </c>
      <c r="L67" s="5" t="s">
        <v>11510</v>
      </c>
      <c r="M67" s="23" t="s">
        <v>11449</v>
      </c>
      <c r="N67" s="29" t="str">
        <f t="shared" si="7"/>
        <v/>
      </c>
    </row>
    <row r="68" spans="1:14" ht="18" x14ac:dyDescent="0.25">
      <c r="A68" s="20">
        <v>63</v>
      </c>
      <c r="B68" s="20" t="s">
        <v>4065</v>
      </c>
      <c r="C68" s="21" t="s">
        <v>11450</v>
      </c>
      <c r="D68" s="20" t="s">
        <v>11260</v>
      </c>
      <c r="E68" s="25"/>
      <c r="F68" s="25"/>
      <c r="G68" s="25"/>
      <c r="H68" s="25"/>
      <c r="I68" s="26">
        <f t="shared" si="4"/>
        <v>0</v>
      </c>
      <c r="J68" s="26">
        <f t="shared" si="5"/>
        <v>0</v>
      </c>
      <c r="K68" s="26">
        <f t="shared" si="6"/>
        <v>0</v>
      </c>
      <c r="L68" s="5" t="s">
        <v>11510</v>
      </c>
      <c r="M68" s="21" t="s">
        <v>11451</v>
      </c>
      <c r="N68" s="27" t="str">
        <f t="shared" si="7"/>
        <v/>
      </c>
    </row>
    <row r="69" spans="1:14" ht="36" x14ac:dyDescent="0.25">
      <c r="A69" s="22">
        <v>64</v>
      </c>
      <c r="B69" s="22" t="s">
        <v>4185</v>
      </c>
      <c r="C69" s="23" t="s">
        <v>11455</v>
      </c>
      <c r="D69" s="22" t="s">
        <v>11322</v>
      </c>
      <c r="E69" s="25"/>
      <c r="F69" s="25"/>
      <c r="G69" s="25"/>
      <c r="H69" s="25"/>
      <c r="I69" s="28">
        <f t="shared" si="4"/>
        <v>0</v>
      </c>
      <c r="J69" s="28">
        <f t="shared" si="5"/>
        <v>0</v>
      </c>
      <c r="K69" s="28">
        <f t="shared" si="6"/>
        <v>0</v>
      </c>
      <c r="L69" s="5" t="s">
        <v>11510</v>
      </c>
      <c r="M69" s="23" t="s">
        <v>11456</v>
      </c>
      <c r="N69" s="29" t="str">
        <f t="shared" si="7"/>
        <v/>
      </c>
    </row>
    <row r="70" spans="1:14" ht="36" x14ac:dyDescent="0.25">
      <c r="A70" s="20">
        <v>65</v>
      </c>
      <c r="B70" s="20" t="s">
        <v>4185</v>
      </c>
      <c r="C70" s="21" t="s">
        <v>11459</v>
      </c>
      <c r="D70" s="20" t="s">
        <v>11322</v>
      </c>
      <c r="E70" s="25"/>
      <c r="F70" s="25"/>
      <c r="G70" s="25"/>
      <c r="H70" s="25"/>
      <c r="I70" s="26">
        <f t="shared" ref="I70:I86" si="8">SUM(F70:H70)</f>
        <v>0</v>
      </c>
      <c r="J70" s="26">
        <f t="shared" ref="J70:J86" si="9">ROUND(I70*(1+$C$3)*(1+$G$3),2)</f>
        <v>0</v>
      </c>
      <c r="K70" s="26">
        <f t="shared" ref="K70:K86" si="10">ROUND(E70*J70,2)</f>
        <v>0</v>
      </c>
      <c r="L70" s="5" t="s">
        <v>11510</v>
      </c>
      <c r="M70" s="21" t="s">
        <v>11460</v>
      </c>
      <c r="N70" s="27" t="str">
        <f t="shared" ref="N70:N86" si="11">IF(K70&gt;500000,"فوق 500 ألف: 3 عروض + REVIEW",IF(AND(K70&gt;0,L70="Estimate"),"سعر تقديري",""))</f>
        <v/>
      </c>
    </row>
    <row r="71" spans="1:14" ht="18" x14ac:dyDescent="0.25">
      <c r="A71" s="22">
        <v>66</v>
      </c>
      <c r="B71" s="22" t="s">
        <v>4185</v>
      </c>
      <c r="C71" s="23" t="s">
        <v>11462</v>
      </c>
      <c r="D71" s="22" t="s">
        <v>11421</v>
      </c>
      <c r="E71" s="25"/>
      <c r="F71" s="25"/>
      <c r="G71" s="25"/>
      <c r="H71" s="25"/>
      <c r="I71" s="28">
        <f t="shared" si="8"/>
        <v>0</v>
      </c>
      <c r="J71" s="28">
        <f t="shared" si="9"/>
        <v>0</v>
      </c>
      <c r="K71" s="28">
        <f t="shared" si="10"/>
        <v>0</v>
      </c>
      <c r="L71" s="5" t="s">
        <v>11510</v>
      </c>
      <c r="M71" s="23" t="s">
        <v>11463</v>
      </c>
      <c r="N71" s="29" t="str">
        <f t="shared" si="11"/>
        <v/>
      </c>
    </row>
    <row r="72" spans="1:14" ht="18" x14ac:dyDescent="0.25">
      <c r="A72" s="20">
        <v>67</v>
      </c>
      <c r="B72" s="20" t="s">
        <v>4185</v>
      </c>
      <c r="C72" s="21" t="s">
        <v>11465</v>
      </c>
      <c r="D72" s="20" t="s">
        <v>11421</v>
      </c>
      <c r="E72" s="25"/>
      <c r="F72" s="25"/>
      <c r="G72" s="25"/>
      <c r="H72" s="25"/>
      <c r="I72" s="26">
        <f t="shared" si="8"/>
        <v>0</v>
      </c>
      <c r="J72" s="26">
        <f t="shared" si="9"/>
        <v>0</v>
      </c>
      <c r="K72" s="26">
        <f t="shared" si="10"/>
        <v>0</v>
      </c>
      <c r="L72" s="5" t="s">
        <v>11510</v>
      </c>
      <c r="M72" s="21" t="s">
        <v>11268</v>
      </c>
      <c r="N72" s="27" t="str">
        <f t="shared" si="11"/>
        <v/>
      </c>
    </row>
    <row r="73" spans="1:14" ht="18" x14ac:dyDescent="0.25">
      <c r="A73" s="22">
        <v>68</v>
      </c>
      <c r="B73" s="22" t="s">
        <v>4185</v>
      </c>
      <c r="C73" s="23" t="s">
        <v>11467</v>
      </c>
      <c r="D73" s="22" t="s">
        <v>11421</v>
      </c>
      <c r="E73" s="25"/>
      <c r="F73" s="25"/>
      <c r="G73" s="25"/>
      <c r="H73" s="25"/>
      <c r="I73" s="28">
        <f t="shared" si="8"/>
        <v>0</v>
      </c>
      <c r="J73" s="28">
        <f t="shared" si="9"/>
        <v>0</v>
      </c>
      <c r="K73" s="28">
        <f t="shared" si="10"/>
        <v>0</v>
      </c>
      <c r="L73" s="5" t="s">
        <v>11510</v>
      </c>
      <c r="M73" s="23" t="s">
        <v>11268</v>
      </c>
      <c r="N73" s="29" t="str">
        <f t="shared" si="11"/>
        <v/>
      </c>
    </row>
    <row r="74" spans="1:14" ht="18" x14ac:dyDescent="0.25">
      <c r="A74" s="20">
        <v>69</v>
      </c>
      <c r="B74" s="20" t="s">
        <v>4185</v>
      </c>
      <c r="C74" s="21" t="s">
        <v>11469</v>
      </c>
      <c r="D74" s="20" t="s">
        <v>11322</v>
      </c>
      <c r="E74" s="25"/>
      <c r="F74" s="25"/>
      <c r="G74" s="25"/>
      <c r="H74" s="25"/>
      <c r="I74" s="26">
        <f t="shared" si="8"/>
        <v>0</v>
      </c>
      <c r="J74" s="26">
        <f t="shared" si="9"/>
        <v>0</v>
      </c>
      <c r="K74" s="26">
        <f t="shared" si="10"/>
        <v>0</v>
      </c>
      <c r="L74" s="5" t="s">
        <v>11510</v>
      </c>
      <c r="M74" s="21" t="s">
        <v>11470</v>
      </c>
      <c r="N74" s="27" t="str">
        <f t="shared" si="11"/>
        <v/>
      </c>
    </row>
    <row r="75" spans="1:14" ht="18" x14ac:dyDescent="0.25">
      <c r="A75" s="22">
        <v>70</v>
      </c>
      <c r="B75" s="22" t="s">
        <v>4185</v>
      </c>
      <c r="C75" s="23" t="s">
        <v>11472</v>
      </c>
      <c r="D75" s="22" t="s">
        <v>11421</v>
      </c>
      <c r="E75" s="25"/>
      <c r="F75" s="25"/>
      <c r="G75" s="25"/>
      <c r="H75" s="25"/>
      <c r="I75" s="28">
        <f t="shared" si="8"/>
        <v>0</v>
      </c>
      <c r="J75" s="28">
        <f t="shared" si="9"/>
        <v>0</v>
      </c>
      <c r="K75" s="28">
        <f t="shared" si="10"/>
        <v>0</v>
      </c>
      <c r="L75" s="5" t="s">
        <v>11510</v>
      </c>
      <c r="M75" s="23" t="s">
        <v>11473</v>
      </c>
      <c r="N75" s="29" t="str">
        <f t="shared" si="11"/>
        <v/>
      </c>
    </row>
    <row r="76" spans="1:14" ht="18" x14ac:dyDescent="0.25">
      <c r="A76" s="20">
        <v>71</v>
      </c>
      <c r="B76" s="20" t="s">
        <v>4185</v>
      </c>
      <c r="C76" s="21" t="s">
        <v>11475</v>
      </c>
      <c r="D76" s="20" t="s">
        <v>11322</v>
      </c>
      <c r="E76" s="25"/>
      <c r="F76" s="25"/>
      <c r="G76" s="25"/>
      <c r="H76" s="25"/>
      <c r="I76" s="26">
        <f t="shared" si="8"/>
        <v>0</v>
      </c>
      <c r="J76" s="26">
        <f t="shared" si="9"/>
        <v>0</v>
      </c>
      <c r="K76" s="26">
        <f t="shared" si="10"/>
        <v>0</v>
      </c>
      <c r="L76" s="5" t="s">
        <v>11510</v>
      </c>
      <c r="M76" s="21" t="s">
        <v>11476</v>
      </c>
      <c r="N76" s="27" t="str">
        <f t="shared" si="11"/>
        <v/>
      </c>
    </row>
    <row r="77" spans="1:14" ht="18" x14ac:dyDescent="0.25">
      <c r="A77" s="22">
        <v>72</v>
      </c>
      <c r="B77" s="22" t="s">
        <v>4185</v>
      </c>
      <c r="C77" s="23" t="s">
        <v>11478</v>
      </c>
      <c r="D77" s="22" t="s">
        <v>11421</v>
      </c>
      <c r="E77" s="25"/>
      <c r="F77" s="25"/>
      <c r="G77" s="25"/>
      <c r="H77" s="25"/>
      <c r="I77" s="28">
        <f t="shared" si="8"/>
        <v>0</v>
      </c>
      <c r="J77" s="28">
        <f t="shared" si="9"/>
        <v>0</v>
      </c>
      <c r="K77" s="28">
        <f t="shared" si="10"/>
        <v>0</v>
      </c>
      <c r="L77" s="5" t="s">
        <v>11510</v>
      </c>
      <c r="M77" s="23" t="s">
        <v>11268</v>
      </c>
      <c r="N77" s="29" t="str">
        <f t="shared" si="11"/>
        <v/>
      </c>
    </row>
    <row r="78" spans="1:14" ht="18" x14ac:dyDescent="0.25">
      <c r="A78" s="20">
        <v>73</v>
      </c>
      <c r="B78" s="20" t="s">
        <v>4592</v>
      </c>
      <c r="C78" s="21" t="s">
        <v>11479</v>
      </c>
      <c r="D78" s="20" t="s">
        <v>53</v>
      </c>
      <c r="E78" s="25"/>
      <c r="F78" s="25"/>
      <c r="G78" s="25"/>
      <c r="H78" s="25"/>
      <c r="I78" s="26">
        <f t="shared" si="8"/>
        <v>0</v>
      </c>
      <c r="J78" s="26">
        <f t="shared" si="9"/>
        <v>0</v>
      </c>
      <c r="K78" s="26">
        <f t="shared" si="10"/>
        <v>0</v>
      </c>
      <c r="L78" s="5" t="s">
        <v>11510</v>
      </c>
      <c r="M78" s="21" t="s">
        <v>11268</v>
      </c>
      <c r="N78" s="27" t="str">
        <f t="shared" si="11"/>
        <v/>
      </c>
    </row>
    <row r="79" spans="1:14" ht="18" x14ac:dyDescent="0.25">
      <c r="A79" s="22">
        <v>74</v>
      </c>
      <c r="B79" s="22" t="s">
        <v>4592</v>
      </c>
      <c r="C79" s="23" t="s">
        <v>11481</v>
      </c>
      <c r="D79" s="22" t="s">
        <v>11322</v>
      </c>
      <c r="E79" s="25"/>
      <c r="F79" s="25"/>
      <c r="G79" s="25"/>
      <c r="H79" s="25"/>
      <c r="I79" s="28">
        <f t="shared" si="8"/>
        <v>0</v>
      </c>
      <c r="J79" s="28">
        <f t="shared" si="9"/>
        <v>0</v>
      </c>
      <c r="K79" s="28">
        <f t="shared" si="10"/>
        <v>0</v>
      </c>
      <c r="L79" s="5" t="s">
        <v>11510</v>
      </c>
      <c r="M79" s="23" t="s">
        <v>11424</v>
      </c>
      <c r="N79" s="29" t="str">
        <f t="shared" si="11"/>
        <v/>
      </c>
    </row>
    <row r="80" spans="1:14" ht="18" x14ac:dyDescent="0.25">
      <c r="A80" s="20">
        <v>75</v>
      </c>
      <c r="B80" s="20" t="s">
        <v>4592</v>
      </c>
      <c r="C80" s="21" t="s">
        <v>11482</v>
      </c>
      <c r="D80" s="20" t="s">
        <v>11322</v>
      </c>
      <c r="E80" s="25"/>
      <c r="F80" s="25"/>
      <c r="G80" s="25"/>
      <c r="H80" s="25"/>
      <c r="I80" s="26">
        <f t="shared" si="8"/>
        <v>0</v>
      </c>
      <c r="J80" s="26">
        <f t="shared" si="9"/>
        <v>0</v>
      </c>
      <c r="K80" s="26">
        <f t="shared" si="10"/>
        <v>0</v>
      </c>
      <c r="L80" s="5" t="s">
        <v>11510</v>
      </c>
      <c r="M80" s="21" t="s">
        <v>11483</v>
      </c>
      <c r="N80" s="27" t="str">
        <f t="shared" si="11"/>
        <v/>
      </c>
    </row>
    <row r="81" spans="1:14" ht="18" x14ac:dyDescent="0.25">
      <c r="A81" s="22">
        <v>76</v>
      </c>
      <c r="B81" s="22" t="s">
        <v>4592</v>
      </c>
      <c r="C81" s="23" t="s">
        <v>11485</v>
      </c>
      <c r="D81" s="22" t="s">
        <v>11421</v>
      </c>
      <c r="E81" s="25"/>
      <c r="F81" s="25"/>
      <c r="G81" s="25"/>
      <c r="H81" s="25"/>
      <c r="I81" s="28">
        <f t="shared" si="8"/>
        <v>0</v>
      </c>
      <c r="J81" s="28">
        <f t="shared" si="9"/>
        <v>0</v>
      </c>
      <c r="K81" s="28">
        <f t="shared" si="10"/>
        <v>0</v>
      </c>
      <c r="L81" s="5" t="s">
        <v>11510</v>
      </c>
      <c r="M81" s="23" t="s">
        <v>11268</v>
      </c>
      <c r="N81" s="29" t="str">
        <f t="shared" si="11"/>
        <v/>
      </c>
    </row>
    <row r="82" spans="1:14" ht="18" x14ac:dyDescent="0.25">
      <c r="A82" s="20">
        <v>77</v>
      </c>
      <c r="B82" s="20" t="s">
        <v>4592</v>
      </c>
      <c r="C82" s="21" t="s">
        <v>11486</v>
      </c>
      <c r="D82" s="20" t="s">
        <v>11421</v>
      </c>
      <c r="E82" s="25"/>
      <c r="F82" s="25"/>
      <c r="G82" s="25"/>
      <c r="H82" s="25"/>
      <c r="I82" s="26">
        <f t="shared" si="8"/>
        <v>0</v>
      </c>
      <c r="J82" s="26">
        <f t="shared" si="9"/>
        <v>0</v>
      </c>
      <c r="K82" s="26">
        <f t="shared" si="10"/>
        <v>0</v>
      </c>
      <c r="L82" s="5" t="s">
        <v>11510</v>
      </c>
      <c r="M82" s="21" t="s">
        <v>11268</v>
      </c>
      <c r="N82" s="27" t="str">
        <f t="shared" si="11"/>
        <v/>
      </c>
    </row>
    <row r="83" spans="1:14" ht="18" x14ac:dyDescent="0.25">
      <c r="A83" s="22">
        <v>78</v>
      </c>
      <c r="B83" s="22" t="s">
        <v>5035</v>
      </c>
      <c r="C83" s="23" t="s">
        <v>11487</v>
      </c>
      <c r="D83" s="22" t="s">
        <v>11421</v>
      </c>
      <c r="E83" s="25"/>
      <c r="F83" s="25"/>
      <c r="G83" s="25"/>
      <c r="H83" s="25"/>
      <c r="I83" s="28">
        <f t="shared" si="8"/>
        <v>0</v>
      </c>
      <c r="J83" s="28">
        <f t="shared" si="9"/>
        <v>0</v>
      </c>
      <c r="K83" s="28">
        <f t="shared" si="10"/>
        <v>0</v>
      </c>
      <c r="L83" s="5" t="s">
        <v>11510</v>
      </c>
      <c r="M83" s="23" t="s">
        <v>11268</v>
      </c>
      <c r="N83" s="29" t="str">
        <f t="shared" si="11"/>
        <v/>
      </c>
    </row>
    <row r="84" spans="1:14" ht="18" x14ac:dyDescent="0.25">
      <c r="A84" s="20">
        <v>79</v>
      </c>
      <c r="B84" s="20" t="s">
        <v>5035</v>
      </c>
      <c r="C84" s="21" t="s">
        <v>11488</v>
      </c>
      <c r="D84" s="20" t="s">
        <v>11322</v>
      </c>
      <c r="E84" s="25"/>
      <c r="F84" s="25"/>
      <c r="G84" s="25"/>
      <c r="H84" s="25"/>
      <c r="I84" s="26">
        <f t="shared" si="8"/>
        <v>0</v>
      </c>
      <c r="J84" s="26">
        <f t="shared" si="9"/>
        <v>0</v>
      </c>
      <c r="K84" s="26">
        <f t="shared" si="10"/>
        <v>0</v>
      </c>
      <c r="L84" s="5" t="s">
        <v>11510</v>
      </c>
      <c r="M84" s="21" t="s">
        <v>11424</v>
      </c>
      <c r="N84" s="27" t="str">
        <f t="shared" si="11"/>
        <v/>
      </c>
    </row>
    <row r="85" spans="1:14" ht="18" x14ac:dyDescent="0.25">
      <c r="A85" s="22">
        <v>80</v>
      </c>
      <c r="B85" s="22" t="s">
        <v>5259</v>
      </c>
      <c r="C85" s="23" t="s">
        <v>11490</v>
      </c>
      <c r="D85" s="22" t="s">
        <v>11260</v>
      </c>
      <c r="E85" s="25"/>
      <c r="F85" s="25"/>
      <c r="G85" s="25"/>
      <c r="H85" s="25"/>
      <c r="I85" s="28">
        <f t="shared" si="8"/>
        <v>0</v>
      </c>
      <c r="J85" s="28">
        <f t="shared" si="9"/>
        <v>0</v>
      </c>
      <c r="K85" s="28">
        <f t="shared" si="10"/>
        <v>0</v>
      </c>
      <c r="L85" s="5" t="s">
        <v>11510</v>
      </c>
      <c r="M85" s="23" t="s">
        <v>11491</v>
      </c>
      <c r="N85" s="29" t="str">
        <f t="shared" si="11"/>
        <v/>
      </c>
    </row>
    <row r="86" spans="1:14" ht="18" x14ac:dyDescent="0.25">
      <c r="A86" s="20">
        <v>81</v>
      </c>
      <c r="B86" s="20" t="s">
        <v>5259</v>
      </c>
      <c r="C86" s="21" t="s">
        <v>11493</v>
      </c>
      <c r="D86" s="20" t="s">
        <v>11421</v>
      </c>
      <c r="E86" s="25"/>
      <c r="F86" s="25"/>
      <c r="G86" s="25"/>
      <c r="H86" s="25"/>
      <c r="I86" s="26">
        <f t="shared" si="8"/>
        <v>0</v>
      </c>
      <c r="J86" s="26">
        <f t="shared" si="9"/>
        <v>0</v>
      </c>
      <c r="K86" s="26">
        <f t="shared" si="10"/>
        <v>0</v>
      </c>
      <c r="L86" s="5" t="s">
        <v>11510</v>
      </c>
      <c r="M86" s="21" t="s">
        <v>11268</v>
      </c>
      <c r="N86" s="27" t="str">
        <f t="shared" si="11"/>
        <v/>
      </c>
    </row>
    <row r="87" spans="1:14" ht="18.600000000000001" x14ac:dyDescent="0.55000000000000004">
      <c r="A87" s="2"/>
      <c r="B87" s="2"/>
      <c r="C87" s="2"/>
      <c r="D87" s="2"/>
      <c r="E87" s="2"/>
      <c r="F87" s="2"/>
      <c r="G87" s="2"/>
      <c r="H87" s="2"/>
      <c r="I87" s="2"/>
      <c r="J87" s="2"/>
      <c r="K87" s="2"/>
      <c r="L87" s="2"/>
      <c r="M87" s="2"/>
      <c r="N87" s="2"/>
    </row>
    <row r="88" spans="1:14" ht="18.600000000000001" x14ac:dyDescent="0.55000000000000004">
      <c r="A88" s="2"/>
      <c r="B88" s="2"/>
      <c r="C88" s="2"/>
      <c r="D88" s="2"/>
      <c r="E88" s="2"/>
      <c r="F88" s="2"/>
      <c r="G88" s="2"/>
      <c r="H88" s="2"/>
      <c r="I88" s="2"/>
      <c r="J88" s="17" t="s">
        <v>11511</v>
      </c>
      <c r="K88" s="30">
        <f>SUM(K6:K86)</f>
        <v>0</v>
      </c>
      <c r="L88" s="2"/>
      <c r="M88" s="2"/>
      <c r="N88" s="2"/>
    </row>
    <row r="89" spans="1:14" ht="18.600000000000001" x14ac:dyDescent="0.55000000000000004">
      <c r="A89" s="2"/>
      <c r="B89" s="2"/>
      <c r="C89" s="2"/>
      <c r="D89" s="2"/>
      <c r="E89" s="2"/>
      <c r="F89" s="2"/>
      <c r="G89" s="2"/>
      <c r="H89" s="2"/>
      <c r="I89" s="2"/>
      <c r="J89" s="17" t="s">
        <v>11498</v>
      </c>
      <c r="K89" s="30">
        <f>ROUND(K88*$K$3,2)</f>
        <v>0</v>
      </c>
      <c r="L89" s="2"/>
      <c r="M89" s="2"/>
      <c r="N89" s="2"/>
    </row>
    <row r="90" spans="1:14" ht="18.600000000000001" x14ac:dyDescent="0.55000000000000004">
      <c r="A90" s="2"/>
      <c r="B90" s="2"/>
      <c r="C90" s="2"/>
      <c r="D90" s="2"/>
      <c r="E90" s="2"/>
      <c r="F90" s="2"/>
      <c r="G90" s="2"/>
      <c r="H90" s="2"/>
      <c r="I90" s="2"/>
      <c r="J90" s="17" t="s">
        <v>11512</v>
      </c>
      <c r="K90" s="30">
        <f>K88+K89</f>
        <v>0</v>
      </c>
      <c r="L90" s="2"/>
      <c r="M90" s="2"/>
      <c r="N90" s="2"/>
    </row>
  </sheetData>
  <autoFilter ref="A5:N86" xr:uid="{00000000-0009-0000-0000-000006000000}"/>
  <dataValidations count="1">
    <dataValidation type="list" sqref="L6:L86" xr:uid="{00000000-0002-0000-0600-000000000000}">
      <formula1>"Verified,Benchmark,Estimate"</formula1>
    </dataValidation>
  </dataValidations>
  <printOptions horizontalCentered="1"/>
  <pageMargins left="0.75" right="0.75" top="1" bottom="1" header="0.5" footer="0.5"/>
  <pageSetup paperSize="9" fitToHeight="0" orientation="landscape"/>
  <headerFooter>
    <oddFooter>&amp;Cصفحة &amp;P من &amp;N&amp;R&amp;A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52976"/>
    <pageSetUpPr fitToPage="1"/>
  </sheetPr>
  <dimension ref="A1:G230"/>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8" customWidth="1"/>
    <col min="3" max="3" width="16" customWidth="1"/>
    <col min="4" max="4" width="24" customWidth="1"/>
    <col min="5" max="5" width="12" customWidth="1"/>
    <col min="6" max="6" width="80" customWidth="1"/>
    <col min="7" max="7" width="10" customWidth="1"/>
  </cols>
  <sheetData>
    <row r="1" spans="1:7" ht="22.8" x14ac:dyDescent="0.65">
      <c r="A1" s="10" t="s">
        <v>11513</v>
      </c>
      <c r="B1" s="2"/>
      <c r="C1" s="2"/>
      <c r="D1" s="2"/>
      <c r="E1" s="2"/>
      <c r="F1" s="2"/>
      <c r="G1" s="2"/>
    </row>
    <row r="2" spans="1:7" ht="18.600000000000001" x14ac:dyDescent="0.55000000000000004">
      <c r="A2" s="11" t="s">
        <v>64</v>
      </c>
      <c r="B2" s="2"/>
      <c r="C2" s="2"/>
      <c r="D2" s="2"/>
      <c r="E2" s="2"/>
      <c r="F2" s="2"/>
      <c r="G2" s="2"/>
    </row>
    <row r="3" spans="1:7" ht="18.600000000000001" x14ac:dyDescent="0.55000000000000004">
      <c r="A3" s="2"/>
      <c r="B3" s="2"/>
      <c r="C3" s="2"/>
      <c r="D3" s="2"/>
      <c r="E3" s="2"/>
      <c r="F3" s="2"/>
      <c r="G3" s="2"/>
    </row>
    <row r="4" spans="1:7" ht="37.950000000000003" customHeight="1" x14ac:dyDescent="0.25">
      <c r="A4" s="18" t="s">
        <v>49</v>
      </c>
      <c r="B4" s="18" t="s">
        <v>65</v>
      </c>
      <c r="C4" s="18" t="s">
        <v>66</v>
      </c>
      <c r="D4" s="18" t="s">
        <v>5910</v>
      </c>
      <c r="E4" s="18" t="s">
        <v>11514</v>
      </c>
      <c r="F4" s="18" t="s">
        <v>11515</v>
      </c>
      <c r="G4" s="18" t="s">
        <v>67</v>
      </c>
    </row>
    <row r="5" spans="1:7" ht="36" x14ac:dyDescent="0.25">
      <c r="A5" s="20">
        <v>1</v>
      </c>
      <c r="B5" s="20" t="s">
        <v>70</v>
      </c>
      <c r="C5" s="21" t="s">
        <v>71</v>
      </c>
      <c r="D5" s="21" t="s">
        <v>45</v>
      </c>
      <c r="E5" s="21" t="s">
        <v>46</v>
      </c>
      <c r="F5" s="21" t="s">
        <v>11516</v>
      </c>
      <c r="G5" s="21" t="s">
        <v>75</v>
      </c>
    </row>
    <row r="6" spans="1:7" ht="36" x14ac:dyDescent="0.25">
      <c r="A6" s="22">
        <v>2</v>
      </c>
      <c r="B6" s="22" t="s">
        <v>70</v>
      </c>
      <c r="C6" s="23" t="s">
        <v>71</v>
      </c>
      <c r="D6" s="23" t="s">
        <v>45</v>
      </c>
      <c r="E6" s="23" t="s">
        <v>46</v>
      </c>
      <c r="F6" s="23" t="s">
        <v>11517</v>
      </c>
      <c r="G6" s="23" t="s">
        <v>75</v>
      </c>
    </row>
    <row r="7" spans="1:7" ht="36" x14ac:dyDescent="0.25">
      <c r="A7" s="20">
        <v>3</v>
      </c>
      <c r="B7" s="20" t="s">
        <v>70</v>
      </c>
      <c r="C7" s="21" t="s">
        <v>71</v>
      </c>
      <c r="D7" s="21" t="s">
        <v>45</v>
      </c>
      <c r="E7" s="21" t="s">
        <v>46</v>
      </c>
      <c r="F7" s="21" t="s">
        <v>11518</v>
      </c>
      <c r="G7" s="21" t="s">
        <v>75</v>
      </c>
    </row>
    <row r="8" spans="1:7" ht="36" x14ac:dyDescent="0.25">
      <c r="A8" s="22">
        <v>4</v>
      </c>
      <c r="B8" s="22" t="s">
        <v>70</v>
      </c>
      <c r="C8" s="23" t="s">
        <v>71</v>
      </c>
      <c r="D8" s="23" t="s">
        <v>45</v>
      </c>
      <c r="E8" s="23" t="s">
        <v>46</v>
      </c>
      <c r="F8" s="23" t="s">
        <v>11519</v>
      </c>
      <c r="G8" s="23" t="s">
        <v>93</v>
      </c>
    </row>
    <row r="9" spans="1:7" ht="36" x14ac:dyDescent="0.25">
      <c r="A9" s="20">
        <v>5</v>
      </c>
      <c r="B9" s="20" t="s">
        <v>70</v>
      </c>
      <c r="C9" s="21" t="s">
        <v>71</v>
      </c>
      <c r="D9" s="21" t="s">
        <v>45</v>
      </c>
      <c r="E9" s="21" t="s">
        <v>46</v>
      </c>
      <c r="F9" s="21" t="s">
        <v>11520</v>
      </c>
      <c r="G9" s="21" t="s">
        <v>93</v>
      </c>
    </row>
    <row r="10" spans="1:7" ht="36" x14ac:dyDescent="0.25">
      <c r="A10" s="22">
        <v>6</v>
      </c>
      <c r="B10" s="22" t="s">
        <v>70</v>
      </c>
      <c r="C10" s="23" t="s">
        <v>71</v>
      </c>
      <c r="D10" s="23" t="s">
        <v>45</v>
      </c>
      <c r="E10" s="23" t="s">
        <v>11521</v>
      </c>
      <c r="F10" s="23" t="s">
        <v>11522</v>
      </c>
      <c r="G10" s="23" t="s">
        <v>93</v>
      </c>
    </row>
    <row r="11" spans="1:7" ht="36" x14ac:dyDescent="0.25">
      <c r="A11" s="20">
        <v>7</v>
      </c>
      <c r="B11" s="20" t="s">
        <v>70</v>
      </c>
      <c r="C11" s="21" t="s">
        <v>71</v>
      </c>
      <c r="D11" s="21" t="s">
        <v>45</v>
      </c>
      <c r="E11" s="21" t="s">
        <v>46</v>
      </c>
      <c r="F11" s="21" t="s">
        <v>11523</v>
      </c>
      <c r="G11" s="21" t="s">
        <v>108</v>
      </c>
    </row>
    <row r="12" spans="1:7" ht="36" x14ac:dyDescent="0.25">
      <c r="A12" s="22">
        <v>8</v>
      </c>
      <c r="B12" s="22" t="s">
        <v>70</v>
      </c>
      <c r="C12" s="23" t="s">
        <v>71</v>
      </c>
      <c r="D12" s="23" t="s">
        <v>45</v>
      </c>
      <c r="E12" s="23" t="s">
        <v>46</v>
      </c>
      <c r="F12" s="23" t="s">
        <v>11524</v>
      </c>
      <c r="G12" s="23" t="s">
        <v>108</v>
      </c>
    </row>
    <row r="13" spans="1:7" ht="36" x14ac:dyDescent="0.25">
      <c r="A13" s="20">
        <v>9</v>
      </c>
      <c r="B13" s="20" t="s">
        <v>70</v>
      </c>
      <c r="C13" s="21" t="s">
        <v>71</v>
      </c>
      <c r="D13" s="21" t="s">
        <v>45</v>
      </c>
      <c r="E13" s="21" t="s">
        <v>11525</v>
      </c>
      <c r="F13" s="21" t="s">
        <v>11526</v>
      </c>
      <c r="G13" s="21" t="s">
        <v>108</v>
      </c>
    </row>
    <row r="14" spans="1:7" ht="36" x14ac:dyDescent="0.25">
      <c r="A14" s="22">
        <v>10</v>
      </c>
      <c r="B14" s="22" t="s">
        <v>70</v>
      </c>
      <c r="C14" s="23" t="s">
        <v>71</v>
      </c>
      <c r="D14" s="23" t="s">
        <v>45</v>
      </c>
      <c r="E14" s="23" t="s">
        <v>11525</v>
      </c>
      <c r="F14" s="23" t="s">
        <v>11527</v>
      </c>
      <c r="G14" s="23" t="s">
        <v>108</v>
      </c>
    </row>
    <row r="15" spans="1:7" ht="36" x14ac:dyDescent="0.25">
      <c r="A15" s="20">
        <v>11</v>
      </c>
      <c r="B15" s="20" t="s">
        <v>70</v>
      </c>
      <c r="C15" s="21" t="s">
        <v>71</v>
      </c>
      <c r="D15" s="21" t="s">
        <v>45</v>
      </c>
      <c r="E15" s="21" t="s">
        <v>46</v>
      </c>
      <c r="F15" s="21" t="s">
        <v>11528</v>
      </c>
      <c r="G15" s="21" t="s">
        <v>121</v>
      </c>
    </row>
    <row r="16" spans="1:7" ht="36" x14ac:dyDescent="0.25">
      <c r="A16" s="22">
        <v>12</v>
      </c>
      <c r="B16" s="22" t="s">
        <v>70</v>
      </c>
      <c r="C16" s="23" t="s">
        <v>71</v>
      </c>
      <c r="D16" s="23" t="s">
        <v>6076</v>
      </c>
      <c r="E16" s="23" t="s">
        <v>11529</v>
      </c>
      <c r="F16" s="23" t="s">
        <v>11530</v>
      </c>
      <c r="G16" s="23" t="s">
        <v>211</v>
      </c>
    </row>
    <row r="17" spans="1:7" ht="36" x14ac:dyDescent="0.25">
      <c r="A17" s="20">
        <v>13</v>
      </c>
      <c r="B17" s="20" t="s">
        <v>70</v>
      </c>
      <c r="C17" s="21" t="s">
        <v>71</v>
      </c>
      <c r="D17" s="21" t="s">
        <v>6076</v>
      </c>
      <c r="E17" s="21" t="s">
        <v>46</v>
      </c>
      <c r="F17" s="21" t="s">
        <v>11531</v>
      </c>
      <c r="G17" s="21" t="s">
        <v>211</v>
      </c>
    </row>
    <row r="18" spans="1:7" ht="36" x14ac:dyDescent="0.25">
      <c r="A18" s="22">
        <v>14</v>
      </c>
      <c r="B18" s="22" t="s">
        <v>70</v>
      </c>
      <c r="C18" s="23" t="s">
        <v>71</v>
      </c>
      <c r="D18" s="23" t="s">
        <v>207</v>
      </c>
      <c r="E18" s="23" t="s">
        <v>46</v>
      </c>
      <c r="F18" s="23" t="s">
        <v>11532</v>
      </c>
      <c r="G18" s="23" t="s">
        <v>221</v>
      </c>
    </row>
    <row r="19" spans="1:7" ht="36" x14ac:dyDescent="0.25">
      <c r="A19" s="20">
        <v>15</v>
      </c>
      <c r="B19" s="20" t="s">
        <v>70</v>
      </c>
      <c r="C19" s="21" t="s">
        <v>71</v>
      </c>
      <c r="D19" s="21" t="s">
        <v>219</v>
      </c>
      <c r="E19" s="21" t="s">
        <v>46</v>
      </c>
      <c r="F19" s="21" t="s">
        <v>11533</v>
      </c>
      <c r="G19" s="21" t="s">
        <v>221</v>
      </c>
    </row>
    <row r="20" spans="1:7" ht="36" x14ac:dyDescent="0.25">
      <c r="A20" s="22">
        <v>16</v>
      </c>
      <c r="B20" s="22" t="s">
        <v>70</v>
      </c>
      <c r="C20" s="23" t="s">
        <v>71</v>
      </c>
      <c r="D20" s="23" t="s">
        <v>219</v>
      </c>
      <c r="E20" s="23" t="s">
        <v>46</v>
      </c>
      <c r="F20" s="23" t="s">
        <v>11534</v>
      </c>
      <c r="G20" s="23" t="s">
        <v>221</v>
      </c>
    </row>
    <row r="21" spans="1:7" ht="36" x14ac:dyDescent="0.25">
      <c r="A21" s="20">
        <v>17</v>
      </c>
      <c r="B21" s="20" t="s">
        <v>70</v>
      </c>
      <c r="C21" s="21" t="s">
        <v>71</v>
      </c>
      <c r="D21" s="21" t="s">
        <v>219</v>
      </c>
      <c r="E21" s="21" t="s">
        <v>46</v>
      </c>
      <c r="F21" s="21" t="s">
        <v>11535</v>
      </c>
      <c r="G21" s="21" t="s">
        <v>242</v>
      </c>
    </row>
    <row r="22" spans="1:7" ht="36" x14ac:dyDescent="0.25">
      <c r="A22" s="22">
        <v>18</v>
      </c>
      <c r="B22" s="22" t="s">
        <v>70</v>
      </c>
      <c r="C22" s="23" t="s">
        <v>71</v>
      </c>
      <c r="D22" s="23" t="s">
        <v>219</v>
      </c>
      <c r="E22" s="23" t="s">
        <v>46</v>
      </c>
      <c r="F22" s="23" t="s">
        <v>11536</v>
      </c>
      <c r="G22" s="23" t="s">
        <v>254</v>
      </c>
    </row>
    <row r="23" spans="1:7" ht="36" x14ac:dyDescent="0.25">
      <c r="A23" s="20">
        <v>19</v>
      </c>
      <c r="B23" s="20" t="s">
        <v>70</v>
      </c>
      <c r="C23" s="21" t="s">
        <v>71</v>
      </c>
      <c r="D23" s="21" t="s">
        <v>219</v>
      </c>
      <c r="E23" s="21" t="s">
        <v>46</v>
      </c>
      <c r="F23" s="21" t="s">
        <v>11537</v>
      </c>
      <c r="G23" s="21" t="s">
        <v>254</v>
      </c>
    </row>
    <row r="24" spans="1:7" ht="36" x14ac:dyDescent="0.25">
      <c r="A24" s="22">
        <v>20</v>
      </c>
      <c r="B24" s="22" t="s">
        <v>70</v>
      </c>
      <c r="C24" s="23" t="s">
        <v>71</v>
      </c>
      <c r="D24" s="23" t="s">
        <v>255</v>
      </c>
      <c r="E24" s="23" t="s">
        <v>46</v>
      </c>
      <c r="F24" s="23" t="s">
        <v>11538</v>
      </c>
      <c r="G24" s="23" t="s">
        <v>254</v>
      </c>
    </row>
    <row r="25" spans="1:7" ht="36" x14ac:dyDescent="0.25">
      <c r="A25" s="20">
        <v>21</v>
      </c>
      <c r="B25" s="20" t="s">
        <v>70</v>
      </c>
      <c r="C25" s="21" t="s">
        <v>71</v>
      </c>
      <c r="D25" s="21" t="s">
        <v>255</v>
      </c>
      <c r="E25" s="21" t="s">
        <v>46</v>
      </c>
      <c r="F25" s="21" t="s">
        <v>11539</v>
      </c>
      <c r="G25" s="21" t="s">
        <v>254</v>
      </c>
    </row>
    <row r="26" spans="1:7" ht="36" x14ac:dyDescent="0.25">
      <c r="A26" s="22">
        <v>22</v>
      </c>
      <c r="B26" s="22" t="s">
        <v>70</v>
      </c>
      <c r="C26" s="23" t="s">
        <v>71</v>
      </c>
      <c r="D26" s="23" t="s">
        <v>255</v>
      </c>
      <c r="E26" s="23" t="s">
        <v>46</v>
      </c>
      <c r="F26" s="23" t="s">
        <v>11540</v>
      </c>
      <c r="G26" s="23" t="s">
        <v>254</v>
      </c>
    </row>
    <row r="27" spans="1:7" ht="36" x14ac:dyDescent="0.25">
      <c r="A27" s="20">
        <v>23</v>
      </c>
      <c r="B27" s="20" t="s">
        <v>70</v>
      </c>
      <c r="C27" s="21" t="s">
        <v>71</v>
      </c>
      <c r="D27" s="21" t="s">
        <v>255</v>
      </c>
      <c r="E27" s="21" t="s">
        <v>46</v>
      </c>
      <c r="F27" s="21" t="s">
        <v>11541</v>
      </c>
      <c r="G27" s="21" t="s">
        <v>264</v>
      </c>
    </row>
    <row r="28" spans="1:7" ht="36" x14ac:dyDescent="0.25">
      <c r="A28" s="22">
        <v>24</v>
      </c>
      <c r="B28" s="22" t="s">
        <v>70</v>
      </c>
      <c r="C28" s="23" t="s">
        <v>71</v>
      </c>
      <c r="D28" s="23" t="s">
        <v>255</v>
      </c>
      <c r="E28" s="23" t="s">
        <v>46</v>
      </c>
      <c r="F28" s="23" t="s">
        <v>11542</v>
      </c>
      <c r="G28" s="23" t="s">
        <v>264</v>
      </c>
    </row>
    <row r="29" spans="1:7" ht="36" x14ac:dyDescent="0.25">
      <c r="A29" s="20">
        <v>25</v>
      </c>
      <c r="B29" s="20" t="s">
        <v>70</v>
      </c>
      <c r="C29" s="21" t="s">
        <v>71</v>
      </c>
      <c r="D29" s="21" t="s">
        <v>255</v>
      </c>
      <c r="E29" s="21" t="s">
        <v>46</v>
      </c>
      <c r="F29" s="21" t="s">
        <v>11543</v>
      </c>
      <c r="G29" s="21" t="s">
        <v>264</v>
      </c>
    </row>
    <row r="30" spans="1:7" ht="36" x14ac:dyDescent="0.25">
      <c r="A30" s="22">
        <v>26</v>
      </c>
      <c r="B30" s="22" t="s">
        <v>70</v>
      </c>
      <c r="C30" s="23" t="s">
        <v>71</v>
      </c>
      <c r="D30" s="23" t="s">
        <v>255</v>
      </c>
      <c r="E30" s="23" t="s">
        <v>46</v>
      </c>
      <c r="F30" s="23" t="s">
        <v>11544</v>
      </c>
      <c r="G30" s="23" t="s">
        <v>264</v>
      </c>
    </row>
    <row r="31" spans="1:7" ht="36" x14ac:dyDescent="0.25">
      <c r="A31" s="20">
        <v>27</v>
      </c>
      <c r="B31" s="20" t="s">
        <v>70</v>
      </c>
      <c r="C31" s="21" t="s">
        <v>71</v>
      </c>
      <c r="D31" s="21" t="s">
        <v>11545</v>
      </c>
      <c r="E31" s="21" t="s">
        <v>11529</v>
      </c>
      <c r="F31" s="21" t="s">
        <v>11546</v>
      </c>
      <c r="G31" s="21" t="s">
        <v>11547</v>
      </c>
    </row>
    <row r="32" spans="1:7" ht="36" x14ac:dyDescent="0.25">
      <c r="A32" s="22">
        <v>28</v>
      </c>
      <c r="B32" s="22" t="s">
        <v>70</v>
      </c>
      <c r="C32" s="23" t="s">
        <v>71</v>
      </c>
      <c r="D32" s="23" t="s">
        <v>11548</v>
      </c>
      <c r="E32" s="23" t="s">
        <v>46</v>
      </c>
      <c r="F32" s="23" t="s">
        <v>11549</v>
      </c>
      <c r="G32" s="23" t="s">
        <v>2084</v>
      </c>
    </row>
    <row r="33" spans="1:7" ht="36" x14ac:dyDescent="0.25">
      <c r="A33" s="20">
        <v>29</v>
      </c>
      <c r="B33" s="20" t="s">
        <v>70</v>
      </c>
      <c r="C33" s="21" t="s">
        <v>71</v>
      </c>
      <c r="D33" s="21" t="s">
        <v>11548</v>
      </c>
      <c r="E33" s="21" t="s">
        <v>11529</v>
      </c>
      <c r="F33" s="21" t="s">
        <v>11550</v>
      </c>
      <c r="G33" s="21" t="s">
        <v>5899</v>
      </c>
    </row>
    <row r="34" spans="1:7" ht="36" x14ac:dyDescent="0.25">
      <c r="A34" s="22">
        <v>30</v>
      </c>
      <c r="B34" s="22" t="s">
        <v>70</v>
      </c>
      <c r="C34" s="23" t="s">
        <v>71</v>
      </c>
      <c r="D34" s="23" t="s">
        <v>11551</v>
      </c>
      <c r="E34" s="23" t="s">
        <v>46</v>
      </c>
      <c r="F34" s="23" t="s">
        <v>11552</v>
      </c>
      <c r="G34" s="23" t="s">
        <v>1602</v>
      </c>
    </row>
    <row r="35" spans="1:7" ht="36" x14ac:dyDescent="0.25">
      <c r="A35" s="20">
        <v>31</v>
      </c>
      <c r="B35" s="20" t="s">
        <v>292</v>
      </c>
      <c r="C35" s="21" t="s">
        <v>293</v>
      </c>
      <c r="D35" s="21" t="s">
        <v>312</v>
      </c>
      <c r="E35" s="21" t="s">
        <v>11553</v>
      </c>
      <c r="F35" s="21" t="s">
        <v>11554</v>
      </c>
      <c r="G35" s="21" t="s">
        <v>296</v>
      </c>
    </row>
    <row r="36" spans="1:7" ht="36" x14ac:dyDescent="0.25">
      <c r="A36" s="22">
        <v>32</v>
      </c>
      <c r="B36" s="22" t="s">
        <v>292</v>
      </c>
      <c r="C36" s="23" t="s">
        <v>293</v>
      </c>
      <c r="D36" s="23" t="s">
        <v>312</v>
      </c>
      <c r="E36" s="23" t="s">
        <v>11525</v>
      </c>
      <c r="F36" s="23" t="s">
        <v>11555</v>
      </c>
      <c r="G36" s="23" t="s">
        <v>296</v>
      </c>
    </row>
    <row r="37" spans="1:7" ht="36" x14ac:dyDescent="0.25">
      <c r="A37" s="20">
        <v>33</v>
      </c>
      <c r="B37" s="20" t="s">
        <v>292</v>
      </c>
      <c r="C37" s="21" t="s">
        <v>293</v>
      </c>
      <c r="D37" s="21" t="s">
        <v>312</v>
      </c>
      <c r="E37" s="21" t="s">
        <v>46</v>
      </c>
      <c r="F37" s="21" t="s">
        <v>11556</v>
      </c>
      <c r="G37" s="21" t="s">
        <v>296</v>
      </c>
    </row>
    <row r="38" spans="1:7" ht="36" x14ac:dyDescent="0.25">
      <c r="A38" s="22">
        <v>34</v>
      </c>
      <c r="B38" s="22" t="s">
        <v>292</v>
      </c>
      <c r="C38" s="23" t="s">
        <v>293</v>
      </c>
      <c r="D38" s="23" t="s">
        <v>312</v>
      </c>
      <c r="E38" s="23" t="s">
        <v>46</v>
      </c>
      <c r="F38" s="23" t="s">
        <v>11557</v>
      </c>
      <c r="G38" s="23" t="s">
        <v>296</v>
      </c>
    </row>
    <row r="39" spans="1:7" ht="36" x14ac:dyDescent="0.25">
      <c r="A39" s="20">
        <v>35</v>
      </c>
      <c r="B39" s="20" t="s">
        <v>292</v>
      </c>
      <c r="C39" s="21" t="s">
        <v>293</v>
      </c>
      <c r="D39" s="21" t="s">
        <v>45</v>
      </c>
      <c r="E39" s="21" t="s">
        <v>46</v>
      </c>
      <c r="F39" s="21" t="s">
        <v>11558</v>
      </c>
      <c r="G39" s="21" t="s">
        <v>75</v>
      </c>
    </row>
    <row r="40" spans="1:7" ht="36" x14ac:dyDescent="0.25">
      <c r="A40" s="22">
        <v>36</v>
      </c>
      <c r="B40" s="22" t="s">
        <v>292</v>
      </c>
      <c r="C40" s="23" t="s">
        <v>293</v>
      </c>
      <c r="D40" s="23" t="s">
        <v>45</v>
      </c>
      <c r="E40" s="23" t="s">
        <v>11525</v>
      </c>
      <c r="F40" s="23" t="s">
        <v>11559</v>
      </c>
      <c r="G40" s="23" t="s">
        <v>75</v>
      </c>
    </row>
    <row r="41" spans="1:7" ht="36" x14ac:dyDescent="0.25">
      <c r="A41" s="20">
        <v>37</v>
      </c>
      <c r="B41" s="20" t="s">
        <v>292</v>
      </c>
      <c r="C41" s="21" t="s">
        <v>293</v>
      </c>
      <c r="D41" s="21" t="s">
        <v>45</v>
      </c>
      <c r="E41" s="21" t="s">
        <v>46</v>
      </c>
      <c r="F41" s="21" t="s">
        <v>11560</v>
      </c>
      <c r="G41" s="21" t="s">
        <v>75</v>
      </c>
    </row>
    <row r="42" spans="1:7" ht="36" x14ac:dyDescent="0.25">
      <c r="A42" s="22">
        <v>38</v>
      </c>
      <c r="B42" s="22" t="s">
        <v>292</v>
      </c>
      <c r="C42" s="23" t="s">
        <v>293</v>
      </c>
      <c r="D42" s="23" t="s">
        <v>45</v>
      </c>
      <c r="E42" s="23" t="s">
        <v>46</v>
      </c>
      <c r="F42" s="23" t="s">
        <v>11561</v>
      </c>
      <c r="G42" s="23" t="s">
        <v>75</v>
      </c>
    </row>
    <row r="43" spans="1:7" ht="36" x14ac:dyDescent="0.25">
      <c r="A43" s="20">
        <v>39</v>
      </c>
      <c r="B43" s="20" t="s">
        <v>292</v>
      </c>
      <c r="C43" s="21" t="s">
        <v>293</v>
      </c>
      <c r="D43" s="21" t="s">
        <v>45</v>
      </c>
      <c r="E43" s="21" t="s">
        <v>46</v>
      </c>
      <c r="F43" s="21" t="s">
        <v>11562</v>
      </c>
      <c r="G43" s="21" t="s">
        <v>108</v>
      </c>
    </row>
    <row r="44" spans="1:7" ht="36" x14ac:dyDescent="0.25">
      <c r="A44" s="22">
        <v>40</v>
      </c>
      <c r="B44" s="22" t="s">
        <v>292</v>
      </c>
      <c r="C44" s="23" t="s">
        <v>293</v>
      </c>
      <c r="D44" s="23" t="s">
        <v>6165</v>
      </c>
      <c r="E44" s="23" t="s">
        <v>11525</v>
      </c>
      <c r="F44" s="23" t="s">
        <v>11563</v>
      </c>
      <c r="G44" s="23" t="s">
        <v>383</v>
      </c>
    </row>
    <row r="45" spans="1:7" ht="36" x14ac:dyDescent="0.25">
      <c r="A45" s="20">
        <v>41</v>
      </c>
      <c r="B45" s="20" t="s">
        <v>409</v>
      </c>
      <c r="C45" s="21" t="s">
        <v>410</v>
      </c>
      <c r="D45" s="21" t="s">
        <v>6227</v>
      </c>
      <c r="E45" s="21" t="s">
        <v>46</v>
      </c>
      <c r="F45" s="21" t="s">
        <v>11564</v>
      </c>
      <c r="G45" s="21" t="s">
        <v>429</v>
      </c>
    </row>
    <row r="46" spans="1:7" ht="36" x14ac:dyDescent="0.25">
      <c r="A46" s="22">
        <v>42</v>
      </c>
      <c r="B46" s="22" t="s">
        <v>409</v>
      </c>
      <c r="C46" s="23" t="s">
        <v>410</v>
      </c>
      <c r="D46" s="23" t="s">
        <v>425</v>
      </c>
      <c r="E46" s="23" t="s">
        <v>46</v>
      </c>
      <c r="F46" s="23" t="s">
        <v>11565</v>
      </c>
      <c r="G46" s="23" t="s">
        <v>429</v>
      </c>
    </row>
    <row r="47" spans="1:7" ht="36" x14ac:dyDescent="0.25">
      <c r="A47" s="20">
        <v>43</v>
      </c>
      <c r="B47" s="20" t="s">
        <v>409</v>
      </c>
      <c r="C47" s="21" t="s">
        <v>410</v>
      </c>
      <c r="D47" s="21" t="s">
        <v>439</v>
      </c>
      <c r="E47" s="21" t="s">
        <v>46</v>
      </c>
      <c r="F47" s="21" t="s">
        <v>11566</v>
      </c>
      <c r="G47" s="21" t="s">
        <v>441</v>
      </c>
    </row>
    <row r="48" spans="1:7" ht="18" x14ac:dyDescent="0.25">
      <c r="A48" s="22">
        <v>44</v>
      </c>
      <c r="B48" s="22" t="s">
        <v>409</v>
      </c>
      <c r="C48" s="23" t="s">
        <v>410</v>
      </c>
      <c r="D48" s="23" t="s">
        <v>439</v>
      </c>
      <c r="E48" s="23" t="s">
        <v>46</v>
      </c>
      <c r="F48" s="23" t="s">
        <v>11567</v>
      </c>
      <c r="G48" s="23" t="s">
        <v>441</v>
      </c>
    </row>
    <row r="49" spans="1:7" ht="18" x14ac:dyDescent="0.25">
      <c r="A49" s="20">
        <v>45</v>
      </c>
      <c r="B49" s="20" t="s">
        <v>409</v>
      </c>
      <c r="C49" s="21" t="s">
        <v>410</v>
      </c>
      <c r="D49" s="21" t="s">
        <v>439</v>
      </c>
      <c r="E49" s="21" t="s">
        <v>46</v>
      </c>
      <c r="F49" s="21" t="s">
        <v>11568</v>
      </c>
      <c r="G49" s="21" t="s">
        <v>441</v>
      </c>
    </row>
    <row r="50" spans="1:7" ht="36" x14ac:dyDescent="0.25">
      <c r="A50" s="22">
        <v>46</v>
      </c>
      <c r="B50" s="22" t="s">
        <v>409</v>
      </c>
      <c r="C50" s="23" t="s">
        <v>410</v>
      </c>
      <c r="D50" s="23" t="s">
        <v>439</v>
      </c>
      <c r="E50" s="23" t="s">
        <v>46</v>
      </c>
      <c r="F50" s="23" t="s">
        <v>11569</v>
      </c>
      <c r="G50" s="23" t="s">
        <v>441</v>
      </c>
    </row>
    <row r="51" spans="1:7" ht="18" x14ac:dyDescent="0.25">
      <c r="A51" s="20">
        <v>47</v>
      </c>
      <c r="B51" s="20" t="s">
        <v>409</v>
      </c>
      <c r="C51" s="21" t="s">
        <v>410</v>
      </c>
      <c r="D51" s="21" t="s">
        <v>439</v>
      </c>
      <c r="E51" s="21" t="s">
        <v>46</v>
      </c>
      <c r="F51" s="21" t="s">
        <v>11570</v>
      </c>
      <c r="G51" s="21" t="s">
        <v>441</v>
      </c>
    </row>
    <row r="52" spans="1:7" ht="36" x14ac:dyDescent="0.25">
      <c r="A52" s="22">
        <v>48</v>
      </c>
      <c r="B52" s="22" t="s">
        <v>409</v>
      </c>
      <c r="C52" s="23" t="s">
        <v>410</v>
      </c>
      <c r="D52" s="23" t="s">
        <v>455</v>
      </c>
      <c r="E52" s="23" t="s">
        <v>46</v>
      </c>
      <c r="F52" s="23" t="s">
        <v>11571</v>
      </c>
      <c r="G52" s="23" t="s">
        <v>496</v>
      </c>
    </row>
    <row r="53" spans="1:7" ht="18" x14ac:dyDescent="0.25">
      <c r="A53" s="20">
        <v>49</v>
      </c>
      <c r="B53" s="20" t="s">
        <v>409</v>
      </c>
      <c r="C53" s="21" t="s">
        <v>410</v>
      </c>
      <c r="D53" s="21" t="s">
        <v>455</v>
      </c>
      <c r="E53" s="21" t="s">
        <v>46</v>
      </c>
      <c r="F53" s="21" t="s">
        <v>11572</v>
      </c>
      <c r="G53" s="21" t="s">
        <v>496</v>
      </c>
    </row>
    <row r="54" spans="1:7" ht="18" x14ac:dyDescent="0.25">
      <c r="A54" s="22">
        <v>50</v>
      </c>
      <c r="B54" s="22" t="s">
        <v>409</v>
      </c>
      <c r="C54" s="23" t="s">
        <v>410</v>
      </c>
      <c r="D54" s="23" t="s">
        <v>455</v>
      </c>
      <c r="E54" s="23" t="s">
        <v>46</v>
      </c>
      <c r="F54" s="23" t="s">
        <v>11573</v>
      </c>
      <c r="G54" s="23" t="s">
        <v>11574</v>
      </c>
    </row>
    <row r="55" spans="1:7" ht="18" x14ac:dyDescent="0.25">
      <c r="A55" s="20">
        <v>51</v>
      </c>
      <c r="B55" s="20" t="s">
        <v>409</v>
      </c>
      <c r="C55" s="21" t="s">
        <v>410</v>
      </c>
      <c r="D55" s="21" t="s">
        <v>455</v>
      </c>
      <c r="E55" s="21" t="s">
        <v>46</v>
      </c>
      <c r="F55" s="21" t="s">
        <v>11575</v>
      </c>
      <c r="G55" s="21" t="s">
        <v>11576</v>
      </c>
    </row>
    <row r="56" spans="1:7" ht="18" x14ac:dyDescent="0.25">
      <c r="A56" s="22">
        <v>52</v>
      </c>
      <c r="B56" s="22" t="s">
        <v>409</v>
      </c>
      <c r="C56" s="23" t="s">
        <v>410</v>
      </c>
      <c r="D56" s="23" t="s">
        <v>455</v>
      </c>
      <c r="E56" s="23" t="s">
        <v>46</v>
      </c>
      <c r="F56" s="23" t="s">
        <v>11577</v>
      </c>
      <c r="G56" s="23" t="s">
        <v>496</v>
      </c>
    </row>
    <row r="57" spans="1:7" ht="36" x14ac:dyDescent="0.25">
      <c r="A57" s="20">
        <v>53</v>
      </c>
      <c r="B57" s="20" t="s">
        <v>409</v>
      </c>
      <c r="C57" s="21" t="s">
        <v>410</v>
      </c>
      <c r="D57" s="21" t="s">
        <v>455</v>
      </c>
      <c r="E57" s="21" t="s">
        <v>46</v>
      </c>
      <c r="F57" s="21" t="s">
        <v>11578</v>
      </c>
      <c r="G57" s="21" t="s">
        <v>471</v>
      </c>
    </row>
    <row r="58" spans="1:7" ht="36" x14ac:dyDescent="0.25">
      <c r="A58" s="22">
        <v>54</v>
      </c>
      <c r="B58" s="22" t="s">
        <v>409</v>
      </c>
      <c r="C58" s="23" t="s">
        <v>410</v>
      </c>
      <c r="D58" s="23" t="s">
        <v>511</v>
      </c>
      <c r="E58" s="23" t="s">
        <v>46</v>
      </c>
      <c r="F58" s="23" t="s">
        <v>11579</v>
      </c>
      <c r="G58" s="23" t="s">
        <v>513</v>
      </c>
    </row>
    <row r="59" spans="1:7" ht="36" x14ac:dyDescent="0.25">
      <c r="A59" s="20">
        <v>55</v>
      </c>
      <c r="B59" s="20" t="s">
        <v>409</v>
      </c>
      <c r="C59" s="21" t="s">
        <v>410</v>
      </c>
      <c r="D59" s="21" t="s">
        <v>511</v>
      </c>
      <c r="E59" s="21" t="s">
        <v>46</v>
      </c>
      <c r="F59" s="21" t="s">
        <v>11580</v>
      </c>
      <c r="G59" s="21" t="s">
        <v>516</v>
      </c>
    </row>
    <row r="60" spans="1:7" ht="36" x14ac:dyDescent="0.25">
      <c r="A60" s="22">
        <v>56</v>
      </c>
      <c r="B60" s="22" t="s">
        <v>409</v>
      </c>
      <c r="C60" s="23" t="s">
        <v>410</v>
      </c>
      <c r="D60" s="23" t="s">
        <v>511</v>
      </c>
      <c r="E60" s="23" t="s">
        <v>11529</v>
      </c>
      <c r="F60" s="23" t="s">
        <v>11581</v>
      </c>
      <c r="G60" s="23" t="s">
        <v>516</v>
      </c>
    </row>
    <row r="61" spans="1:7" ht="18" x14ac:dyDescent="0.25">
      <c r="A61" s="20">
        <v>57</v>
      </c>
      <c r="B61" s="20" t="s">
        <v>409</v>
      </c>
      <c r="C61" s="21" t="s">
        <v>410</v>
      </c>
      <c r="D61" s="21" t="s">
        <v>532</v>
      </c>
      <c r="E61" s="21" t="s">
        <v>11529</v>
      </c>
      <c r="F61" s="21" t="s">
        <v>11582</v>
      </c>
      <c r="G61" s="21" t="s">
        <v>10516</v>
      </c>
    </row>
    <row r="62" spans="1:7" ht="18" x14ac:dyDescent="0.25">
      <c r="A62" s="22">
        <v>58</v>
      </c>
      <c r="B62" s="22" t="s">
        <v>409</v>
      </c>
      <c r="C62" s="23" t="s">
        <v>410</v>
      </c>
      <c r="D62" s="23" t="s">
        <v>532</v>
      </c>
      <c r="E62" s="23" t="s">
        <v>11529</v>
      </c>
      <c r="F62" s="23" t="s">
        <v>11583</v>
      </c>
      <c r="G62" s="23" t="s">
        <v>543</v>
      </c>
    </row>
    <row r="63" spans="1:7" ht="18" x14ac:dyDescent="0.25">
      <c r="A63" s="20">
        <v>59</v>
      </c>
      <c r="B63" s="20" t="s">
        <v>409</v>
      </c>
      <c r="C63" s="21" t="s">
        <v>410</v>
      </c>
      <c r="D63" s="21" t="s">
        <v>532</v>
      </c>
      <c r="E63" s="21" t="s">
        <v>11529</v>
      </c>
      <c r="F63" s="21" t="s">
        <v>11584</v>
      </c>
      <c r="G63" s="21" t="s">
        <v>555</v>
      </c>
    </row>
    <row r="64" spans="1:7" ht="18" x14ac:dyDescent="0.25">
      <c r="A64" s="22">
        <v>60</v>
      </c>
      <c r="B64" s="22" t="s">
        <v>409</v>
      </c>
      <c r="C64" s="23" t="s">
        <v>410</v>
      </c>
      <c r="D64" s="23" t="s">
        <v>532</v>
      </c>
      <c r="E64" s="23" t="s">
        <v>46</v>
      </c>
      <c r="F64" s="23" t="s">
        <v>11585</v>
      </c>
      <c r="G64" s="23" t="s">
        <v>573</v>
      </c>
    </row>
    <row r="65" spans="1:7" ht="18" x14ac:dyDescent="0.25">
      <c r="A65" s="20">
        <v>61</v>
      </c>
      <c r="B65" s="20" t="s">
        <v>409</v>
      </c>
      <c r="C65" s="21" t="s">
        <v>410</v>
      </c>
      <c r="D65" s="21" t="s">
        <v>532</v>
      </c>
      <c r="E65" s="21" t="s">
        <v>46</v>
      </c>
      <c r="F65" s="21" t="s">
        <v>11586</v>
      </c>
      <c r="G65" s="21" t="s">
        <v>543</v>
      </c>
    </row>
    <row r="66" spans="1:7" ht="36" x14ac:dyDescent="0.25">
      <c r="A66" s="22">
        <v>62</v>
      </c>
      <c r="B66" s="22" t="s">
        <v>409</v>
      </c>
      <c r="C66" s="23" t="s">
        <v>410</v>
      </c>
      <c r="D66" s="23" t="s">
        <v>579</v>
      </c>
      <c r="E66" s="23" t="s">
        <v>46</v>
      </c>
      <c r="F66" s="23" t="s">
        <v>11587</v>
      </c>
      <c r="G66" s="23" t="s">
        <v>582</v>
      </c>
    </row>
    <row r="67" spans="1:7" ht="36" x14ac:dyDescent="0.25">
      <c r="A67" s="20">
        <v>63</v>
      </c>
      <c r="B67" s="20" t="s">
        <v>409</v>
      </c>
      <c r="C67" s="21" t="s">
        <v>410</v>
      </c>
      <c r="D67" s="21" t="s">
        <v>11588</v>
      </c>
      <c r="E67" s="21" t="s">
        <v>46</v>
      </c>
      <c r="F67" s="21" t="s">
        <v>11589</v>
      </c>
      <c r="G67" s="21" t="s">
        <v>635</v>
      </c>
    </row>
    <row r="68" spans="1:7" ht="36" x14ac:dyDescent="0.25">
      <c r="A68" s="22">
        <v>64</v>
      </c>
      <c r="B68" s="22" t="s">
        <v>649</v>
      </c>
      <c r="C68" s="23" t="s">
        <v>650</v>
      </c>
      <c r="D68" s="23" t="s">
        <v>651</v>
      </c>
      <c r="E68" s="23" t="s">
        <v>46</v>
      </c>
      <c r="F68" s="23" t="s">
        <v>11590</v>
      </c>
      <c r="G68" s="23" t="s">
        <v>656</v>
      </c>
    </row>
    <row r="69" spans="1:7" ht="36" x14ac:dyDescent="0.25">
      <c r="A69" s="20">
        <v>65</v>
      </c>
      <c r="B69" s="20" t="s">
        <v>649</v>
      </c>
      <c r="C69" s="21" t="s">
        <v>650</v>
      </c>
      <c r="D69" s="21" t="s">
        <v>651</v>
      </c>
      <c r="E69" s="21" t="s">
        <v>46</v>
      </c>
      <c r="F69" s="21" t="s">
        <v>11591</v>
      </c>
      <c r="G69" s="21" t="s">
        <v>668</v>
      </c>
    </row>
    <row r="70" spans="1:7" ht="36" x14ac:dyDescent="0.25">
      <c r="A70" s="22">
        <v>66</v>
      </c>
      <c r="B70" s="22" t="s">
        <v>649</v>
      </c>
      <c r="C70" s="23" t="s">
        <v>650</v>
      </c>
      <c r="D70" s="23" t="s">
        <v>651</v>
      </c>
      <c r="E70" s="23" t="s">
        <v>46</v>
      </c>
      <c r="F70" s="23" t="s">
        <v>11592</v>
      </c>
      <c r="G70" s="23" t="s">
        <v>6424</v>
      </c>
    </row>
    <row r="71" spans="1:7" ht="36" x14ac:dyDescent="0.25">
      <c r="A71" s="20">
        <v>67</v>
      </c>
      <c r="B71" s="20" t="s">
        <v>649</v>
      </c>
      <c r="C71" s="21" t="s">
        <v>650</v>
      </c>
      <c r="D71" s="21" t="s">
        <v>651</v>
      </c>
      <c r="E71" s="21" t="s">
        <v>46</v>
      </c>
      <c r="F71" s="21" t="s">
        <v>11593</v>
      </c>
      <c r="G71" s="21" t="s">
        <v>681</v>
      </c>
    </row>
    <row r="72" spans="1:7" ht="36" x14ac:dyDescent="0.25">
      <c r="A72" s="22">
        <v>68</v>
      </c>
      <c r="B72" s="22" t="s">
        <v>649</v>
      </c>
      <c r="C72" s="23" t="s">
        <v>650</v>
      </c>
      <c r="D72" s="23" t="s">
        <v>651</v>
      </c>
      <c r="E72" s="23" t="s">
        <v>46</v>
      </c>
      <c r="F72" s="23" t="s">
        <v>11594</v>
      </c>
      <c r="G72" s="23" t="s">
        <v>668</v>
      </c>
    </row>
    <row r="73" spans="1:7" ht="36" x14ac:dyDescent="0.25">
      <c r="A73" s="20">
        <v>69</v>
      </c>
      <c r="B73" s="20" t="s">
        <v>649</v>
      </c>
      <c r="C73" s="21" t="s">
        <v>650</v>
      </c>
      <c r="D73" s="21" t="s">
        <v>6474</v>
      </c>
      <c r="E73" s="21" t="s">
        <v>46</v>
      </c>
      <c r="F73" s="21" t="s">
        <v>11595</v>
      </c>
      <c r="G73" s="21" t="s">
        <v>6477</v>
      </c>
    </row>
    <row r="74" spans="1:7" ht="36" x14ac:dyDescent="0.25">
      <c r="A74" s="22">
        <v>70</v>
      </c>
      <c r="B74" s="22" t="s">
        <v>771</v>
      </c>
      <c r="C74" s="23" t="s">
        <v>772</v>
      </c>
      <c r="D74" s="23" t="s">
        <v>45</v>
      </c>
      <c r="E74" s="23" t="s">
        <v>46</v>
      </c>
      <c r="F74" s="23" t="s">
        <v>11596</v>
      </c>
      <c r="G74" s="23" t="s">
        <v>108</v>
      </c>
    </row>
    <row r="75" spans="1:7" ht="36" x14ac:dyDescent="0.25">
      <c r="A75" s="20">
        <v>71</v>
      </c>
      <c r="B75" s="20" t="s">
        <v>771</v>
      </c>
      <c r="C75" s="21" t="s">
        <v>772</v>
      </c>
      <c r="D75" s="21" t="s">
        <v>773</v>
      </c>
      <c r="E75" s="21" t="s">
        <v>11521</v>
      </c>
      <c r="F75" s="21" t="s">
        <v>11597</v>
      </c>
      <c r="G75" s="21" t="s">
        <v>789</v>
      </c>
    </row>
    <row r="76" spans="1:7" ht="36" x14ac:dyDescent="0.25">
      <c r="A76" s="22">
        <v>72</v>
      </c>
      <c r="B76" s="22" t="s">
        <v>771</v>
      </c>
      <c r="C76" s="23" t="s">
        <v>772</v>
      </c>
      <c r="D76" s="23" t="s">
        <v>773</v>
      </c>
      <c r="E76" s="23" t="s">
        <v>11521</v>
      </c>
      <c r="F76" s="23" t="s">
        <v>11598</v>
      </c>
      <c r="G76" s="23" t="s">
        <v>775</v>
      </c>
    </row>
    <row r="77" spans="1:7" ht="36" x14ac:dyDescent="0.25">
      <c r="A77" s="20">
        <v>73</v>
      </c>
      <c r="B77" s="20" t="s">
        <v>771</v>
      </c>
      <c r="C77" s="21" t="s">
        <v>772</v>
      </c>
      <c r="D77" s="21" t="s">
        <v>773</v>
      </c>
      <c r="E77" s="21" t="s">
        <v>11521</v>
      </c>
      <c r="F77" s="21" t="s">
        <v>11599</v>
      </c>
      <c r="G77" s="21" t="s">
        <v>789</v>
      </c>
    </row>
    <row r="78" spans="1:7" ht="36" x14ac:dyDescent="0.25">
      <c r="A78" s="22">
        <v>74</v>
      </c>
      <c r="B78" s="22" t="s">
        <v>771</v>
      </c>
      <c r="C78" s="23" t="s">
        <v>772</v>
      </c>
      <c r="D78" s="23" t="s">
        <v>794</v>
      </c>
      <c r="E78" s="23" t="s">
        <v>46</v>
      </c>
      <c r="F78" s="23" t="s">
        <v>11600</v>
      </c>
      <c r="G78" s="23" t="s">
        <v>800</v>
      </c>
    </row>
    <row r="79" spans="1:7" ht="36" x14ac:dyDescent="0.25">
      <c r="A79" s="20">
        <v>75</v>
      </c>
      <c r="B79" s="20" t="s">
        <v>771</v>
      </c>
      <c r="C79" s="21" t="s">
        <v>772</v>
      </c>
      <c r="D79" s="21" t="s">
        <v>794</v>
      </c>
      <c r="E79" s="21" t="s">
        <v>46</v>
      </c>
      <c r="F79" s="21" t="s">
        <v>11601</v>
      </c>
      <c r="G79" s="21" t="s">
        <v>800</v>
      </c>
    </row>
    <row r="80" spans="1:7" ht="36" x14ac:dyDescent="0.25">
      <c r="A80" s="22">
        <v>76</v>
      </c>
      <c r="B80" s="22" t="s">
        <v>771</v>
      </c>
      <c r="C80" s="23" t="s">
        <v>772</v>
      </c>
      <c r="D80" s="23" t="s">
        <v>794</v>
      </c>
      <c r="E80" s="23" t="s">
        <v>11521</v>
      </c>
      <c r="F80" s="23" t="s">
        <v>11602</v>
      </c>
      <c r="G80" s="23" t="s">
        <v>828</v>
      </c>
    </row>
    <row r="81" spans="1:7" ht="36" x14ac:dyDescent="0.25">
      <c r="A81" s="20">
        <v>77</v>
      </c>
      <c r="B81" s="20" t="s">
        <v>771</v>
      </c>
      <c r="C81" s="21" t="s">
        <v>772</v>
      </c>
      <c r="D81" s="21" t="s">
        <v>838</v>
      </c>
      <c r="E81" s="21" t="s">
        <v>11529</v>
      </c>
      <c r="F81" s="21" t="s">
        <v>11603</v>
      </c>
      <c r="G81" s="21" t="s">
        <v>840</v>
      </c>
    </row>
    <row r="82" spans="1:7" ht="36" x14ac:dyDescent="0.25">
      <c r="A82" s="22">
        <v>78</v>
      </c>
      <c r="B82" s="22" t="s">
        <v>771</v>
      </c>
      <c r="C82" s="23" t="s">
        <v>772</v>
      </c>
      <c r="D82" s="23" t="s">
        <v>845</v>
      </c>
      <c r="E82" s="23" t="s">
        <v>46</v>
      </c>
      <c r="F82" s="23" t="s">
        <v>11604</v>
      </c>
      <c r="G82" s="23" t="s">
        <v>847</v>
      </c>
    </row>
    <row r="83" spans="1:7" ht="36" x14ac:dyDescent="0.25">
      <c r="A83" s="20">
        <v>79</v>
      </c>
      <c r="B83" s="20" t="s">
        <v>771</v>
      </c>
      <c r="C83" s="21" t="s">
        <v>772</v>
      </c>
      <c r="D83" s="21" t="s">
        <v>868</v>
      </c>
      <c r="E83" s="21" t="s">
        <v>46</v>
      </c>
      <c r="F83" s="21" t="s">
        <v>11605</v>
      </c>
      <c r="G83" s="21" t="s">
        <v>11606</v>
      </c>
    </row>
    <row r="84" spans="1:7" ht="36" x14ac:dyDescent="0.25">
      <c r="A84" s="22">
        <v>80</v>
      </c>
      <c r="B84" s="22" t="s">
        <v>771</v>
      </c>
      <c r="C84" s="23" t="s">
        <v>772</v>
      </c>
      <c r="D84" s="23" t="s">
        <v>868</v>
      </c>
      <c r="E84" s="23" t="s">
        <v>11529</v>
      </c>
      <c r="F84" s="23" t="s">
        <v>11607</v>
      </c>
      <c r="G84" s="23" t="s">
        <v>10649</v>
      </c>
    </row>
    <row r="85" spans="1:7" ht="36" x14ac:dyDescent="0.25">
      <c r="A85" s="20">
        <v>81</v>
      </c>
      <c r="B85" s="20" t="s">
        <v>771</v>
      </c>
      <c r="C85" s="21" t="s">
        <v>772</v>
      </c>
      <c r="D85" s="21" t="s">
        <v>868</v>
      </c>
      <c r="E85" s="21" t="s">
        <v>46</v>
      </c>
      <c r="F85" s="21" t="s">
        <v>11608</v>
      </c>
      <c r="G85" s="21" t="s">
        <v>897</v>
      </c>
    </row>
    <row r="86" spans="1:7" ht="36" x14ac:dyDescent="0.25">
      <c r="A86" s="22">
        <v>82</v>
      </c>
      <c r="B86" s="22" t="s">
        <v>771</v>
      </c>
      <c r="C86" s="23" t="s">
        <v>772</v>
      </c>
      <c r="D86" s="23" t="s">
        <v>868</v>
      </c>
      <c r="E86" s="23" t="s">
        <v>11521</v>
      </c>
      <c r="F86" s="23" t="s">
        <v>11609</v>
      </c>
      <c r="G86" s="23" t="s">
        <v>897</v>
      </c>
    </row>
    <row r="87" spans="1:7" ht="36" x14ac:dyDescent="0.25">
      <c r="A87" s="20">
        <v>83</v>
      </c>
      <c r="B87" s="20" t="s">
        <v>771</v>
      </c>
      <c r="C87" s="21" t="s">
        <v>772</v>
      </c>
      <c r="D87" s="21" t="s">
        <v>1255</v>
      </c>
      <c r="E87" s="21" t="s">
        <v>46</v>
      </c>
      <c r="F87" s="21" t="s">
        <v>11610</v>
      </c>
      <c r="G87" s="21" t="s">
        <v>1283</v>
      </c>
    </row>
    <row r="88" spans="1:7" ht="36" x14ac:dyDescent="0.25">
      <c r="A88" s="22">
        <v>84</v>
      </c>
      <c r="B88" s="22" t="s">
        <v>771</v>
      </c>
      <c r="C88" s="23" t="s">
        <v>772</v>
      </c>
      <c r="D88" s="23" t="s">
        <v>943</v>
      </c>
      <c r="E88" s="23" t="s">
        <v>46</v>
      </c>
      <c r="F88" s="23" t="s">
        <v>11611</v>
      </c>
      <c r="G88" s="23" t="s">
        <v>974</v>
      </c>
    </row>
    <row r="89" spans="1:7" ht="36" x14ac:dyDescent="0.25">
      <c r="A89" s="20">
        <v>85</v>
      </c>
      <c r="B89" s="20" t="s">
        <v>771</v>
      </c>
      <c r="C89" s="21" t="s">
        <v>772</v>
      </c>
      <c r="D89" s="21" t="s">
        <v>943</v>
      </c>
      <c r="E89" s="21" t="s">
        <v>46</v>
      </c>
      <c r="F89" s="21" t="s">
        <v>11612</v>
      </c>
      <c r="G89" s="21" t="s">
        <v>945</v>
      </c>
    </row>
    <row r="90" spans="1:7" ht="36" x14ac:dyDescent="0.25">
      <c r="A90" s="22">
        <v>86</v>
      </c>
      <c r="B90" s="22" t="s">
        <v>771</v>
      </c>
      <c r="C90" s="23" t="s">
        <v>772</v>
      </c>
      <c r="D90" s="23" t="s">
        <v>11613</v>
      </c>
      <c r="E90" s="23" t="s">
        <v>46</v>
      </c>
      <c r="F90" s="23" t="s">
        <v>11614</v>
      </c>
      <c r="G90" s="23" t="s">
        <v>1042</v>
      </c>
    </row>
    <row r="91" spans="1:7" ht="36" x14ac:dyDescent="0.25">
      <c r="A91" s="20">
        <v>87</v>
      </c>
      <c r="B91" s="20" t="s">
        <v>771</v>
      </c>
      <c r="C91" s="21" t="s">
        <v>772</v>
      </c>
      <c r="D91" s="21" t="s">
        <v>6823</v>
      </c>
      <c r="E91" s="21" t="s">
        <v>11529</v>
      </c>
      <c r="F91" s="21" t="s">
        <v>11615</v>
      </c>
      <c r="G91" s="21" t="s">
        <v>1063</v>
      </c>
    </row>
    <row r="92" spans="1:7" ht="36" x14ac:dyDescent="0.25">
      <c r="A92" s="22">
        <v>88</v>
      </c>
      <c r="B92" s="22" t="s">
        <v>771</v>
      </c>
      <c r="C92" s="23" t="s">
        <v>772</v>
      </c>
      <c r="D92" s="23" t="s">
        <v>11283</v>
      </c>
      <c r="E92" s="23" t="s">
        <v>46</v>
      </c>
      <c r="F92" s="23" t="s">
        <v>11616</v>
      </c>
      <c r="G92" s="23" t="s">
        <v>1131</v>
      </c>
    </row>
    <row r="93" spans="1:7" ht="36" x14ac:dyDescent="0.25">
      <c r="A93" s="20">
        <v>89</v>
      </c>
      <c r="B93" s="20" t="s">
        <v>771</v>
      </c>
      <c r="C93" s="21" t="s">
        <v>772</v>
      </c>
      <c r="D93" s="21" t="s">
        <v>11617</v>
      </c>
      <c r="E93" s="21" t="s">
        <v>11529</v>
      </c>
      <c r="F93" s="21" t="s">
        <v>11618</v>
      </c>
      <c r="G93" s="21" t="s">
        <v>6914</v>
      </c>
    </row>
    <row r="94" spans="1:7" ht="36" x14ac:dyDescent="0.25">
      <c r="A94" s="22">
        <v>90</v>
      </c>
      <c r="B94" s="22" t="s">
        <v>771</v>
      </c>
      <c r="C94" s="23" t="s">
        <v>772</v>
      </c>
      <c r="D94" s="23" t="s">
        <v>11619</v>
      </c>
      <c r="E94" s="23" t="s">
        <v>46</v>
      </c>
      <c r="F94" s="23" t="s">
        <v>11620</v>
      </c>
      <c r="G94" s="23" t="s">
        <v>1181</v>
      </c>
    </row>
    <row r="95" spans="1:7" ht="36" x14ac:dyDescent="0.25">
      <c r="A95" s="20">
        <v>91</v>
      </c>
      <c r="B95" s="20" t="s">
        <v>771</v>
      </c>
      <c r="C95" s="21" t="s">
        <v>772</v>
      </c>
      <c r="D95" s="21" t="s">
        <v>11619</v>
      </c>
      <c r="E95" s="21" t="s">
        <v>11521</v>
      </c>
      <c r="F95" s="21" t="s">
        <v>11621</v>
      </c>
      <c r="G95" s="21" t="s">
        <v>1181</v>
      </c>
    </row>
    <row r="96" spans="1:7" ht="36" x14ac:dyDescent="0.25">
      <c r="A96" s="22">
        <v>92</v>
      </c>
      <c r="B96" s="22" t="s">
        <v>771</v>
      </c>
      <c r="C96" s="23" t="s">
        <v>772</v>
      </c>
      <c r="D96" s="23" t="s">
        <v>10706</v>
      </c>
      <c r="E96" s="23" t="s">
        <v>46</v>
      </c>
      <c r="F96" s="23" t="s">
        <v>11622</v>
      </c>
      <c r="G96" s="23" t="s">
        <v>6934</v>
      </c>
    </row>
    <row r="97" spans="1:7" ht="36" x14ac:dyDescent="0.25">
      <c r="A97" s="20">
        <v>93</v>
      </c>
      <c r="B97" s="20" t="s">
        <v>771</v>
      </c>
      <c r="C97" s="21" t="s">
        <v>772</v>
      </c>
      <c r="D97" s="21" t="s">
        <v>11623</v>
      </c>
      <c r="E97" s="21" t="s">
        <v>46</v>
      </c>
      <c r="F97" s="21" t="s">
        <v>11624</v>
      </c>
      <c r="G97" s="21" t="s">
        <v>1238</v>
      </c>
    </row>
    <row r="98" spans="1:7" ht="36" x14ac:dyDescent="0.25">
      <c r="A98" s="22">
        <v>94</v>
      </c>
      <c r="B98" s="22" t="s">
        <v>771</v>
      </c>
      <c r="C98" s="23" t="s">
        <v>772</v>
      </c>
      <c r="D98" s="23" t="s">
        <v>11625</v>
      </c>
      <c r="E98" s="23" t="s">
        <v>46</v>
      </c>
      <c r="F98" s="23" t="s">
        <v>11626</v>
      </c>
      <c r="G98" s="23" t="s">
        <v>1213</v>
      </c>
    </row>
    <row r="99" spans="1:7" ht="54" x14ac:dyDescent="0.25">
      <c r="A99" s="20">
        <v>95</v>
      </c>
      <c r="B99" s="20" t="s">
        <v>771</v>
      </c>
      <c r="C99" s="21" t="s">
        <v>772</v>
      </c>
      <c r="D99" s="21" t="s">
        <v>11627</v>
      </c>
      <c r="E99" s="21" t="s">
        <v>11529</v>
      </c>
      <c r="F99" s="21" t="s">
        <v>11628</v>
      </c>
      <c r="G99" s="21" t="s">
        <v>11629</v>
      </c>
    </row>
    <row r="100" spans="1:7" ht="36" x14ac:dyDescent="0.25">
      <c r="A100" s="22">
        <v>96</v>
      </c>
      <c r="B100" s="22" t="s">
        <v>1253</v>
      </c>
      <c r="C100" s="23" t="s">
        <v>1254</v>
      </c>
      <c r="D100" s="23" t="s">
        <v>1294</v>
      </c>
      <c r="E100" s="23" t="s">
        <v>46</v>
      </c>
      <c r="F100" s="23" t="s">
        <v>11630</v>
      </c>
      <c r="G100" s="23" t="s">
        <v>1316</v>
      </c>
    </row>
    <row r="101" spans="1:7" ht="36" x14ac:dyDescent="0.25">
      <c r="A101" s="20">
        <v>97</v>
      </c>
      <c r="B101" s="20" t="s">
        <v>1253</v>
      </c>
      <c r="C101" s="21" t="s">
        <v>1254</v>
      </c>
      <c r="D101" s="21" t="s">
        <v>11631</v>
      </c>
      <c r="E101" s="21" t="s">
        <v>46</v>
      </c>
      <c r="F101" s="21" t="s">
        <v>11632</v>
      </c>
      <c r="G101" s="21" t="s">
        <v>1058</v>
      </c>
    </row>
    <row r="102" spans="1:7" ht="18" x14ac:dyDescent="0.25">
      <c r="A102" s="22">
        <v>98</v>
      </c>
      <c r="B102" s="22" t="s">
        <v>1253</v>
      </c>
      <c r="C102" s="23" t="s">
        <v>1254</v>
      </c>
      <c r="D102" s="23" t="s">
        <v>1573</v>
      </c>
      <c r="E102" s="23" t="s">
        <v>46</v>
      </c>
      <c r="F102" s="23" t="s">
        <v>11633</v>
      </c>
      <c r="G102" s="23" t="s">
        <v>1576</v>
      </c>
    </row>
    <row r="103" spans="1:7" ht="36" x14ac:dyDescent="0.25">
      <c r="A103" s="20">
        <v>99</v>
      </c>
      <c r="B103" s="20" t="s">
        <v>1253</v>
      </c>
      <c r="C103" s="21" t="s">
        <v>1254</v>
      </c>
      <c r="D103" s="21" t="s">
        <v>7558</v>
      </c>
      <c r="E103" s="21" t="s">
        <v>46</v>
      </c>
      <c r="F103" s="21" t="s">
        <v>11634</v>
      </c>
      <c r="G103" s="21" t="s">
        <v>1595</v>
      </c>
    </row>
    <row r="104" spans="1:7" ht="36" x14ac:dyDescent="0.25">
      <c r="A104" s="22">
        <v>100</v>
      </c>
      <c r="B104" s="22" t="s">
        <v>1622</v>
      </c>
      <c r="C104" s="23" t="s">
        <v>1623</v>
      </c>
      <c r="D104" s="23" t="s">
        <v>1624</v>
      </c>
      <c r="E104" s="23" t="s">
        <v>46</v>
      </c>
      <c r="F104" s="23" t="s">
        <v>11635</v>
      </c>
      <c r="G104" s="23" t="s">
        <v>1626</v>
      </c>
    </row>
    <row r="105" spans="1:7" ht="18" x14ac:dyDescent="0.25">
      <c r="A105" s="20">
        <v>101</v>
      </c>
      <c r="B105" s="20" t="s">
        <v>1622</v>
      </c>
      <c r="C105" s="21" t="s">
        <v>1623</v>
      </c>
      <c r="D105" s="21" t="s">
        <v>1624</v>
      </c>
      <c r="E105" s="21" t="s">
        <v>46</v>
      </c>
      <c r="F105" s="21" t="s">
        <v>11636</v>
      </c>
      <c r="G105" s="21" t="s">
        <v>108</v>
      </c>
    </row>
    <row r="106" spans="1:7" ht="36" x14ac:dyDescent="0.25">
      <c r="A106" s="22">
        <v>102</v>
      </c>
      <c r="B106" s="22" t="s">
        <v>1622</v>
      </c>
      <c r="C106" s="23" t="s">
        <v>1623</v>
      </c>
      <c r="D106" s="23" t="s">
        <v>1758</v>
      </c>
      <c r="E106" s="23" t="s">
        <v>46</v>
      </c>
      <c r="F106" s="23" t="s">
        <v>11637</v>
      </c>
      <c r="G106" s="23" t="s">
        <v>1760</v>
      </c>
    </row>
    <row r="107" spans="1:7" ht="18" x14ac:dyDescent="0.25">
      <c r="A107" s="20">
        <v>103</v>
      </c>
      <c r="B107" s="20" t="s">
        <v>1622</v>
      </c>
      <c r="C107" s="21" t="s">
        <v>1623</v>
      </c>
      <c r="D107" s="21" t="s">
        <v>1758</v>
      </c>
      <c r="E107" s="21" t="s">
        <v>46</v>
      </c>
      <c r="F107" s="21" t="s">
        <v>11638</v>
      </c>
      <c r="G107" s="21" t="s">
        <v>1791</v>
      </c>
    </row>
    <row r="108" spans="1:7" ht="36" x14ac:dyDescent="0.25">
      <c r="A108" s="22">
        <v>104</v>
      </c>
      <c r="B108" s="22" t="s">
        <v>1622</v>
      </c>
      <c r="C108" s="23" t="s">
        <v>1623</v>
      </c>
      <c r="D108" s="23" t="s">
        <v>1634</v>
      </c>
      <c r="E108" s="23" t="s">
        <v>46</v>
      </c>
      <c r="F108" s="23" t="s">
        <v>11639</v>
      </c>
      <c r="G108" s="23" t="s">
        <v>945</v>
      </c>
    </row>
    <row r="109" spans="1:7" ht="18" x14ac:dyDescent="0.25">
      <c r="A109" s="20">
        <v>105</v>
      </c>
      <c r="B109" s="20" t="s">
        <v>1622</v>
      </c>
      <c r="C109" s="21" t="s">
        <v>1623</v>
      </c>
      <c r="D109" s="21" t="s">
        <v>11640</v>
      </c>
      <c r="E109" s="21" t="s">
        <v>46</v>
      </c>
      <c r="F109" s="21" t="s">
        <v>11641</v>
      </c>
      <c r="G109" s="21" t="s">
        <v>1895</v>
      </c>
    </row>
    <row r="110" spans="1:7" ht="36" x14ac:dyDescent="0.25">
      <c r="A110" s="22">
        <v>106</v>
      </c>
      <c r="B110" s="22" t="s">
        <v>1622</v>
      </c>
      <c r="C110" s="23" t="s">
        <v>1623</v>
      </c>
      <c r="D110" s="23" t="s">
        <v>2094</v>
      </c>
      <c r="E110" s="23" t="s">
        <v>46</v>
      </c>
      <c r="F110" s="23" t="s">
        <v>11642</v>
      </c>
      <c r="G110" s="23" t="s">
        <v>2096</v>
      </c>
    </row>
    <row r="111" spans="1:7" ht="36" x14ac:dyDescent="0.25">
      <c r="A111" s="20">
        <v>107</v>
      </c>
      <c r="B111" s="20" t="s">
        <v>2168</v>
      </c>
      <c r="C111" s="21" t="s">
        <v>2169</v>
      </c>
      <c r="D111" s="21" t="s">
        <v>7665</v>
      </c>
      <c r="E111" s="21" t="s">
        <v>46</v>
      </c>
      <c r="F111" s="21" t="s">
        <v>11643</v>
      </c>
      <c r="G111" s="21" t="s">
        <v>1110</v>
      </c>
    </row>
    <row r="112" spans="1:7" ht="36" x14ac:dyDescent="0.25">
      <c r="A112" s="22">
        <v>108</v>
      </c>
      <c r="B112" s="22" t="s">
        <v>2168</v>
      </c>
      <c r="C112" s="23" t="s">
        <v>2169</v>
      </c>
      <c r="D112" s="23" t="s">
        <v>7665</v>
      </c>
      <c r="E112" s="23" t="s">
        <v>46</v>
      </c>
      <c r="F112" s="23" t="s">
        <v>11644</v>
      </c>
      <c r="G112" s="23" t="s">
        <v>1110</v>
      </c>
    </row>
    <row r="113" spans="1:7" ht="18" x14ac:dyDescent="0.25">
      <c r="A113" s="20">
        <v>109</v>
      </c>
      <c r="B113" s="20" t="s">
        <v>2168</v>
      </c>
      <c r="C113" s="21" t="s">
        <v>2169</v>
      </c>
      <c r="D113" s="21" t="s">
        <v>7665</v>
      </c>
      <c r="E113" s="21" t="s">
        <v>11529</v>
      </c>
      <c r="F113" s="21" t="s">
        <v>11645</v>
      </c>
      <c r="G113" s="21" t="s">
        <v>2298</v>
      </c>
    </row>
    <row r="114" spans="1:7" ht="18" x14ac:dyDescent="0.25">
      <c r="A114" s="22">
        <v>110</v>
      </c>
      <c r="B114" s="22" t="s">
        <v>2168</v>
      </c>
      <c r="C114" s="23" t="s">
        <v>2169</v>
      </c>
      <c r="D114" s="23" t="s">
        <v>7665</v>
      </c>
      <c r="E114" s="23" t="s">
        <v>46</v>
      </c>
      <c r="F114" s="23" t="s">
        <v>11646</v>
      </c>
      <c r="G114" s="23" t="s">
        <v>1114</v>
      </c>
    </row>
    <row r="115" spans="1:7" ht="18" x14ac:dyDescent="0.25">
      <c r="A115" s="20">
        <v>111</v>
      </c>
      <c r="B115" s="20" t="s">
        <v>2168</v>
      </c>
      <c r="C115" s="21" t="s">
        <v>2169</v>
      </c>
      <c r="D115" s="21" t="s">
        <v>7665</v>
      </c>
      <c r="E115" s="21" t="s">
        <v>46</v>
      </c>
      <c r="F115" s="21" t="s">
        <v>11647</v>
      </c>
      <c r="G115" s="21" t="s">
        <v>2280</v>
      </c>
    </row>
    <row r="116" spans="1:7" ht="18" x14ac:dyDescent="0.25">
      <c r="A116" s="22">
        <v>112</v>
      </c>
      <c r="B116" s="22" t="s">
        <v>2168</v>
      </c>
      <c r="C116" s="23" t="s">
        <v>2169</v>
      </c>
      <c r="D116" s="23" t="s">
        <v>7717</v>
      </c>
      <c r="E116" s="23" t="s">
        <v>11521</v>
      </c>
      <c r="F116" s="23" t="s">
        <v>11648</v>
      </c>
      <c r="G116" s="23" t="s">
        <v>2337</v>
      </c>
    </row>
    <row r="117" spans="1:7" ht="18" x14ac:dyDescent="0.25">
      <c r="A117" s="20">
        <v>113</v>
      </c>
      <c r="B117" s="20" t="s">
        <v>2168</v>
      </c>
      <c r="C117" s="21" t="s">
        <v>2169</v>
      </c>
      <c r="D117" s="21" t="s">
        <v>7717</v>
      </c>
      <c r="E117" s="21" t="s">
        <v>11521</v>
      </c>
      <c r="F117" s="21" t="s">
        <v>11649</v>
      </c>
      <c r="G117" s="21" t="s">
        <v>2337</v>
      </c>
    </row>
    <row r="118" spans="1:7" ht="18" x14ac:dyDescent="0.25">
      <c r="A118" s="22">
        <v>114</v>
      </c>
      <c r="B118" s="22" t="s">
        <v>2168</v>
      </c>
      <c r="C118" s="23" t="s">
        <v>2169</v>
      </c>
      <c r="D118" s="23" t="s">
        <v>7717</v>
      </c>
      <c r="E118" s="23" t="s">
        <v>11521</v>
      </c>
      <c r="F118" s="23" t="s">
        <v>11650</v>
      </c>
      <c r="G118" s="23" t="s">
        <v>2319</v>
      </c>
    </row>
    <row r="119" spans="1:7" ht="18" x14ac:dyDescent="0.25">
      <c r="A119" s="20">
        <v>115</v>
      </c>
      <c r="B119" s="20" t="s">
        <v>2382</v>
      </c>
      <c r="C119" s="21" t="s">
        <v>2383</v>
      </c>
      <c r="D119" s="21" t="s">
        <v>11651</v>
      </c>
      <c r="E119" s="21" t="s">
        <v>11525</v>
      </c>
      <c r="F119" s="21" t="s">
        <v>11652</v>
      </c>
      <c r="G119" s="21" t="s">
        <v>2378</v>
      </c>
    </row>
    <row r="120" spans="1:7" ht="36" x14ac:dyDescent="0.25">
      <c r="A120" s="22">
        <v>116</v>
      </c>
      <c r="B120" s="22" t="s">
        <v>2476</v>
      </c>
      <c r="C120" s="23" t="s">
        <v>2477</v>
      </c>
      <c r="D120" s="23" t="s">
        <v>7799</v>
      </c>
      <c r="E120" s="23" t="s">
        <v>46</v>
      </c>
      <c r="F120" s="23" t="s">
        <v>11653</v>
      </c>
      <c r="G120" s="23" t="s">
        <v>287</v>
      </c>
    </row>
    <row r="121" spans="1:7" ht="36" x14ac:dyDescent="0.25">
      <c r="A121" s="20">
        <v>117</v>
      </c>
      <c r="B121" s="20" t="s">
        <v>2476</v>
      </c>
      <c r="C121" s="21" t="s">
        <v>2477</v>
      </c>
      <c r="D121" s="21" t="s">
        <v>7799</v>
      </c>
      <c r="E121" s="21" t="s">
        <v>11521</v>
      </c>
      <c r="F121" s="21" t="s">
        <v>11654</v>
      </c>
      <c r="G121" s="21" t="s">
        <v>1209</v>
      </c>
    </row>
    <row r="122" spans="1:7" ht="36" x14ac:dyDescent="0.25">
      <c r="A122" s="22">
        <v>118</v>
      </c>
      <c r="B122" s="22" t="s">
        <v>2517</v>
      </c>
      <c r="C122" s="23" t="s">
        <v>2518</v>
      </c>
      <c r="D122" s="23" t="s">
        <v>7802</v>
      </c>
      <c r="E122" s="23" t="s">
        <v>46</v>
      </c>
      <c r="F122" s="23" t="s">
        <v>11655</v>
      </c>
      <c r="G122" s="23" t="s">
        <v>2514</v>
      </c>
    </row>
    <row r="123" spans="1:7" ht="36" x14ac:dyDescent="0.25">
      <c r="A123" s="20">
        <v>119</v>
      </c>
      <c r="B123" s="20" t="s">
        <v>2517</v>
      </c>
      <c r="C123" s="21" t="s">
        <v>2518</v>
      </c>
      <c r="D123" s="21" t="s">
        <v>2631</v>
      </c>
      <c r="E123" s="21" t="s">
        <v>46</v>
      </c>
      <c r="F123" s="21" t="s">
        <v>11656</v>
      </c>
      <c r="G123" s="21" t="s">
        <v>2633</v>
      </c>
    </row>
    <row r="124" spans="1:7" ht="18" x14ac:dyDescent="0.25">
      <c r="A124" s="22">
        <v>120</v>
      </c>
      <c r="B124" s="22" t="s">
        <v>2641</v>
      </c>
      <c r="C124" s="23" t="s">
        <v>2642</v>
      </c>
      <c r="D124" s="23" t="s">
        <v>2863</v>
      </c>
      <c r="E124" s="23" t="s">
        <v>46</v>
      </c>
      <c r="F124" s="23" t="s">
        <v>11657</v>
      </c>
      <c r="G124" s="23" t="s">
        <v>2686</v>
      </c>
    </row>
    <row r="125" spans="1:7" ht="18" x14ac:dyDescent="0.25">
      <c r="A125" s="20">
        <v>121</v>
      </c>
      <c r="B125" s="20" t="s">
        <v>2641</v>
      </c>
      <c r="C125" s="21" t="s">
        <v>2642</v>
      </c>
      <c r="D125" s="21" t="s">
        <v>2863</v>
      </c>
      <c r="E125" s="21" t="s">
        <v>46</v>
      </c>
      <c r="F125" s="21" t="s">
        <v>11658</v>
      </c>
      <c r="G125" s="21" t="s">
        <v>2749</v>
      </c>
    </row>
    <row r="126" spans="1:7" ht="18" x14ac:dyDescent="0.25">
      <c r="A126" s="22">
        <v>122</v>
      </c>
      <c r="B126" s="22" t="s">
        <v>2641</v>
      </c>
      <c r="C126" s="23" t="s">
        <v>2642</v>
      </c>
      <c r="D126" s="23" t="s">
        <v>2842</v>
      </c>
      <c r="E126" s="23" t="s">
        <v>46</v>
      </c>
      <c r="F126" s="23" t="s">
        <v>11659</v>
      </c>
      <c r="G126" s="23" t="s">
        <v>2821</v>
      </c>
    </row>
    <row r="127" spans="1:7" ht="36" x14ac:dyDescent="0.25">
      <c r="A127" s="20">
        <v>123</v>
      </c>
      <c r="B127" s="20" t="s">
        <v>3134</v>
      </c>
      <c r="C127" s="21" t="s">
        <v>3135</v>
      </c>
      <c r="D127" s="21" t="s">
        <v>3137</v>
      </c>
      <c r="E127" s="21" t="s">
        <v>46</v>
      </c>
      <c r="F127" s="21" t="s">
        <v>11660</v>
      </c>
      <c r="G127" s="21" t="s">
        <v>3157</v>
      </c>
    </row>
    <row r="128" spans="1:7" ht="18" x14ac:dyDescent="0.25">
      <c r="A128" s="22">
        <v>124</v>
      </c>
      <c r="B128" s="22" t="s">
        <v>3134</v>
      </c>
      <c r="C128" s="23" t="s">
        <v>3135</v>
      </c>
      <c r="D128" s="23" t="s">
        <v>3137</v>
      </c>
      <c r="E128" s="23" t="s">
        <v>46</v>
      </c>
      <c r="F128" s="23" t="s">
        <v>11661</v>
      </c>
      <c r="G128" s="23" t="s">
        <v>3157</v>
      </c>
    </row>
    <row r="129" spans="1:7" ht="18" x14ac:dyDescent="0.25">
      <c r="A129" s="20">
        <v>125</v>
      </c>
      <c r="B129" s="20" t="s">
        <v>3134</v>
      </c>
      <c r="C129" s="21" t="s">
        <v>3135</v>
      </c>
      <c r="D129" s="21" t="s">
        <v>11662</v>
      </c>
      <c r="E129" s="21" t="s">
        <v>46</v>
      </c>
      <c r="F129" s="21" t="s">
        <v>11663</v>
      </c>
      <c r="G129" s="21" t="s">
        <v>2412</v>
      </c>
    </row>
    <row r="130" spans="1:7" ht="36" x14ac:dyDescent="0.25">
      <c r="A130" s="22">
        <v>126</v>
      </c>
      <c r="B130" s="22" t="s">
        <v>3134</v>
      </c>
      <c r="C130" s="23" t="s">
        <v>3135</v>
      </c>
      <c r="D130" s="23" t="s">
        <v>3222</v>
      </c>
      <c r="E130" s="23" t="s">
        <v>46</v>
      </c>
      <c r="F130" s="23" t="s">
        <v>11664</v>
      </c>
      <c r="G130" s="23" t="s">
        <v>3232</v>
      </c>
    </row>
    <row r="131" spans="1:7" ht="18" x14ac:dyDescent="0.25">
      <c r="A131" s="20">
        <v>127</v>
      </c>
      <c r="B131" s="20" t="s">
        <v>3134</v>
      </c>
      <c r="C131" s="21" t="s">
        <v>3135</v>
      </c>
      <c r="D131" s="21" t="s">
        <v>3222</v>
      </c>
      <c r="E131" s="21" t="s">
        <v>46</v>
      </c>
      <c r="F131" s="21" t="s">
        <v>11665</v>
      </c>
      <c r="G131" s="21" t="s">
        <v>3232</v>
      </c>
    </row>
    <row r="132" spans="1:7" ht="36" x14ac:dyDescent="0.25">
      <c r="A132" s="22">
        <v>128</v>
      </c>
      <c r="B132" s="22" t="s">
        <v>3134</v>
      </c>
      <c r="C132" s="23" t="s">
        <v>3135</v>
      </c>
      <c r="D132" s="23" t="s">
        <v>5530</v>
      </c>
      <c r="E132" s="23" t="s">
        <v>46</v>
      </c>
      <c r="F132" s="23" t="s">
        <v>11666</v>
      </c>
      <c r="G132" s="23" t="s">
        <v>5559</v>
      </c>
    </row>
    <row r="133" spans="1:7" ht="54" x14ac:dyDescent="0.25">
      <c r="A133" s="20">
        <v>129</v>
      </c>
      <c r="B133" s="20" t="s">
        <v>3325</v>
      </c>
      <c r="C133" s="21" t="s">
        <v>3326</v>
      </c>
      <c r="D133" s="21" t="s">
        <v>3533</v>
      </c>
      <c r="E133" s="21" t="s">
        <v>46</v>
      </c>
      <c r="F133" s="21" t="s">
        <v>11667</v>
      </c>
      <c r="G133" s="21" t="s">
        <v>2621</v>
      </c>
    </row>
    <row r="134" spans="1:7" ht="54" x14ac:dyDescent="0.25">
      <c r="A134" s="22">
        <v>130</v>
      </c>
      <c r="B134" s="22" t="s">
        <v>3325</v>
      </c>
      <c r="C134" s="23" t="s">
        <v>3326</v>
      </c>
      <c r="D134" s="23" t="s">
        <v>3533</v>
      </c>
      <c r="E134" s="23" t="s">
        <v>46</v>
      </c>
      <c r="F134" s="23" t="s">
        <v>11668</v>
      </c>
      <c r="G134" s="23" t="s">
        <v>2621</v>
      </c>
    </row>
    <row r="135" spans="1:7" ht="36" x14ac:dyDescent="0.25">
      <c r="A135" s="20">
        <v>131</v>
      </c>
      <c r="B135" s="20" t="s">
        <v>3758</v>
      </c>
      <c r="C135" s="21" t="s">
        <v>3759</v>
      </c>
      <c r="D135" s="21" t="s">
        <v>3814</v>
      </c>
      <c r="E135" s="21" t="s">
        <v>11529</v>
      </c>
      <c r="F135" s="21" t="s">
        <v>11669</v>
      </c>
      <c r="G135" s="21" t="s">
        <v>3816</v>
      </c>
    </row>
    <row r="136" spans="1:7" ht="18" x14ac:dyDescent="0.25">
      <c r="A136" s="22">
        <v>132</v>
      </c>
      <c r="B136" s="22" t="s">
        <v>3758</v>
      </c>
      <c r="C136" s="23" t="s">
        <v>3759</v>
      </c>
      <c r="D136" s="23" t="s">
        <v>3814</v>
      </c>
      <c r="E136" s="23" t="s">
        <v>46</v>
      </c>
      <c r="F136" s="23" t="s">
        <v>11670</v>
      </c>
      <c r="G136" s="23" t="s">
        <v>3816</v>
      </c>
    </row>
    <row r="137" spans="1:7" ht="36" x14ac:dyDescent="0.25">
      <c r="A137" s="20">
        <v>133</v>
      </c>
      <c r="B137" s="20" t="s">
        <v>3909</v>
      </c>
      <c r="C137" s="21" t="s">
        <v>3910</v>
      </c>
      <c r="D137" s="21" t="s">
        <v>3942</v>
      </c>
      <c r="E137" s="21" t="s">
        <v>11521</v>
      </c>
      <c r="F137" s="21" t="s">
        <v>11671</v>
      </c>
      <c r="G137" s="21" t="s">
        <v>3947</v>
      </c>
    </row>
    <row r="138" spans="1:7" ht="36" x14ac:dyDescent="0.25">
      <c r="A138" s="22">
        <v>134</v>
      </c>
      <c r="B138" s="22" t="s">
        <v>3909</v>
      </c>
      <c r="C138" s="23" t="s">
        <v>3910</v>
      </c>
      <c r="D138" s="23" t="s">
        <v>3990</v>
      </c>
      <c r="E138" s="23" t="s">
        <v>46</v>
      </c>
      <c r="F138" s="23" t="s">
        <v>11672</v>
      </c>
      <c r="G138" s="23" t="s">
        <v>4027</v>
      </c>
    </row>
    <row r="139" spans="1:7" ht="36" x14ac:dyDescent="0.25">
      <c r="A139" s="20">
        <v>135</v>
      </c>
      <c r="B139" s="20" t="s">
        <v>3909</v>
      </c>
      <c r="C139" s="21" t="s">
        <v>3910</v>
      </c>
      <c r="D139" s="21" t="s">
        <v>3990</v>
      </c>
      <c r="E139" s="21" t="s">
        <v>46</v>
      </c>
      <c r="F139" s="21" t="s">
        <v>11673</v>
      </c>
      <c r="G139" s="21" t="s">
        <v>3585</v>
      </c>
    </row>
    <row r="140" spans="1:7" ht="36" x14ac:dyDescent="0.25">
      <c r="A140" s="22">
        <v>136</v>
      </c>
      <c r="B140" s="22" t="s">
        <v>3909</v>
      </c>
      <c r="C140" s="23" t="s">
        <v>3910</v>
      </c>
      <c r="D140" s="23" t="s">
        <v>3990</v>
      </c>
      <c r="E140" s="23" t="s">
        <v>46</v>
      </c>
      <c r="F140" s="23" t="s">
        <v>11674</v>
      </c>
      <c r="G140" s="23" t="s">
        <v>4001</v>
      </c>
    </row>
    <row r="141" spans="1:7" ht="36" x14ac:dyDescent="0.25">
      <c r="A141" s="20">
        <v>137</v>
      </c>
      <c r="B141" s="20" t="s">
        <v>4065</v>
      </c>
      <c r="C141" s="21" t="s">
        <v>4066</v>
      </c>
      <c r="D141" s="21" t="s">
        <v>4131</v>
      </c>
      <c r="E141" s="21" t="s">
        <v>46</v>
      </c>
      <c r="F141" s="21" t="s">
        <v>11675</v>
      </c>
      <c r="G141" s="21" t="s">
        <v>3085</v>
      </c>
    </row>
    <row r="142" spans="1:7" ht="36" x14ac:dyDescent="0.25">
      <c r="A142" s="22">
        <v>138</v>
      </c>
      <c r="B142" s="22" t="s">
        <v>4185</v>
      </c>
      <c r="C142" s="23" t="s">
        <v>4186</v>
      </c>
      <c r="D142" s="23" t="s">
        <v>4454</v>
      </c>
      <c r="E142" s="23" t="s">
        <v>46</v>
      </c>
      <c r="F142" s="23" t="s">
        <v>11676</v>
      </c>
      <c r="G142" s="23" t="s">
        <v>4456</v>
      </c>
    </row>
    <row r="143" spans="1:7" ht="36" x14ac:dyDescent="0.25">
      <c r="A143" s="20">
        <v>139</v>
      </c>
      <c r="B143" s="20" t="s">
        <v>4185</v>
      </c>
      <c r="C143" s="21" t="s">
        <v>4186</v>
      </c>
      <c r="D143" s="21" t="s">
        <v>4481</v>
      </c>
      <c r="E143" s="21" t="s">
        <v>46</v>
      </c>
      <c r="F143" s="21" t="s">
        <v>11677</v>
      </c>
      <c r="G143" s="21" t="s">
        <v>4477</v>
      </c>
    </row>
    <row r="144" spans="1:7" ht="36" x14ac:dyDescent="0.25">
      <c r="A144" s="22">
        <v>140</v>
      </c>
      <c r="B144" s="22" t="s">
        <v>4592</v>
      </c>
      <c r="C144" s="23" t="s">
        <v>4593</v>
      </c>
      <c r="D144" s="23" t="s">
        <v>4634</v>
      </c>
      <c r="E144" s="23" t="s">
        <v>11529</v>
      </c>
      <c r="F144" s="23" t="s">
        <v>11678</v>
      </c>
      <c r="G144" s="23" t="s">
        <v>4636</v>
      </c>
    </row>
    <row r="145" spans="1:7" ht="36" x14ac:dyDescent="0.25">
      <c r="A145" s="20">
        <v>141</v>
      </c>
      <c r="B145" s="20" t="s">
        <v>4592</v>
      </c>
      <c r="C145" s="21" t="s">
        <v>4593</v>
      </c>
      <c r="D145" s="21" t="s">
        <v>4634</v>
      </c>
      <c r="E145" s="21" t="s">
        <v>11529</v>
      </c>
      <c r="F145" s="21" t="s">
        <v>11679</v>
      </c>
      <c r="G145" s="21" t="s">
        <v>4636</v>
      </c>
    </row>
    <row r="146" spans="1:7" ht="36" x14ac:dyDescent="0.25">
      <c r="A146" s="22">
        <v>142</v>
      </c>
      <c r="B146" s="22" t="s">
        <v>4592</v>
      </c>
      <c r="C146" s="23" t="s">
        <v>4593</v>
      </c>
      <c r="D146" s="23" t="s">
        <v>4634</v>
      </c>
      <c r="E146" s="23" t="s">
        <v>11529</v>
      </c>
      <c r="F146" s="23" t="s">
        <v>11680</v>
      </c>
      <c r="G146" s="23" t="s">
        <v>4636</v>
      </c>
    </row>
    <row r="147" spans="1:7" ht="36" x14ac:dyDescent="0.25">
      <c r="A147" s="20">
        <v>143</v>
      </c>
      <c r="B147" s="20" t="s">
        <v>4592</v>
      </c>
      <c r="C147" s="21" t="s">
        <v>4593</v>
      </c>
      <c r="D147" s="21" t="s">
        <v>4634</v>
      </c>
      <c r="E147" s="21" t="s">
        <v>11529</v>
      </c>
      <c r="F147" s="21" t="s">
        <v>11681</v>
      </c>
      <c r="G147" s="21" t="s">
        <v>4636</v>
      </c>
    </row>
    <row r="148" spans="1:7" ht="36" x14ac:dyDescent="0.25">
      <c r="A148" s="22">
        <v>144</v>
      </c>
      <c r="B148" s="22" t="s">
        <v>4592</v>
      </c>
      <c r="C148" s="23" t="s">
        <v>4593</v>
      </c>
      <c r="D148" s="23" t="s">
        <v>4634</v>
      </c>
      <c r="E148" s="23" t="s">
        <v>11529</v>
      </c>
      <c r="F148" s="23" t="s">
        <v>11682</v>
      </c>
      <c r="G148" s="23" t="s">
        <v>4636</v>
      </c>
    </row>
    <row r="149" spans="1:7" ht="36" x14ac:dyDescent="0.25">
      <c r="A149" s="20">
        <v>145</v>
      </c>
      <c r="B149" s="20" t="s">
        <v>4592</v>
      </c>
      <c r="C149" s="21" t="s">
        <v>4593</v>
      </c>
      <c r="D149" s="21" t="s">
        <v>4634</v>
      </c>
      <c r="E149" s="21" t="s">
        <v>11529</v>
      </c>
      <c r="F149" s="21" t="s">
        <v>11683</v>
      </c>
      <c r="G149" s="21" t="s">
        <v>4636</v>
      </c>
    </row>
    <row r="150" spans="1:7" ht="36" x14ac:dyDescent="0.25">
      <c r="A150" s="22">
        <v>146</v>
      </c>
      <c r="B150" s="22" t="s">
        <v>4592</v>
      </c>
      <c r="C150" s="23" t="s">
        <v>4593</v>
      </c>
      <c r="D150" s="23" t="s">
        <v>4634</v>
      </c>
      <c r="E150" s="23" t="s">
        <v>11529</v>
      </c>
      <c r="F150" s="23" t="s">
        <v>11684</v>
      </c>
      <c r="G150" s="23" t="s">
        <v>4636</v>
      </c>
    </row>
    <row r="151" spans="1:7" ht="36" x14ac:dyDescent="0.25">
      <c r="A151" s="20">
        <v>147</v>
      </c>
      <c r="B151" s="20" t="s">
        <v>4592</v>
      </c>
      <c r="C151" s="21" t="s">
        <v>4593</v>
      </c>
      <c r="D151" s="21" t="s">
        <v>4634</v>
      </c>
      <c r="E151" s="21" t="s">
        <v>11529</v>
      </c>
      <c r="F151" s="21" t="s">
        <v>11685</v>
      </c>
      <c r="G151" s="21" t="s">
        <v>4636</v>
      </c>
    </row>
    <row r="152" spans="1:7" ht="36" x14ac:dyDescent="0.25">
      <c r="A152" s="22">
        <v>148</v>
      </c>
      <c r="B152" s="22" t="s">
        <v>4592</v>
      </c>
      <c r="C152" s="23" t="s">
        <v>4593</v>
      </c>
      <c r="D152" s="23" t="s">
        <v>4634</v>
      </c>
      <c r="E152" s="23" t="s">
        <v>11529</v>
      </c>
      <c r="F152" s="23" t="s">
        <v>11686</v>
      </c>
      <c r="G152" s="23" t="s">
        <v>4636</v>
      </c>
    </row>
    <row r="153" spans="1:7" ht="36" x14ac:dyDescent="0.25">
      <c r="A153" s="20">
        <v>149</v>
      </c>
      <c r="B153" s="20" t="s">
        <v>4592</v>
      </c>
      <c r="C153" s="21" t="s">
        <v>4593</v>
      </c>
      <c r="D153" s="21" t="s">
        <v>4634</v>
      </c>
      <c r="E153" s="21" t="s">
        <v>11529</v>
      </c>
      <c r="F153" s="21" t="s">
        <v>11687</v>
      </c>
      <c r="G153" s="21" t="s">
        <v>4636</v>
      </c>
    </row>
    <row r="154" spans="1:7" ht="36" x14ac:dyDescent="0.25">
      <c r="A154" s="22">
        <v>150</v>
      </c>
      <c r="B154" s="22" t="s">
        <v>4592</v>
      </c>
      <c r="C154" s="23" t="s">
        <v>4593</v>
      </c>
      <c r="D154" s="23" t="s">
        <v>4634</v>
      </c>
      <c r="E154" s="23" t="s">
        <v>11529</v>
      </c>
      <c r="F154" s="23" t="s">
        <v>11688</v>
      </c>
      <c r="G154" s="23" t="s">
        <v>4636</v>
      </c>
    </row>
    <row r="155" spans="1:7" ht="36" x14ac:dyDescent="0.25">
      <c r="A155" s="20">
        <v>151</v>
      </c>
      <c r="B155" s="20" t="s">
        <v>4592</v>
      </c>
      <c r="C155" s="21" t="s">
        <v>4593</v>
      </c>
      <c r="D155" s="21" t="s">
        <v>4634</v>
      </c>
      <c r="E155" s="21" t="s">
        <v>11529</v>
      </c>
      <c r="F155" s="21" t="s">
        <v>11689</v>
      </c>
      <c r="G155" s="21" t="s">
        <v>4636</v>
      </c>
    </row>
    <row r="156" spans="1:7" ht="36" x14ac:dyDescent="0.25">
      <c r="A156" s="22">
        <v>152</v>
      </c>
      <c r="B156" s="22" t="s">
        <v>4592</v>
      </c>
      <c r="C156" s="23" t="s">
        <v>4593</v>
      </c>
      <c r="D156" s="23" t="s">
        <v>4634</v>
      </c>
      <c r="E156" s="23" t="s">
        <v>11529</v>
      </c>
      <c r="F156" s="23" t="s">
        <v>11690</v>
      </c>
      <c r="G156" s="23" t="s">
        <v>4636</v>
      </c>
    </row>
    <row r="157" spans="1:7" ht="36" x14ac:dyDescent="0.25">
      <c r="A157" s="20">
        <v>153</v>
      </c>
      <c r="B157" s="20" t="s">
        <v>4592</v>
      </c>
      <c r="C157" s="21" t="s">
        <v>4593</v>
      </c>
      <c r="D157" s="21" t="s">
        <v>4634</v>
      </c>
      <c r="E157" s="21" t="s">
        <v>11529</v>
      </c>
      <c r="F157" s="21" t="s">
        <v>11691</v>
      </c>
      <c r="G157" s="21" t="s">
        <v>4636</v>
      </c>
    </row>
    <row r="158" spans="1:7" ht="36" x14ac:dyDescent="0.25">
      <c r="A158" s="22">
        <v>154</v>
      </c>
      <c r="B158" s="22" t="s">
        <v>4592</v>
      </c>
      <c r="C158" s="23" t="s">
        <v>4593</v>
      </c>
      <c r="D158" s="23" t="s">
        <v>4634</v>
      </c>
      <c r="E158" s="23" t="s">
        <v>11529</v>
      </c>
      <c r="F158" s="23" t="s">
        <v>11692</v>
      </c>
      <c r="G158" s="23" t="s">
        <v>4636</v>
      </c>
    </row>
    <row r="159" spans="1:7" ht="36" x14ac:dyDescent="0.25">
      <c r="A159" s="20">
        <v>155</v>
      </c>
      <c r="B159" s="20" t="s">
        <v>4592</v>
      </c>
      <c r="C159" s="21" t="s">
        <v>4593</v>
      </c>
      <c r="D159" s="21" t="s">
        <v>4634</v>
      </c>
      <c r="E159" s="21" t="s">
        <v>11529</v>
      </c>
      <c r="F159" s="21" t="s">
        <v>11693</v>
      </c>
      <c r="G159" s="21" t="s">
        <v>4636</v>
      </c>
    </row>
    <row r="160" spans="1:7" ht="36" x14ac:dyDescent="0.25">
      <c r="A160" s="22">
        <v>156</v>
      </c>
      <c r="B160" s="22" t="s">
        <v>4592</v>
      </c>
      <c r="C160" s="23" t="s">
        <v>4593</v>
      </c>
      <c r="D160" s="23" t="s">
        <v>4634</v>
      </c>
      <c r="E160" s="23" t="s">
        <v>11529</v>
      </c>
      <c r="F160" s="23" t="s">
        <v>11694</v>
      </c>
      <c r="G160" s="23" t="s">
        <v>4636</v>
      </c>
    </row>
    <row r="161" spans="1:7" ht="36" x14ac:dyDescent="0.25">
      <c r="A161" s="20">
        <v>157</v>
      </c>
      <c r="B161" s="20" t="s">
        <v>4592</v>
      </c>
      <c r="C161" s="21" t="s">
        <v>4593</v>
      </c>
      <c r="D161" s="21" t="s">
        <v>4634</v>
      </c>
      <c r="E161" s="21" t="s">
        <v>11529</v>
      </c>
      <c r="F161" s="21" t="s">
        <v>11695</v>
      </c>
      <c r="G161" s="21" t="s">
        <v>4636</v>
      </c>
    </row>
    <row r="162" spans="1:7" ht="36" x14ac:dyDescent="0.25">
      <c r="A162" s="22">
        <v>158</v>
      </c>
      <c r="B162" s="22" t="s">
        <v>4592</v>
      </c>
      <c r="C162" s="23" t="s">
        <v>4593</v>
      </c>
      <c r="D162" s="23" t="s">
        <v>4634</v>
      </c>
      <c r="E162" s="23" t="s">
        <v>46</v>
      </c>
      <c r="F162" s="23" t="s">
        <v>11696</v>
      </c>
      <c r="G162" s="23" t="s">
        <v>4636</v>
      </c>
    </row>
    <row r="163" spans="1:7" ht="36" x14ac:dyDescent="0.25">
      <c r="A163" s="20">
        <v>159</v>
      </c>
      <c r="B163" s="20" t="s">
        <v>4592</v>
      </c>
      <c r="C163" s="21" t="s">
        <v>4593</v>
      </c>
      <c r="D163" s="21" t="s">
        <v>4634</v>
      </c>
      <c r="E163" s="21" t="s">
        <v>46</v>
      </c>
      <c r="F163" s="21" t="s">
        <v>11697</v>
      </c>
      <c r="G163" s="21" t="s">
        <v>4636</v>
      </c>
    </row>
    <row r="164" spans="1:7" ht="36" x14ac:dyDescent="0.25">
      <c r="A164" s="22">
        <v>160</v>
      </c>
      <c r="B164" s="22" t="s">
        <v>4592</v>
      </c>
      <c r="C164" s="23" t="s">
        <v>4593</v>
      </c>
      <c r="D164" s="23" t="s">
        <v>4640</v>
      </c>
      <c r="E164" s="23" t="s">
        <v>46</v>
      </c>
      <c r="F164" s="23" t="s">
        <v>11698</v>
      </c>
      <c r="G164" s="23" t="s">
        <v>4642</v>
      </c>
    </row>
    <row r="165" spans="1:7" ht="36" x14ac:dyDescent="0.25">
      <c r="A165" s="20">
        <v>161</v>
      </c>
      <c r="B165" s="20" t="s">
        <v>4592</v>
      </c>
      <c r="C165" s="21" t="s">
        <v>4593</v>
      </c>
      <c r="D165" s="21" t="s">
        <v>4640</v>
      </c>
      <c r="E165" s="21" t="s">
        <v>46</v>
      </c>
      <c r="F165" s="21" t="s">
        <v>11699</v>
      </c>
      <c r="G165" s="21" t="s">
        <v>4686</v>
      </c>
    </row>
    <row r="166" spans="1:7" ht="36" x14ac:dyDescent="0.25">
      <c r="A166" s="22">
        <v>162</v>
      </c>
      <c r="B166" s="22" t="s">
        <v>4592</v>
      </c>
      <c r="C166" s="23" t="s">
        <v>4593</v>
      </c>
      <c r="D166" s="23" t="s">
        <v>11085</v>
      </c>
      <c r="E166" s="23" t="s">
        <v>46</v>
      </c>
      <c r="F166" s="23" t="s">
        <v>11700</v>
      </c>
      <c r="G166" s="23" t="s">
        <v>4778</v>
      </c>
    </row>
    <row r="167" spans="1:7" ht="36" x14ac:dyDescent="0.25">
      <c r="A167" s="20">
        <v>163</v>
      </c>
      <c r="B167" s="20" t="s">
        <v>4592</v>
      </c>
      <c r="C167" s="21" t="s">
        <v>4593</v>
      </c>
      <c r="D167" s="21" t="s">
        <v>4784</v>
      </c>
      <c r="E167" s="21" t="s">
        <v>46</v>
      </c>
      <c r="F167" s="21" t="s">
        <v>11701</v>
      </c>
      <c r="G167" s="21" t="s">
        <v>4796</v>
      </c>
    </row>
    <row r="168" spans="1:7" ht="18" x14ac:dyDescent="0.25">
      <c r="A168" s="22">
        <v>164</v>
      </c>
      <c r="B168" s="22" t="s">
        <v>4592</v>
      </c>
      <c r="C168" s="23" t="s">
        <v>4593</v>
      </c>
      <c r="D168" s="23" t="s">
        <v>4952</v>
      </c>
      <c r="E168" s="23" t="s">
        <v>46</v>
      </c>
      <c r="F168" s="23" t="s">
        <v>11702</v>
      </c>
      <c r="G168" s="23" t="s">
        <v>4954</v>
      </c>
    </row>
    <row r="169" spans="1:7" ht="18" x14ac:dyDescent="0.25">
      <c r="A169" s="20">
        <v>165</v>
      </c>
      <c r="B169" s="20" t="s">
        <v>4592</v>
      </c>
      <c r="C169" s="21" t="s">
        <v>4593</v>
      </c>
      <c r="D169" s="21" t="s">
        <v>4952</v>
      </c>
      <c r="E169" s="21" t="s">
        <v>46</v>
      </c>
      <c r="F169" s="21" t="s">
        <v>11703</v>
      </c>
      <c r="G169" s="21" t="s">
        <v>4985</v>
      </c>
    </row>
    <row r="170" spans="1:7" ht="36" x14ac:dyDescent="0.25">
      <c r="A170" s="22">
        <v>166</v>
      </c>
      <c r="B170" s="22" t="s">
        <v>4592</v>
      </c>
      <c r="C170" s="23" t="s">
        <v>4593</v>
      </c>
      <c r="D170" s="23" t="s">
        <v>4990</v>
      </c>
      <c r="E170" s="23" t="s">
        <v>46</v>
      </c>
      <c r="F170" s="23" t="s">
        <v>11704</v>
      </c>
      <c r="G170" s="23" t="s">
        <v>4985</v>
      </c>
    </row>
    <row r="171" spans="1:7" ht="36" x14ac:dyDescent="0.25">
      <c r="A171" s="20">
        <v>167</v>
      </c>
      <c r="B171" s="20" t="s">
        <v>4592</v>
      </c>
      <c r="C171" s="21" t="s">
        <v>4593</v>
      </c>
      <c r="D171" s="21" t="s">
        <v>5647</v>
      </c>
      <c r="E171" s="21" t="s">
        <v>46</v>
      </c>
      <c r="F171" s="21" t="s">
        <v>11705</v>
      </c>
      <c r="G171" s="21" t="s">
        <v>5683</v>
      </c>
    </row>
    <row r="172" spans="1:7" ht="36" x14ac:dyDescent="0.25">
      <c r="A172" s="22">
        <v>168</v>
      </c>
      <c r="B172" s="22" t="s">
        <v>4592</v>
      </c>
      <c r="C172" s="23" t="s">
        <v>4593</v>
      </c>
      <c r="D172" s="23" t="s">
        <v>5647</v>
      </c>
      <c r="E172" s="23" t="s">
        <v>46</v>
      </c>
      <c r="F172" s="23" t="s">
        <v>11706</v>
      </c>
      <c r="G172" s="23" t="s">
        <v>5683</v>
      </c>
    </row>
    <row r="173" spans="1:7" ht="36" x14ac:dyDescent="0.25">
      <c r="A173" s="20">
        <v>169</v>
      </c>
      <c r="B173" s="20" t="s">
        <v>5035</v>
      </c>
      <c r="C173" s="21" t="s">
        <v>5036</v>
      </c>
      <c r="D173" s="21" t="s">
        <v>5136</v>
      </c>
      <c r="E173" s="21" t="s">
        <v>46</v>
      </c>
      <c r="F173" s="21" t="s">
        <v>11707</v>
      </c>
      <c r="G173" s="21" t="s">
        <v>5148</v>
      </c>
    </row>
    <row r="174" spans="1:7" ht="18" x14ac:dyDescent="0.25">
      <c r="A174" s="22">
        <v>170</v>
      </c>
      <c r="B174" s="22" t="s">
        <v>5035</v>
      </c>
      <c r="C174" s="23" t="s">
        <v>5036</v>
      </c>
      <c r="D174" s="23" t="s">
        <v>5220</v>
      </c>
      <c r="E174" s="23" t="s">
        <v>46</v>
      </c>
      <c r="F174" s="23" t="s">
        <v>11708</v>
      </c>
      <c r="G174" s="23" t="s">
        <v>5219</v>
      </c>
    </row>
    <row r="175" spans="1:7" ht="18" x14ac:dyDescent="0.25">
      <c r="A175" s="20">
        <v>171</v>
      </c>
      <c r="B175" s="20" t="s">
        <v>5035</v>
      </c>
      <c r="C175" s="21" t="s">
        <v>5036</v>
      </c>
      <c r="D175" s="21" t="s">
        <v>5220</v>
      </c>
      <c r="E175" s="21" t="s">
        <v>46</v>
      </c>
      <c r="F175" s="21" t="s">
        <v>11709</v>
      </c>
      <c r="G175" s="21" t="s">
        <v>5219</v>
      </c>
    </row>
    <row r="176" spans="1:7" ht="36" x14ac:dyDescent="0.25">
      <c r="A176" s="22">
        <v>172</v>
      </c>
      <c r="B176" s="22" t="s">
        <v>5035</v>
      </c>
      <c r="C176" s="23" t="s">
        <v>5036</v>
      </c>
      <c r="D176" s="23" t="s">
        <v>5605</v>
      </c>
      <c r="E176" s="23" t="s">
        <v>46</v>
      </c>
      <c r="F176" s="23" t="s">
        <v>11710</v>
      </c>
      <c r="G176" s="23" t="s">
        <v>5604</v>
      </c>
    </row>
    <row r="177" spans="1:7" ht="36" x14ac:dyDescent="0.25">
      <c r="A177" s="20">
        <v>173</v>
      </c>
      <c r="B177" s="20" t="s">
        <v>5259</v>
      </c>
      <c r="C177" s="21" t="s">
        <v>5260</v>
      </c>
      <c r="D177" s="21" t="s">
        <v>5270</v>
      </c>
      <c r="E177" s="21" t="s">
        <v>11529</v>
      </c>
      <c r="F177" s="21" t="s">
        <v>11711</v>
      </c>
      <c r="G177" s="21" t="s">
        <v>5272</v>
      </c>
    </row>
    <row r="178" spans="1:7" ht="36" x14ac:dyDescent="0.25">
      <c r="A178" s="22">
        <v>174</v>
      </c>
      <c r="B178" s="22" t="s">
        <v>5259</v>
      </c>
      <c r="C178" s="23" t="s">
        <v>5260</v>
      </c>
      <c r="D178" s="23" t="s">
        <v>5270</v>
      </c>
      <c r="E178" s="23" t="s">
        <v>11529</v>
      </c>
      <c r="F178" s="23" t="s">
        <v>11712</v>
      </c>
      <c r="G178" s="23" t="s">
        <v>5272</v>
      </c>
    </row>
    <row r="179" spans="1:7" ht="36" x14ac:dyDescent="0.25">
      <c r="A179" s="20">
        <v>175</v>
      </c>
      <c r="B179" s="20" t="s">
        <v>5259</v>
      </c>
      <c r="C179" s="21" t="s">
        <v>5260</v>
      </c>
      <c r="D179" s="21" t="s">
        <v>5270</v>
      </c>
      <c r="E179" s="21" t="s">
        <v>11529</v>
      </c>
      <c r="F179" s="21" t="s">
        <v>11713</v>
      </c>
      <c r="G179" s="21" t="s">
        <v>5272</v>
      </c>
    </row>
    <row r="180" spans="1:7" ht="36" x14ac:dyDescent="0.25">
      <c r="A180" s="22">
        <v>176</v>
      </c>
      <c r="B180" s="22" t="s">
        <v>5259</v>
      </c>
      <c r="C180" s="23" t="s">
        <v>5260</v>
      </c>
      <c r="D180" s="23" t="s">
        <v>5270</v>
      </c>
      <c r="E180" s="23" t="s">
        <v>11529</v>
      </c>
      <c r="F180" s="23" t="s">
        <v>11714</v>
      </c>
      <c r="G180" s="23" t="s">
        <v>5272</v>
      </c>
    </row>
    <row r="181" spans="1:7" ht="36" x14ac:dyDescent="0.25">
      <c r="A181" s="20">
        <v>177</v>
      </c>
      <c r="B181" s="20" t="s">
        <v>5259</v>
      </c>
      <c r="C181" s="21" t="s">
        <v>5260</v>
      </c>
      <c r="D181" s="21" t="s">
        <v>5270</v>
      </c>
      <c r="E181" s="21" t="s">
        <v>11529</v>
      </c>
      <c r="F181" s="21" t="s">
        <v>11715</v>
      </c>
      <c r="G181" s="21" t="s">
        <v>5272</v>
      </c>
    </row>
    <row r="182" spans="1:7" ht="36" x14ac:dyDescent="0.25">
      <c r="A182" s="22">
        <v>178</v>
      </c>
      <c r="B182" s="22" t="s">
        <v>5259</v>
      </c>
      <c r="C182" s="23" t="s">
        <v>5260</v>
      </c>
      <c r="D182" s="23" t="s">
        <v>5270</v>
      </c>
      <c r="E182" s="23" t="s">
        <v>46</v>
      </c>
      <c r="F182" s="23" t="s">
        <v>11716</v>
      </c>
      <c r="G182" s="23" t="s">
        <v>5272</v>
      </c>
    </row>
    <row r="183" spans="1:7" ht="36" x14ac:dyDescent="0.25">
      <c r="A183" s="20">
        <v>179</v>
      </c>
      <c r="B183" s="20" t="s">
        <v>5259</v>
      </c>
      <c r="C183" s="21" t="s">
        <v>5260</v>
      </c>
      <c r="D183" s="21" t="s">
        <v>5273</v>
      </c>
      <c r="E183" s="21" t="s">
        <v>46</v>
      </c>
      <c r="F183" s="21" t="s">
        <v>11717</v>
      </c>
      <c r="G183" s="21" t="s">
        <v>5275</v>
      </c>
    </row>
    <row r="184" spans="1:7" ht="18" x14ac:dyDescent="0.25">
      <c r="A184" s="22">
        <v>180</v>
      </c>
      <c r="B184" s="22" t="s">
        <v>5259</v>
      </c>
      <c r="C184" s="23" t="s">
        <v>5260</v>
      </c>
      <c r="D184" s="23" t="s">
        <v>11215</v>
      </c>
      <c r="E184" s="23" t="s">
        <v>46</v>
      </c>
      <c r="F184" s="23" t="s">
        <v>11718</v>
      </c>
      <c r="G184" s="23" t="s">
        <v>5388</v>
      </c>
    </row>
    <row r="185" spans="1:7" ht="36" x14ac:dyDescent="0.25">
      <c r="A185" s="20">
        <v>181</v>
      </c>
      <c r="B185" s="20" t="s">
        <v>5259</v>
      </c>
      <c r="C185" s="21" t="s">
        <v>5260</v>
      </c>
      <c r="D185" s="21" t="s">
        <v>5575</v>
      </c>
      <c r="E185" s="21" t="s">
        <v>46</v>
      </c>
      <c r="F185" s="21" t="s">
        <v>11719</v>
      </c>
      <c r="G185" s="21" t="s">
        <v>5584</v>
      </c>
    </row>
    <row r="186" spans="1:7" ht="36" x14ac:dyDescent="0.25">
      <c r="A186" s="22">
        <v>182</v>
      </c>
      <c r="B186" s="22" t="s">
        <v>5259</v>
      </c>
      <c r="C186" s="23" t="s">
        <v>5260</v>
      </c>
      <c r="D186" s="23" t="s">
        <v>5575</v>
      </c>
      <c r="E186" s="23" t="s">
        <v>46</v>
      </c>
      <c r="F186" s="23" t="s">
        <v>11720</v>
      </c>
      <c r="G186" s="23" t="s">
        <v>5584</v>
      </c>
    </row>
    <row r="187" spans="1:7" ht="36" x14ac:dyDescent="0.25">
      <c r="A187" s="20">
        <v>183</v>
      </c>
      <c r="B187" s="20" t="s">
        <v>5259</v>
      </c>
      <c r="C187" s="21" t="s">
        <v>5260</v>
      </c>
      <c r="D187" s="21" t="s">
        <v>5575</v>
      </c>
      <c r="E187" s="21" t="s">
        <v>46</v>
      </c>
      <c r="F187" s="21" t="s">
        <v>11721</v>
      </c>
      <c r="G187" s="21" t="s">
        <v>5584</v>
      </c>
    </row>
    <row r="188" spans="1:7" ht="36" x14ac:dyDescent="0.25">
      <c r="A188" s="22">
        <v>184</v>
      </c>
      <c r="B188" s="22" t="s">
        <v>5259</v>
      </c>
      <c r="C188" s="23" t="s">
        <v>5260</v>
      </c>
      <c r="D188" s="23" t="s">
        <v>5575</v>
      </c>
      <c r="E188" s="23" t="s">
        <v>11525</v>
      </c>
      <c r="F188" s="23" t="s">
        <v>11722</v>
      </c>
      <c r="G188" s="23" t="s">
        <v>5584</v>
      </c>
    </row>
    <row r="189" spans="1:7" ht="36" x14ac:dyDescent="0.25">
      <c r="A189" s="20">
        <v>185</v>
      </c>
      <c r="B189" s="20" t="s">
        <v>5259</v>
      </c>
      <c r="C189" s="21" t="s">
        <v>5260</v>
      </c>
      <c r="D189" s="21" t="s">
        <v>5575</v>
      </c>
      <c r="E189" s="21" t="s">
        <v>46</v>
      </c>
      <c r="F189" s="21" t="s">
        <v>11723</v>
      </c>
      <c r="G189" s="21" t="s">
        <v>5604</v>
      </c>
    </row>
    <row r="190" spans="1:7" ht="18" x14ac:dyDescent="0.25">
      <c r="A190" s="22">
        <v>186</v>
      </c>
      <c r="B190" s="22" t="s">
        <v>5437</v>
      </c>
      <c r="C190" s="23" t="s">
        <v>5438</v>
      </c>
      <c r="D190" s="23" t="s">
        <v>5481</v>
      </c>
      <c r="E190" s="23" t="s">
        <v>46</v>
      </c>
      <c r="F190" s="23" t="s">
        <v>11724</v>
      </c>
      <c r="G190" s="23" t="s">
        <v>5219</v>
      </c>
    </row>
    <row r="191" spans="1:7" ht="18" x14ac:dyDescent="0.25">
      <c r="A191" s="20">
        <v>187</v>
      </c>
      <c r="B191" s="20" t="s">
        <v>5437</v>
      </c>
      <c r="C191" s="21" t="s">
        <v>5438</v>
      </c>
      <c r="D191" s="21" t="s">
        <v>5481</v>
      </c>
      <c r="E191" s="21" t="s">
        <v>46</v>
      </c>
      <c r="F191" s="21" t="s">
        <v>11725</v>
      </c>
      <c r="G191" s="21" t="s">
        <v>5461</v>
      </c>
    </row>
    <row r="192" spans="1:7" ht="36" x14ac:dyDescent="0.25">
      <c r="A192" s="22">
        <v>188</v>
      </c>
      <c r="B192" s="22" t="s">
        <v>5488</v>
      </c>
      <c r="C192" s="23" t="s">
        <v>5489</v>
      </c>
      <c r="D192" s="23" t="s">
        <v>5490</v>
      </c>
      <c r="E192" s="23" t="s">
        <v>46</v>
      </c>
      <c r="F192" s="23" t="s">
        <v>11726</v>
      </c>
      <c r="G192" s="23" t="s">
        <v>5492</v>
      </c>
    </row>
    <row r="193" spans="1:7" ht="18" x14ac:dyDescent="0.25">
      <c r="A193" s="20">
        <v>189</v>
      </c>
      <c r="B193" s="20" t="s">
        <v>5488</v>
      </c>
      <c r="C193" s="21" t="s">
        <v>5489</v>
      </c>
      <c r="D193" s="21" t="s">
        <v>5490</v>
      </c>
      <c r="E193" s="21" t="s">
        <v>11529</v>
      </c>
      <c r="F193" s="21" t="s">
        <v>11727</v>
      </c>
      <c r="G193" s="21" t="s">
        <v>5492</v>
      </c>
    </row>
    <row r="194" spans="1:7" ht="18" x14ac:dyDescent="0.25">
      <c r="A194" s="22">
        <v>190</v>
      </c>
      <c r="B194" s="22" t="s">
        <v>5488</v>
      </c>
      <c r="C194" s="23" t="s">
        <v>5489</v>
      </c>
      <c r="D194" s="23" t="s">
        <v>5490</v>
      </c>
      <c r="E194" s="23" t="s">
        <v>11529</v>
      </c>
      <c r="F194" s="23" t="s">
        <v>11728</v>
      </c>
      <c r="G194" s="23" t="s">
        <v>5492</v>
      </c>
    </row>
    <row r="195" spans="1:7" ht="18" x14ac:dyDescent="0.25">
      <c r="A195" s="20">
        <v>191</v>
      </c>
      <c r="B195" s="20" t="s">
        <v>5488</v>
      </c>
      <c r="C195" s="21" t="s">
        <v>5489</v>
      </c>
      <c r="D195" s="21" t="s">
        <v>5490</v>
      </c>
      <c r="E195" s="21" t="s">
        <v>11525</v>
      </c>
      <c r="F195" s="21" t="s">
        <v>11729</v>
      </c>
      <c r="G195" s="21" t="s">
        <v>5492</v>
      </c>
    </row>
    <row r="196" spans="1:7" ht="36" x14ac:dyDescent="0.25">
      <c r="A196" s="22">
        <v>192</v>
      </c>
      <c r="B196" s="22" t="s">
        <v>5488</v>
      </c>
      <c r="C196" s="23" t="s">
        <v>5489</v>
      </c>
      <c r="D196" s="23" t="s">
        <v>5490</v>
      </c>
      <c r="E196" s="23" t="s">
        <v>11525</v>
      </c>
      <c r="F196" s="23" t="s">
        <v>11730</v>
      </c>
      <c r="G196" s="23" t="s">
        <v>5492</v>
      </c>
    </row>
    <row r="197" spans="1:7" ht="18" x14ac:dyDescent="0.25">
      <c r="A197" s="20">
        <v>193</v>
      </c>
      <c r="B197" s="20" t="s">
        <v>5488</v>
      </c>
      <c r="C197" s="21" t="s">
        <v>5489</v>
      </c>
      <c r="D197" s="21" t="s">
        <v>5490</v>
      </c>
      <c r="E197" s="21" t="s">
        <v>11529</v>
      </c>
      <c r="F197" s="21" t="s">
        <v>11731</v>
      </c>
      <c r="G197" s="21" t="s">
        <v>5492</v>
      </c>
    </row>
    <row r="198" spans="1:7" ht="18" x14ac:dyDescent="0.25">
      <c r="A198" s="22">
        <v>194</v>
      </c>
      <c r="B198" s="22" t="s">
        <v>5488</v>
      </c>
      <c r="C198" s="23" t="s">
        <v>5489</v>
      </c>
      <c r="D198" s="23" t="s">
        <v>5490</v>
      </c>
      <c r="E198" s="23" t="s">
        <v>46</v>
      </c>
      <c r="F198" s="23" t="s">
        <v>11732</v>
      </c>
      <c r="G198" s="23" t="s">
        <v>5492</v>
      </c>
    </row>
    <row r="199" spans="1:7" ht="18" x14ac:dyDescent="0.25">
      <c r="A199" s="20">
        <v>195</v>
      </c>
      <c r="B199" s="20" t="s">
        <v>5488</v>
      </c>
      <c r="C199" s="21" t="s">
        <v>5489</v>
      </c>
      <c r="D199" s="21" t="s">
        <v>5490</v>
      </c>
      <c r="E199" s="21" t="s">
        <v>46</v>
      </c>
      <c r="F199" s="21" t="s">
        <v>11733</v>
      </c>
      <c r="G199" s="21" t="s">
        <v>5492</v>
      </c>
    </row>
    <row r="200" spans="1:7" ht="18" x14ac:dyDescent="0.25">
      <c r="A200" s="22">
        <v>196</v>
      </c>
      <c r="B200" s="22" t="s">
        <v>5488</v>
      </c>
      <c r="C200" s="23" t="s">
        <v>5489</v>
      </c>
      <c r="D200" s="23" t="s">
        <v>5490</v>
      </c>
      <c r="E200" s="23" t="s">
        <v>11525</v>
      </c>
      <c r="F200" s="23" t="s">
        <v>11734</v>
      </c>
      <c r="G200" s="23" t="s">
        <v>5492</v>
      </c>
    </row>
    <row r="201" spans="1:7" ht="18" x14ac:dyDescent="0.25">
      <c r="A201" s="20">
        <v>197</v>
      </c>
      <c r="B201" s="20" t="s">
        <v>5488</v>
      </c>
      <c r="C201" s="21" t="s">
        <v>5489</v>
      </c>
      <c r="D201" s="21" t="s">
        <v>5490</v>
      </c>
      <c r="E201" s="21" t="s">
        <v>46</v>
      </c>
      <c r="F201" s="21" t="s">
        <v>11735</v>
      </c>
      <c r="G201" s="21" t="s">
        <v>5492</v>
      </c>
    </row>
    <row r="202" spans="1:7" ht="36" x14ac:dyDescent="0.25">
      <c r="A202" s="22">
        <v>198</v>
      </c>
      <c r="B202" s="22" t="s">
        <v>5488</v>
      </c>
      <c r="C202" s="23" t="s">
        <v>5489</v>
      </c>
      <c r="D202" s="23" t="s">
        <v>5490</v>
      </c>
      <c r="E202" s="23" t="s">
        <v>46</v>
      </c>
      <c r="F202" s="23" t="s">
        <v>11736</v>
      </c>
      <c r="G202" s="23" t="s">
        <v>5492</v>
      </c>
    </row>
    <row r="203" spans="1:7" ht="18" x14ac:dyDescent="0.25">
      <c r="A203" s="20">
        <v>199</v>
      </c>
      <c r="B203" s="20" t="s">
        <v>5488</v>
      </c>
      <c r="C203" s="21" t="s">
        <v>5489</v>
      </c>
      <c r="D203" s="21" t="s">
        <v>5490</v>
      </c>
      <c r="E203" s="21" t="s">
        <v>11525</v>
      </c>
      <c r="F203" s="21" t="s">
        <v>11737</v>
      </c>
      <c r="G203" s="21" t="s">
        <v>5509</v>
      </c>
    </row>
    <row r="204" spans="1:7" ht="18" x14ac:dyDescent="0.25">
      <c r="A204" s="22">
        <v>200</v>
      </c>
      <c r="B204" s="22" t="s">
        <v>5488</v>
      </c>
      <c r="C204" s="23" t="s">
        <v>5489</v>
      </c>
      <c r="D204" s="23" t="s">
        <v>5490</v>
      </c>
      <c r="E204" s="23" t="s">
        <v>46</v>
      </c>
      <c r="F204" s="23" t="s">
        <v>11738</v>
      </c>
      <c r="G204" s="23" t="s">
        <v>5509</v>
      </c>
    </row>
    <row r="205" spans="1:7" ht="18" x14ac:dyDescent="0.25">
      <c r="A205" s="20">
        <v>201</v>
      </c>
      <c r="B205" s="20" t="s">
        <v>5488</v>
      </c>
      <c r="C205" s="21" t="s">
        <v>5489</v>
      </c>
      <c r="D205" s="21" t="s">
        <v>5490</v>
      </c>
      <c r="E205" s="21" t="s">
        <v>46</v>
      </c>
      <c r="F205" s="21" t="s">
        <v>11739</v>
      </c>
      <c r="G205" s="21" t="s">
        <v>5509</v>
      </c>
    </row>
    <row r="206" spans="1:7" ht="18" x14ac:dyDescent="0.25">
      <c r="A206" s="22">
        <v>202</v>
      </c>
      <c r="B206" s="22" t="s">
        <v>5488</v>
      </c>
      <c r="C206" s="23" t="s">
        <v>5489</v>
      </c>
      <c r="D206" s="23" t="s">
        <v>5490</v>
      </c>
      <c r="E206" s="23" t="s">
        <v>46</v>
      </c>
      <c r="F206" s="23" t="s">
        <v>11740</v>
      </c>
      <c r="G206" s="23" t="s">
        <v>5509</v>
      </c>
    </row>
    <row r="207" spans="1:7" ht="18" x14ac:dyDescent="0.25">
      <c r="A207" s="20">
        <v>203</v>
      </c>
      <c r="B207" s="20" t="s">
        <v>5488</v>
      </c>
      <c r="C207" s="21" t="s">
        <v>5489</v>
      </c>
      <c r="D207" s="21" t="s">
        <v>5490</v>
      </c>
      <c r="E207" s="21" t="s">
        <v>46</v>
      </c>
      <c r="F207" s="21" t="s">
        <v>11741</v>
      </c>
      <c r="G207" s="21" t="s">
        <v>5509</v>
      </c>
    </row>
    <row r="208" spans="1:7" ht="18" x14ac:dyDescent="0.25">
      <c r="A208" s="22">
        <v>204</v>
      </c>
      <c r="B208" s="22" t="s">
        <v>5488</v>
      </c>
      <c r="C208" s="23" t="s">
        <v>5489</v>
      </c>
      <c r="D208" s="23" t="s">
        <v>5490</v>
      </c>
      <c r="E208" s="23" t="s">
        <v>46</v>
      </c>
      <c r="F208" s="23" t="s">
        <v>11742</v>
      </c>
      <c r="G208" s="23" t="s">
        <v>5509</v>
      </c>
    </row>
    <row r="209" spans="1:7" ht="18" x14ac:dyDescent="0.25">
      <c r="A209" s="20">
        <v>205</v>
      </c>
      <c r="B209" s="20" t="s">
        <v>5488</v>
      </c>
      <c r="C209" s="21" t="s">
        <v>5489</v>
      </c>
      <c r="D209" s="21" t="s">
        <v>5490</v>
      </c>
      <c r="E209" s="21" t="s">
        <v>46</v>
      </c>
      <c r="F209" s="21" t="s">
        <v>11743</v>
      </c>
      <c r="G209" s="21" t="s">
        <v>5509</v>
      </c>
    </row>
    <row r="210" spans="1:7" ht="18" x14ac:dyDescent="0.25">
      <c r="A210" s="22">
        <v>206</v>
      </c>
      <c r="B210" s="22" t="s">
        <v>5488</v>
      </c>
      <c r="C210" s="23" t="s">
        <v>5489</v>
      </c>
      <c r="D210" s="23" t="s">
        <v>5490</v>
      </c>
      <c r="E210" s="23" t="s">
        <v>46</v>
      </c>
      <c r="F210" s="23" t="s">
        <v>11744</v>
      </c>
      <c r="G210" s="23" t="s">
        <v>5509</v>
      </c>
    </row>
    <row r="211" spans="1:7" ht="36" x14ac:dyDescent="0.25">
      <c r="A211" s="20">
        <v>207</v>
      </c>
      <c r="B211" s="20" t="s">
        <v>5488</v>
      </c>
      <c r="C211" s="21" t="s">
        <v>5489</v>
      </c>
      <c r="D211" s="21" t="s">
        <v>5490</v>
      </c>
      <c r="E211" s="21" t="s">
        <v>46</v>
      </c>
      <c r="F211" s="21" t="s">
        <v>11745</v>
      </c>
      <c r="G211" s="21" t="s">
        <v>5509</v>
      </c>
    </row>
    <row r="212" spans="1:7" ht="18" x14ac:dyDescent="0.25">
      <c r="A212" s="22">
        <v>208</v>
      </c>
      <c r="B212" s="22" t="s">
        <v>5488</v>
      </c>
      <c r="C212" s="23" t="s">
        <v>5489</v>
      </c>
      <c r="D212" s="23" t="s">
        <v>5490</v>
      </c>
      <c r="E212" s="23" t="s">
        <v>46</v>
      </c>
      <c r="F212" s="23" t="s">
        <v>11746</v>
      </c>
      <c r="G212" s="23" t="s">
        <v>5509</v>
      </c>
    </row>
    <row r="213" spans="1:7" ht="18" x14ac:dyDescent="0.25">
      <c r="A213" s="20">
        <v>209</v>
      </c>
      <c r="B213" s="20" t="s">
        <v>5488</v>
      </c>
      <c r="C213" s="21" t="s">
        <v>5489</v>
      </c>
      <c r="D213" s="21" t="s">
        <v>5490</v>
      </c>
      <c r="E213" s="21" t="s">
        <v>46</v>
      </c>
      <c r="F213" s="21" t="s">
        <v>11747</v>
      </c>
      <c r="G213" s="21" t="s">
        <v>5509</v>
      </c>
    </row>
    <row r="214" spans="1:7" ht="36" x14ac:dyDescent="0.25">
      <c r="A214" s="22">
        <v>210</v>
      </c>
      <c r="B214" s="22" t="s">
        <v>5488</v>
      </c>
      <c r="C214" s="23" t="s">
        <v>5489</v>
      </c>
      <c r="D214" s="23" t="s">
        <v>5490</v>
      </c>
      <c r="E214" s="23" t="s">
        <v>46</v>
      </c>
      <c r="F214" s="23" t="s">
        <v>11748</v>
      </c>
      <c r="G214" s="23" t="s">
        <v>5509</v>
      </c>
    </row>
    <row r="215" spans="1:7" ht="36" x14ac:dyDescent="0.25">
      <c r="A215" s="20">
        <v>211</v>
      </c>
      <c r="B215" s="20" t="s">
        <v>5488</v>
      </c>
      <c r="C215" s="21" t="s">
        <v>5489</v>
      </c>
      <c r="D215" s="21" t="s">
        <v>5490</v>
      </c>
      <c r="E215" s="21" t="s">
        <v>46</v>
      </c>
      <c r="F215" s="21" t="s">
        <v>11749</v>
      </c>
      <c r="G215" s="21" t="s">
        <v>5509</v>
      </c>
    </row>
    <row r="216" spans="1:7" ht="36" x14ac:dyDescent="0.25">
      <c r="A216" s="22">
        <v>212</v>
      </c>
      <c r="B216" s="22" t="s">
        <v>5488</v>
      </c>
      <c r="C216" s="23" t="s">
        <v>5489</v>
      </c>
      <c r="D216" s="23" t="s">
        <v>5729</v>
      </c>
      <c r="E216" s="23" t="s">
        <v>46</v>
      </c>
      <c r="F216" s="23" t="s">
        <v>11750</v>
      </c>
      <c r="G216" s="23" t="s">
        <v>5727</v>
      </c>
    </row>
    <row r="217" spans="1:7" ht="18" x14ac:dyDescent="0.25">
      <c r="A217" s="20">
        <v>213</v>
      </c>
      <c r="B217" s="20" t="s">
        <v>5488</v>
      </c>
      <c r="C217" s="21" t="s">
        <v>5489</v>
      </c>
      <c r="D217" s="21" t="s">
        <v>5740</v>
      </c>
      <c r="E217" s="21" t="s">
        <v>11525</v>
      </c>
      <c r="F217" s="21" t="s">
        <v>11751</v>
      </c>
      <c r="G217" s="21" t="s">
        <v>5743</v>
      </c>
    </row>
    <row r="218" spans="1:7" ht="18" x14ac:dyDescent="0.25">
      <c r="A218" s="22">
        <v>214</v>
      </c>
      <c r="B218" s="22" t="s">
        <v>5488</v>
      </c>
      <c r="C218" s="23" t="s">
        <v>5489</v>
      </c>
      <c r="D218" s="23" t="s">
        <v>5740</v>
      </c>
      <c r="E218" s="23" t="s">
        <v>46</v>
      </c>
      <c r="F218" s="23" t="s">
        <v>11752</v>
      </c>
      <c r="G218" s="23" t="s">
        <v>5743</v>
      </c>
    </row>
    <row r="219" spans="1:7" ht="18" x14ac:dyDescent="0.25">
      <c r="A219" s="20">
        <v>215</v>
      </c>
      <c r="B219" s="20" t="s">
        <v>5488</v>
      </c>
      <c r="C219" s="21" t="s">
        <v>5489</v>
      </c>
      <c r="D219" s="21" t="s">
        <v>5747</v>
      </c>
      <c r="E219" s="21" t="s">
        <v>11525</v>
      </c>
      <c r="F219" s="21" t="s">
        <v>11753</v>
      </c>
      <c r="G219" s="21" t="s">
        <v>5750</v>
      </c>
    </row>
    <row r="220" spans="1:7" ht="18" x14ac:dyDescent="0.25">
      <c r="A220" s="22">
        <v>216</v>
      </c>
      <c r="B220" s="22" t="s">
        <v>5488</v>
      </c>
      <c r="C220" s="23" t="s">
        <v>5489</v>
      </c>
      <c r="D220" s="23" t="s">
        <v>5751</v>
      </c>
      <c r="E220" s="23" t="s">
        <v>11529</v>
      </c>
      <c r="F220" s="23" t="s">
        <v>11754</v>
      </c>
      <c r="G220" s="23" t="s">
        <v>5753</v>
      </c>
    </row>
    <row r="221" spans="1:7" ht="18" x14ac:dyDescent="0.25">
      <c r="A221" s="20">
        <v>217</v>
      </c>
      <c r="B221" s="20" t="s">
        <v>5488</v>
      </c>
      <c r="C221" s="21" t="s">
        <v>5489</v>
      </c>
      <c r="D221" s="21" t="s">
        <v>5751</v>
      </c>
      <c r="E221" s="21" t="s">
        <v>11525</v>
      </c>
      <c r="F221" s="21" t="s">
        <v>11755</v>
      </c>
      <c r="G221" s="21" t="s">
        <v>5753</v>
      </c>
    </row>
    <row r="222" spans="1:7" ht="18" x14ac:dyDescent="0.25">
      <c r="A222" s="22">
        <v>218</v>
      </c>
      <c r="B222" s="22" t="s">
        <v>5488</v>
      </c>
      <c r="C222" s="23" t="s">
        <v>5489</v>
      </c>
      <c r="D222" s="23" t="s">
        <v>5751</v>
      </c>
      <c r="E222" s="23" t="s">
        <v>46</v>
      </c>
      <c r="F222" s="23" t="s">
        <v>11756</v>
      </c>
      <c r="G222" s="23" t="s">
        <v>5753</v>
      </c>
    </row>
    <row r="223" spans="1:7" ht="18" x14ac:dyDescent="0.25">
      <c r="A223" s="20">
        <v>219</v>
      </c>
      <c r="B223" s="20" t="s">
        <v>5488</v>
      </c>
      <c r="C223" s="21" t="s">
        <v>5489</v>
      </c>
      <c r="D223" s="21" t="s">
        <v>5751</v>
      </c>
      <c r="E223" s="21" t="s">
        <v>11529</v>
      </c>
      <c r="F223" s="21" t="s">
        <v>11757</v>
      </c>
      <c r="G223" s="21" t="s">
        <v>5753</v>
      </c>
    </row>
    <row r="224" spans="1:7" ht="36" x14ac:dyDescent="0.25">
      <c r="A224" s="22">
        <v>220</v>
      </c>
      <c r="B224" s="22" t="s">
        <v>5488</v>
      </c>
      <c r="C224" s="23" t="s">
        <v>5489</v>
      </c>
      <c r="D224" s="23" t="s">
        <v>5751</v>
      </c>
      <c r="E224" s="23" t="s">
        <v>46</v>
      </c>
      <c r="F224" s="23" t="s">
        <v>11758</v>
      </c>
      <c r="G224" s="23" t="s">
        <v>5753</v>
      </c>
    </row>
    <row r="225" spans="1:7" ht="18" x14ac:dyDescent="0.25">
      <c r="A225" s="20">
        <v>221</v>
      </c>
      <c r="B225" s="20" t="s">
        <v>5488</v>
      </c>
      <c r="C225" s="21" t="s">
        <v>5489</v>
      </c>
      <c r="D225" s="21" t="s">
        <v>5751</v>
      </c>
      <c r="E225" s="21" t="s">
        <v>46</v>
      </c>
      <c r="F225" s="21" t="s">
        <v>11759</v>
      </c>
      <c r="G225" s="21" t="s">
        <v>5753</v>
      </c>
    </row>
    <row r="226" spans="1:7" ht="36" x14ac:dyDescent="0.25">
      <c r="A226" s="22">
        <v>222</v>
      </c>
      <c r="B226" s="22" t="s">
        <v>5488</v>
      </c>
      <c r="C226" s="23" t="s">
        <v>5489</v>
      </c>
      <c r="D226" s="23" t="s">
        <v>5751</v>
      </c>
      <c r="E226" s="23" t="s">
        <v>11525</v>
      </c>
      <c r="F226" s="23" t="s">
        <v>11760</v>
      </c>
      <c r="G226" s="23" t="s">
        <v>5753</v>
      </c>
    </row>
    <row r="227" spans="1:7" ht="18" x14ac:dyDescent="0.25">
      <c r="A227" s="20">
        <v>223</v>
      </c>
      <c r="B227" s="20" t="s">
        <v>5488</v>
      </c>
      <c r="C227" s="21" t="s">
        <v>5489</v>
      </c>
      <c r="D227" s="21" t="s">
        <v>5751</v>
      </c>
      <c r="E227" s="21" t="s">
        <v>11525</v>
      </c>
      <c r="F227" s="21" t="s">
        <v>11761</v>
      </c>
      <c r="G227" s="21" t="s">
        <v>5753</v>
      </c>
    </row>
    <row r="228" spans="1:7" ht="36" x14ac:dyDescent="0.25">
      <c r="A228" s="22">
        <v>224</v>
      </c>
      <c r="B228" s="22" t="s">
        <v>5488</v>
      </c>
      <c r="C228" s="23" t="s">
        <v>5489</v>
      </c>
      <c r="D228" s="23" t="s">
        <v>5751</v>
      </c>
      <c r="E228" s="23" t="s">
        <v>11525</v>
      </c>
      <c r="F228" s="23" t="s">
        <v>11762</v>
      </c>
      <c r="G228" s="23" t="s">
        <v>5753</v>
      </c>
    </row>
    <row r="229" spans="1:7" ht="18" x14ac:dyDescent="0.25">
      <c r="A229" s="20">
        <v>225</v>
      </c>
      <c r="B229" s="20" t="s">
        <v>5488</v>
      </c>
      <c r="C229" s="21" t="s">
        <v>5489</v>
      </c>
      <c r="D229" s="21" t="s">
        <v>5751</v>
      </c>
      <c r="E229" s="21" t="s">
        <v>46</v>
      </c>
      <c r="F229" s="21" t="s">
        <v>11763</v>
      </c>
      <c r="G229" s="21" t="s">
        <v>5753</v>
      </c>
    </row>
    <row r="230" spans="1:7" ht="18" x14ac:dyDescent="0.25">
      <c r="A230" s="22">
        <v>226</v>
      </c>
      <c r="B230" s="22" t="s">
        <v>5488</v>
      </c>
      <c r="C230" s="23" t="s">
        <v>5489</v>
      </c>
      <c r="D230" s="23" t="s">
        <v>5751</v>
      </c>
      <c r="E230" s="23" t="s">
        <v>46</v>
      </c>
      <c r="F230" s="23" t="s">
        <v>11764</v>
      </c>
      <c r="G230" s="23" t="s">
        <v>5753</v>
      </c>
    </row>
  </sheetData>
  <autoFilter ref="A4:G230" xr:uid="{00000000-0009-0000-0000-000007000000}"/>
  <printOptions horizontalCentered="1"/>
  <pageMargins left="0.75" right="0.75" top="1" bottom="1" header="0.5" footer="0.5"/>
  <pageSetup paperSize="9" fitToHeight="0" orientation="landscape"/>
  <headerFooter>
    <oddFooter>&amp;Cصفحة &amp;P من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52976"/>
    <pageSetUpPr fitToPage="1"/>
  </sheetPr>
  <dimension ref="A1:H286"/>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8" customWidth="1"/>
    <col min="3" max="3" width="16" customWidth="1"/>
    <col min="4" max="4" width="22" customWidth="1"/>
    <col min="5" max="5" width="42" customWidth="1"/>
    <col min="6" max="6" width="28" customWidth="1"/>
    <col min="7" max="7" width="42" customWidth="1"/>
    <col min="8" max="8" width="10" customWidth="1"/>
  </cols>
  <sheetData>
    <row r="1" spans="1:8" ht="22.8" x14ac:dyDescent="0.65">
      <c r="A1" s="10" t="s">
        <v>11765</v>
      </c>
      <c r="B1" s="2"/>
      <c r="C1" s="2"/>
      <c r="D1" s="2"/>
      <c r="E1" s="2"/>
      <c r="F1" s="2"/>
      <c r="G1" s="2"/>
      <c r="H1" s="2"/>
    </row>
    <row r="2" spans="1:8" ht="18.600000000000001" x14ac:dyDescent="0.55000000000000004">
      <c r="A2" s="11" t="s">
        <v>64</v>
      </c>
      <c r="B2" s="2"/>
      <c r="C2" s="2"/>
      <c r="D2" s="2"/>
      <c r="E2" s="2"/>
      <c r="F2" s="2"/>
      <c r="G2" s="2"/>
      <c r="H2" s="2"/>
    </row>
    <row r="3" spans="1:8" ht="18.600000000000001" x14ac:dyDescent="0.55000000000000004">
      <c r="A3" s="2"/>
      <c r="B3" s="2"/>
      <c r="C3" s="2"/>
      <c r="D3" s="2"/>
      <c r="E3" s="2"/>
      <c r="F3" s="2"/>
      <c r="G3" s="2"/>
      <c r="H3" s="2"/>
    </row>
    <row r="4" spans="1:8" ht="37.950000000000003" customHeight="1" x14ac:dyDescent="0.25">
      <c r="A4" s="18" t="s">
        <v>49</v>
      </c>
      <c r="B4" s="18" t="s">
        <v>65</v>
      </c>
      <c r="C4" s="18" t="s">
        <v>66</v>
      </c>
      <c r="D4" s="18" t="s">
        <v>5910</v>
      </c>
      <c r="E4" s="18" t="s">
        <v>11766</v>
      </c>
      <c r="F4" s="18" t="s">
        <v>11767</v>
      </c>
      <c r="G4" s="18" t="s">
        <v>11768</v>
      </c>
      <c r="H4" s="18" t="s">
        <v>67</v>
      </c>
    </row>
    <row r="5" spans="1:8" ht="36" x14ac:dyDescent="0.25">
      <c r="A5" s="20">
        <v>1</v>
      </c>
      <c r="B5" s="20" t="s">
        <v>70</v>
      </c>
      <c r="C5" s="21" t="s">
        <v>71</v>
      </c>
      <c r="D5" s="21" t="s">
        <v>11769</v>
      </c>
      <c r="E5" s="21" t="s">
        <v>11770</v>
      </c>
      <c r="F5" s="21" t="s">
        <v>11771</v>
      </c>
      <c r="G5" s="21" t="s">
        <v>11772</v>
      </c>
      <c r="H5" s="21" t="s">
        <v>205</v>
      </c>
    </row>
    <row r="6" spans="1:8" ht="36" x14ac:dyDescent="0.25">
      <c r="A6" s="22">
        <v>2</v>
      </c>
      <c r="B6" s="22" t="s">
        <v>70</v>
      </c>
      <c r="C6" s="23" t="s">
        <v>71</v>
      </c>
      <c r="D6" s="23" t="s">
        <v>11769</v>
      </c>
      <c r="E6" s="23" t="s">
        <v>11773</v>
      </c>
      <c r="F6" s="23" t="s">
        <v>11774</v>
      </c>
      <c r="G6" s="23" t="s">
        <v>11775</v>
      </c>
      <c r="H6" s="23" t="s">
        <v>205</v>
      </c>
    </row>
    <row r="7" spans="1:8" ht="36" x14ac:dyDescent="0.25">
      <c r="A7" s="20">
        <v>3</v>
      </c>
      <c r="B7" s="20" t="s">
        <v>70</v>
      </c>
      <c r="C7" s="21" t="s">
        <v>71</v>
      </c>
      <c r="D7" s="21" t="s">
        <v>11769</v>
      </c>
      <c r="E7" s="21" t="s">
        <v>11776</v>
      </c>
      <c r="F7" s="21" t="s">
        <v>11777</v>
      </c>
      <c r="G7" s="21" t="s">
        <v>11778</v>
      </c>
      <c r="H7" s="21" t="s">
        <v>205</v>
      </c>
    </row>
    <row r="8" spans="1:8" ht="54" x14ac:dyDescent="0.25">
      <c r="A8" s="22">
        <v>4</v>
      </c>
      <c r="B8" s="22" t="s">
        <v>70</v>
      </c>
      <c r="C8" s="23" t="s">
        <v>71</v>
      </c>
      <c r="D8" s="23" t="s">
        <v>11769</v>
      </c>
      <c r="E8" s="23" t="s">
        <v>11779</v>
      </c>
      <c r="F8" s="23" t="s">
        <v>11780</v>
      </c>
      <c r="G8" s="23" t="s">
        <v>11781</v>
      </c>
      <c r="H8" s="23" t="s">
        <v>205</v>
      </c>
    </row>
    <row r="9" spans="1:8" ht="36" x14ac:dyDescent="0.25">
      <c r="A9" s="20">
        <v>5</v>
      </c>
      <c r="B9" s="20" t="s">
        <v>70</v>
      </c>
      <c r="C9" s="21" t="s">
        <v>71</v>
      </c>
      <c r="D9" s="21" t="s">
        <v>11769</v>
      </c>
      <c r="E9" s="21" t="s">
        <v>11782</v>
      </c>
      <c r="F9" s="21" t="s">
        <v>11783</v>
      </c>
      <c r="G9" s="21" t="s">
        <v>11784</v>
      </c>
      <c r="H9" s="21" t="s">
        <v>205</v>
      </c>
    </row>
    <row r="10" spans="1:8" ht="36" x14ac:dyDescent="0.25">
      <c r="A10" s="22">
        <v>6</v>
      </c>
      <c r="B10" s="22" t="s">
        <v>70</v>
      </c>
      <c r="C10" s="23" t="s">
        <v>71</v>
      </c>
      <c r="D10" s="23" t="s">
        <v>207</v>
      </c>
      <c r="E10" s="23" t="s">
        <v>11785</v>
      </c>
      <c r="F10" s="23" t="s">
        <v>11786</v>
      </c>
      <c r="G10" s="23" t="s">
        <v>11787</v>
      </c>
      <c r="H10" s="23" t="s">
        <v>11788</v>
      </c>
    </row>
    <row r="11" spans="1:8" ht="36" x14ac:dyDescent="0.25">
      <c r="A11" s="20">
        <v>7</v>
      </c>
      <c r="B11" s="20" t="s">
        <v>70</v>
      </c>
      <c r="C11" s="21" t="s">
        <v>71</v>
      </c>
      <c r="D11" s="21" t="s">
        <v>219</v>
      </c>
      <c r="E11" s="21" t="s">
        <v>11789</v>
      </c>
      <c r="F11" s="21" t="s">
        <v>11790</v>
      </c>
      <c r="G11" s="21" t="s">
        <v>11791</v>
      </c>
      <c r="H11" s="21" t="s">
        <v>242</v>
      </c>
    </row>
    <row r="12" spans="1:8" ht="36" x14ac:dyDescent="0.25">
      <c r="A12" s="22">
        <v>8</v>
      </c>
      <c r="B12" s="22" t="s">
        <v>70</v>
      </c>
      <c r="C12" s="23" t="s">
        <v>71</v>
      </c>
      <c r="D12" s="23" t="s">
        <v>219</v>
      </c>
      <c r="E12" s="23" t="s">
        <v>11792</v>
      </c>
      <c r="F12" s="23" t="s">
        <v>11793</v>
      </c>
      <c r="G12" s="23" t="s">
        <v>11794</v>
      </c>
      <c r="H12" s="23" t="s">
        <v>242</v>
      </c>
    </row>
    <row r="13" spans="1:8" ht="36" x14ac:dyDescent="0.25">
      <c r="A13" s="20">
        <v>9</v>
      </c>
      <c r="B13" s="20" t="s">
        <v>70</v>
      </c>
      <c r="C13" s="21" t="s">
        <v>71</v>
      </c>
      <c r="D13" s="21" t="s">
        <v>219</v>
      </c>
      <c r="E13" s="21" t="s">
        <v>11795</v>
      </c>
      <c r="F13" s="21" t="s">
        <v>11796</v>
      </c>
      <c r="G13" s="21" t="s">
        <v>11797</v>
      </c>
      <c r="H13" s="21" t="s">
        <v>242</v>
      </c>
    </row>
    <row r="14" spans="1:8" ht="36" x14ac:dyDescent="0.25">
      <c r="A14" s="22">
        <v>10</v>
      </c>
      <c r="B14" s="22" t="s">
        <v>70</v>
      </c>
      <c r="C14" s="23" t="s">
        <v>71</v>
      </c>
      <c r="D14" s="23" t="s">
        <v>219</v>
      </c>
      <c r="E14" s="23" t="s">
        <v>11798</v>
      </c>
      <c r="F14" s="23" t="s">
        <v>11799</v>
      </c>
      <c r="G14" s="23" t="s">
        <v>11800</v>
      </c>
      <c r="H14" s="23" t="s">
        <v>229</v>
      </c>
    </row>
    <row r="15" spans="1:8" ht="36" x14ac:dyDescent="0.25">
      <c r="A15" s="20">
        <v>11</v>
      </c>
      <c r="B15" s="20" t="s">
        <v>70</v>
      </c>
      <c r="C15" s="21" t="s">
        <v>71</v>
      </c>
      <c r="D15" s="21" t="s">
        <v>219</v>
      </c>
      <c r="E15" s="21" t="s">
        <v>11801</v>
      </c>
      <c r="F15" s="21" t="s">
        <v>11802</v>
      </c>
      <c r="G15" s="21" t="s">
        <v>11803</v>
      </c>
      <c r="H15" s="21" t="s">
        <v>242</v>
      </c>
    </row>
    <row r="16" spans="1:8" ht="36" x14ac:dyDescent="0.25">
      <c r="A16" s="22">
        <v>12</v>
      </c>
      <c r="B16" s="22" t="s">
        <v>70</v>
      </c>
      <c r="C16" s="23" t="s">
        <v>71</v>
      </c>
      <c r="D16" s="23" t="s">
        <v>255</v>
      </c>
      <c r="E16" s="23" t="s">
        <v>11804</v>
      </c>
      <c r="F16" s="23" t="s">
        <v>11805</v>
      </c>
      <c r="G16" s="23" t="s">
        <v>11806</v>
      </c>
      <c r="H16" s="23" t="s">
        <v>264</v>
      </c>
    </row>
    <row r="17" spans="1:8" ht="36" x14ac:dyDescent="0.25">
      <c r="A17" s="20">
        <v>13</v>
      </c>
      <c r="B17" s="20" t="s">
        <v>70</v>
      </c>
      <c r="C17" s="21" t="s">
        <v>71</v>
      </c>
      <c r="D17" s="21" t="s">
        <v>11807</v>
      </c>
      <c r="E17" s="21" t="s">
        <v>11808</v>
      </c>
      <c r="F17" s="21" t="s">
        <v>11809</v>
      </c>
      <c r="G17" s="21" t="s">
        <v>11810</v>
      </c>
      <c r="H17" s="21" t="s">
        <v>11811</v>
      </c>
    </row>
    <row r="18" spans="1:8" ht="36" x14ac:dyDescent="0.25">
      <c r="A18" s="22">
        <v>14</v>
      </c>
      <c r="B18" s="22" t="s">
        <v>70</v>
      </c>
      <c r="C18" s="23" t="s">
        <v>71</v>
      </c>
      <c r="D18" s="23" t="s">
        <v>11807</v>
      </c>
      <c r="E18" s="23" t="s">
        <v>11812</v>
      </c>
      <c r="F18" s="23" t="s">
        <v>11813</v>
      </c>
      <c r="G18" s="23" t="s">
        <v>11814</v>
      </c>
      <c r="H18" s="23" t="s">
        <v>11811</v>
      </c>
    </row>
    <row r="19" spans="1:8" ht="36" x14ac:dyDescent="0.25">
      <c r="A19" s="20">
        <v>15</v>
      </c>
      <c r="B19" s="20" t="s">
        <v>70</v>
      </c>
      <c r="C19" s="21" t="s">
        <v>71</v>
      </c>
      <c r="D19" s="21" t="s">
        <v>11807</v>
      </c>
      <c r="E19" s="21" t="s">
        <v>11815</v>
      </c>
      <c r="F19" s="21" t="s">
        <v>11813</v>
      </c>
      <c r="G19" s="21" t="s">
        <v>11816</v>
      </c>
      <c r="H19" s="21" t="s">
        <v>11811</v>
      </c>
    </row>
    <row r="20" spans="1:8" ht="36" x14ac:dyDescent="0.25">
      <c r="A20" s="22">
        <v>16</v>
      </c>
      <c r="B20" s="22" t="s">
        <v>70</v>
      </c>
      <c r="C20" s="23" t="s">
        <v>71</v>
      </c>
      <c r="D20" s="23" t="s">
        <v>11807</v>
      </c>
      <c r="E20" s="23" t="s">
        <v>11817</v>
      </c>
      <c r="F20" s="23" t="s">
        <v>11818</v>
      </c>
      <c r="G20" s="23" t="s">
        <v>11819</v>
      </c>
      <c r="H20" s="23" t="s">
        <v>11820</v>
      </c>
    </row>
    <row r="21" spans="1:8" ht="36" x14ac:dyDescent="0.25">
      <c r="A21" s="20">
        <v>17</v>
      </c>
      <c r="B21" s="20" t="s">
        <v>70</v>
      </c>
      <c r="C21" s="21" t="s">
        <v>71</v>
      </c>
      <c r="D21" s="21" t="s">
        <v>11807</v>
      </c>
      <c r="E21" s="21" t="s">
        <v>11821</v>
      </c>
      <c r="F21" s="21" t="s">
        <v>11822</v>
      </c>
      <c r="G21" s="21" t="s">
        <v>11823</v>
      </c>
      <c r="H21" s="21" t="s">
        <v>11820</v>
      </c>
    </row>
    <row r="22" spans="1:8" ht="36" x14ac:dyDescent="0.25">
      <c r="A22" s="22">
        <v>18</v>
      </c>
      <c r="B22" s="22" t="s">
        <v>70</v>
      </c>
      <c r="C22" s="23" t="s">
        <v>71</v>
      </c>
      <c r="D22" s="23" t="s">
        <v>11807</v>
      </c>
      <c r="E22" s="23" t="s">
        <v>11824</v>
      </c>
      <c r="F22" s="23" t="s">
        <v>11825</v>
      </c>
      <c r="G22" s="23" t="s">
        <v>11826</v>
      </c>
      <c r="H22" s="23" t="s">
        <v>11820</v>
      </c>
    </row>
    <row r="23" spans="1:8" ht="36" x14ac:dyDescent="0.25">
      <c r="A23" s="20">
        <v>19</v>
      </c>
      <c r="B23" s="20" t="s">
        <v>292</v>
      </c>
      <c r="C23" s="21" t="s">
        <v>293</v>
      </c>
      <c r="D23" s="21" t="s">
        <v>294</v>
      </c>
      <c r="E23" s="21" t="s">
        <v>11827</v>
      </c>
      <c r="F23" s="21" t="s">
        <v>11828</v>
      </c>
      <c r="G23" s="21" t="s">
        <v>11829</v>
      </c>
      <c r="H23" s="21" t="s">
        <v>121</v>
      </c>
    </row>
    <row r="24" spans="1:8" ht="36" x14ac:dyDescent="0.25">
      <c r="A24" s="22">
        <v>20</v>
      </c>
      <c r="B24" s="22" t="s">
        <v>292</v>
      </c>
      <c r="C24" s="23" t="s">
        <v>293</v>
      </c>
      <c r="D24" s="23" t="s">
        <v>318</v>
      </c>
      <c r="E24" s="23" t="s">
        <v>11830</v>
      </c>
      <c r="F24" s="23" t="s">
        <v>11831</v>
      </c>
      <c r="G24" s="23" t="s">
        <v>11832</v>
      </c>
      <c r="H24" s="23" t="s">
        <v>108</v>
      </c>
    </row>
    <row r="25" spans="1:8" ht="36" x14ac:dyDescent="0.25">
      <c r="A25" s="20">
        <v>21</v>
      </c>
      <c r="B25" s="20" t="s">
        <v>292</v>
      </c>
      <c r="C25" s="21" t="s">
        <v>293</v>
      </c>
      <c r="D25" s="21" t="s">
        <v>321</v>
      </c>
      <c r="E25" s="21" t="s">
        <v>11833</v>
      </c>
      <c r="F25" s="21" t="s">
        <v>11834</v>
      </c>
      <c r="G25" s="21" t="s">
        <v>11835</v>
      </c>
      <c r="H25" s="21" t="s">
        <v>327</v>
      </c>
    </row>
    <row r="26" spans="1:8" ht="36" x14ac:dyDescent="0.25">
      <c r="A26" s="22">
        <v>22</v>
      </c>
      <c r="B26" s="22" t="s">
        <v>292</v>
      </c>
      <c r="C26" s="23" t="s">
        <v>293</v>
      </c>
      <c r="D26" s="23" t="s">
        <v>321</v>
      </c>
      <c r="E26" s="23" t="s">
        <v>11836</v>
      </c>
      <c r="F26" s="23" t="s">
        <v>11837</v>
      </c>
      <c r="G26" s="23" t="s">
        <v>11838</v>
      </c>
      <c r="H26" s="23" t="s">
        <v>327</v>
      </c>
    </row>
    <row r="27" spans="1:8" ht="36" x14ac:dyDescent="0.25">
      <c r="A27" s="20">
        <v>23</v>
      </c>
      <c r="B27" s="20" t="s">
        <v>292</v>
      </c>
      <c r="C27" s="21" t="s">
        <v>293</v>
      </c>
      <c r="D27" s="21" t="s">
        <v>363</v>
      </c>
      <c r="E27" s="21" t="s">
        <v>11839</v>
      </c>
      <c r="F27" s="21" t="s">
        <v>11840</v>
      </c>
      <c r="G27" s="21" t="s">
        <v>11841</v>
      </c>
      <c r="H27" s="21" t="s">
        <v>870</v>
      </c>
    </row>
    <row r="28" spans="1:8" ht="36" x14ac:dyDescent="0.25">
      <c r="A28" s="22">
        <v>24</v>
      </c>
      <c r="B28" s="22" t="s">
        <v>409</v>
      </c>
      <c r="C28" s="23" t="s">
        <v>410</v>
      </c>
      <c r="D28" s="23" t="s">
        <v>439</v>
      </c>
      <c r="E28" s="23" t="s">
        <v>11842</v>
      </c>
      <c r="F28" s="23" t="s">
        <v>11843</v>
      </c>
      <c r="G28" s="23" t="s">
        <v>11844</v>
      </c>
      <c r="H28" s="23" t="s">
        <v>441</v>
      </c>
    </row>
    <row r="29" spans="1:8" ht="36" x14ac:dyDescent="0.25">
      <c r="A29" s="20">
        <v>25</v>
      </c>
      <c r="B29" s="20" t="s">
        <v>409</v>
      </c>
      <c r="C29" s="21" t="s">
        <v>410</v>
      </c>
      <c r="D29" s="21" t="s">
        <v>439</v>
      </c>
      <c r="E29" s="21" t="s">
        <v>11845</v>
      </c>
      <c r="F29" s="21" t="s">
        <v>11846</v>
      </c>
      <c r="G29" s="21" t="s">
        <v>11847</v>
      </c>
      <c r="H29" s="21" t="s">
        <v>441</v>
      </c>
    </row>
    <row r="30" spans="1:8" ht="36" x14ac:dyDescent="0.25">
      <c r="A30" s="22">
        <v>26</v>
      </c>
      <c r="B30" s="22" t="s">
        <v>409</v>
      </c>
      <c r="C30" s="23" t="s">
        <v>410</v>
      </c>
      <c r="D30" s="23" t="s">
        <v>532</v>
      </c>
      <c r="E30" s="23" t="s">
        <v>11848</v>
      </c>
      <c r="F30" s="23" t="s">
        <v>11849</v>
      </c>
      <c r="G30" s="23" t="s">
        <v>11850</v>
      </c>
      <c r="H30" s="23" t="s">
        <v>573</v>
      </c>
    </row>
    <row r="31" spans="1:8" ht="18" x14ac:dyDescent="0.25">
      <c r="A31" s="20">
        <v>27</v>
      </c>
      <c r="B31" s="20" t="s">
        <v>409</v>
      </c>
      <c r="C31" s="21" t="s">
        <v>410</v>
      </c>
      <c r="D31" s="21" t="s">
        <v>532</v>
      </c>
      <c r="E31" s="21" t="s">
        <v>11851</v>
      </c>
      <c r="F31" s="21" t="s">
        <v>11852</v>
      </c>
      <c r="G31" s="21" t="s">
        <v>11853</v>
      </c>
      <c r="H31" s="21" t="s">
        <v>573</v>
      </c>
    </row>
    <row r="32" spans="1:8" ht="18" x14ac:dyDescent="0.25">
      <c r="A32" s="22">
        <v>28</v>
      </c>
      <c r="B32" s="22" t="s">
        <v>409</v>
      </c>
      <c r="C32" s="23" t="s">
        <v>410</v>
      </c>
      <c r="D32" s="23" t="s">
        <v>532</v>
      </c>
      <c r="E32" s="23" t="s">
        <v>11854</v>
      </c>
      <c r="F32" s="23" t="s">
        <v>11855</v>
      </c>
      <c r="G32" s="23" t="s">
        <v>11856</v>
      </c>
      <c r="H32" s="23" t="s">
        <v>555</v>
      </c>
    </row>
    <row r="33" spans="1:8" ht="36" x14ac:dyDescent="0.25">
      <c r="A33" s="20">
        <v>29</v>
      </c>
      <c r="B33" s="20" t="s">
        <v>409</v>
      </c>
      <c r="C33" s="21" t="s">
        <v>410</v>
      </c>
      <c r="D33" s="21" t="s">
        <v>455</v>
      </c>
      <c r="E33" s="21" t="s">
        <v>11857</v>
      </c>
      <c r="F33" s="21" t="s">
        <v>11858</v>
      </c>
      <c r="G33" s="21" t="s">
        <v>11859</v>
      </c>
      <c r="H33" s="21" t="s">
        <v>474</v>
      </c>
    </row>
    <row r="34" spans="1:8" ht="36" x14ac:dyDescent="0.25">
      <c r="A34" s="22">
        <v>30</v>
      </c>
      <c r="B34" s="22" t="s">
        <v>649</v>
      </c>
      <c r="C34" s="23" t="s">
        <v>650</v>
      </c>
      <c r="D34" s="23" t="s">
        <v>651</v>
      </c>
      <c r="E34" s="23" t="s">
        <v>11860</v>
      </c>
      <c r="F34" s="23" t="s">
        <v>11861</v>
      </c>
      <c r="G34" s="23" t="s">
        <v>11862</v>
      </c>
      <c r="H34" s="23" t="s">
        <v>699</v>
      </c>
    </row>
    <row r="35" spans="1:8" ht="36" x14ac:dyDescent="0.25">
      <c r="A35" s="20">
        <v>31</v>
      </c>
      <c r="B35" s="20" t="s">
        <v>649</v>
      </c>
      <c r="C35" s="21" t="s">
        <v>650</v>
      </c>
      <c r="D35" s="21" t="s">
        <v>651</v>
      </c>
      <c r="E35" s="21" t="s">
        <v>11863</v>
      </c>
      <c r="F35" s="21" t="s">
        <v>11864</v>
      </c>
      <c r="G35" s="21" t="s">
        <v>11865</v>
      </c>
      <c r="H35" s="21" t="s">
        <v>699</v>
      </c>
    </row>
    <row r="36" spans="1:8" ht="36" x14ac:dyDescent="0.25">
      <c r="A36" s="22">
        <v>32</v>
      </c>
      <c r="B36" s="22" t="s">
        <v>649</v>
      </c>
      <c r="C36" s="23" t="s">
        <v>650</v>
      </c>
      <c r="D36" s="23" t="s">
        <v>651</v>
      </c>
      <c r="E36" s="23" t="s">
        <v>11866</v>
      </c>
      <c r="F36" s="23" t="s">
        <v>11867</v>
      </c>
      <c r="G36" s="23" t="s">
        <v>11868</v>
      </c>
      <c r="H36" s="23" t="s">
        <v>699</v>
      </c>
    </row>
    <row r="37" spans="1:8" ht="36" x14ac:dyDescent="0.25">
      <c r="A37" s="20">
        <v>33</v>
      </c>
      <c r="B37" s="20" t="s">
        <v>649</v>
      </c>
      <c r="C37" s="21" t="s">
        <v>650</v>
      </c>
      <c r="D37" s="21" t="s">
        <v>651</v>
      </c>
      <c r="E37" s="21" t="s">
        <v>11869</v>
      </c>
      <c r="F37" s="21" t="s">
        <v>11870</v>
      </c>
      <c r="G37" s="21" t="s">
        <v>11871</v>
      </c>
      <c r="H37" s="21" t="s">
        <v>668</v>
      </c>
    </row>
    <row r="38" spans="1:8" ht="36" x14ac:dyDescent="0.25">
      <c r="A38" s="22">
        <v>34</v>
      </c>
      <c r="B38" s="22" t="s">
        <v>649</v>
      </c>
      <c r="C38" s="23" t="s">
        <v>650</v>
      </c>
      <c r="D38" s="23" t="s">
        <v>651</v>
      </c>
      <c r="E38" s="23" t="s">
        <v>11872</v>
      </c>
      <c r="F38" s="23" t="s">
        <v>11873</v>
      </c>
      <c r="G38" s="23" t="s">
        <v>11874</v>
      </c>
      <c r="H38" s="23" t="s">
        <v>715</v>
      </c>
    </row>
    <row r="39" spans="1:8" ht="36" x14ac:dyDescent="0.25">
      <c r="A39" s="20">
        <v>35</v>
      </c>
      <c r="B39" s="20" t="s">
        <v>771</v>
      </c>
      <c r="C39" s="21" t="s">
        <v>772</v>
      </c>
      <c r="D39" s="21" t="s">
        <v>6481</v>
      </c>
      <c r="E39" s="21" t="s">
        <v>11875</v>
      </c>
      <c r="F39" s="21" t="s">
        <v>11876</v>
      </c>
      <c r="G39" s="21" t="s">
        <v>11877</v>
      </c>
      <c r="H39" s="21" t="s">
        <v>108</v>
      </c>
    </row>
    <row r="40" spans="1:8" ht="36" x14ac:dyDescent="0.25">
      <c r="A40" s="22">
        <v>36</v>
      </c>
      <c r="B40" s="22" t="s">
        <v>771</v>
      </c>
      <c r="C40" s="23" t="s">
        <v>772</v>
      </c>
      <c r="D40" s="23" t="s">
        <v>773</v>
      </c>
      <c r="E40" s="23" t="s">
        <v>11878</v>
      </c>
      <c r="F40" s="23" t="s">
        <v>11879</v>
      </c>
      <c r="G40" s="23" t="s">
        <v>11880</v>
      </c>
      <c r="H40" s="23" t="s">
        <v>775</v>
      </c>
    </row>
    <row r="41" spans="1:8" ht="36" x14ac:dyDescent="0.25">
      <c r="A41" s="20">
        <v>37</v>
      </c>
      <c r="B41" s="20" t="s">
        <v>771</v>
      </c>
      <c r="C41" s="21" t="s">
        <v>772</v>
      </c>
      <c r="D41" s="21" t="s">
        <v>794</v>
      </c>
      <c r="E41" s="21" t="s">
        <v>11881</v>
      </c>
      <c r="F41" s="21" t="s">
        <v>11882</v>
      </c>
      <c r="G41" s="21" t="s">
        <v>11883</v>
      </c>
      <c r="H41" s="21" t="s">
        <v>800</v>
      </c>
    </row>
    <row r="42" spans="1:8" ht="36" x14ac:dyDescent="0.25">
      <c r="A42" s="22">
        <v>38</v>
      </c>
      <c r="B42" s="22" t="s">
        <v>771</v>
      </c>
      <c r="C42" s="23" t="s">
        <v>772</v>
      </c>
      <c r="D42" s="23" t="s">
        <v>794</v>
      </c>
      <c r="E42" s="23" t="s">
        <v>11884</v>
      </c>
      <c r="F42" s="23" t="s">
        <v>11885</v>
      </c>
      <c r="G42" s="23" t="s">
        <v>11886</v>
      </c>
      <c r="H42" s="23" t="s">
        <v>809</v>
      </c>
    </row>
    <row r="43" spans="1:8" ht="36" x14ac:dyDescent="0.25">
      <c r="A43" s="20">
        <v>39</v>
      </c>
      <c r="B43" s="20" t="s">
        <v>771</v>
      </c>
      <c r="C43" s="21" t="s">
        <v>772</v>
      </c>
      <c r="D43" s="21" t="s">
        <v>794</v>
      </c>
      <c r="E43" s="21" t="s">
        <v>11887</v>
      </c>
      <c r="F43" s="21" t="s">
        <v>11888</v>
      </c>
      <c r="G43" s="21" t="s">
        <v>11889</v>
      </c>
      <c r="H43" s="21" t="s">
        <v>809</v>
      </c>
    </row>
    <row r="44" spans="1:8" ht="36" x14ac:dyDescent="0.25">
      <c r="A44" s="22">
        <v>40</v>
      </c>
      <c r="B44" s="22" t="s">
        <v>771</v>
      </c>
      <c r="C44" s="23" t="s">
        <v>772</v>
      </c>
      <c r="D44" s="23" t="s">
        <v>838</v>
      </c>
      <c r="E44" s="23" t="s">
        <v>11890</v>
      </c>
      <c r="F44" s="23" t="s">
        <v>11891</v>
      </c>
      <c r="G44" s="23" t="s">
        <v>11892</v>
      </c>
      <c r="H44" s="23" t="s">
        <v>840</v>
      </c>
    </row>
    <row r="45" spans="1:8" ht="36" x14ac:dyDescent="0.25">
      <c r="A45" s="20">
        <v>41</v>
      </c>
      <c r="B45" s="20" t="s">
        <v>771</v>
      </c>
      <c r="C45" s="21" t="s">
        <v>772</v>
      </c>
      <c r="D45" s="21" t="s">
        <v>845</v>
      </c>
      <c r="E45" s="21" t="s">
        <v>11893</v>
      </c>
      <c r="F45" s="21" t="s">
        <v>11894</v>
      </c>
      <c r="G45" s="21" t="s">
        <v>11895</v>
      </c>
      <c r="H45" s="21" t="s">
        <v>427</v>
      </c>
    </row>
    <row r="46" spans="1:8" ht="36" x14ac:dyDescent="0.25">
      <c r="A46" s="22">
        <v>42</v>
      </c>
      <c r="B46" s="22" t="s">
        <v>771</v>
      </c>
      <c r="C46" s="23" t="s">
        <v>772</v>
      </c>
      <c r="D46" s="23" t="s">
        <v>845</v>
      </c>
      <c r="E46" s="23" t="s">
        <v>11896</v>
      </c>
      <c r="F46" s="23" t="s">
        <v>11897</v>
      </c>
      <c r="G46" s="23" t="s">
        <v>11898</v>
      </c>
      <c r="H46" s="23" t="s">
        <v>851</v>
      </c>
    </row>
    <row r="47" spans="1:8" ht="36" x14ac:dyDescent="0.25">
      <c r="A47" s="20">
        <v>43</v>
      </c>
      <c r="B47" s="20" t="s">
        <v>771</v>
      </c>
      <c r="C47" s="21" t="s">
        <v>772</v>
      </c>
      <c r="D47" s="21" t="s">
        <v>845</v>
      </c>
      <c r="E47" s="21" t="s">
        <v>11899</v>
      </c>
      <c r="F47" s="21" t="s">
        <v>11900</v>
      </c>
      <c r="G47" s="21" t="s">
        <v>11901</v>
      </c>
      <c r="H47" s="21" t="s">
        <v>851</v>
      </c>
    </row>
    <row r="48" spans="1:8" ht="36" x14ac:dyDescent="0.25">
      <c r="A48" s="22">
        <v>44</v>
      </c>
      <c r="B48" s="22" t="s">
        <v>771</v>
      </c>
      <c r="C48" s="23" t="s">
        <v>772</v>
      </c>
      <c r="D48" s="23" t="s">
        <v>845</v>
      </c>
      <c r="E48" s="23" t="s">
        <v>11902</v>
      </c>
      <c r="F48" s="23" t="s">
        <v>11903</v>
      </c>
      <c r="G48" s="23" t="s">
        <v>11904</v>
      </c>
      <c r="H48" s="23" t="s">
        <v>427</v>
      </c>
    </row>
    <row r="49" spans="1:8" ht="36" x14ac:dyDescent="0.25">
      <c r="A49" s="20">
        <v>45</v>
      </c>
      <c r="B49" s="20" t="s">
        <v>771</v>
      </c>
      <c r="C49" s="21" t="s">
        <v>772</v>
      </c>
      <c r="D49" s="21" t="s">
        <v>868</v>
      </c>
      <c r="E49" s="21" t="s">
        <v>11905</v>
      </c>
      <c r="F49" s="21" t="s">
        <v>11906</v>
      </c>
      <c r="G49" s="21" t="s">
        <v>11907</v>
      </c>
      <c r="H49" s="21" t="s">
        <v>874</v>
      </c>
    </row>
    <row r="50" spans="1:8" ht="36" x14ac:dyDescent="0.25">
      <c r="A50" s="22">
        <v>46</v>
      </c>
      <c r="B50" s="22" t="s">
        <v>771</v>
      </c>
      <c r="C50" s="23" t="s">
        <v>772</v>
      </c>
      <c r="D50" s="23" t="s">
        <v>868</v>
      </c>
      <c r="E50" s="23" t="s">
        <v>11908</v>
      </c>
      <c r="F50" s="23" t="s">
        <v>11909</v>
      </c>
      <c r="G50" s="23" t="s">
        <v>11910</v>
      </c>
      <c r="H50" s="23" t="s">
        <v>874</v>
      </c>
    </row>
    <row r="51" spans="1:8" ht="36" x14ac:dyDescent="0.25">
      <c r="A51" s="20">
        <v>47</v>
      </c>
      <c r="B51" s="20" t="s">
        <v>771</v>
      </c>
      <c r="C51" s="21" t="s">
        <v>772</v>
      </c>
      <c r="D51" s="21" t="s">
        <v>868</v>
      </c>
      <c r="E51" s="21" t="s">
        <v>11911</v>
      </c>
      <c r="F51" s="21" t="s">
        <v>11912</v>
      </c>
      <c r="G51" s="21" t="s">
        <v>11913</v>
      </c>
      <c r="H51" s="21" t="s">
        <v>906</v>
      </c>
    </row>
    <row r="52" spans="1:8" ht="36" x14ac:dyDescent="0.25">
      <c r="A52" s="22">
        <v>48</v>
      </c>
      <c r="B52" s="22" t="s">
        <v>771</v>
      </c>
      <c r="C52" s="23" t="s">
        <v>772</v>
      </c>
      <c r="D52" s="23" t="s">
        <v>868</v>
      </c>
      <c r="E52" s="23" t="s">
        <v>11914</v>
      </c>
      <c r="F52" s="23" t="s">
        <v>11915</v>
      </c>
      <c r="G52" s="23" t="s">
        <v>11916</v>
      </c>
      <c r="H52" s="23" t="s">
        <v>874</v>
      </c>
    </row>
    <row r="53" spans="1:8" ht="36" x14ac:dyDescent="0.25">
      <c r="A53" s="20">
        <v>49</v>
      </c>
      <c r="B53" s="20" t="s">
        <v>771</v>
      </c>
      <c r="C53" s="21" t="s">
        <v>772</v>
      </c>
      <c r="D53" s="21" t="s">
        <v>868</v>
      </c>
      <c r="E53" s="21" t="s">
        <v>11917</v>
      </c>
      <c r="F53" s="21" t="s">
        <v>11912</v>
      </c>
      <c r="G53" s="21" t="s">
        <v>11918</v>
      </c>
      <c r="H53" s="21" t="s">
        <v>897</v>
      </c>
    </row>
    <row r="54" spans="1:8" ht="36" x14ac:dyDescent="0.25">
      <c r="A54" s="22">
        <v>50</v>
      </c>
      <c r="B54" s="22" t="s">
        <v>771</v>
      </c>
      <c r="C54" s="23" t="s">
        <v>772</v>
      </c>
      <c r="D54" s="23" t="s">
        <v>925</v>
      </c>
      <c r="E54" s="23" t="s">
        <v>11919</v>
      </c>
      <c r="F54" s="23" t="s">
        <v>11920</v>
      </c>
      <c r="G54" s="23" t="s">
        <v>11921</v>
      </c>
      <c r="H54" s="23" t="s">
        <v>653</v>
      </c>
    </row>
    <row r="55" spans="1:8" ht="36" x14ac:dyDescent="0.25">
      <c r="A55" s="20">
        <v>51</v>
      </c>
      <c r="B55" s="20" t="s">
        <v>771</v>
      </c>
      <c r="C55" s="21" t="s">
        <v>772</v>
      </c>
      <c r="D55" s="21" t="s">
        <v>925</v>
      </c>
      <c r="E55" s="21" t="s">
        <v>11922</v>
      </c>
      <c r="F55" s="21" t="s">
        <v>11923</v>
      </c>
      <c r="G55" s="21" t="s">
        <v>11924</v>
      </c>
      <c r="H55" s="21" t="s">
        <v>6736</v>
      </c>
    </row>
    <row r="56" spans="1:8" ht="36" x14ac:dyDescent="0.25">
      <c r="A56" s="22">
        <v>52</v>
      </c>
      <c r="B56" s="22" t="s">
        <v>771</v>
      </c>
      <c r="C56" s="23" t="s">
        <v>772</v>
      </c>
      <c r="D56" s="23" t="s">
        <v>943</v>
      </c>
      <c r="E56" s="23" t="s">
        <v>11925</v>
      </c>
      <c r="F56" s="23" t="s">
        <v>11926</v>
      </c>
      <c r="G56" s="23" t="s">
        <v>11927</v>
      </c>
      <c r="H56" s="23" t="s">
        <v>958</v>
      </c>
    </row>
    <row r="57" spans="1:8" ht="36" x14ac:dyDescent="0.25">
      <c r="A57" s="20">
        <v>53</v>
      </c>
      <c r="B57" s="20" t="s">
        <v>771</v>
      </c>
      <c r="C57" s="21" t="s">
        <v>772</v>
      </c>
      <c r="D57" s="21" t="s">
        <v>943</v>
      </c>
      <c r="E57" s="21" t="s">
        <v>11928</v>
      </c>
      <c r="F57" s="21" t="s">
        <v>11929</v>
      </c>
      <c r="G57" s="21" t="s">
        <v>11930</v>
      </c>
      <c r="H57" s="21" t="s">
        <v>974</v>
      </c>
    </row>
    <row r="58" spans="1:8" ht="36" x14ac:dyDescent="0.25">
      <c r="A58" s="22">
        <v>54</v>
      </c>
      <c r="B58" s="22" t="s">
        <v>771</v>
      </c>
      <c r="C58" s="23" t="s">
        <v>772</v>
      </c>
      <c r="D58" s="23" t="s">
        <v>981</v>
      </c>
      <c r="E58" s="23" t="s">
        <v>11931</v>
      </c>
      <c r="F58" s="23" t="s">
        <v>11932</v>
      </c>
      <c r="G58" s="23" t="s">
        <v>11933</v>
      </c>
      <c r="H58" s="23" t="s">
        <v>1015</v>
      </c>
    </row>
    <row r="59" spans="1:8" ht="36" x14ac:dyDescent="0.25">
      <c r="A59" s="20">
        <v>55</v>
      </c>
      <c r="B59" s="20" t="s">
        <v>771</v>
      </c>
      <c r="C59" s="21" t="s">
        <v>772</v>
      </c>
      <c r="D59" s="21" t="s">
        <v>981</v>
      </c>
      <c r="E59" s="21" t="s">
        <v>11934</v>
      </c>
      <c r="F59" s="21" t="s">
        <v>11935</v>
      </c>
      <c r="G59" s="21" t="s">
        <v>11936</v>
      </c>
      <c r="H59" s="21" t="s">
        <v>1015</v>
      </c>
    </row>
    <row r="60" spans="1:8" ht="36" x14ac:dyDescent="0.25">
      <c r="A60" s="22">
        <v>56</v>
      </c>
      <c r="B60" s="22" t="s">
        <v>771</v>
      </c>
      <c r="C60" s="23" t="s">
        <v>772</v>
      </c>
      <c r="D60" s="23" t="s">
        <v>981</v>
      </c>
      <c r="E60" s="23" t="s">
        <v>11937</v>
      </c>
      <c r="F60" s="23" t="s">
        <v>11938</v>
      </c>
      <c r="G60" s="23" t="s">
        <v>11939</v>
      </c>
      <c r="H60" s="23" t="s">
        <v>598</v>
      </c>
    </row>
    <row r="61" spans="1:8" ht="36" x14ac:dyDescent="0.25">
      <c r="A61" s="20">
        <v>57</v>
      </c>
      <c r="B61" s="20" t="s">
        <v>771</v>
      </c>
      <c r="C61" s="21" t="s">
        <v>772</v>
      </c>
      <c r="D61" s="21" t="s">
        <v>981</v>
      </c>
      <c r="E61" s="21" t="s">
        <v>11940</v>
      </c>
      <c r="F61" s="21" t="s">
        <v>11941</v>
      </c>
      <c r="G61" s="21" t="s">
        <v>11942</v>
      </c>
      <c r="H61" s="21" t="s">
        <v>999</v>
      </c>
    </row>
    <row r="62" spans="1:8" ht="36" x14ac:dyDescent="0.25">
      <c r="A62" s="22">
        <v>58</v>
      </c>
      <c r="B62" s="22" t="s">
        <v>771</v>
      </c>
      <c r="C62" s="23" t="s">
        <v>772</v>
      </c>
      <c r="D62" s="23" t="s">
        <v>11943</v>
      </c>
      <c r="E62" s="23" t="s">
        <v>11944</v>
      </c>
      <c r="F62" s="23" t="s">
        <v>11945</v>
      </c>
      <c r="G62" s="23" t="s">
        <v>11946</v>
      </c>
      <c r="H62" s="23" t="s">
        <v>1027</v>
      </c>
    </row>
    <row r="63" spans="1:8" ht="36" x14ac:dyDescent="0.25">
      <c r="A63" s="20">
        <v>59</v>
      </c>
      <c r="B63" s="20" t="s">
        <v>771</v>
      </c>
      <c r="C63" s="21" t="s">
        <v>772</v>
      </c>
      <c r="D63" s="21" t="s">
        <v>11943</v>
      </c>
      <c r="E63" s="21" t="s">
        <v>11947</v>
      </c>
      <c r="F63" s="21" t="s">
        <v>11948</v>
      </c>
      <c r="G63" s="21" t="s">
        <v>11949</v>
      </c>
      <c r="H63" s="21" t="s">
        <v>1040</v>
      </c>
    </row>
    <row r="64" spans="1:8" ht="36" x14ac:dyDescent="0.25">
      <c r="A64" s="22">
        <v>60</v>
      </c>
      <c r="B64" s="22" t="s">
        <v>771</v>
      </c>
      <c r="C64" s="23" t="s">
        <v>772</v>
      </c>
      <c r="D64" s="23" t="s">
        <v>6823</v>
      </c>
      <c r="E64" s="23" t="s">
        <v>11950</v>
      </c>
      <c r="F64" s="23" t="s">
        <v>11951</v>
      </c>
      <c r="G64" s="23" t="s">
        <v>11952</v>
      </c>
      <c r="H64" s="23" t="s">
        <v>1098</v>
      </c>
    </row>
    <row r="65" spans="1:8" ht="36" x14ac:dyDescent="0.25">
      <c r="A65" s="20">
        <v>61</v>
      </c>
      <c r="B65" s="20" t="s">
        <v>771</v>
      </c>
      <c r="C65" s="21" t="s">
        <v>772</v>
      </c>
      <c r="D65" s="21" t="s">
        <v>11613</v>
      </c>
      <c r="E65" s="21" t="s">
        <v>11953</v>
      </c>
      <c r="F65" s="21" t="s">
        <v>11954</v>
      </c>
      <c r="G65" s="21" t="s">
        <v>11955</v>
      </c>
      <c r="H65" s="21" t="s">
        <v>1042</v>
      </c>
    </row>
    <row r="66" spans="1:8" ht="36" x14ac:dyDescent="0.25">
      <c r="A66" s="22">
        <v>62</v>
      </c>
      <c r="B66" s="22" t="s">
        <v>771</v>
      </c>
      <c r="C66" s="23" t="s">
        <v>772</v>
      </c>
      <c r="D66" s="23" t="s">
        <v>11943</v>
      </c>
      <c r="E66" s="23" t="s">
        <v>11956</v>
      </c>
      <c r="F66" s="23" t="s">
        <v>11957</v>
      </c>
      <c r="G66" s="23" t="s">
        <v>11958</v>
      </c>
      <c r="H66" s="23" t="s">
        <v>1040</v>
      </c>
    </row>
    <row r="67" spans="1:8" ht="36" x14ac:dyDescent="0.25">
      <c r="A67" s="20">
        <v>63</v>
      </c>
      <c r="B67" s="20" t="s">
        <v>771</v>
      </c>
      <c r="C67" s="21" t="s">
        <v>772</v>
      </c>
      <c r="D67" s="21" t="s">
        <v>11959</v>
      </c>
      <c r="E67" s="21" t="s">
        <v>11960</v>
      </c>
      <c r="F67" s="21" t="s">
        <v>11961</v>
      </c>
      <c r="G67" s="21" t="s">
        <v>11962</v>
      </c>
      <c r="H67" s="21" t="s">
        <v>280</v>
      </c>
    </row>
    <row r="68" spans="1:8" ht="36" x14ac:dyDescent="0.25">
      <c r="A68" s="22">
        <v>64</v>
      </c>
      <c r="B68" s="22" t="s">
        <v>771</v>
      </c>
      <c r="C68" s="23" t="s">
        <v>772</v>
      </c>
      <c r="D68" s="23" t="s">
        <v>6823</v>
      </c>
      <c r="E68" s="23" t="s">
        <v>11963</v>
      </c>
      <c r="F68" s="23" t="s">
        <v>11964</v>
      </c>
      <c r="G68" s="23" t="s">
        <v>11965</v>
      </c>
      <c r="H68" s="23" t="s">
        <v>1078</v>
      </c>
    </row>
    <row r="69" spans="1:8" ht="36" x14ac:dyDescent="0.25">
      <c r="A69" s="20">
        <v>65</v>
      </c>
      <c r="B69" s="20" t="s">
        <v>771</v>
      </c>
      <c r="C69" s="21" t="s">
        <v>772</v>
      </c>
      <c r="D69" s="21" t="s">
        <v>11966</v>
      </c>
      <c r="E69" s="21" t="s">
        <v>11967</v>
      </c>
      <c r="F69" s="21" t="s">
        <v>11968</v>
      </c>
      <c r="G69" s="21" t="s">
        <v>11969</v>
      </c>
      <c r="H69" s="21" t="s">
        <v>1131</v>
      </c>
    </row>
    <row r="70" spans="1:8" ht="36" x14ac:dyDescent="0.25">
      <c r="A70" s="22">
        <v>66</v>
      </c>
      <c r="B70" s="22" t="s">
        <v>771</v>
      </c>
      <c r="C70" s="23" t="s">
        <v>772</v>
      </c>
      <c r="D70" s="23" t="s">
        <v>11970</v>
      </c>
      <c r="E70" s="23" t="s">
        <v>11971</v>
      </c>
      <c r="F70" s="23" t="s">
        <v>11972</v>
      </c>
      <c r="G70" s="23" t="s">
        <v>11973</v>
      </c>
      <c r="H70" s="23" t="s">
        <v>1110</v>
      </c>
    </row>
    <row r="71" spans="1:8" ht="36" x14ac:dyDescent="0.25">
      <c r="A71" s="20">
        <v>67</v>
      </c>
      <c r="B71" s="20" t="s">
        <v>771</v>
      </c>
      <c r="C71" s="21" t="s">
        <v>772</v>
      </c>
      <c r="D71" s="21" t="s">
        <v>614</v>
      </c>
      <c r="E71" s="21" t="s">
        <v>11974</v>
      </c>
      <c r="F71" s="21" t="s">
        <v>11975</v>
      </c>
      <c r="G71" s="21" t="s">
        <v>11976</v>
      </c>
      <c r="H71" s="21" t="s">
        <v>617</v>
      </c>
    </row>
    <row r="72" spans="1:8" ht="36" x14ac:dyDescent="0.25">
      <c r="A72" s="22">
        <v>68</v>
      </c>
      <c r="B72" s="22" t="s">
        <v>771</v>
      </c>
      <c r="C72" s="23" t="s">
        <v>772</v>
      </c>
      <c r="D72" s="23" t="s">
        <v>1150</v>
      </c>
      <c r="E72" s="23" t="s">
        <v>11977</v>
      </c>
      <c r="F72" s="23" t="s">
        <v>11978</v>
      </c>
      <c r="G72" s="23" t="s">
        <v>11979</v>
      </c>
      <c r="H72" s="23" t="s">
        <v>1153</v>
      </c>
    </row>
    <row r="73" spans="1:8" ht="36" x14ac:dyDescent="0.25">
      <c r="A73" s="20">
        <v>69</v>
      </c>
      <c r="B73" s="20" t="s">
        <v>771</v>
      </c>
      <c r="C73" s="21" t="s">
        <v>772</v>
      </c>
      <c r="D73" s="21" t="s">
        <v>1150</v>
      </c>
      <c r="E73" s="21" t="s">
        <v>11980</v>
      </c>
      <c r="F73" s="21" t="s">
        <v>11981</v>
      </c>
      <c r="G73" s="21" t="s">
        <v>11982</v>
      </c>
      <c r="H73" s="21" t="s">
        <v>1149</v>
      </c>
    </row>
    <row r="74" spans="1:8" ht="36" x14ac:dyDescent="0.25">
      <c r="A74" s="22">
        <v>70</v>
      </c>
      <c r="B74" s="22" t="s">
        <v>771</v>
      </c>
      <c r="C74" s="23" t="s">
        <v>772</v>
      </c>
      <c r="D74" s="23" t="s">
        <v>1159</v>
      </c>
      <c r="E74" s="23" t="s">
        <v>11983</v>
      </c>
      <c r="F74" s="23" t="s">
        <v>11984</v>
      </c>
      <c r="G74" s="23" t="s">
        <v>11985</v>
      </c>
      <c r="H74" s="23" t="s">
        <v>1162</v>
      </c>
    </row>
    <row r="75" spans="1:8" ht="36" x14ac:dyDescent="0.25">
      <c r="A75" s="20">
        <v>71</v>
      </c>
      <c r="B75" s="20" t="s">
        <v>771</v>
      </c>
      <c r="C75" s="21" t="s">
        <v>772</v>
      </c>
      <c r="D75" s="21" t="s">
        <v>1159</v>
      </c>
      <c r="E75" s="21" t="s">
        <v>11986</v>
      </c>
      <c r="F75" s="21" t="s">
        <v>11987</v>
      </c>
      <c r="G75" s="21" t="s">
        <v>11988</v>
      </c>
      <c r="H75" s="21" t="s">
        <v>1162</v>
      </c>
    </row>
    <row r="76" spans="1:8" ht="36" x14ac:dyDescent="0.25">
      <c r="A76" s="22">
        <v>72</v>
      </c>
      <c r="B76" s="22" t="s">
        <v>771</v>
      </c>
      <c r="C76" s="23" t="s">
        <v>772</v>
      </c>
      <c r="D76" s="23" t="s">
        <v>11989</v>
      </c>
      <c r="E76" s="23" t="s">
        <v>11990</v>
      </c>
      <c r="F76" s="23" t="s">
        <v>11951</v>
      </c>
      <c r="G76" s="23" t="s">
        <v>11991</v>
      </c>
      <c r="H76" s="23" t="s">
        <v>11992</v>
      </c>
    </row>
    <row r="77" spans="1:8" ht="36" x14ac:dyDescent="0.25">
      <c r="A77" s="20">
        <v>73</v>
      </c>
      <c r="B77" s="20" t="s">
        <v>771</v>
      </c>
      <c r="C77" s="21" t="s">
        <v>772</v>
      </c>
      <c r="D77" s="21" t="s">
        <v>11989</v>
      </c>
      <c r="E77" s="21" t="s">
        <v>11993</v>
      </c>
      <c r="F77" s="21" t="s">
        <v>11994</v>
      </c>
      <c r="G77" s="21" t="s">
        <v>11995</v>
      </c>
      <c r="H77" s="21" t="s">
        <v>11996</v>
      </c>
    </row>
    <row r="78" spans="1:8" ht="36" x14ac:dyDescent="0.25">
      <c r="A78" s="22">
        <v>74</v>
      </c>
      <c r="B78" s="22" t="s">
        <v>771</v>
      </c>
      <c r="C78" s="23" t="s">
        <v>772</v>
      </c>
      <c r="D78" s="23" t="s">
        <v>11989</v>
      </c>
      <c r="E78" s="23" t="s">
        <v>11997</v>
      </c>
      <c r="F78" s="23" t="s">
        <v>11998</v>
      </c>
      <c r="G78" s="23" t="s">
        <v>11999</v>
      </c>
      <c r="H78" s="23" t="s">
        <v>11992</v>
      </c>
    </row>
    <row r="79" spans="1:8" ht="36" x14ac:dyDescent="0.25">
      <c r="A79" s="20">
        <v>75</v>
      </c>
      <c r="B79" s="20" t="s">
        <v>771</v>
      </c>
      <c r="C79" s="21" t="s">
        <v>772</v>
      </c>
      <c r="D79" s="21" t="s">
        <v>11989</v>
      </c>
      <c r="E79" s="21" t="s">
        <v>12000</v>
      </c>
      <c r="F79" s="21" t="s">
        <v>12001</v>
      </c>
      <c r="G79" s="21" t="s">
        <v>12002</v>
      </c>
      <c r="H79" s="21" t="s">
        <v>6905</v>
      </c>
    </row>
    <row r="80" spans="1:8" ht="36" x14ac:dyDescent="0.25">
      <c r="A80" s="22">
        <v>76</v>
      </c>
      <c r="B80" s="22" t="s">
        <v>771</v>
      </c>
      <c r="C80" s="23" t="s">
        <v>772</v>
      </c>
      <c r="D80" s="23" t="s">
        <v>11989</v>
      </c>
      <c r="E80" s="23" t="s">
        <v>12003</v>
      </c>
      <c r="F80" s="23" t="s">
        <v>12004</v>
      </c>
      <c r="G80" s="23" t="s">
        <v>12005</v>
      </c>
      <c r="H80" s="23" t="s">
        <v>12006</v>
      </c>
    </row>
    <row r="81" spans="1:8" ht="36" x14ac:dyDescent="0.25">
      <c r="A81" s="20">
        <v>77</v>
      </c>
      <c r="B81" s="20" t="s">
        <v>771</v>
      </c>
      <c r="C81" s="21" t="s">
        <v>772</v>
      </c>
      <c r="D81" s="21" t="s">
        <v>11989</v>
      </c>
      <c r="E81" s="21" t="s">
        <v>12007</v>
      </c>
      <c r="F81" s="21" t="s">
        <v>12008</v>
      </c>
      <c r="G81" s="21" t="s">
        <v>12009</v>
      </c>
      <c r="H81" s="21" t="s">
        <v>12010</v>
      </c>
    </row>
    <row r="82" spans="1:8" ht="36" x14ac:dyDescent="0.25">
      <c r="A82" s="22">
        <v>78</v>
      </c>
      <c r="B82" s="22" t="s">
        <v>771</v>
      </c>
      <c r="C82" s="23" t="s">
        <v>772</v>
      </c>
      <c r="D82" s="23" t="s">
        <v>11989</v>
      </c>
      <c r="E82" s="23" t="s">
        <v>12011</v>
      </c>
      <c r="F82" s="23" t="s">
        <v>12012</v>
      </c>
      <c r="G82" s="23" t="s">
        <v>12013</v>
      </c>
      <c r="H82" s="23" t="s">
        <v>12014</v>
      </c>
    </row>
    <row r="83" spans="1:8" ht="36" x14ac:dyDescent="0.25">
      <c r="A83" s="20">
        <v>79</v>
      </c>
      <c r="B83" s="20" t="s">
        <v>771</v>
      </c>
      <c r="C83" s="21" t="s">
        <v>772</v>
      </c>
      <c r="D83" s="21" t="s">
        <v>11989</v>
      </c>
      <c r="E83" s="21" t="s">
        <v>12015</v>
      </c>
      <c r="F83" s="21" t="s">
        <v>12016</v>
      </c>
      <c r="G83" s="21" t="s">
        <v>12017</v>
      </c>
      <c r="H83" s="21" t="s">
        <v>12018</v>
      </c>
    </row>
    <row r="84" spans="1:8" ht="36" x14ac:dyDescent="0.25">
      <c r="A84" s="22">
        <v>80</v>
      </c>
      <c r="B84" s="22" t="s">
        <v>771</v>
      </c>
      <c r="C84" s="23" t="s">
        <v>772</v>
      </c>
      <c r="D84" s="23" t="s">
        <v>11989</v>
      </c>
      <c r="E84" s="23" t="s">
        <v>12019</v>
      </c>
      <c r="F84" s="23" t="s">
        <v>12020</v>
      </c>
      <c r="G84" s="23" t="s">
        <v>12021</v>
      </c>
      <c r="H84" s="23" t="s">
        <v>12018</v>
      </c>
    </row>
    <row r="85" spans="1:8" ht="36" x14ac:dyDescent="0.25">
      <c r="A85" s="20">
        <v>81</v>
      </c>
      <c r="B85" s="20" t="s">
        <v>771</v>
      </c>
      <c r="C85" s="21" t="s">
        <v>772</v>
      </c>
      <c r="D85" s="21" t="s">
        <v>11989</v>
      </c>
      <c r="E85" s="21" t="s">
        <v>12022</v>
      </c>
      <c r="F85" s="21" t="s">
        <v>12012</v>
      </c>
      <c r="G85" s="21" t="s">
        <v>12023</v>
      </c>
      <c r="H85" s="21" t="s">
        <v>6909</v>
      </c>
    </row>
    <row r="86" spans="1:8" ht="36" x14ac:dyDescent="0.25">
      <c r="A86" s="22">
        <v>82</v>
      </c>
      <c r="B86" s="22" t="s">
        <v>771</v>
      </c>
      <c r="C86" s="23" t="s">
        <v>772</v>
      </c>
      <c r="D86" s="23" t="s">
        <v>12024</v>
      </c>
      <c r="E86" s="23" t="s">
        <v>12025</v>
      </c>
      <c r="F86" s="23" t="s">
        <v>12026</v>
      </c>
      <c r="G86" s="23" t="s">
        <v>12027</v>
      </c>
      <c r="H86" s="23" t="s">
        <v>1213</v>
      </c>
    </row>
    <row r="87" spans="1:8" ht="36" x14ac:dyDescent="0.25">
      <c r="A87" s="20">
        <v>83</v>
      </c>
      <c r="B87" s="20" t="s">
        <v>771</v>
      </c>
      <c r="C87" s="21" t="s">
        <v>772</v>
      </c>
      <c r="D87" s="21" t="s">
        <v>10706</v>
      </c>
      <c r="E87" s="21" t="s">
        <v>12028</v>
      </c>
      <c r="F87" s="21" t="s">
        <v>12029</v>
      </c>
      <c r="G87" s="21" t="s">
        <v>12030</v>
      </c>
      <c r="H87" s="21" t="s">
        <v>6934</v>
      </c>
    </row>
    <row r="88" spans="1:8" ht="36" x14ac:dyDescent="0.25">
      <c r="A88" s="22">
        <v>84</v>
      </c>
      <c r="B88" s="22" t="s">
        <v>771</v>
      </c>
      <c r="C88" s="23" t="s">
        <v>772</v>
      </c>
      <c r="D88" s="23" t="s">
        <v>6910</v>
      </c>
      <c r="E88" s="23" t="s">
        <v>12031</v>
      </c>
      <c r="F88" s="23" t="s">
        <v>12032</v>
      </c>
      <c r="G88" s="23" t="s">
        <v>12033</v>
      </c>
      <c r="H88" s="23" t="s">
        <v>6914</v>
      </c>
    </row>
    <row r="89" spans="1:8" ht="36" x14ac:dyDescent="0.25">
      <c r="A89" s="20">
        <v>85</v>
      </c>
      <c r="B89" s="20" t="s">
        <v>1253</v>
      </c>
      <c r="C89" s="21" t="s">
        <v>1254</v>
      </c>
      <c r="D89" s="21" t="s">
        <v>1255</v>
      </c>
      <c r="E89" s="21" t="s">
        <v>12034</v>
      </c>
      <c r="F89" s="21" t="s">
        <v>11783</v>
      </c>
      <c r="G89" s="21" t="s">
        <v>12035</v>
      </c>
      <c r="H89" s="21" t="s">
        <v>729</v>
      </c>
    </row>
    <row r="90" spans="1:8" ht="36" x14ac:dyDescent="0.25">
      <c r="A90" s="22">
        <v>86</v>
      </c>
      <c r="B90" s="22" t="s">
        <v>1253</v>
      </c>
      <c r="C90" s="23" t="s">
        <v>1254</v>
      </c>
      <c r="D90" s="23" t="s">
        <v>1294</v>
      </c>
      <c r="E90" s="23" t="s">
        <v>12036</v>
      </c>
      <c r="F90" s="23" t="s">
        <v>12037</v>
      </c>
      <c r="G90" s="23" t="s">
        <v>12038</v>
      </c>
      <c r="H90" s="23" t="s">
        <v>1298</v>
      </c>
    </row>
    <row r="91" spans="1:8" ht="36" x14ac:dyDescent="0.25">
      <c r="A91" s="20">
        <v>87</v>
      </c>
      <c r="B91" s="20" t="s">
        <v>1253</v>
      </c>
      <c r="C91" s="21" t="s">
        <v>1254</v>
      </c>
      <c r="D91" s="21" t="s">
        <v>1294</v>
      </c>
      <c r="E91" s="21" t="s">
        <v>12039</v>
      </c>
      <c r="F91" s="21" t="s">
        <v>12040</v>
      </c>
      <c r="G91" s="21" t="s">
        <v>12041</v>
      </c>
      <c r="H91" s="21" t="s">
        <v>1298</v>
      </c>
    </row>
    <row r="92" spans="1:8" ht="36" x14ac:dyDescent="0.25">
      <c r="A92" s="22">
        <v>88</v>
      </c>
      <c r="B92" s="22" t="s">
        <v>1253</v>
      </c>
      <c r="C92" s="23" t="s">
        <v>1254</v>
      </c>
      <c r="D92" s="23" t="s">
        <v>1294</v>
      </c>
      <c r="E92" s="23" t="s">
        <v>12042</v>
      </c>
      <c r="F92" s="23" t="s">
        <v>12043</v>
      </c>
      <c r="G92" s="23" t="s">
        <v>12044</v>
      </c>
      <c r="H92" s="23" t="s">
        <v>1316</v>
      </c>
    </row>
    <row r="93" spans="1:8" ht="36" x14ac:dyDescent="0.25">
      <c r="A93" s="20">
        <v>89</v>
      </c>
      <c r="B93" s="20" t="s">
        <v>1253</v>
      </c>
      <c r="C93" s="21" t="s">
        <v>1254</v>
      </c>
      <c r="D93" s="21" t="s">
        <v>1294</v>
      </c>
      <c r="E93" s="21" t="s">
        <v>12045</v>
      </c>
      <c r="F93" s="21" t="s">
        <v>12046</v>
      </c>
      <c r="G93" s="21" t="s">
        <v>12047</v>
      </c>
      <c r="H93" s="21" t="s">
        <v>1298</v>
      </c>
    </row>
    <row r="94" spans="1:8" ht="36" x14ac:dyDescent="0.25">
      <c r="A94" s="22">
        <v>90</v>
      </c>
      <c r="B94" s="22" t="s">
        <v>1253</v>
      </c>
      <c r="C94" s="23" t="s">
        <v>1254</v>
      </c>
      <c r="D94" s="23" t="s">
        <v>1333</v>
      </c>
      <c r="E94" s="23" t="s">
        <v>12048</v>
      </c>
      <c r="F94" s="23" t="s">
        <v>12049</v>
      </c>
      <c r="G94" s="23" t="s">
        <v>12050</v>
      </c>
      <c r="H94" s="23" t="s">
        <v>1335</v>
      </c>
    </row>
    <row r="95" spans="1:8" ht="36" x14ac:dyDescent="0.25">
      <c r="A95" s="20">
        <v>91</v>
      </c>
      <c r="B95" s="20" t="s">
        <v>1253</v>
      </c>
      <c r="C95" s="21" t="s">
        <v>1254</v>
      </c>
      <c r="D95" s="21" t="s">
        <v>1333</v>
      </c>
      <c r="E95" s="21" t="s">
        <v>12051</v>
      </c>
      <c r="F95" s="21" t="s">
        <v>12052</v>
      </c>
      <c r="G95" s="21" t="s">
        <v>12053</v>
      </c>
      <c r="H95" s="21" t="s">
        <v>1355</v>
      </c>
    </row>
    <row r="96" spans="1:8" ht="36" x14ac:dyDescent="0.25">
      <c r="A96" s="22">
        <v>92</v>
      </c>
      <c r="B96" s="22" t="s">
        <v>1253</v>
      </c>
      <c r="C96" s="23" t="s">
        <v>1254</v>
      </c>
      <c r="D96" s="23" t="s">
        <v>1366</v>
      </c>
      <c r="E96" s="23" t="s">
        <v>12054</v>
      </c>
      <c r="F96" s="23" t="s">
        <v>12055</v>
      </c>
      <c r="G96" s="23" t="s">
        <v>12056</v>
      </c>
      <c r="H96" s="23" t="s">
        <v>1376</v>
      </c>
    </row>
    <row r="97" spans="1:8" ht="36" x14ac:dyDescent="0.25">
      <c r="A97" s="20">
        <v>93</v>
      </c>
      <c r="B97" s="20" t="s">
        <v>1253</v>
      </c>
      <c r="C97" s="21" t="s">
        <v>1254</v>
      </c>
      <c r="D97" s="21" t="s">
        <v>1366</v>
      </c>
      <c r="E97" s="21" t="s">
        <v>12057</v>
      </c>
      <c r="F97" s="21" t="s">
        <v>12058</v>
      </c>
      <c r="G97" s="21" t="s">
        <v>12059</v>
      </c>
      <c r="H97" s="21" t="s">
        <v>1376</v>
      </c>
    </row>
    <row r="98" spans="1:8" ht="36" x14ac:dyDescent="0.25">
      <c r="A98" s="22">
        <v>94</v>
      </c>
      <c r="B98" s="22" t="s">
        <v>1253</v>
      </c>
      <c r="C98" s="23" t="s">
        <v>1254</v>
      </c>
      <c r="D98" s="23" t="s">
        <v>1366</v>
      </c>
      <c r="E98" s="23" t="s">
        <v>12060</v>
      </c>
      <c r="F98" s="23" t="s">
        <v>12061</v>
      </c>
      <c r="G98" s="23" t="s">
        <v>12062</v>
      </c>
      <c r="H98" s="23" t="s">
        <v>1400</v>
      </c>
    </row>
    <row r="99" spans="1:8" ht="36" x14ac:dyDescent="0.25">
      <c r="A99" s="20">
        <v>95</v>
      </c>
      <c r="B99" s="20" t="s">
        <v>1253</v>
      </c>
      <c r="C99" s="21" t="s">
        <v>1254</v>
      </c>
      <c r="D99" s="21" t="s">
        <v>1415</v>
      </c>
      <c r="E99" s="21" t="s">
        <v>12063</v>
      </c>
      <c r="F99" s="21" t="s">
        <v>12064</v>
      </c>
      <c r="G99" s="21" t="s">
        <v>12065</v>
      </c>
      <c r="H99" s="21" t="s">
        <v>1421</v>
      </c>
    </row>
    <row r="100" spans="1:8" ht="36" x14ac:dyDescent="0.25">
      <c r="A100" s="22">
        <v>96</v>
      </c>
      <c r="B100" s="22" t="s">
        <v>1253</v>
      </c>
      <c r="C100" s="23" t="s">
        <v>1254</v>
      </c>
      <c r="D100" s="23" t="s">
        <v>1415</v>
      </c>
      <c r="E100" s="23" t="s">
        <v>12066</v>
      </c>
      <c r="F100" s="23" t="s">
        <v>12067</v>
      </c>
      <c r="G100" s="23" t="s">
        <v>12050</v>
      </c>
      <c r="H100" s="23" t="s">
        <v>1421</v>
      </c>
    </row>
    <row r="101" spans="1:8" ht="18" x14ac:dyDescent="0.25">
      <c r="A101" s="20">
        <v>97</v>
      </c>
      <c r="B101" s="20" t="s">
        <v>1253</v>
      </c>
      <c r="C101" s="21" t="s">
        <v>1254</v>
      </c>
      <c r="D101" s="21" t="s">
        <v>12068</v>
      </c>
      <c r="E101" s="21" t="s">
        <v>12069</v>
      </c>
      <c r="F101" s="21" t="s">
        <v>12070</v>
      </c>
      <c r="G101" s="21" t="s">
        <v>12071</v>
      </c>
      <c r="H101" s="21" t="s">
        <v>1507</v>
      </c>
    </row>
    <row r="102" spans="1:8" ht="18" x14ac:dyDescent="0.25">
      <c r="A102" s="22">
        <v>98</v>
      </c>
      <c r="B102" s="22" t="s">
        <v>1253</v>
      </c>
      <c r="C102" s="23" t="s">
        <v>1254</v>
      </c>
      <c r="D102" s="23" t="s">
        <v>12068</v>
      </c>
      <c r="E102" s="23" t="s">
        <v>12072</v>
      </c>
      <c r="F102" s="23" t="s">
        <v>12073</v>
      </c>
      <c r="G102" s="23" t="s">
        <v>12074</v>
      </c>
      <c r="H102" s="23" t="s">
        <v>1507</v>
      </c>
    </row>
    <row r="103" spans="1:8" ht="18" x14ac:dyDescent="0.25">
      <c r="A103" s="20">
        <v>99</v>
      </c>
      <c r="B103" s="20" t="s">
        <v>1253</v>
      </c>
      <c r="C103" s="21" t="s">
        <v>1254</v>
      </c>
      <c r="D103" s="21" t="s">
        <v>12068</v>
      </c>
      <c r="E103" s="21" t="s">
        <v>12075</v>
      </c>
      <c r="F103" s="21" t="s">
        <v>12076</v>
      </c>
      <c r="G103" s="21" t="s">
        <v>12077</v>
      </c>
      <c r="H103" s="21" t="s">
        <v>1060</v>
      </c>
    </row>
    <row r="104" spans="1:8" ht="18" x14ac:dyDescent="0.25">
      <c r="A104" s="22">
        <v>100</v>
      </c>
      <c r="B104" s="22" t="s">
        <v>1253</v>
      </c>
      <c r="C104" s="23" t="s">
        <v>1254</v>
      </c>
      <c r="D104" s="23" t="s">
        <v>12068</v>
      </c>
      <c r="E104" s="23" t="s">
        <v>12078</v>
      </c>
      <c r="F104" s="23" t="s">
        <v>12079</v>
      </c>
      <c r="G104" s="23" t="s">
        <v>12080</v>
      </c>
      <c r="H104" s="23" t="s">
        <v>1060</v>
      </c>
    </row>
    <row r="105" spans="1:8" ht="18" x14ac:dyDescent="0.25">
      <c r="A105" s="20">
        <v>101</v>
      </c>
      <c r="B105" s="20" t="s">
        <v>1253</v>
      </c>
      <c r="C105" s="21" t="s">
        <v>1254</v>
      </c>
      <c r="D105" s="21" t="s">
        <v>7054</v>
      </c>
      <c r="E105" s="21" t="s">
        <v>12081</v>
      </c>
      <c r="F105" s="21" t="s">
        <v>12082</v>
      </c>
      <c r="G105" s="21" t="s">
        <v>12083</v>
      </c>
      <c r="H105" s="21" t="s">
        <v>1482</v>
      </c>
    </row>
    <row r="106" spans="1:8" ht="18" x14ac:dyDescent="0.25">
      <c r="A106" s="22">
        <v>102</v>
      </c>
      <c r="B106" s="22" t="s">
        <v>1253</v>
      </c>
      <c r="C106" s="23" t="s">
        <v>1254</v>
      </c>
      <c r="D106" s="23" t="s">
        <v>12068</v>
      </c>
      <c r="E106" s="23" t="s">
        <v>12084</v>
      </c>
      <c r="F106" s="23" t="s">
        <v>12085</v>
      </c>
      <c r="G106" s="23" t="s">
        <v>12086</v>
      </c>
      <c r="H106" s="23" t="s">
        <v>1576</v>
      </c>
    </row>
    <row r="107" spans="1:8" ht="18" x14ac:dyDescent="0.25">
      <c r="A107" s="20">
        <v>103</v>
      </c>
      <c r="B107" s="20" t="s">
        <v>1622</v>
      </c>
      <c r="C107" s="21" t="s">
        <v>1623</v>
      </c>
      <c r="D107" s="21" t="s">
        <v>1634</v>
      </c>
      <c r="E107" s="21" t="s">
        <v>12087</v>
      </c>
      <c r="F107" s="21" t="s">
        <v>12088</v>
      </c>
      <c r="G107" s="21" t="s">
        <v>12089</v>
      </c>
      <c r="H107" s="21" t="s">
        <v>1698</v>
      </c>
    </row>
    <row r="108" spans="1:8" ht="36" x14ac:dyDescent="0.25">
      <c r="A108" s="22">
        <v>104</v>
      </c>
      <c r="B108" s="22" t="s">
        <v>1622</v>
      </c>
      <c r="C108" s="23" t="s">
        <v>1623</v>
      </c>
      <c r="D108" s="23" t="s">
        <v>1634</v>
      </c>
      <c r="E108" s="23" t="s">
        <v>12090</v>
      </c>
      <c r="F108" s="23" t="s">
        <v>12091</v>
      </c>
      <c r="G108" s="23" t="s">
        <v>12092</v>
      </c>
      <c r="H108" s="23" t="s">
        <v>1698</v>
      </c>
    </row>
    <row r="109" spans="1:8" ht="18" x14ac:dyDescent="0.25">
      <c r="A109" s="20">
        <v>105</v>
      </c>
      <c r="B109" s="20" t="s">
        <v>1622</v>
      </c>
      <c r="C109" s="21" t="s">
        <v>1623</v>
      </c>
      <c r="D109" s="21" t="s">
        <v>1634</v>
      </c>
      <c r="E109" s="21" t="s">
        <v>12093</v>
      </c>
      <c r="F109" s="21" t="s">
        <v>12094</v>
      </c>
      <c r="G109" s="21" t="s">
        <v>12095</v>
      </c>
      <c r="H109" s="21" t="s">
        <v>1685</v>
      </c>
    </row>
    <row r="110" spans="1:8" ht="36" x14ac:dyDescent="0.25">
      <c r="A110" s="22">
        <v>106</v>
      </c>
      <c r="B110" s="22" t="s">
        <v>1622</v>
      </c>
      <c r="C110" s="23" t="s">
        <v>1623</v>
      </c>
      <c r="D110" s="23" t="s">
        <v>1333</v>
      </c>
      <c r="E110" s="23" t="s">
        <v>12096</v>
      </c>
      <c r="F110" s="23" t="s">
        <v>12097</v>
      </c>
      <c r="G110" s="23" t="s">
        <v>12098</v>
      </c>
      <c r="H110" s="23" t="s">
        <v>974</v>
      </c>
    </row>
    <row r="111" spans="1:8" ht="36" x14ac:dyDescent="0.25">
      <c r="A111" s="20">
        <v>107</v>
      </c>
      <c r="B111" s="20" t="s">
        <v>1622</v>
      </c>
      <c r="C111" s="21" t="s">
        <v>1623</v>
      </c>
      <c r="D111" s="21" t="s">
        <v>1814</v>
      </c>
      <c r="E111" s="21" t="s">
        <v>12099</v>
      </c>
      <c r="F111" s="21" t="s">
        <v>12100</v>
      </c>
      <c r="G111" s="21" t="s">
        <v>12101</v>
      </c>
      <c r="H111" s="21" t="s">
        <v>1855</v>
      </c>
    </row>
    <row r="112" spans="1:8" ht="36" x14ac:dyDescent="0.25">
      <c r="A112" s="22">
        <v>108</v>
      </c>
      <c r="B112" s="22" t="s">
        <v>1622</v>
      </c>
      <c r="C112" s="23" t="s">
        <v>1623</v>
      </c>
      <c r="D112" s="23" t="s">
        <v>1814</v>
      </c>
      <c r="E112" s="23" t="s">
        <v>12102</v>
      </c>
      <c r="F112" s="23" t="s">
        <v>12103</v>
      </c>
      <c r="G112" s="23" t="s">
        <v>12104</v>
      </c>
      <c r="H112" s="23" t="s">
        <v>1835</v>
      </c>
    </row>
    <row r="113" spans="1:8" ht="36" x14ac:dyDescent="0.25">
      <c r="A113" s="20">
        <v>109</v>
      </c>
      <c r="B113" s="20" t="s">
        <v>1622</v>
      </c>
      <c r="C113" s="21" t="s">
        <v>1623</v>
      </c>
      <c r="D113" s="21" t="s">
        <v>1814</v>
      </c>
      <c r="E113" s="21" t="s">
        <v>12105</v>
      </c>
      <c r="F113" s="21" t="s">
        <v>12106</v>
      </c>
      <c r="G113" s="21" t="s">
        <v>12107</v>
      </c>
      <c r="H113" s="21" t="s">
        <v>1835</v>
      </c>
    </row>
    <row r="114" spans="1:8" ht="18" x14ac:dyDescent="0.25">
      <c r="A114" s="22">
        <v>110</v>
      </c>
      <c r="B114" s="22" t="s">
        <v>1622</v>
      </c>
      <c r="C114" s="23" t="s">
        <v>1623</v>
      </c>
      <c r="D114" s="23" t="s">
        <v>7389</v>
      </c>
      <c r="E114" s="23" t="s">
        <v>12108</v>
      </c>
      <c r="F114" s="23" t="s">
        <v>12109</v>
      </c>
      <c r="G114" s="23" t="s">
        <v>12110</v>
      </c>
      <c r="H114" s="23" t="s">
        <v>1946</v>
      </c>
    </row>
    <row r="115" spans="1:8" ht="18" x14ac:dyDescent="0.25">
      <c r="A115" s="20">
        <v>111</v>
      </c>
      <c r="B115" s="20" t="s">
        <v>1622</v>
      </c>
      <c r="C115" s="21" t="s">
        <v>1623</v>
      </c>
      <c r="D115" s="21" t="s">
        <v>7389</v>
      </c>
      <c r="E115" s="21" t="s">
        <v>12111</v>
      </c>
      <c r="F115" s="21" t="s">
        <v>12112</v>
      </c>
      <c r="G115" s="21" t="s">
        <v>12113</v>
      </c>
      <c r="H115" s="21" t="s">
        <v>1946</v>
      </c>
    </row>
    <row r="116" spans="1:8" ht="54" x14ac:dyDescent="0.25">
      <c r="A116" s="22">
        <v>112</v>
      </c>
      <c r="B116" s="22" t="s">
        <v>1622</v>
      </c>
      <c r="C116" s="23" t="s">
        <v>1623</v>
      </c>
      <c r="D116" s="23" t="s">
        <v>2051</v>
      </c>
      <c r="E116" s="23" t="s">
        <v>12114</v>
      </c>
      <c r="F116" s="23" t="s">
        <v>12115</v>
      </c>
      <c r="G116" s="23" t="s">
        <v>12116</v>
      </c>
      <c r="H116" s="23" t="s">
        <v>2063</v>
      </c>
    </row>
    <row r="117" spans="1:8" ht="36" x14ac:dyDescent="0.25">
      <c r="A117" s="20">
        <v>113</v>
      </c>
      <c r="B117" s="20" t="s">
        <v>1622</v>
      </c>
      <c r="C117" s="21" t="s">
        <v>1623</v>
      </c>
      <c r="D117" s="21" t="s">
        <v>2051</v>
      </c>
      <c r="E117" s="21" t="s">
        <v>12117</v>
      </c>
      <c r="F117" s="21" t="s">
        <v>12118</v>
      </c>
      <c r="G117" s="21" t="s">
        <v>12119</v>
      </c>
      <c r="H117" s="21" t="s">
        <v>2053</v>
      </c>
    </row>
    <row r="118" spans="1:8" ht="36" x14ac:dyDescent="0.25">
      <c r="A118" s="22">
        <v>114</v>
      </c>
      <c r="B118" s="22" t="s">
        <v>1622</v>
      </c>
      <c r="C118" s="23" t="s">
        <v>1623</v>
      </c>
      <c r="D118" s="23" t="s">
        <v>2079</v>
      </c>
      <c r="E118" s="23" t="s">
        <v>12120</v>
      </c>
      <c r="F118" s="23" t="s">
        <v>12121</v>
      </c>
      <c r="G118" s="23" t="s">
        <v>12122</v>
      </c>
      <c r="H118" s="23" t="s">
        <v>610</v>
      </c>
    </row>
    <row r="119" spans="1:8" ht="36" x14ac:dyDescent="0.25">
      <c r="A119" s="20">
        <v>115</v>
      </c>
      <c r="B119" s="20" t="s">
        <v>1622</v>
      </c>
      <c r="C119" s="21" t="s">
        <v>1623</v>
      </c>
      <c r="D119" s="21" t="s">
        <v>2082</v>
      </c>
      <c r="E119" s="21" t="s">
        <v>12123</v>
      </c>
      <c r="F119" s="21" t="s">
        <v>12124</v>
      </c>
      <c r="G119" s="21" t="s">
        <v>12125</v>
      </c>
      <c r="H119" s="21" t="s">
        <v>2084</v>
      </c>
    </row>
    <row r="120" spans="1:8" ht="36" x14ac:dyDescent="0.25">
      <c r="A120" s="22">
        <v>116</v>
      </c>
      <c r="B120" s="22" t="s">
        <v>1622</v>
      </c>
      <c r="C120" s="23" t="s">
        <v>1623</v>
      </c>
      <c r="D120" s="23" t="s">
        <v>12126</v>
      </c>
      <c r="E120" s="23" t="s">
        <v>12127</v>
      </c>
      <c r="F120" s="23" t="s">
        <v>12128</v>
      </c>
      <c r="G120" s="23" t="s">
        <v>12129</v>
      </c>
      <c r="H120" s="23" t="s">
        <v>7536</v>
      </c>
    </row>
    <row r="121" spans="1:8" ht="36" x14ac:dyDescent="0.25">
      <c r="A121" s="20">
        <v>117</v>
      </c>
      <c r="B121" s="20" t="s">
        <v>1622</v>
      </c>
      <c r="C121" s="21" t="s">
        <v>1623</v>
      </c>
      <c r="D121" s="21" t="s">
        <v>12126</v>
      </c>
      <c r="E121" s="21" t="s">
        <v>12130</v>
      </c>
      <c r="F121" s="21" t="s">
        <v>12131</v>
      </c>
      <c r="G121" s="21" t="s">
        <v>12132</v>
      </c>
      <c r="H121" s="21" t="s">
        <v>7536</v>
      </c>
    </row>
    <row r="122" spans="1:8" ht="36" x14ac:dyDescent="0.25">
      <c r="A122" s="22">
        <v>118</v>
      </c>
      <c r="B122" s="22" t="s">
        <v>1622</v>
      </c>
      <c r="C122" s="23" t="s">
        <v>1623</v>
      </c>
      <c r="D122" s="23" t="s">
        <v>12126</v>
      </c>
      <c r="E122" s="23" t="s">
        <v>12133</v>
      </c>
      <c r="F122" s="23" t="s">
        <v>12134</v>
      </c>
      <c r="G122" s="23" t="s">
        <v>12135</v>
      </c>
      <c r="H122" s="23" t="s">
        <v>7536</v>
      </c>
    </row>
    <row r="123" spans="1:8" ht="36" x14ac:dyDescent="0.25">
      <c r="A123" s="20">
        <v>119</v>
      </c>
      <c r="B123" s="20" t="s">
        <v>1622</v>
      </c>
      <c r="C123" s="21" t="s">
        <v>1623</v>
      </c>
      <c r="D123" s="21" t="s">
        <v>12126</v>
      </c>
      <c r="E123" s="21" t="s">
        <v>12136</v>
      </c>
      <c r="F123" s="21" t="s">
        <v>12131</v>
      </c>
      <c r="G123" s="21" t="s">
        <v>12137</v>
      </c>
      <c r="H123" s="21" t="s">
        <v>7536</v>
      </c>
    </row>
    <row r="124" spans="1:8" ht="36" x14ac:dyDescent="0.25">
      <c r="A124" s="22">
        <v>120</v>
      </c>
      <c r="B124" s="22" t="s">
        <v>1622</v>
      </c>
      <c r="C124" s="23" t="s">
        <v>1623</v>
      </c>
      <c r="D124" s="23" t="s">
        <v>12138</v>
      </c>
      <c r="E124" s="23" t="s">
        <v>12139</v>
      </c>
      <c r="F124" s="23" t="s">
        <v>12140</v>
      </c>
      <c r="G124" s="23" t="s">
        <v>12141</v>
      </c>
      <c r="H124" s="23" t="s">
        <v>7547</v>
      </c>
    </row>
    <row r="125" spans="1:8" ht="36" x14ac:dyDescent="0.25">
      <c r="A125" s="20">
        <v>121</v>
      </c>
      <c r="B125" s="20" t="s">
        <v>1622</v>
      </c>
      <c r="C125" s="21" t="s">
        <v>1623</v>
      </c>
      <c r="D125" s="21" t="s">
        <v>12138</v>
      </c>
      <c r="E125" s="21" t="s">
        <v>12142</v>
      </c>
      <c r="F125" s="21" t="s">
        <v>12143</v>
      </c>
      <c r="G125" s="21" t="s">
        <v>12144</v>
      </c>
      <c r="H125" s="21" t="s">
        <v>7547</v>
      </c>
    </row>
    <row r="126" spans="1:8" ht="36" x14ac:dyDescent="0.25">
      <c r="A126" s="22">
        <v>122</v>
      </c>
      <c r="B126" s="22" t="s">
        <v>1622</v>
      </c>
      <c r="C126" s="23" t="s">
        <v>1623</v>
      </c>
      <c r="D126" s="23" t="s">
        <v>12138</v>
      </c>
      <c r="E126" s="23" t="s">
        <v>12145</v>
      </c>
      <c r="F126" s="23" t="s">
        <v>12146</v>
      </c>
      <c r="G126" s="23" t="s">
        <v>12147</v>
      </c>
      <c r="H126" s="23" t="s">
        <v>7547</v>
      </c>
    </row>
    <row r="127" spans="1:8" ht="54" x14ac:dyDescent="0.25">
      <c r="A127" s="20">
        <v>123</v>
      </c>
      <c r="B127" s="20" t="s">
        <v>1622</v>
      </c>
      <c r="C127" s="21" t="s">
        <v>1623</v>
      </c>
      <c r="D127" s="21" t="s">
        <v>12138</v>
      </c>
      <c r="E127" s="21" t="s">
        <v>12148</v>
      </c>
      <c r="F127" s="21" t="s">
        <v>12149</v>
      </c>
      <c r="G127" s="21" t="s">
        <v>12150</v>
      </c>
      <c r="H127" s="21" t="s">
        <v>7547</v>
      </c>
    </row>
    <row r="128" spans="1:8" ht="36" x14ac:dyDescent="0.25">
      <c r="A128" s="22">
        <v>124</v>
      </c>
      <c r="B128" s="22" t="s">
        <v>1622</v>
      </c>
      <c r="C128" s="23" t="s">
        <v>1623</v>
      </c>
      <c r="D128" s="23" t="s">
        <v>12151</v>
      </c>
      <c r="E128" s="23" t="s">
        <v>12152</v>
      </c>
      <c r="F128" s="23" t="s">
        <v>12146</v>
      </c>
      <c r="G128" s="23" t="s">
        <v>12153</v>
      </c>
      <c r="H128" s="23" t="s">
        <v>7555</v>
      </c>
    </row>
    <row r="129" spans="1:8" ht="36" x14ac:dyDescent="0.25">
      <c r="A129" s="20">
        <v>125</v>
      </c>
      <c r="B129" s="20" t="s">
        <v>1622</v>
      </c>
      <c r="C129" s="21" t="s">
        <v>1623</v>
      </c>
      <c r="D129" s="21" t="s">
        <v>12151</v>
      </c>
      <c r="E129" s="21" t="s">
        <v>12154</v>
      </c>
      <c r="F129" s="21" t="s">
        <v>12155</v>
      </c>
      <c r="G129" s="21" t="s">
        <v>12156</v>
      </c>
      <c r="H129" s="21" t="s">
        <v>7555</v>
      </c>
    </row>
    <row r="130" spans="1:8" ht="36" x14ac:dyDescent="0.25">
      <c r="A130" s="22">
        <v>126</v>
      </c>
      <c r="B130" s="22" t="s">
        <v>1622</v>
      </c>
      <c r="C130" s="23" t="s">
        <v>1623</v>
      </c>
      <c r="D130" s="23" t="s">
        <v>12151</v>
      </c>
      <c r="E130" s="23" t="s">
        <v>12157</v>
      </c>
      <c r="F130" s="23" t="s">
        <v>12158</v>
      </c>
      <c r="G130" s="23" t="s">
        <v>12159</v>
      </c>
      <c r="H130" s="23" t="s">
        <v>7555</v>
      </c>
    </row>
    <row r="131" spans="1:8" ht="36" x14ac:dyDescent="0.25">
      <c r="A131" s="20">
        <v>127</v>
      </c>
      <c r="B131" s="20" t="s">
        <v>1622</v>
      </c>
      <c r="C131" s="21" t="s">
        <v>1623</v>
      </c>
      <c r="D131" s="21" t="s">
        <v>12160</v>
      </c>
      <c r="E131" s="21" t="s">
        <v>12161</v>
      </c>
      <c r="F131" s="21" t="s">
        <v>12162</v>
      </c>
      <c r="G131" s="21" t="s">
        <v>12163</v>
      </c>
      <c r="H131" s="21" t="s">
        <v>7572</v>
      </c>
    </row>
    <row r="132" spans="1:8" ht="72" x14ac:dyDescent="0.25">
      <c r="A132" s="22">
        <v>128</v>
      </c>
      <c r="B132" s="22" t="s">
        <v>1622</v>
      </c>
      <c r="C132" s="23" t="s">
        <v>1623</v>
      </c>
      <c r="D132" s="23" t="s">
        <v>12160</v>
      </c>
      <c r="E132" s="23" t="s">
        <v>12164</v>
      </c>
      <c r="F132" s="23" t="s">
        <v>12165</v>
      </c>
      <c r="G132" s="23" t="s">
        <v>12166</v>
      </c>
      <c r="H132" s="23" t="s">
        <v>7572</v>
      </c>
    </row>
    <row r="133" spans="1:8" ht="54" x14ac:dyDescent="0.25">
      <c r="A133" s="20">
        <v>129</v>
      </c>
      <c r="B133" s="20" t="s">
        <v>1622</v>
      </c>
      <c r="C133" s="21" t="s">
        <v>1623</v>
      </c>
      <c r="D133" s="21" t="s">
        <v>12160</v>
      </c>
      <c r="E133" s="21" t="s">
        <v>12167</v>
      </c>
      <c r="F133" s="21" t="s">
        <v>12168</v>
      </c>
      <c r="G133" s="21" t="s">
        <v>12169</v>
      </c>
      <c r="H133" s="21" t="s">
        <v>7572</v>
      </c>
    </row>
    <row r="134" spans="1:8" ht="36" x14ac:dyDescent="0.25">
      <c r="A134" s="22">
        <v>130</v>
      </c>
      <c r="B134" s="22" t="s">
        <v>1622</v>
      </c>
      <c r="C134" s="23" t="s">
        <v>1623</v>
      </c>
      <c r="D134" s="23" t="s">
        <v>12160</v>
      </c>
      <c r="E134" s="23" t="s">
        <v>12170</v>
      </c>
      <c r="F134" s="23" t="s">
        <v>12171</v>
      </c>
      <c r="G134" s="23" t="s">
        <v>12172</v>
      </c>
      <c r="H134" s="23" t="s">
        <v>7572</v>
      </c>
    </row>
    <row r="135" spans="1:8" ht="36" x14ac:dyDescent="0.25">
      <c r="A135" s="20">
        <v>131</v>
      </c>
      <c r="B135" s="20" t="s">
        <v>1622</v>
      </c>
      <c r="C135" s="21" t="s">
        <v>1623</v>
      </c>
      <c r="D135" s="21" t="s">
        <v>12173</v>
      </c>
      <c r="E135" s="21" t="s">
        <v>12174</v>
      </c>
      <c r="F135" s="21" t="s">
        <v>12140</v>
      </c>
      <c r="G135" s="21" t="s">
        <v>12175</v>
      </c>
      <c r="H135" s="21" t="s">
        <v>7590</v>
      </c>
    </row>
    <row r="136" spans="1:8" ht="36" x14ac:dyDescent="0.25">
      <c r="A136" s="22">
        <v>132</v>
      </c>
      <c r="B136" s="22" t="s">
        <v>1622</v>
      </c>
      <c r="C136" s="23" t="s">
        <v>1623</v>
      </c>
      <c r="D136" s="23" t="s">
        <v>12173</v>
      </c>
      <c r="E136" s="23" t="s">
        <v>12176</v>
      </c>
      <c r="F136" s="23" t="s">
        <v>12177</v>
      </c>
      <c r="G136" s="23" t="s">
        <v>12178</v>
      </c>
      <c r="H136" s="23" t="s">
        <v>7590</v>
      </c>
    </row>
    <row r="137" spans="1:8" ht="36" x14ac:dyDescent="0.25">
      <c r="A137" s="20">
        <v>133</v>
      </c>
      <c r="B137" s="20" t="s">
        <v>1622</v>
      </c>
      <c r="C137" s="21" t="s">
        <v>1623</v>
      </c>
      <c r="D137" s="21" t="s">
        <v>12173</v>
      </c>
      <c r="E137" s="21" t="s">
        <v>12179</v>
      </c>
      <c r="F137" s="21" t="s">
        <v>12180</v>
      </c>
      <c r="G137" s="21" t="s">
        <v>12181</v>
      </c>
      <c r="H137" s="21" t="s">
        <v>7590</v>
      </c>
    </row>
    <row r="138" spans="1:8" ht="36" x14ac:dyDescent="0.25">
      <c r="A138" s="22">
        <v>134</v>
      </c>
      <c r="B138" s="22" t="s">
        <v>1622</v>
      </c>
      <c r="C138" s="23" t="s">
        <v>1623</v>
      </c>
      <c r="D138" s="23" t="s">
        <v>12173</v>
      </c>
      <c r="E138" s="23" t="s">
        <v>12182</v>
      </c>
      <c r="F138" s="23" t="s">
        <v>12183</v>
      </c>
      <c r="G138" s="23" t="s">
        <v>12184</v>
      </c>
      <c r="H138" s="23" t="s">
        <v>7590</v>
      </c>
    </row>
    <row r="139" spans="1:8" ht="18" x14ac:dyDescent="0.25">
      <c r="A139" s="20">
        <v>135</v>
      </c>
      <c r="B139" s="20" t="s">
        <v>1622</v>
      </c>
      <c r="C139" s="21" t="s">
        <v>1623</v>
      </c>
      <c r="D139" s="21" t="s">
        <v>11989</v>
      </c>
      <c r="E139" s="21" t="s">
        <v>12185</v>
      </c>
      <c r="F139" s="21" t="s">
        <v>12186</v>
      </c>
      <c r="G139" s="21" t="s">
        <v>12187</v>
      </c>
      <c r="H139" s="21" t="s">
        <v>12010</v>
      </c>
    </row>
    <row r="140" spans="1:8" ht="54" x14ac:dyDescent="0.25">
      <c r="A140" s="22">
        <v>136</v>
      </c>
      <c r="B140" s="22" t="s">
        <v>1622</v>
      </c>
      <c r="C140" s="23" t="s">
        <v>1623</v>
      </c>
      <c r="D140" s="23" t="s">
        <v>7466</v>
      </c>
      <c r="E140" s="23" t="s">
        <v>12188</v>
      </c>
      <c r="F140" s="23" t="s">
        <v>12189</v>
      </c>
      <c r="G140" s="23" t="s">
        <v>12190</v>
      </c>
      <c r="H140" s="23" t="s">
        <v>2040</v>
      </c>
    </row>
    <row r="141" spans="1:8" ht="18" x14ac:dyDescent="0.25">
      <c r="A141" s="20">
        <v>137</v>
      </c>
      <c r="B141" s="20" t="s">
        <v>2168</v>
      </c>
      <c r="C141" s="21" t="s">
        <v>2169</v>
      </c>
      <c r="D141" s="21" t="s">
        <v>7637</v>
      </c>
      <c r="E141" s="21" t="s">
        <v>12191</v>
      </c>
      <c r="F141" s="21" t="s">
        <v>12192</v>
      </c>
      <c r="G141" s="21" t="s">
        <v>12193</v>
      </c>
      <c r="H141" s="21" t="s">
        <v>2190</v>
      </c>
    </row>
    <row r="142" spans="1:8" ht="18" x14ac:dyDescent="0.25">
      <c r="A142" s="22">
        <v>138</v>
      </c>
      <c r="B142" s="22" t="s">
        <v>2168</v>
      </c>
      <c r="C142" s="23" t="s">
        <v>2169</v>
      </c>
      <c r="D142" s="23" t="s">
        <v>7665</v>
      </c>
      <c r="E142" s="23" t="s">
        <v>12194</v>
      </c>
      <c r="F142" s="23" t="s">
        <v>12195</v>
      </c>
      <c r="G142" s="23" t="s">
        <v>12196</v>
      </c>
      <c r="H142" s="23" t="s">
        <v>1114</v>
      </c>
    </row>
    <row r="143" spans="1:8" ht="18" x14ac:dyDescent="0.25">
      <c r="A143" s="20">
        <v>139</v>
      </c>
      <c r="B143" s="20" t="s">
        <v>2382</v>
      </c>
      <c r="C143" s="21" t="s">
        <v>2383</v>
      </c>
      <c r="D143" s="21" t="s">
        <v>12197</v>
      </c>
      <c r="E143" s="21" t="s">
        <v>12198</v>
      </c>
      <c r="F143" s="21" t="s">
        <v>12199</v>
      </c>
      <c r="G143" s="21" t="s">
        <v>12200</v>
      </c>
      <c r="H143" s="21" t="s">
        <v>2412</v>
      </c>
    </row>
    <row r="144" spans="1:8" ht="18" x14ac:dyDescent="0.25">
      <c r="A144" s="22">
        <v>140</v>
      </c>
      <c r="B144" s="22" t="s">
        <v>2382</v>
      </c>
      <c r="C144" s="23" t="s">
        <v>2383</v>
      </c>
      <c r="D144" s="23" t="s">
        <v>2473</v>
      </c>
      <c r="E144" s="23" t="s">
        <v>12201</v>
      </c>
      <c r="F144" s="23" t="s">
        <v>12202</v>
      </c>
      <c r="G144" s="23" t="s">
        <v>12203</v>
      </c>
      <c r="H144" s="23" t="s">
        <v>2412</v>
      </c>
    </row>
    <row r="145" spans="1:8" ht="36" x14ac:dyDescent="0.25">
      <c r="A145" s="20">
        <v>141</v>
      </c>
      <c r="B145" s="20" t="s">
        <v>2382</v>
      </c>
      <c r="C145" s="21" t="s">
        <v>2383</v>
      </c>
      <c r="D145" s="21" t="s">
        <v>2434</v>
      </c>
      <c r="E145" s="21" t="s">
        <v>12204</v>
      </c>
      <c r="F145" s="21" t="s">
        <v>12205</v>
      </c>
      <c r="G145" s="21" t="s">
        <v>12206</v>
      </c>
      <c r="H145" s="21" t="s">
        <v>2437</v>
      </c>
    </row>
    <row r="146" spans="1:8" ht="36" x14ac:dyDescent="0.25">
      <c r="A146" s="22">
        <v>142</v>
      </c>
      <c r="B146" s="22" t="s">
        <v>2517</v>
      </c>
      <c r="C146" s="23" t="s">
        <v>2518</v>
      </c>
      <c r="D146" s="23" t="s">
        <v>2631</v>
      </c>
      <c r="E146" s="23" t="s">
        <v>12207</v>
      </c>
      <c r="F146" s="23" t="s">
        <v>12208</v>
      </c>
      <c r="G146" s="23" t="s">
        <v>12209</v>
      </c>
      <c r="H146" s="23" t="s">
        <v>2633</v>
      </c>
    </row>
    <row r="147" spans="1:8" ht="18" x14ac:dyDescent="0.25">
      <c r="A147" s="20">
        <v>143</v>
      </c>
      <c r="B147" s="20" t="s">
        <v>2641</v>
      </c>
      <c r="C147" s="21" t="s">
        <v>2642</v>
      </c>
      <c r="D147" s="21" t="s">
        <v>2656</v>
      </c>
      <c r="E147" s="21" t="s">
        <v>12210</v>
      </c>
      <c r="F147" s="21" t="s">
        <v>12211</v>
      </c>
      <c r="G147" s="21" t="s">
        <v>12212</v>
      </c>
      <c r="H147" s="21" t="s">
        <v>2659</v>
      </c>
    </row>
    <row r="148" spans="1:8" ht="18" x14ac:dyDescent="0.25">
      <c r="A148" s="22">
        <v>144</v>
      </c>
      <c r="B148" s="22" t="s">
        <v>2641</v>
      </c>
      <c r="C148" s="23" t="s">
        <v>2642</v>
      </c>
      <c r="D148" s="23" t="s">
        <v>2656</v>
      </c>
      <c r="E148" s="23" t="s">
        <v>12213</v>
      </c>
      <c r="F148" s="23" t="s">
        <v>12214</v>
      </c>
      <c r="G148" s="23" t="s">
        <v>12215</v>
      </c>
      <c r="H148" s="23" t="s">
        <v>2659</v>
      </c>
    </row>
    <row r="149" spans="1:8" ht="18" x14ac:dyDescent="0.25">
      <c r="A149" s="20">
        <v>145</v>
      </c>
      <c r="B149" s="20" t="s">
        <v>2641</v>
      </c>
      <c r="C149" s="21" t="s">
        <v>2642</v>
      </c>
      <c r="D149" s="21" t="s">
        <v>2656</v>
      </c>
      <c r="E149" s="21" t="s">
        <v>12216</v>
      </c>
      <c r="F149" s="21" t="s">
        <v>12217</v>
      </c>
      <c r="G149" s="21" t="s">
        <v>12218</v>
      </c>
      <c r="H149" s="21" t="s">
        <v>2678</v>
      </c>
    </row>
    <row r="150" spans="1:8" ht="18" x14ac:dyDescent="0.25">
      <c r="A150" s="22">
        <v>146</v>
      </c>
      <c r="B150" s="22" t="s">
        <v>2641</v>
      </c>
      <c r="C150" s="23" t="s">
        <v>2642</v>
      </c>
      <c r="D150" s="23" t="s">
        <v>7969</v>
      </c>
      <c r="E150" s="23" t="s">
        <v>12219</v>
      </c>
      <c r="F150" s="23" t="s">
        <v>12220</v>
      </c>
      <c r="G150" s="23" t="s">
        <v>12221</v>
      </c>
      <c r="H150" s="23" t="s">
        <v>2768</v>
      </c>
    </row>
    <row r="151" spans="1:8" ht="18" x14ac:dyDescent="0.25">
      <c r="A151" s="20">
        <v>147</v>
      </c>
      <c r="B151" s="20" t="s">
        <v>2641</v>
      </c>
      <c r="C151" s="21" t="s">
        <v>2642</v>
      </c>
      <c r="D151" s="21" t="s">
        <v>7969</v>
      </c>
      <c r="E151" s="21" t="s">
        <v>12222</v>
      </c>
      <c r="F151" s="21" t="s">
        <v>12223</v>
      </c>
      <c r="G151" s="21" t="s">
        <v>12224</v>
      </c>
      <c r="H151" s="21" t="s">
        <v>2749</v>
      </c>
    </row>
    <row r="152" spans="1:8" ht="36" x14ac:dyDescent="0.25">
      <c r="A152" s="22">
        <v>148</v>
      </c>
      <c r="B152" s="22" t="s">
        <v>2641</v>
      </c>
      <c r="C152" s="23" t="s">
        <v>2642</v>
      </c>
      <c r="D152" s="23" t="s">
        <v>2904</v>
      </c>
      <c r="E152" s="23" t="s">
        <v>12225</v>
      </c>
      <c r="F152" s="23" t="s">
        <v>12226</v>
      </c>
      <c r="G152" s="23" t="s">
        <v>12227</v>
      </c>
      <c r="H152" s="23" t="s">
        <v>2821</v>
      </c>
    </row>
    <row r="153" spans="1:8" ht="18" x14ac:dyDescent="0.25">
      <c r="A153" s="20">
        <v>149</v>
      </c>
      <c r="B153" s="20" t="s">
        <v>2641</v>
      </c>
      <c r="C153" s="21" t="s">
        <v>2642</v>
      </c>
      <c r="D153" s="21" t="s">
        <v>2904</v>
      </c>
      <c r="E153" s="21" t="s">
        <v>12228</v>
      </c>
      <c r="F153" s="21" t="s">
        <v>12229</v>
      </c>
      <c r="G153" s="21" t="s">
        <v>12230</v>
      </c>
      <c r="H153" s="21" t="s">
        <v>2821</v>
      </c>
    </row>
    <row r="154" spans="1:8" ht="18" x14ac:dyDescent="0.25">
      <c r="A154" s="22">
        <v>150</v>
      </c>
      <c r="B154" s="22" t="s">
        <v>2641</v>
      </c>
      <c r="C154" s="23" t="s">
        <v>2642</v>
      </c>
      <c r="D154" s="23" t="s">
        <v>2904</v>
      </c>
      <c r="E154" s="23" t="s">
        <v>12231</v>
      </c>
      <c r="F154" s="23" t="s">
        <v>12232</v>
      </c>
      <c r="G154" s="23" t="s">
        <v>12233</v>
      </c>
      <c r="H154" s="23" t="s">
        <v>2821</v>
      </c>
    </row>
    <row r="155" spans="1:8" ht="36" x14ac:dyDescent="0.25">
      <c r="A155" s="20">
        <v>151</v>
      </c>
      <c r="B155" s="20" t="s">
        <v>2641</v>
      </c>
      <c r="C155" s="21" t="s">
        <v>2642</v>
      </c>
      <c r="D155" s="21" t="s">
        <v>2863</v>
      </c>
      <c r="E155" s="21" t="s">
        <v>12234</v>
      </c>
      <c r="F155" s="21" t="s">
        <v>12235</v>
      </c>
      <c r="G155" s="21" t="s">
        <v>12236</v>
      </c>
      <c r="H155" s="21" t="s">
        <v>2865</v>
      </c>
    </row>
    <row r="156" spans="1:8" ht="54" x14ac:dyDescent="0.25">
      <c r="A156" s="22">
        <v>152</v>
      </c>
      <c r="B156" s="22" t="s">
        <v>2641</v>
      </c>
      <c r="C156" s="23" t="s">
        <v>2642</v>
      </c>
      <c r="D156" s="23" t="s">
        <v>2863</v>
      </c>
      <c r="E156" s="23" t="s">
        <v>12237</v>
      </c>
      <c r="F156" s="23" t="s">
        <v>12238</v>
      </c>
      <c r="G156" s="23" t="s">
        <v>12239</v>
      </c>
      <c r="H156" s="23" t="s">
        <v>2869</v>
      </c>
    </row>
    <row r="157" spans="1:8" ht="36" x14ac:dyDescent="0.25">
      <c r="A157" s="20">
        <v>153</v>
      </c>
      <c r="B157" s="20" t="s">
        <v>2641</v>
      </c>
      <c r="C157" s="21" t="s">
        <v>2642</v>
      </c>
      <c r="D157" s="21" t="s">
        <v>8104</v>
      </c>
      <c r="E157" s="21" t="s">
        <v>12240</v>
      </c>
      <c r="F157" s="21" t="s">
        <v>12241</v>
      </c>
      <c r="G157" s="21" t="s">
        <v>12242</v>
      </c>
      <c r="H157" s="21" t="s">
        <v>8107</v>
      </c>
    </row>
    <row r="158" spans="1:8" ht="36" x14ac:dyDescent="0.25">
      <c r="A158" s="22">
        <v>154</v>
      </c>
      <c r="B158" s="22" t="s">
        <v>2641</v>
      </c>
      <c r="C158" s="23" t="s">
        <v>2642</v>
      </c>
      <c r="D158" s="23" t="s">
        <v>2878</v>
      </c>
      <c r="E158" s="23" t="s">
        <v>12243</v>
      </c>
      <c r="F158" s="23" t="s">
        <v>12244</v>
      </c>
      <c r="G158" s="23" t="s">
        <v>12245</v>
      </c>
      <c r="H158" s="23" t="s">
        <v>2880</v>
      </c>
    </row>
    <row r="159" spans="1:8" ht="18" x14ac:dyDescent="0.25">
      <c r="A159" s="20">
        <v>155</v>
      </c>
      <c r="B159" s="20" t="s">
        <v>2932</v>
      </c>
      <c r="C159" s="21" t="s">
        <v>2933</v>
      </c>
      <c r="D159" s="21" t="s">
        <v>2934</v>
      </c>
      <c r="E159" s="21" t="s">
        <v>12246</v>
      </c>
      <c r="F159" s="21" t="s">
        <v>12247</v>
      </c>
      <c r="G159" s="21" t="s">
        <v>12248</v>
      </c>
      <c r="H159" s="21" t="s">
        <v>2958</v>
      </c>
    </row>
    <row r="160" spans="1:8" ht="36" x14ac:dyDescent="0.25">
      <c r="A160" s="22">
        <v>156</v>
      </c>
      <c r="B160" s="22" t="s">
        <v>2932</v>
      </c>
      <c r="C160" s="23" t="s">
        <v>2933</v>
      </c>
      <c r="D160" s="23" t="s">
        <v>2934</v>
      </c>
      <c r="E160" s="23" t="s">
        <v>12249</v>
      </c>
      <c r="F160" s="23" t="s">
        <v>12241</v>
      </c>
      <c r="G160" s="23" t="s">
        <v>12250</v>
      </c>
      <c r="H160" s="23" t="s">
        <v>2958</v>
      </c>
    </row>
    <row r="161" spans="1:8" ht="18" x14ac:dyDescent="0.25">
      <c r="A161" s="20">
        <v>157</v>
      </c>
      <c r="B161" s="20" t="s">
        <v>2932</v>
      </c>
      <c r="C161" s="21" t="s">
        <v>2933</v>
      </c>
      <c r="D161" s="21" t="s">
        <v>2934</v>
      </c>
      <c r="E161" s="21" t="s">
        <v>12251</v>
      </c>
      <c r="F161" s="21" t="s">
        <v>12252</v>
      </c>
      <c r="G161" s="21" t="s">
        <v>12253</v>
      </c>
      <c r="H161" s="21" t="s">
        <v>2958</v>
      </c>
    </row>
    <row r="162" spans="1:8" ht="36" x14ac:dyDescent="0.25">
      <c r="A162" s="22">
        <v>158</v>
      </c>
      <c r="B162" s="22" t="s">
        <v>2932</v>
      </c>
      <c r="C162" s="23" t="s">
        <v>2933</v>
      </c>
      <c r="D162" s="23" t="s">
        <v>3018</v>
      </c>
      <c r="E162" s="23" t="s">
        <v>12254</v>
      </c>
      <c r="F162" s="23" t="s">
        <v>12255</v>
      </c>
      <c r="G162" s="23" t="s">
        <v>12256</v>
      </c>
      <c r="H162" s="23" t="s">
        <v>3051</v>
      </c>
    </row>
    <row r="163" spans="1:8" ht="36" x14ac:dyDescent="0.25">
      <c r="A163" s="20">
        <v>159</v>
      </c>
      <c r="B163" s="20" t="s">
        <v>2932</v>
      </c>
      <c r="C163" s="21" t="s">
        <v>2933</v>
      </c>
      <c r="D163" s="21" t="s">
        <v>3018</v>
      </c>
      <c r="E163" s="21" t="s">
        <v>12257</v>
      </c>
      <c r="F163" s="21" t="s">
        <v>12258</v>
      </c>
      <c r="G163" s="21" t="s">
        <v>12259</v>
      </c>
      <c r="H163" s="21" t="s">
        <v>3051</v>
      </c>
    </row>
    <row r="164" spans="1:8" ht="36" x14ac:dyDescent="0.25">
      <c r="A164" s="22">
        <v>160</v>
      </c>
      <c r="B164" s="22" t="s">
        <v>2932</v>
      </c>
      <c r="C164" s="23" t="s">
        <v>2933</v>
      </c>
      <c r="D164" s="23" t="s">
        <v>3018</v>
      </c>
      <c r="E164" s="23" t="s">
        <v>12260</v>
      </c>
      <c r="F164" s="23" t="s">
        <v>12261</v>
      </c>
      <c r="G164" s="23" t="s">
        <v>12262</v>
      </c>
      <c r="H164" s="23" t="s">
        <v>3051</v>
      </c>
    </row>
    <row r="165" spans="1:8" ht="36" x14ac:dyDescent="0.25">
      <c r="A165" s="20">
        <v>161</v>
      </c>
      <c r="B165" s="20" t="s">
        <v>2932</v>
      </c>
      <c r="C165" s="21" t="s">
        <v>2933</v>
      </c>
      <c r="D165" s="21" t="s">
        <v>3018</v>
      </c>
      <c r="E165" s="21" t="s">
        <v>12263</v>
      </c>
      <c r="F165" s="21" t="s">
        <v>12264</v>
      </c>
      <c r="G165" s="21" t="s">
        <v>12265</v>
      </c>
      <c r="H165" s="21" t="s">
        <v>3025</v>
      </c>
    </row>
    <row r="166" spans="1:8" ht="36" x14ac:dyDescent="0.25">
      <c r="A166" s="22">
        <v>162</v>
      </c>
      <c r="B166" s="22" t="s">
        <v>2932</v>
      </c>
      <c r="C166" s="23" t="s">
        <v>2933</v>
      </c>
      <c r="D166" s="23" t="s">
        <v>3018</v>
      </c>
      <c r="E166" s="23" t="s">
        <v>12266</v>
      </c>
      <c r="F166" s="23" t="s">
        <v>12267</v>
      </c>
      <c r="G166" s="23" t="s">
        <v>12268</v>
      </c>
      <c r="H166" s="23" t="s">
        <v>3025</v>
      </c>
    </row>
    <row r="167" spans="1:8" ht="18" x14ac:dyDescent="0.25">
      <c r="A167" s="20">
        <v>163</v>
      </c>
      <c r="B167" s="20" t="s">
        <v>3134</v>
      </c>
      <c r="C167" s="21" t="s">
        <v>3135</v>
      </c>
      <c r="D167" s="21" t="s">
        <v>3137</v>
      </c>
      <c r="E167" s="21" t="s">
        <v>12269</v>
      </c>
      <c r="F167" s="21" t="s">
        <v>12270</v>
      </c>
      <c r="G167" s="21" t="s">
        <v>12271</v>
      </c>
      <c r="H167" s="21" t="s">
        <v>2678</v>
      </c>
    </row>
    <row r="168" spans="1:8" ht="18" x14ac:dyDescent="0.25">
      <c r="A168" s="22">
        <v>164</v>
      </c>
      <c r="B168" s="22" t="s">
        <v>3134</v>
      </c>
      <c r="C168" s="23" t="s">
        <v>3135</v>
      </c>
      <c r="D168" s="23" t="s">
        <v>3137</v>
      </c>
      <c r="E168" s="23" t="s">
        <v>12272</v>
      </c>
      <c r="F168" s="23" t="s">
        <v>12273</v>
      </c>
      <c r="G168" s="23" t="s">
        <v>12274</v>
      </c>
      <c r="H168" s="23" t="s">
        <v>2678</v>
      </c>
    </row>
    <row r="169" spans="1:8" ht="18" x14ac:dyDescent="0.25">
      <c r="A169" s="20">
        <v>165</v>
      </c>
      <c r="B169" s="20" t="s">
        <v>3134</v>
      </c>
      <c r="C169" s="21" t="s">
        <v>3135</v>
      </c>
      <c r="D169" s="21" t="s">
        <v>3137</v>
      </c>
      <c r="E169" s="21" t="s">
        <v>12275</v>
      </c>
      <c r="F169" s="21" t="s">
        <v>12276</v>
      </c>
      <c r="G169" s="21" t="s">
        <v>12277</v>
      </c>
      <c r="H169" s="21" t="s">
        <v>3157</v>
      </c>
    </row>
    <row r="170" spans="1:8" ht="18" x14ac:dyDescent="0.25">
      <c r="A170" s="22">
        <v>166</v>
      </c>
      <c r="B170" s="22" t="s">
        <v>3134</v>
      </c>
      <c r="C170" s="23" t="s">
        <v>3135</v>
      </c>
      <c r="D170" s="23" t="s">
        <v>3137</v>
      </c>
      <c r="E170" s="23" t="s">
        <v>12278</v>
      </c>
      <c r="F170" s="23" t="s">
        <v>12279</v>
      </c>
      <c r="G170" s="23" t="s">
        <v>12280</v>
      </c>
      <c r="H170" s="23" t="s">
        <v>3157</v>
      </c>
    </row>
    <row r="171" spans="1:8" ht="36" x14ac:dyDescent="0.25">
      <c r="A171" s="20">
        <v>167</v>
      </c>
      <c r="B171" s="20" t="s">
        <v>3134</v>
      </c>
      <c r="C171" s="21" t="s">
        <v>3135</v>
      </c>
      <c r="D171" s="21" t="s">
        <v>3183</v>
      </c>
      <c r="E171" s="21" t="s">
        <v>12281</v>
      </c>
      <c r="F171" s="21" t="s">
        <v>12282</v>
      </c>
      <c r="G171" s="21" t="s">
        <v>12283</v>
      </c>
      <c r="H171" s="21" t="s">
        <v>3210</v>
      </c>
    </row>
    <row r="172" spans="1:8" ht="18" x14ac:dyDescent="0.25">
      <c r="A172" s="22">
        <v>168</v>
      </c>
      <c r="B172" s="22" t="s">
        <v>3134</v>
      </c>
      <c r="C172" s="23" t="s">
        <v>3135</v>
      </c>
      <c r="D172" s="23" t="s">
        <v>3222</v>
      </c>
      <c r="E172" s="23" t="s">
        <v>12284</v>
      </c>
      <c r="F172" s="23" t="s">
        <v>12285</v>
      </c>
      <c r="G172" s="23" t="s">
        <v>12286</v>
      </c>
      <c r="H172" s="23" t="s">
        <v>3232</v>
      </c>
    </row>
    <row r="173" spans="1:8" ht="18" x14ac:dyDescent="0.25">
      <c r="A173" s="20">
        <v>169</v>
      </c>
      <c r="B173" s="20" t="s">
        <v>3134</v>
      </c>
      <c r="C173" s="21" t="s">
        <v>3135</v>
      </c>
      <c r="D173" s="21" t="s">
        <v>3222</v>
      </c>
      <c r="E173" s="21" t="s">
        <v>12287</v>
      </c>
      <c r="F173" s="21" t="s">
        <v>12288</v>
      </c>
      <c r="G173" s="21" t="s">
        <v>12289</v>
      </c>
      <c r="H173" s="21" t="s">
        <v>3232</v>
      </c>
    </row>
    <row r="174" spans="1:8" ht="18" x14ac:dyDescent="0.25">
      <c r="A174" s="22">
        <v>170</v>
      </c>
      <c r="B174" s="22" t="s">
        <v>3134</v>
      </c>
      <c r="C174" s="23" t="s">
        <v>3135</v>
      </c>
      <c r="D174" s="23" t="s">
        <v>3222</v>
      </c>
      <c r="E174" s="23" t="s">
        <v>12290</v>
      </c>
      <c r="F174" s="23" t="s">
        <v>12291</v>
      </c>
      <c r="G174" s="23" t="s">
        <v>12292</v>
      </c>
      <c r="H174" s="23" t="s">
        <v>3232</v>
      </c>
    </row>
    <row r="175" spans="1:8" ht="36" x14ac:dyDescent="0.25">
      <c r="A175" s="20">
        <v>171</v>
      </c>
      <c r="B175" s="20" t="s">
        <v>3134</v>
      </c>
      <c r="C175" s="21" t="s">
        <v>3135</v>
      </c>
      <c r="D175" s="21" t="s">
        <v>3270</v>
      </c>
      <c r="E175" s="21" t="s">
        <v>12293</v>
      </c>
      <c r="F175" s="21" t="s">
        <v>12294</v>
      </c>
      <c r="G175" s="21" t="s">
        <v>12295</v>
      </c>
      <c r="H175" s="21" t="s">
        <v>2862</v>
      </c>
    </row>
    <row r="176" spans="1:8" ht="18" x14ac:dyDescent="0.25">
      <c r="A176" s="22">
        <v>172</v>
      </c>
      <c r="B176" s="22" t="s">
        <v>3134</v>
      </c>
      <c r="C176" s="23" t="s">
        <v>3135</v>
      </c>
      <c r="D176" s="23" t="s">
        <v>2091</v>
      </c>
      <c r="E176" s="23" t="s">
        <v>12296</v>
      </c>
      <c r="F176" s="23" t="s">
        <v>12297</v>
      </c>
      <c r="G176" s="23" t="s">
        <v>12298</v>
      </c>
      <c r="H176" s="23" t="s">
        <v>3282</v>
      </c>
    </row>
    <row r="177" spans="1:8" ht="18" x14ac:dyDescent="0.25">
      <c r="A177" s="20">
        <v>173</v>
      </c>
      <c r="B177" s="20" t="s">
        <v>3325</v>
      </c>
      <c r="C177" s="21" t="s">
        <v>3326</v>
      </c>
      <c r="D177" s="21" t="s">
        <v>3330</v>
      </c>
      <c r="E177" s="21" t="s">
        <v>12299</v>
      </c>
      <c r="F177" s="21" t="s">
        <v>12300</v>
      </c>
      <c r="G177" s="21" t="s">
        <v>12301</v>
      </c>
      <c r="H177" s="21" t="s">
        <v>3361</v>
      </c>
    </row>
    <row r="178" spans="1:8" ht="36" x14ac:dyDescent="0.25">
      <c r="A178" s="22">
        <v>174</v>
      </c>
      <c r="B178" s="22" t="s">
        <v>3325</v>
      </c>
      <c r="C178" s="23" t="s">
        <v>3326</v>
      </c>
      <c r="D178" s="23" t="s">
        <v>3330</v>
      </c>
      <c r="E178" s="23" t="s">
        <v>12302</v>
      </c>
      <c r="F178" s="23" t="s">
        <v>12303</v>
      </c>
      <c r="G178" s="23" t="s">
        <v>12304</v>
      </c>
      <c r="H178" s="23" t="s">
        <v>3346</v>
      </c>
    </row>
    <row r="179" spans="1:8" ht="18" x14ac:dyDescent="0.25">
      <c r="A179" s="20">
        <v>175</v>
      </c>
      <c r="B179" s="20" t="s">
        <v>3325</v>
      </c>
      <c r="C179" s="21" t="s">
        <v>3326</v>
      </c>
      <c r="D179" s="21" t="s">
        <v>3330</v>
      </c>
      <c r="E179" s="21" t="s">
        <v>12305</v>
      </c>
      <c r="F179" s="21" t="s">
        <v>12306</v>
      </c>
      <c r="G179" s="21" t="s">
        <v>12307</v>
      </c>
      <c r="H179" s="21" t="s">
        <v>3346</v>
      </c>
    </row>
    <row r="180" spans="1:8" ht="36" x14ac:dyDescent="0.25">
      <c r="A180" s="22">
        <v>176</v>
      </c>
      <c r="B180" s="22" t="s">
        <v>3325</v>
      </c>
      <c r="C180" s="23" t="s">
        <v>3326</v>
      </c>
      <c r="D180" s="23" t="s">
        <v>3447</v>
      </c>
      <c r="E180" s="23" t="s">
        <v>12308</v>
      </c>
      <c r="F180" s="23" t="s">
        <v>12309</v>
      </c>
      <c r="G180" s="23" t="s">
        <v>12310</v>
      </c>
      <c r="H180" s="23" t="s">
        <v>3464</v>
      </c>
    </row>
    <row r="181" spans="1:8" ht="18" x14ac:dyDescent="0.25">
      <c r="A181" s="20">
        <v>177</v>
      </c>
      <c r="B181" s="20" t="s">
        <v>3325</v>
      </c>
      <c r="C181" s="21" t="s">
        <v>3326</v>
      </c>
      <c r="D181" s="21" t="s">
        <v>3497</v>
      </c>
      <c r="E181" s="21" t="s">
        <v>12311</v>
      </c>
      <c r="F181" s="21" t="s">
        <v>12312</v>
      </c>
      <c r="G181" s="21" t="s">
        <v>12313</v>
      </c>
      <c r="H181" s="21" t="s">
        <v>3490</v>
      </c>
    </row>
    <row r="182" spans="1:8" ht="18" x14ac:dyDescent="0.25">
      <c r="A182" s="22">
        <v>178</v>
      </c>
      <c r="B182" s="22" t="s">
        <v>3325</v>
      </c>
      <c r="C182" s="23" t="s">
        <v>3326</v>
      </c>
      <c r="D182" s="23" t="s">
        <v>3497</v>
      </c>
      <c r="E182" s="23" t="s">
        <v>12314</v>
      </c>
      <c r="F182" s="23" t="s">
        <v>12315</v>
      </c>
      <c r="G182" s="23" t="s">
        <v>12316</v>
      </c>
      <c r="H182" s="23" t="s">
        <v>3513</v>
      </c>
    </row>
    <row r="183" spans="1:8" ht="54" x14ac:dyDescent="0.25">
      <c r="A183" s="20">
        <v>179</v>
      </c>
      <c r="B183" s="20" t="s">
        <v>3325</v>
      </c>
      <c r="C183" s="21" t="s">
        <v>3326</v>
      </c>
      <c r="D183" s="21" t="s">
        <v>3533</v>
      </c>
      <c r="E183" s="21" t="s">
        <v>12317</v>
      </c>
      <c r="F183" s="21" t="s">
        <v>12318</v>
      </c>
      <c r="G183" s="21" t="s">
        <v>12319</v>
      </c>
      <c r="H183" s="21" t="s">
        <v>3544</v>
      </c>
    </row>
    <row r="184" spans="1:8" ht="54" x14ac:dyDescent="0.25">
      <c r="A184" s="22">
        <v>180</v>
      </c>
      <c r="B184" s="22" t="s">
        <v>3325</v>
      </c>
      <c r="C184" s="23" t="s">
        <v>3326</v>
      </c>
      <c r="D184" s="23" t="s">
        <v>3533</v>
      </c>
      <c r="E184" s="23" t="s">
        <v>12320</v>
      </c>
      <c r="F184" s="23" t="s">
        <v>12321</v>
      </c>
      <c r="G184" s="23" t="s">
        <v>12322</v>
      </c>
      <c r="H184" s="23" t="s">
        <v>3544</v>
      </c>
    </row>
    <row r="185" spans="1:8" ht="54" x14ac:dyDescent="0.25">
      <c r="A185" s="20">
        <v>181</v>
      </c>
      <c r="B185" s="20" t="s">
        <v>3325</v>
      </c>
      <c r="C185" s="21" t="s">
        <v>3326</v>
      </c>
      <c r="D185" s="21" t="s">
        <v>3533</v>
      </c>
      <c r="E185" s="21" t="s">
        <v>12323</v>
      </c>
      <c r="F185" s="21" t="s">
        <v>12324</v>
      </c>
      <c r="G185" s="21" t="s">
        <v>12325</v>
      </c>
      <c r="H185" s="21" t="s">
        <v>3544</v>
      </c>
    </row>
    <row r="186" spans="1:8" ht="54" x14ac:dyDescent="0.25">
      <c r="A186" s="22">
        <v>182</v>
      </c>
      <c r="B186" s="22" t="s">
        <v>3325</v>
      </c>
      <c r="C186" s="23" t="s">
        <v>3326</v>
      </c>
      <c r="D186" s="23" t="s">
        <v>3569</v>
      </c>
      <c r="E186" s="23" t="s">
        <v>12326</v>
      </c>
      <c r="F186" s="23" t="s">
        <v>12327</v>
      </c>
      <c r="G186" s="23" t="s">
        <v>12328</v>
      </c>
      <c r="H186" s="23" t="s">
        <v>3566</v>
      </c>
    </row>
    <row r="187" spans="1:8" ht="36" x14ac:dyDescent="0.25">
      <c r="A187" s="20">
        <v>183</v>
      </c>
      <c r="B187" s="20" t="s">
        <v>3325</v>
      </c>
      <c r="C187" s="21" t="s">
        <v>3326</v>
      </c>
      <c r="D187" s="21" t="s">
        <v>5768</v>
      </c>
      <c r="E187" s="21" t="s">
        <v>12329</v>
      </c>
      <c r="F187" s="21" t="s">
        <v>12330</v>
      </c>
      <c r="G187" s="21" t="s">
        <v>12331</v>
      </c>
      <c r="H187" s="21" t="s">
        <v>5771</v>
      </c>
    </row>
    <row r="188" spans="1:8" ht="36" x14ac:dyDescent="0.25">
      <c r="A188" s="22">
        <v>184</v>
      </c>
      <c r="B188" s="22" t="s">
        <v>3325</v>
      </c>
      <c r="C188" s="23" t="s">
        <v>3326</v>
      </c>
      <c r="D188" s="23" t="s">
        <v>3611</v>
      </c>
      <c r="E188" s="23" t="s">
        <v>12332</v>
      </c>
      <c r="F188" s="23" t="s">
        <v>12333</v>
      </c>
      <c r="G188" s="23" t="s">
        <v>12334</v>
      </c>
      <c r="H188" s="23" t="s">
        <v>3613</v>
      </c>
    </row>
    <row r="189" spans="1:8" ht="36" x14ac:dyDescent="0.25">
      <c r="A189" s="20">
        <v>185</v>
      </c>
      <c r="B189" s="20" t="s">
        <v>3325</v>
      </c>
      <c r="C189" s="21" t="s">
        <v>3326</v>
      </c>
      <c r="D189" s="21" t="s">
        <v>12335</v>
      </c>
      <c r="E189" s="21" t="s">
        <v>12336</v>
      </c>
      <c r="F189" s="21" t="s">
        <v>12337</v>
      </c>
      <c r="G189" s="21" t="s">
        <v>12338</v>
      </c>
      <c r="H189" s="21" t="s">
        <v>10988</v>
      </c>
    </row>
    <row r="190" spans="1:8" ht="36" x14ac:dyDescent="0.25">
      <c r="A190" s="22">
        <v>186</v>
      </c>
      <c r="B190" s="22" t="s">
        <v>3325</v>
      </c>
      <c r="C190" s="23" t="s">
        <v>3326</v>
      </c>
      <c r="D190" s="23" t="s">
        <v>12335</v>
      </c>
      <c r="E190" s="23" t="s">
        <v>12339</v>
      </c>
      <c r="F190" s="23" t="s">
        <v>12337</v>
      </c>
      <c r="G190" s="23" t="s">
        <v>12340</v>
      </c>
      <c r="H190" s="23" t="s">
        <v>10988</v>
      </c>
    </row>
    <row r="191" spans="1:8" ht="36" x14ac:dyDescent="0.25">
      <c r="A191" s="20">
        <v>187</v>
      </c>
      <c r="B191" s="20" t="s">
        <v>3325</v>
      </c>
      <c r="C191" s="21" t="s">
        <v>3326</v>
      </c>
      <c r="D191" s="21" t="s">
        <v>12335</v>
      </c>
      <c r="E191" s="21" t="s">
        <v>12341</v>
      </c>
      <c r="F191" s="21" t="s">
        <v>12342</v>
      </c>
      <c r="G191" s="21" t="s">
        <v>12343</v>
      </c>
      <c r="H191" s="21" t="s">
        <v>10988</v>
      </c>
    </row>
    <row r="192" spans="1:8" ht="36" x14ac:dyDescent="0.25">
      <c r="A192" s="22">
        <v>188</v>
      </c>
      <c r="B192" s="22" t="s">
        <v>3325</v>
      </c>
      <c r="C192" s="23" t="s">
        <v>3326</v>
      </c>
      <c r="D192" s="23" t="s">
        <v>12335</v>
      </c>
      <c r="E192" s="23" t="s">
        <v>12344</v>
      </c>
      <c r="F192" s="23" t="s">
        <v>12345</v>
      </c>
      <c r="G192" s="23" t="s">
        <v>12346</v>
      </c>
      <c r="H192" s="23" t="s">
        <v>10988</v>
      </c>
    </row>
    <row r="193" spans="1:8" ht="18" x14ac:dyDescent="0.25">
      <c r="A193" s="20">
        <v>189</v>
      </c>
      <c r="B193" s="20" t="s">
        <v>3668</v>
      </c>
      <c r="C193" s="21" t="s">
        <v>3669</v>
      </c>
      <c r="D193" s="21" t="s">
        <v>3670</v>
      </c>
      <c r="E193" s="21" t="s">
        <v>12347</v>
      </c>
      <c r="F193" s="21" t="s">
        <v>12348</v>
      </c>
      <c r="G193" s="21" t="s">
        <v>12349</v>
      </c>
      <c r="H193" s="21" t="s">
        <v>3681</v>
      </c>
    </row>
    <row r="194" spans="1:8" ht="18" x14ac:dyDescent="0.25">
      <c r="A194" s="22">
        <v>190</v>
      </c>
      <c r="B194" s="22" t="s">
        <v>3668</v>
      </c>
      <c r="C194" s="23" t="s">
        <v>3669</v>
      </c>
      <c r="D194" s="23" t="s">
        <v>3670</v>
      </c>
      <c r="E194" s="23" t="s">
        <v>12350</v>
      </c>
      <c r="F194" s="23" t="s">
        <v>12351</v>
      </c>
      <c r="G194" s="23" t="s">
        <v>12352</v>
      </c>
      <c r="H194" s="23" t="s">
        <v>3076</v>
      </c>
    </row>
    <row r="195" spans="1:8" ht="18" x14ac:dyDescent="0.25">
      <c r="A195" s="20">
        <v>191</v>
      </c>
      <c r="B195" s="20" t="s">
        <v>3668</v>
      </c>
      <c r="C195" s="21" t="s">
        <v>3669</v>
      </c>
      <c r="D195" s="21" t="s">
        <v>3670</v>
      </c>
      <c r="E195" s="21" t="s">
        <v>12353</v>
      </c>
      <c r="F195" s="21" t="s">
        <v>12354</v>
      </c>
      <c r="G195" s="21" t="s">
        <v>12355</v>
      </c>
      <c r="H195" s="21" t="s">
        <v>3732</v>
      </c>
    </row>
    <row r="196" spans="1:8" ht="36" x14ac:dyDescent="0.25">
      <c r="A196" s="22">
        <v>192</v>
      </c>
      <c r="B196" s="22" t="s">
        <v>3758</v>
      </c>
      <c r="C196" s="23" t="s">
        <v>3759</v>
      </c>
      <c r="D196" s="23" t="s">
        <v>3760</v>
      </c>
      <c r="E196" s="23" t="s">
        <v>12356</v>
      </c>
      <c r="F196" s="23" t="s">
        <v>12357</v>
      </c>
      <c r="G196" s="23" t="s">
        <v>12358</v>
      </c>
      <c r="H196" s="23" t="s">
        <v>3021</v>
      </c>
    </row>
    <row r="197" spans="1:8" ht="36" x14ac:dyDescent="0.25">
      <c r="A197" s="20">
        <v>193</v>
      </c>
      <c r="B197" s="20" t="s">
        <v>3758</v>
      </c>
      <c r="C197" s="21" t="s">
        <v>3759</v>
      </c>
      <c r="D197" s="21" t="s">
        <v>3760</v>
      </c>
      <c r="E197" s="21" t="s">
        <v>12359</v>
      </c>
      <c r="F197" s="21" t="s">
        <v>12360</v>
      </c>
      <c r="G197" s="21" t="s">
        <v>12361</v>
      </c>
      <c r="H197" s="21" t="s">
        <v>3016</v>
      </c>
    </row>
    <row r="198" spans="1:8" ht="18" x14ac:dyDescent="0.25">
      <c r="A198" s="22">
        <v>194</v>
      </c>
      <c r="B198" s="22" t="s">
        <v>3758</v>
      </c>
      <c r="C198" s="23" t="s">
        <v>3759</v>
      </c>
      <c r="D198" s="23" t="s">
        <v>3836</v>
      </c>
      <c r="E198" s="23" t="s">
        <v>12362</v>
      </c>
      <c r="F198" s="23" t="s">
        <v>12363</v>
      </c>
      <c r="G198" s="23" t="s">
        <v>12364</v>
      </c>
      <c r="H198" s="23" t="s">
        <v>3846</v>
      </c>
    </row>
    <row r="199" spans="1:8" ht="36" x14ac:dyDescent="0.25">
      <c r="A199" s="20">
        <v>195</v>
      </c>
      <c r="B199" s="20" t="s">
        <v>3758</v>
      </c>
      <c r="C199" s="21" t="s">
        <v>3759</v>
      </c>
      <c r="D199" s="21" t="s">
        <v>3879</v>
      </c>
      <c r="E199" s="21" t="s">
        <v>12365</v>
      </c>
      <c r="F199" s="21" t="s">
        <v>12366</v>
      </c>
      <c r="G199" s="21" t="s">
        <v>12367</v>
      </c>
      <c r="H199" s="21" t="s">
        <v>3883</v>
      </c>
    </row>
    <row r="200" spans="1:8" ht="36" x14ac:dyDescent="0.25">
      <c r="A200" s="22">
        <v>196</v>
      </c>
      <c r="B200" s="22" t="s">
        <v>3758</v>
      </c>
      <c r="C200" s="23" t="s">
        <v>3759</v>
      </c>
      <c r="D200" s="23" t="s">
        <v>8689</v>
      </c>
      <c r="E200" s="23" t="s">
        <v>12368</v>
      </c>
      <c r="F200" s="23" t="s">
        <v>12369</v>
      </c>
      <c r="G200" s="23" t="s">
        <v>12370</v>
      </c>
      <c r="H200" s="23" t="s">
        <v>8691</v>
      </c>
    </row>
    <row r="201" spans="1:8" ht="36" x14ac:dyDescent="0.25">
      <c r="A201" s="20">
        <v>197</v>
      </c>
      <c r="B201" s="20" t="s">
        <v>3758</v>
      </c>
      <c r="C201" s="21" t="s">
        <v>3759</v>
      </c>
      <c r="D201" s="21" t="s">
        <v>8689</v>
      </c>
      <c r="E201" s="21" t="s">
        <v>12371</v>
      </c>
      <c r="F201" s="21" t="s">
        <v>12372</v>
      </c>
      <c r="G201" s="21" t="s">
        <v>12373</v>
      </c>
      <c r="H201" s="21" t="s">
        <v>8691</v>
      </c>
    </row>
    <row r="202" spans="1:8" ht="36" x14ac:dyDescent="0.25">
      <c r="A202" s="22">
        <v>198</v>
      </c>
      <c r="B202" s="22" t="s">
        <v>3758</v>
      </c>
      <c r="C202" s="23" t="s">
        <v>3759</v>
      </c>
      <c r="D202" s="23" t="s">
        <v>8689</v>
      </c>
      <c r="E202" s="23" t="s">
        <v>12374</v>
      </c>
      <c r="F202" s="23" t="s">
        <v>12375</v>
      </c>
      <c r="G202" s="23" t="s">
        <v>12376</v>
      </c>
      <c r="H202" s="23" t="s">
        <v>8691</v>
      </c>
    </row>
    <row r="203" spans="1:8" ht="36" x14ac:dyDescent="0.25">
      <c r="A203" s="20">
        <v>199</v>
      </c>
      <c r="B203" s="20" t="s">
        <v>3758</v>
      </c>
      <c r="C203" s="21" t="s">
        <v>3759</v>
      </c>
      <c r="D203" s="21" t="s">
        <v>8692</v>
      </c>
      <c r="E203" s="21" t="s">
        <v>12377</v>
      </c>
      <c r="F203" s="21" t="s">
        <v>12378</v>
      </c>
      <c r="G203" s="21" t="s">
        <v>12379</v>
      </c>
      <c r="H203" s="21" t="s">
        <v>3895</v>
      </c>
    </row>
    <row r="204" spans="1:8" ht="36" x14ac:dyDescent="0.25">
      <c r="A204" s="22">
        <v>200</v>
      </c>
      <c r="B204" s="22" t="s">
        <v>3909</v>
      </c>
      <c r="C204" s="23" t="s">
        <v>3910</v>
      </c>
      <c r="D204" s="23" t="s">
        <v>3911</v>
      </c>
      <c r="E204" s="23" t="s">
        <v>12380</v>
      </c>
      <c r="F204" s="23" t="s">
        <v>12381</v>
      </c>
      <c r="G204" s="23" t="s">
        <v>12382</v>
      </c>
      <c r="H204" s="23" t="s">
        <v>3590</v>
      </c>
    </row>
    <row r="205" spans="1:8" ht="36" x14ac:dyDescent="0.25">
      <c r="A205" s="20">
        <v>201</v>
      </c>
      <c r="B205" s="20" t="s">
        <v>3909</v>
      </c>
      <c r="C205" s="21" t="s">
        <v>3910</v>
      </c>
      <c r="D205" s="21" t="s">
        <v>3942</v>
      </c>
      <c r="E205" s="21" t="s">
        <v>12383</v>
      </c>
      <c r="F205" s="21" t="s">
        <v>12384</v>
      </c>
      <c r="G205" s="21" t="s">
        <v>12385</v>
      </c>
      <c r="H205" s="21" t="s">
        <v>3972</v>
      </c>
    </row>
    <row r="206" spans="1:8" ht="36" x14ac:dyDescent="0.25">
      <c r="A206" s="22">
        <v>202</v>
      </c>
      <c r="B206" s="22" t="s">
        <v>3909</v>
      </c>
      <c r="C206" s="23" t="s">
        <v>3910</v>
      </c>
      <c r="D206" s="23" t="s">
        <v>3942</v>
      </c>
      <c r="E206" s="23" t="s">
        <v>12386</v>
      </c>
      <c r="F206" s="23" t="s">
        <v>12387</v>
      </c>
      <c r="G206" s="23" t="s">
        <v>12388</v>
      </c>
      <c r="H206" s="23" t="s">
        <v>3947</v>
      </c>
    </row>
    <row r="207" spans="1:8" ht="36" x14ac:dyDescent="0.25">
      <c r="A207" s="20">
        <v>203</v>
      </c>
      <c r="B207" s="20" t="s">
        <v>3909</v>
      </c>
      <c r="C207" s="21" t="s">
        <v>3910</v>
      </c>
      <c r="D207" s="21" t="s">
        <v>3942</v>
      </c>
      <c r="E207" s="21" t="s">
        <v>12389</v>
      </c>
      <c r="F207" s="21" t="s">
        <v>12390</v>
      </c>
      <c r="G207" s="21" t="s">
        <v>12391</v>
      </c>
      <c r="H207" s="21" t="s">
        <v>3972</v>
      </c>
    </row>
    <row r="208" spans="1:8" ht="36" x14ac:dyDescent="0.25">
      <c r="A208" s="22">
        <v>204</v>
      </c>
      <c r="B208" s="22" t="s">
        <v>3909</v>
      </c>
      <c r="C208" s="23" t="s">
        <v>3910</v>
      </c>
      <c r="D208" s="23" t="s">
        <v>3990</v>
      </c>
      <c r="E208" s="23" t="s">
        <v>12392</v>
      </c>
      <c r="F208" s="23" t="s">
        <v>12393</v>
      </c>
      <c r="G208" s="23" t="s">
        <v>12394</v>
      </c>
      <c r="H208" s="23" t="s">
        <v>4015</v>
      </c>
    </row>
    <row r="209" spans="1:8" ht="36" x14ac:dyDescent="0.25">
      <c r="A209" s="20">
        <v>205</v>
      </c>
      <c r="B209" s="20" t="s">
        <v>3909</v>
      </c>
      <c r="C209" s="21" t="s">
        <v>3910</v>
      </c>
      <c r="D209" s="21" t="s">
        <v>3990</v>
      </c>
      <c r="E209" s="21" t="s">
        <v>12395</v>
      </c>
      <c r="F209" s="21" t="s">
        <v>12396</v>
      </c>
      <c r="G209" s="21" t="s">
        <v>12397</v>
      </c>
      <c r="H209" s="21" t="s">
        <v>4015</v>
      </c>
    </row>
    <row r="210" spans="1:8" ht="36" x14ac:dyDescent="0.25">
      <c r="A210" s="22">
        <v>206</v>
      </c>
      <c r="B210" s="22" t="s">
        <v>3909</v>
      </c>
      <c r="C210" s="23" t="s">
        <v>3910</v>
      </c>
      <c r="D210" s="23" t="s">
        <v>3990</v>
      </c>
      <c r="E210" s="23" t="s">
        <v>12398</v>
      </c>
      <c r="F210" s="23" t="s">
        <v>12399</v>
      </c>
      <c r="G210" s="23" t="s">
        <v>12400</v>
      </c>
      <c r="H210" s="23" t="s">
        <v>3585</v>
      </c>
    </row>
    <row r="211" spans="1:8" ht="18" x14ac:dyDescent="0.25">
      <c r="A211" s="20">
        <v>207</v>
      </c>
      <c r="B211" s="20" t="s">
        <v>4065</v>
      </c>
      <c r="C211" s="21" t="s">
        <v>4066</v>
      </c>
      <c r="D211" s="21" t="s">
        <v>4102</v>
      </c>
      <c r="E211" s="21" t="s">
        <v>12401</v>
      </c>
      <c r="F211" s="21" t="s">
        <v>12402</v>
      </c>
      <c r="G211" s="21" t="s">
        <v>12403</v>
      </c>
      <c r="H211" s="21" t="s">
        <v>4104</v>
      </c>
    </row>
    <row r="212" spans="1:8" ht="18" x14ac:dyDescent="0.25">
      <c r="A212" s="22">
        <v>208</v>
      </c>
      <c r="B212" s="22" t="s">
        <v>4065</v>
      </c>
      <c r="C212" s="23" t="s">
        <v>4066</v>
      </c>
      <c r="D212" s="23" t="s">
        <v>4102</v>
      </c>
      <c r="E212" s="23" t="s">
        <v>12404</v>
      </c>
      <c r="F212" s="23" t="s">
        <v>12405</v>
      </c>
      <c r="G212" s="23" t="s">
        <v>12406</v>
      </c>
      <c r="H212" s="23" t="s">
        <v>4121</v>
      </c>
    </row>
    <row r="213" spans="1:8" ht="36" x14ac:dyDescent="0.25">
      <c r="A213" s="20">
        <v>209</v>
      </c>
      <c r="B213" s="20" t="s">
        <v>4065</v>
      </c>
      <c r="C213" s="21" t="s">
        <v>4066</v>
      </c>
      <c r="D213" s="21" t="s">
        <v>4131</v>
      </c>
      <c r="E213" s="21" t="s">
        <v>12407</v>
      </c>
      <c r="F213" s="21" t="s">
        <v>12408</v>
      </c>
      <c r="G213" s="21" t="s">
        <v>12409</v>
      </c>
      <c r="H213" s="21" t="s">
        <v>4137</v>
      </c>
    </row>
    <row r="214" spans="1:8" ht="18" x14ac:dyDescent="0.25">
      <c r="A214" s="22">
        <v>210</v>
      </c>
      <c r="B214" s="22" t="s">
        <v>4065</v>
      </c>
      <c r="C214" s="23" t="s">
        <v>4066</v>
      </c>
      <c r="D214" s="23" t="s">
        <v>4131</v>
      </c>
      <c r="E214" s="23" t="s">
        <v>12410</v>
      </c>
      <c r="F214" s="23" t="s">
        <v>12411</v>
      </c>
      <c r="G214" s="23" t="s">
        <v>12412</v>
      </c>
      <c r="H214" s="23" t="s">
        <v>4137</v>
      </c>
    </row>
    <row r="215" spans="1:8" ht="18" x14ac:dyDescent="0.25">
      <c r="A215" s="20">
        <v>211</v>
      </c>
      <c r="B215" s="20" t="s">
        <v>4065</v>
      </c>
      <c r="C215" s="21" t="s">
        <v>4066</v>
      </c>
      <c r="D215" s="21" t="s">
        <v>4131</v>
      </c>
      <c r="E215" s="21" t="s">
        <v>12413</v>
      </c>
      <c r="F215" s="21" t="s">
        <v>12414</v>
      </c>
      <c r="G215" s="21" t="s">
        <v>12415</v>
      </c>
      <c r="H215" s="21" t="s">
        <v>4137</v>
      </c>
    </row>
    <row r="216" spans="1:8" ht="18" x14ac:dyDescent="0.25">
      <c r="A216" s="22">
        <v>212</v>
      </c>
      <c r="B216" s="22" t="s">
        <v>4065</v>
      </c>
      <c r="C216" s="23" t="s">
        <v>4066</v>
      </c>
      <c r="D216" s="23" t="s">
        <v>4156</v>
      </c>
      <c r="E216" s="23" t="s">
        <v>12416</v>
      </c>
      <c r="F216" s="23" t="s">
        <v>12417</v>
      </c>
      <c r="G216" s="23" t="s">
        <v>12418</v>
      </c>
      <c r="H216" s="23" t="s">
        <v>3085</v>
      </c>
    </row>
    <row r="217" spans="1:8" ht="36" x14ac:dyDescent="0.25">
      <c r="A217" s="20">
        <v>213</v>
      </c>
      <c r="B217" s="20" t="s">
        <v>4065</v>
      </c>
      <c r="C217" s="21" t="s">
        <v>4066</v>
      </c>
      <c r="D217" s="21" t="s">
        <v>4172</v>
      </c>
      <c r="E217" s="21" t="s">
        <v>12419</v>
      </c>
      <c r="F217" s="21" t="s">
        <v>12420</v>
      </c>
      <c r="G217" s="21" t="s">
        <v>12421</v>
      </c>
      <c r="H217" s="21" t="s">
        <v>8800</v>
      </c>
    </row>
    <row r="218" spans="1:8" ht="18" x14ac:dyDescent="0.25">
      <c r="A218" s="22">
        <v>214</v>
      </c>
      <c r="B218" s="22" t="s">
        <v>4185</v>
      </c>
      <c r="C218" s="23" t="s">
        <v>4186</v>
      </c>
      <c r="D218" s="23" t="s">
        <v>4187</v>
      </c>
      <c r="E218" s="23" t="s">
        <v>12422</v>
      </c>
      <c r="F218" s="23" t="s">
        <v>12423</v>
      </c>
      <c r="G218" s="23" t="s">
        <v>12424</v>
      </c>
      <c r="H218" s="23" t="s">
        <v>108</v>
      </c>
    </row>
    <row r="219" spans="1:8" ht="36" x14ac:dyDescent="0.25">
      <c r="A219" s="20">
        <v>215</v>
      </c>
      <c r="B219" s="20" t="s">
        <v>4185</v>
      </c>
      <c r="C219" s="21" t="s">
        <v>4186</v>
      </c>
      <c r="D219" s="21" t="s">
        <v>4254</v>
      </c>
      <c r="E219" s="21" t="s">
        <v>12425</v>
      </c>
      <c r="F219" s="21" t="s">
        <v>12426</v>
      </c>
      <c r="G219" s="21" t="s">
        <v>12427</v>
      </c>
      <c r="H219" s="21" t="s">
        <v>4274</v>
      </c>
    </row>
    <row r="220" spans="1:8" ht="36" x14ac:dyDescent="0.25">
      <c r="A220" s="22">
        <v>216</v>
      </c>
      <c r="B220" s="22" t="s">
        <v>4185</v>
      </c>
      <c r="C220" s="23" t="s">
        <v>4186</v>
      </c>
      <c r="D220" s="23" t="s">
        <v>4254</v>
      </c>
      <c r="E220" s="23" t="s">
        <v>12428</v>
      </c>
      <c r="F220" s="23" t="s">
        <v>12429</v>
      </c>
      <c r="G220" s="23" t="s">
        <v>12430</v>
      </c>
      <c r="H220" s="23" t="s">
        <v>4256</v>
      </c>
    </row>
    <row r="221" spans="1:8" ht="36" x14ac:dyDescent="0.25">
      <c r="A221" s="20">
        <v>217</v>
      </c>
      <c r="B221" s="20" t="s">
        <v>4185</v>
      </c>
      <c r="C221" s="21" t="s">
        <v>4186</v>
      </c>
      <c r="D221" s="21" t="s">
        <v>4321</v>
      </c>
      <c r="E221" s="21" t="s">
        <v>12431</v>
      </c>
      <c r="F221" s="21" t="s">
        <v>12432</v>
      </c>
      <c r="G221" s="21" t="s">
        <v>12433</v>
      </c>
      <c r="H221" s="21" t="s">
        <v>4348</v>
      </c>
    </row>
    <row r="222" spans="1:8" ht="36" x14ac:dyDescent="0.25">
      <c r="A222" s="22">
        <v>218</v>
      </c>
      <c r="B222" s="22" t="s">
        <v>4185</v>
      </c>
      <c r="C222" s="23" t="s">
        <v>4186</v>
      </c>
      <c r="D222" s="23" t="s">
        <v>4403</v>
      </c>
      <c r="E222" s="23" t="s">
        <v>12434</v>
      </c>
      <c r="F222" s="23" t="s">
        <v>12435</v>
      </c>
      <c r="G222" s="23" t="s">
        <v>12436</v>
      </c>
      <c r="H222" s="23" t="s">
        <v>4409</v>
      </c>
    </row>
    <row r="223" spans="1:8" ht="36" x14ac:dyDescent="0.25">
      <c r="A223" s="20">
        <v>219</v>
      </c>
      <c r="B223" s="20" t="s">
        <v>4185</v>
      </c>
      <c r="C223" s="21" t="s">
        <v>4186</v>
      </c>
      <c r="D223" s="21" t="s">
        <v>5626</v>
      </c>
      <c r="E223" s="21" t="s">
        <v>12437</v>
      </c>
      <c r="F223" s="21" t="s">
        <v>12438</v>
      </c>
      <c r="G223" s="21" t="s">
        <v>12439</v>
      </c>
      <c r="H223" s="21" t="s">
        <v>5631</v>
      </c>
    </row>
    <row r="224" spans="1:8" ht="36" x14ac:dyDescent="0.25">
      <c r="A224" s="22">
        <v>220</v>
      </c>
      <c r="B224" s="22" t="s">
        <v>4185</v>
      </c>
      <c r="C224" s="23" t="s">
        <v>4186</v>
      </c>
      <c r="D224" s="23" t="s">
        <v>3288</v>
      </c>
      <c r="E224" s="23" t="s">
        <v>12440</v>
      </c>
      <c r="F224" s="23" t="s">
        <v>12441</v>
      </c>
      <c r="G224" s="23" t="s">
        <v>12442</v>
      </c>
      <c r="H224" s="23" t="s">
        <v>3290</v>
      </c>
    </row>
    <row r="225" spans="1:8" ht="18" x14ac:dyDescent="0.25">
      <c r="A225" s="20">
        <v>221</v>
      </c>
      <c r="B225" s="20" t="s">
        <v>4185</v>
      </c>
      <c r="C225" s="21" t="s">
        <v>4186</v>
      </c>
      <c r="D225" s="21" t="s">
        <v>4559</v>
      </c>
      <c r="E225" s="21" t="s">
        <v>12443</v>
      </c>
      <c r="F225" s="21" t="s">
        <v>12444</v>
      </c>
      <c r="G225" s="21" t="s">
        <v>12445</v>
      </c>
      <c r="H225" s="21" t="s">
        <v>4561</v>
      </c>
    </row>
    <row r="226" spans="1:8" ht="18" x14ac:dyDescent="0.25">
      <c r="A226" s="22">
        <v>222</v>
      </c>
      <c r="B226" s="22" t="s">
        <v>4185</v>
      </c>
      <c r="C226" s="23" t="s">
        <v>4186</v>
      </c>
      <c r="D226" s="23" t="s">
        <v>4570</v>
      </c>
      <c r="E226" s="23" t="s">
        <v>12446</v>
      </c>
      <c r="F226" s="23" t="s">
        <v>12447</v>
      </c>
      <c r="G226" s="23" t="s">
        <v>12448</v>
      </c>
      <c r="H226" s="23" t="s">
        <v>4573</v>
      </c>
    </row>
    <row r="227" spans="1:8" ht="36" x14ac:dyDescent="0.25">
      <c r="A227" s="20">
        <v>223</v>
      </c>
      <c r="B227" s="20" t="s">
        <v>4592</v>
      </c>
      <c r="C227" s="21" t="s">
        <v>4593</v>
      </c>
      <c r="D227" s="21" t="s">
        <v>4688</v>
      </c>
      <c r="E227" s="21" t="s">
        <v>12449</v>
      </c>
      <c r="F227" s="21" t="s">
        <v>12450</v>
      </c>
      <c r="G227" s="21" t="s">
        <v>12451</v>
      </c>
      <c r="H227" s="21" t="s">
        <v>4690</v>
      </c>
    </row>
    <row r="228" spans="1:8" ht="36" x14ac:dyDescent="0.25">
      <c r="A228" s="22">
        <v>224</v>
      </c>
      <c r="B228" s="22" t="s">
        <v>4592</v>
      </c>
      <c r="C228" s="23" t="s">
        <v>4593</v>
      </c>
      <c r="D228" s="23" t="s">
        <v>4688</v>
      </c>
      <c r="E228" s="23" t="s">
        <v>12452</v>
      </c>
      <c r="F228" s="23" t="s">
        <v>12453</v>
      </c>
      <c r="G228" s="23" t="s">
        <v>12454</v>
      </c>
      <c r="H228" s="23" t="s">
        <v>4690</v>
      </c>
    </row>
    <row r="229" spans="1:8" ht="36" x14ac:dyDescent="0.25">
      <c r="A229" s="20">
        <v>225</v>
      </c>
      <c r="B229" s="20" t="s">
        <v>4592</v>
      </c>
      <c r="C229" s="21" t="s">
        <v>4593</v>
      </c>
      <c r="D229" s="21" t="s">
        <v>4688</v>
      </c>
      <c r="E229" s="21" t="s">
        <v>12455</v>
      </c>
      <c r="F229" s="21" t="s">
        <v>12456</v>
      </c>
      <c r="G229" s="21" t="s">
        <v>12457</v>
      </c>
      <c r="H229" s="21" t="s">
        <v>4690</v>
      </c>
    </row>
    <row r="230" spans="1:8" ht="36" x14ac:dyDescent="0.25">
      <c r="A230" s="22">
        <v>226</v>
      </c>
      <c r="B230" s="22" t="s">
        <v>4592</v>
      </c>
      <c r="C230" s="23" t="s">
        <v>4593</v>
      </c>
      <c r="D230" s="23" t="s">
        <v>4688</v>
      </c>
      <c r="E230" s="23" t="s">
        <v>12458</v>
      </c>
      <c r="F230" s="23" t="s">
        <v>12459</v>
      </c>
      <c r="G230" s="23" t="s">
        <v>12460</v>
      </c>
      <c r="H230" s="23" t="s">
        <v>4690</v>
      </c>
    </row>
    <row r="231" spans="1:8" ht="36" x14ac:dyDescent="0.25">
      <c r="A231" s="20">
        <v>227</v>
      </c>
      <c r="B231" s="20" t="s">
        <v>4592</v>
      </c>
      <c r="C231" s="21" t="s">
        <v>4593</v>
      </c>
      <c r="D231" s="21" t="s">
        <v>4688</v>
      </c>
      <c r="E231" s="21" t="s">
        <v>12461</v>
      </c>
      <c r="F231" s="21" t="s">
        <v>12462</v>
      </c>
      <c r="G231" s="21" t="s">
        <v>12463</v>
      </c>
      <c r="H231" s="21" t="s">
        <v>4690</v>
      </c>
    </row>
    <row r="232" spans="1:8" ht="36" x14ac:dyDescent="0.25">
      <c r="A232" s="22">
        <v>228</v>
      </c>
      <c r="B232" s="22" t="s">
        <v>4592</v>
      </c>
      <c r="C232" s="23" t="s">
        <v>4593</v>
      </c>
      <c r="D232" s="23" t="s">
        <v>4688</v>
      </c>
      <c r="E232" s="23" t="s">
        <v>12464</v>
      </c>
      <c r="F232" s="23" t="s">
        <v>12465</v>
      </c>
      <c r="G232" s="23" t="s">
        <v>12466</v>
      </c>
      <c r="H232" s="23" t="s">
        <v>4690</v>
      </c>
    </row>
    <row r="233" spans="1:8" ht="36" x14ac:dyDescent="0.25">
      <c r="A233" s="20">
        <v>229</v>
      </c>
      <c r="B233" s="20" t="s">
        <v>4592</v>
      </c>
      <c r="C233" s="21" t="s">
        <v>4593</v>
      </c>
      <c r="D233" s="21" t="s">
        <v>4688</v>
      </c>
      <c r="E233" s="21" t="s">
        <v>12467</v>
      </c>
      <c r="F233" s="21" t="s">
        <v>12468</v>
      </c>
      <c r="G233" s="21" t="s">
        <v>12469</v>
      </c>
      <c r="H233" s="21" t="s">
        <v>4690</v>
      </c>
    </row>
    <row r="234" spans="1:8" ht="36" x14ac:dyDescent="0.25">
      <c r="A234" s="22">
        <v>230</v>
      </c>
      <c r="B234" s="22" t="s">
        <v>4592</v>
      </c>
      <c r="C234" s="23" t="s">
        <v>4593</v>
      </c>
      <c r="D234" s="23" t="s">
        <v>4688</v>
      </c>
      <c r="E234" s="23" t="s">
        <v>12470</v>
      </c>
      <c r="F234" s="23" t="s">
        <v>12471</v>
      </c>
      <c r="G234" s="23" t="s">
        <v>12472</v>
      </c>
      <c r="H234" s="23" t="s">
        <v>4690</v>
      </c>
    </row>
    <row r="235" spans="1:8" ht="36" x14ac:dyDescent="0.25">
      <c r="A235" s="20">
        <v>231</v>
      </c>
      <c r="B235" s="20" t="s">
        <v>4592</v>
      </c>
      <c r="C235" s="21" t="s">
        <v>4593</v>
      </c>
      <c r="D235" s="21" t="s">
        <v>4688</v>
      </c>
      <c r="E235" s="21" t="s">
        <v>12473</v>
      </c>
      <c r="F235" s="21" t="s">
        <v>12474</v>
      </c>
      <c r="G235" s="21" t="s">
        <v>12475</v>
      </c>
      <c r="H235" s="21" t="s">
        <v>4690</v>
      </c>
    </row>
    <row r="236" spans="1:8" ht="36" x14ac:dyDescent="0.25">
      <c r="A236" s="22">
        <v>232</v>
      </c>
      <c r="B236" s="22" t="s">
        <v>4592</v>
      </c>
      <c r="C236" s="23" t="s">
        <v>4593</v>
      </c>
      <c r="D236" s="23" t="s">
        <v>4688</v>
      </c>
      <c r="E236" s="23" t="s">
        <v>12476</v>
      </c>
      <c r="F236" s="23" t="s">
        <v>12477</v>
      </c>
      <c r="G236" s="23" t="s">
        <v>12478</v>
      </c>
      <c r="H236" s="23" t="s">
        <v>4690</v>
      </c>
    </row>
    <row r="237" spans="1:8" ht="36" x14ac:dyDescent="0.25">
      <c r="A237" s="20">
        <v>233</v>
      </c>
      <c r="B237" s="20" t="s">
        <v>4592</v>
      </c>
      <c r="C237" s="21" t="s">
        <v>4593</v>
      </c>
      <c r="D237" s="21" t="s">
        <v>4688</v>
      </c>
      <c r="E237" s="21" t="s">
        <v>12479</v>
      </c>
      <c r="F237" s="21" t="s">
        <v>12480</v>
      </c>
      <c r="G237" s="21" t="s">
        <v>12481</v>
      </c>
      <c r="H237" s="21" t="s">
        <v>4690</v>
      </c>
    </row>
    <row r="238" spans="1:8" ht="36" x14ac:dyDescent="0.25">
      <c r="A238" s="22">
        <v>234</v>
      </c>
      <c r="B238" s="22" t="s">
        <v>4592</v>
      </c>
      <c r="C238" s="23" t="s">
        <v>4593</v>
      </c>
      <c r="D238" s="23" t="s">
        <v>4688</v>
      </c>
      <c r="E238" s="23" t="s">
        <v>12482</v>
      </c>
      <c r="F238" s="23" t="s">
        <v>12483</v>
      </c>
      <c r="G238" s="23" t="s">
        <v>12484</v>
      </c>
      <c r="H238" s="23" t="s">
        <v>4690</v>
      </c>
    </row>
    <row r="239" spans="1:8" ht="36" x14ac:dyDescent="0.25">
      <c r="A239" s="20">
        <v>235</v>
      </c>
      <c r="B239" s="20" t="s">
        <v>4592</v>
      </c>
      <c r="C239" s="21" t="s">
        <v>4593</v>
      </c>
      <c r="D239" s="21" t="s">
        <v>4688</v>
      </c>
      <c r="E239" s="21" t="s">
        <v>12485</v>
      </c>
      <c r="F239" s="21" t="s">
        <v>12486</v>
      </c>
      <c r="G239" s="21" t="s">
        <v>12487</v>
      </c>
      <c r="H239" s="21" t="s">
        <v>4690</v>
      </c>
    </row>
    <row r="240" spans="1:8" ht="36" x14ac:dyDescent="0.25">
      <c r="A240" s="22">
        <v>236</v>
      </c>
      <c r="B240" s="22" t="s">
        <v>4592</v>
      </c>
      <c r="C240" s="23" t="s">
        <v>4593</v>
      </c>
      <c r="D240" s="23" t="s">
        <v>4691</v>
      </c>
      <c r="E240" s="23" t="s">
        <v>12488</v>
      </c>
      <c r="F240" s="23" t="s">
        <v>12489</v>
      </c>
      <c r="G240" s="23" t="s">
        <v>12490</v>
      </c>
      <c r="H240" s="23" t="s">
        <v>4686</v>
      </c>
    </row>
    <row r="241" spans="1:8" ht="36" x14ac:dyDescent="0.25">
      <c r="A241" s="20">
        <v>237</v>
      </c>
      <c r="B241" s="20" t="s">
        <v>4592</v>
      </c>
      <c r="C241" s="21" t="s">
        <v>4593</v>
      </c>
      <c r="D241" s="21" t="s">
        <v>4691</v>
      </c>
      <c r="E241" s="21" t="s">
        <v>12491</v>
      </c>
      <c r="F241" s="21" t="s">
        <v>12492</v>
      </c>
      <c r="G241" s="21" t="s">
        <v>12493</v>
      </c>
      <c r="H241" s="21" t="s">
        <v>4745</v>
      </c>
    </row>
    <row r="242" spans="1:8" ht="36" x14ac:dyDescent="0.25">
      <c r="A242" s="22">
        <v>238</v>
      </c>
      <c r="B242" s="22" t="s">
        <v>4592</v>
      </c>
      <c r="C242" s="23" t="s">
        <v>4593</v>
      </c>
      <c r="D242" s="23" t="s">
        <v>4764</v>
      </c>
      <c r="E242" s="23" t="s">
        <v>12494</v>
      </c>
      <c r="F242" s="23" t="s">
        <v>12495</v>
      </c>
      <c r="G242" s="23" t="s">
        <v>12496</v>
      </c>
      <c r="H242" s="23" t="s">
        <v>4767</v>
      </c>
    </row>
    <row r="243" spans="1:8" ht="18" x14ac:dyDescent="0.25">
      <c r="A243" s="20">
        <v>239</v>
      </c>
      <c r="B243" s="20" t="s">
        <v>4592</v>
      </c>
      <c r="C243" s="21" t="s">
        <v>4593</v>
      </c>
      <c r="D243" s="21" t="s">
        <v>4747</v>
      </c>
      <c r="E243" s="21" t="s">
        <v>12497</v>
      </c>
      <c r="F243" s="21" t="s">
        <v>12498</v>
      </c>
      <c r="G243" s="21" t="s">
        <v>12499</v>
      </c>
      <c r="H243" s="21" t="s">
        <v>4767</v>
      </c>
    </row>
    <row r="244" spans="1:8" ht="36" x14ac:dyDescent="0.25">
      <c r="A244" s="22">
        <v>240</v>
      </c>
      <c r="B244" s="22" t="s">
        <v>4592</v>
      </c>
      <c r="C244" s="23" t="s">
        <v>4593</v>
      </c>
      <c r="D244" s="23" t="s">
        <v>4816</v>
      </c>
      <c r="E244" s="23" t="s">
        <v>12500</v>
      </c>
      <c r="F244" s="23" t="s">
        <v>12501</v>
      </c>
      <c r="G244" s="23" t="s">
        <v>12502</v>
      </c>
      <c r="H244" s="23" t="s">
        <v>4820</v>
      </c>
    </row>
    <row r="245" spans="1:8" ht="18" x14ac:dyDescent="0.25">
      <c r="A245" s="20">
        <v>241</v>
      </c>
      <c r="B245" s="20" t="s">
        <v>4592</v>
      </c>
      <c r="C245" s="21" t="s">
        <v>4593</v>
      </c>
      <c r="D245" s="21" t="s">
        <v>4853</v>
      </c>
      <c r="E245" s="21" t="s">
        <v>12503</v>
      </c>
      <c r="F245" s="21" t="s">
        <v>12504</v>
      </c>
      <c r="G245" s="21" t="s">
        <v>12505</v>
      </c>
      <c r="H245" s="21" t="s">
        <v>4847</v>
      </c>
    </row>
    <row r="246" spans="1:8" ht="36" x14ac:dyDescent="0.25">
      <c r="A246" s="22">
        <v>242</v>
      </c>
      <c r="B246" s="22" t="s">
        <v>4592</v>
      </c>
      <c r="C246" s="23" t="s">
        <v>4593</v>
      </c>
      <c r="D246" s="23" t="s">
        <v>4861</v>
      </c>
      <c r="E246" s="23" t="s">
        <v>12506</v>
      </c>
      <c r="F246" s="23" t="s">
        <v>12507</v>
      </c>
      <c r="G246" s="23" t="s">
        <v>12508</v>
      </c>
      <c r="H246" s="23" t="s">
        <v>4879</v>
      </c>
    </row>
    <row r="247" spans="1:8" ht="54" x14ac:dyDescent="0.25">
      <c r="A247" s="20">
        <v>243</v>
      </c>
      <c r="B247" s="20" t="s">
        <v>4592</v>
      </c>
      <c r="C247" s="21" t="s">
        <v>4593</v>
      </c>
      <c r="D247" s="21" t="s">
        <v>4952</v>
      </c>
      <c r="E247" s="21" t="s">
        <v>12509</v>
      </c>
      <c r="F247" s="21" t="s">
        <v>12510</v>
      </c>
      <c r="G247" s="21" t="s">
        <v>12511</v>
      </c>
      <c r="H247" s="21" t="s">
        <v>4969</v>
      </c>
    </row>
    <row r="248" spans="1:8" ht="36" x14ac:dyDescent="0.25">
      <c r="A248" s="22">
        <v>244</v>
      </c>
      <c r="B248" s="22" t="s">
        <v>4592</v>
      </c>
      <c r="C248" s="23" t="s">
        <v>4593</v>
      </c>
      <c r="D248" s="23" t="s">
        <v>5647</v>
      </c>
      <c r="E248" s="23" t="s">
        <v>12512</v>
      </c>
      <c r="F248" s="23" t="s">
        <v>12513</v>
      </c>
      <c r="G248" s="23" t="s">
        <v>12514</v>
      </c>
      <c r="H248" s="23" t="s">
        <v>5656</v>
      </c>
    </row>
    <row r="249" spans="1:8" ht="36" x14ac:dyDescent="0.25">
      <c r="A249" s="20">
        <v>245</v>
      </c>
      <c r="B249" s="20" t="s">
        <v>4592</v>
      </c>
      <c r="C249" s="21" t="s">
        <v>4593</v>
      </c>
      <c r="D249" s="21" t="s">
        <v>5647</v>
      </c>
      <c r="E249" s="21" t="s">
        <v>12515</v>
      </c>
      <c r="F249" s="21" t="s">
        <v>12516</v>
      </c>
      <c r="G249" s="21" t="s">
        <v>12517</v>
      </c>
      <c r="H249" s="21" t="s">
        <v>5656</v>
      </c>
    </row>
    <row r="250" spans="1:8" ht="36" x14ac:dyDescent="0.25">
      <c r="A250" s="22">
        <v>246</v>
      </c>
      <c r="B250" s="22" t="s">
        <v>4592</v>
      </c>
      <c r="C250" s="23" t="s">
        <v>4593</v>
      </c>
      <c r="D250" s="23" t="s">
        <v>5647</v>
      </c>
      <c r="E250" s="23" t="s">
        <v>12518</v>
      </c>
      <c r="F250" s="23" t="s">
        <v>12519</v>
      </c>
      <c r="G250" s="23" t="s">
        <v>12520</v>
      </c>
      <c r="H250" s="23" t="s">
        <v>5656</v>
      </c>
    </row>
    <row r="251" spans="1:8" ht="36" x14ac:dyDescent="0.25">
      <c r="A251" s="20">
        <v>247</v>
      </c>
      <c r="B251" s="20" t="s">
        <v>4592</v>
      </c>
      <c r="C251" s="21" t="s">
        <v>4593</v>
      </c>
      <c r="D251" s="21" t="s">
        <v>5011</v>
      </c>
      <c r="E251" s="21" t="s">
        <v>12521</v>
      </c>
      <c r="F251" s="21" t="s">
        <v>12522</v>
      </c>
      <c r="G251" s="21" t="s">
        <v>12523</v>
      </c>
      <c r="H251" s="21" t="s">
        <v>5010</v>
      </c>
    </row>
    <row r="252" spans="1:8" ht="18" x14ac:dyDescent="0.25">
      <c r="A252" s="22">
        <v>248</v>
      </c>
      <c r="B252" s="22" t="s">
        <v>5035</v>
      </c>
      <c r="C252" s="23" t="s">
        <v>5036</v>
      </c>
      <c r="D252" s="23" t="s">
        <v>5136</v>
      </c>
      <c r="E252" s="23" t="s">
        <v>12524</v>
      </c>
      <c r="F252" s="23" t="s">
        <v>12525</v>
      </c>
      <c r="G252" s="23" t="s">
        <v>12526</v>
      </c>
      <c r="H252" s="23" t="s">
        <v>5159</v>
      </c>
    </row>
    <row r="253" spans="1:8" ht="18" x14ac:dyDescent="0.25">
      <c r="A253" s="20">
        <v>249</v>
      </c>
      <c r="B253" s="20" t="s">
        <v>5035</v>
      </c>
      <c r="C253" s="21" t="s">
        <v>5036</v>
      </c>
      <c r="D253" s="21" t="s">
        <v>5136</v>
      </c>
      <c r="E253" s="21" t="s">
        <v>12527</v>
      </c>
      <c r="F253" s="21" t="s">
        <v>12528</v>
      </c>
      <c r="G253" s="21" t="s">
        <v>12529</v>
      </c>
      <c r="H253" s="21" t="s">
        <v>5148</v>
      </c>
    </row>
    <row r="254" spans="1:8" ht="36" x14ac:dyDescent="0.25">
      <c r="A254" s="22">
        <v>250</v>
      </c>
      <c r="B254" s="22" t="s">
        <v>5035</v>
      </c>
      <c r="C254" s="23" t="s">
        <v>5036</v>
      </c>
      <c r="D254" s="23" t="s">
        <v>5181</v>
      </c>
      <c r="E254" s="23" t="s">
        <v>12530</v>
      </c>
      <c r="F254" s="23" t="s">
        <v>12531</v>
      </c>
      <c r="G254" s="23" t="s">
        <v>12532</v>
      </c>
      <c r="H254" s="23" t="s">
        <v>5184</v>
      </c>
    </row>
    <row r="255" spans="1:8" ht="36" x14ac:dyDescent="0.25">
      <c r="A255" s="20">
        <v>251</v>
      </c>
      <c r="B255" s="20" t="s">
        <v>5035</v>
      </c>
      <c r="C255" s="21" t="s">
        <v>5036</v>
      </c>
      <c r="D255" s="21" t="s">
        <v>5181</v>
      </c>
      <c r="E255" s="21" t="s">
        <v>12533</v>
      </c>
      <c r="F255" s="21" t="s">
        <v>12534</v>
      </c>
      <c r="G255" s="21" t="s">
        <v>12535</v>
      </c>
      <c r="H255" s="21" t="s">
        <v>5184</v>
      </c>
    </row>
    <row r="256" spans="1:8" ht="36" x14ac:dyDescent="0.25">
      <c r="A256" s="22">
        <v>252</v>
      </c>
      <c r="B256" s="22" t="s">
        <v>5035</v>
      </c>
      <c r="C256" s="23" t="s">
        <v>5036</v>
      </c>
      <c r="D256" s="23" t="s">
        <v>5181</v>
      </c>
      <c r="E256" s="23" t="s">
        <v>12536</v>
      </c>
      <c r="F256" s="23" t="s">
        <v>12537</v>
      </c>
      <c r="G256" s="23" t="s">
        <v>12538</v>
      </c>
      <c r="H256" s="23" t="s">
        <v>5184</v>
      </c>
    </row>
    <row r="257" spans="1:8" ht="36" x14ac:dyDescent="0.25">
      <c r="A257" s="20">
        <v>253</v>
      </c>
      <c r="B257" s="20" t="s">
        <v>5035</v>
      </c>
      <c r="C257" s="21" t="s">
        <v>5036</v>
      </c>
      <c r="D257" s="21" t="s">
        <v>5181</v>
      </c>
      <c r="E257" s="21" t="s">
        <v>12539</v>
      </c>
      <c r="F257" s="21" t="s">
        <v>12540</v>
      </c>
      <c r="G257" s="21" t="s">
        <v>12541</v>
      </c>
      <c r="H257" s="21" t="s">
        <v>5184</v>
      </c>
    </row>
    <row r="258" spans="1:8" ht="18" x14ac:dyDescent="0.25">
      <c r="A258" s="22">
        <v>254</v>
      </c>
      <c r="B258" s="22" t="s">
        <v>5035</v>
      </c>
      <c r="C258" s="23" t="s">
        <v>5036</v>
      </c>
      <c r="D258" s="23" t="s">
        <v>5220</v>
      </c>
      <c r="E258" s="23" t="s">
        <v>12542</v>
      </c>
      <c r="F258" s="23" t="s">
        <v>12543</v>
      </c>
      <c r="G258" s="23" t="s">
        <v>12544</v>
      </c>
      <c r="H258" s="23" t="s">
        <v>5219</v>
      </c>
    </row>
    <row r="259" spans="1:8" ht="36" x14ac:dyDescent="0.25">
      <c r="A259" s="20">
        <v>255</v>
      </c>
      <c r="B259" s="20" t="s">
        <v>5035</v>
      </c>
      <c r="C259" s="21" t="s">
        <v>5036</v>
      </c>
      <c r="D259" s="21" t="s">
        <v>5701</v>
      </c>
      <c r="E259" s="21" t="s">
        <v>12545</v>
      </c>
      <c r="F259" s="21" t="s">
        <v>12546</v>
      </c>
      <c r="G259" s="21" t="s">
        <v>12547</v>
      </c>
      <c r="H259" s="21" t="s">
        <v>5699</v>
      </c>
    </row>
    <row r="260" spans="1:8" ht="36" x14ac:dyDescent="0.25">
      <c r="A260" s="22">
        <v>256</v>
      </c>
      <c r="B260" s="22" t="s">
        <v>5259</v>
      </c>
      <c r="C260" s="23" t="s">
        <v>5260</v>
      </c>
      <c r="D260" s="23" t="s">
        <v>5273</v>
      </c>
      <c r="E260" s="23" t="s">
        <v>12548</v>
      </c>
      <c r="F260" s="23" t="s">
        <v>12549</v>
      </c>
      <c r="G260" s="23" t="s">
        <v>12550</v>
      </c>
      <c r="H260" s="23" t="s">
        <v>5275</v>
      </c>
    </row>
    <row r="261" spans="1:8" ht="18" x14ac:dyDescent="0.25">
      <c r="A261" s="20">
        <v>257</v>
      </c>
      <c r="B261" s="20" t="s">
        <v>5259</v>
      </c>
      <c r="C261" s="21" t="s">
        <v>5260</v>
      </c>
      <c r="D261" s="21" t="s">
        <v>5310</v>
      </c>
      <c r="E261" s="21" t="s">
        <v>12551</v>
      </c>
      <c r="F261" s="21" t="s">
        <v>12552</v>
      </c>
      <c r="G261" s="21" t="s">
        <v>12553</v>
      </c>
      <c r="H261" s="21" t="s">
        <v>5318</v>
      </c>
    </row>
    <row r="262" spans="1:8" ht="36" x14ac:dyDescent="0.25">
      <c r="A262" s="22">
        <v>258</v>
      </c>
      <c r="B262" s="22" t="s">
        <v>5259</v>
      </c>
      <c r="C262" s="23" t="s">
        <v>5260</v>
      </c>
      <c r="D262" s="23" t="s">
        <v>5351</v>
      </c>
      <c r="E262" s="23" t="s">
        <v>12554</v>
      </c>
      <c r="F262" s="23" t="s">
        <v>12555</v>
      </c>
      <c r="G262" s="23" t="s">
        <v>12556</v>
      </c>
      <c r="H262" s="23" t="s">
        <v>5340</v>
      </c>
    </row>
    <row r="263" spans="1:8" ht="36" x14ac:dyDescent="0.25">
      <c r="A263" s="20">
        <v>259</v>
      </c>
      <c r="B263" s="20" t="s">
        <v>5259</v>
      </c>
      <c r="C263" s="21" t="s">
        <v>5260</v>
      </c>
      <c r="D263" s="21" t="s">
        <v>5575</v>
      </c>
      <c r="E263" s="21" t="s">
        <v>12557</v>
      </c>
      <c r="F263" s="21" t="s">
        <v>12558</v>
      </c>
      <c r="G263" s="21" t="s">
        <v>12559</v>
      </c>
      <c r="H263" s="21" t="s">
        <v>5584</v>
      </c>
    </row>
    <row r="264" spans="1:8" ht="36" x14ac:dyDescent="0.25">
      <c r="A264" s="22">
        <v>260</v>
      </c>
      <c r="B264" s="22" t="s">
        <v>5259</v>
      </c>
      <c r="C264" s="23" t="s">
        <v>5260</v>
      </c>
      <c r="D264" s="23" t="s">
        <v>5575</v>
      </c>
      <c r="E264" s="23" t="s">
        <v>12560</v>
      </c>
      <c r="F264" s="23" t="s">
        <v>12561</v>
      </c>
      <c r="G264" s="23" t="s">
        <v>12562</v>
      </c>
      <c r="H264" s="23" t="s">
        <v>5584</v>
      </c>
    </row>
    <row r="265" spans="1:8" ht="18" x14ac:dyDescent="0.25">
      <c r="A265" s="20">
        <v>261</v>
      </c>
      <c r="B265" s="20" t="s">
        <v>5259</v>
      </c>
      <c r="C265" s="21" t="s">
        <v>5260</v>
      </c>
      <c r="D265" s="21" t="s">
        <v>9930</v>
      </c>
      <c r="E265" s="21" t="s">
        <v>12563</v>
      </c>
      <c r="F265" s="21" t="s">
        <v>12564</v>
      </c>
      <c r="G265" s="21" t="s">
        <v>12565</v>
      </c>
      <c r="H265" s="21" t="s">
        <v>9933</v>
      </c>
    </row>
    <row r="266" spans="1:8" ht="18" x14ac:dyDescent="0.25">
      <c r="A266" s="22">
        <v>262</v>
      </c>
      <c r="B266" s="22" t="s">
        <v>5259</v>
      </c>
      <c r="C266" s="23" t="s">
        <v>5260</v>
      </c>
      <c r="D266" s="23" t="s">
        <v>5426</v>
      </c>
      <c r="E266" s="23" t="s">
        <v>12566</v>
      </c>
      <c r="F266" s="23" t="s">
        <v>12567</v>
      </c>
      <c r="G266" s="23" t="s">
        <v>12568</v>
      </c>
      <c r="H266" s="23" t="s">
        <v>5421</v>
      </c>
    </row>
    <row r="267" spans="1:8" ht="36" x14ac:dyDescent="0.25">
      <c r="A267" s="20">
        <v>263</v>
      </c>
      <c r="B267" s="20" t="s">
        <v>5437</v>
      </c>
      <c r="C267" s="21" t="s">
        <v>5438</v>
      </c>
      <c r="D267" s="21" t="s">
        <v>5481</v>
      </c>
      <c r="E267" s="21" t="s">
        <v>12569</v>
      </c>
      <c r="F267" s="21" t="s">
        <v>12570</v>
      </c>
      <c r="G267" s="21" t="s">
        <v>12571</v>
      </c>
      <c r="H267" s="21" t="s">
        <v>5461</v>
      </c>
    </row>
    <row r="268" spans="1:8" ht="36" x14ac:dyDescent="0.25">
      <c r="A268" s="22">
        <v>264</v>
      </c>
      <c r="B268" s="22" t="s">
        <v>5488</v>
      </c>
      <c r="C268" s="23" t="s">
        <v>5489</v>
      </c>
      <c r="D268" s="23" t="s">
        <v>5490</v>
      </c>
      <c r="E268" s="23" t="s">
        <v>12572</v>
      </c>
      <c r="F268" s="23" t="s">
        <v>12573</v>
      </c>
      <c r="G268" s="23" t="s">
        <v>12574</v>
      </c>
      <c r="H268" s="23" t="s">
        <v>5509</v>
      </c>
    </row>
    <row r="269" spans="1:8" ht="36" x14ac:dyDescent="0.25">
      <c r="A269" s="20">
        <v>265</v>
      </c>
      <c r="B269" s="20" t="s">
        <v>5488</v>
      </c>
      <c r="C269" s="21" t="s">
        <v>5489</v>
      </c>
      <c r="D269" s="21" t="s">
        <v>5490</v>
      </c>
      <c r="E269" s="21" t="s">
        <v>12575</v>
      </c>
      <c r="F269" s="21" t="s">
        <v>12576</v>
      </c>
      <c r="G269" s="21" t="s">
        <v>12577</v>
      </c>
      <c r="H269" s="21" t="s">
        <v>5492</v>
      </c>
    </row>
    <row r="270" spans="1:8" ht="36" x14ac:dyDescent="0.25">
      <c r="A270" s="22">
        <v>266</v>
      </c>
      <c r="B270" s="22" t="s">
        <v>5488</v>
      </c>
      <c r="C270" s="23" t="s">
        <v>5489</v>
      </c>
      <c r="D270" s="23" t="s">
        <v>5490</v>
      </c>
      <c r="E270" s="23" t="s">
        <v>12578</v>
      </c>
      <c r="F270" s="23" t="s">
        <v>12579</v>
      </c>
      <c r="G270" s="23" t="s">
        <v>12580</v>
      </c>
      <c r="H270" s="23" t="s">
        <v>5492</v>
      </c>
    </row>
    <row r="271" spans="1:8" ht="36" x14ac:dyDescent="0.25">
      <c r="A271" s="20">
        <v>267</v>
      </c>
      <c r="B271" s="20" t="s">
        <v>5488</v>
      </c>
      <c r="C271" s="21" t="s">
        <v>5489</v>
      </c>
      <c r="D271" s="21" t="s">
        <v>5751</v>
      </c>
      <c r="E271" s="21" t="s">
        <v>12581</v>
      </c>
      <c r="F271" s="21" t="s">
        <v>12582</v>
      </c>
      <c r="G271" s="21" t="s">
        <v>12583</v>
      </c>
      <c r="H271" s="21" t="s">
        <v>5753</v>
      </c>
    </row>
    <row r="272" spans="1:8" ht="36" x14ac:dyDescent="0.25">
      <c r="A272" s="22">
        <v>268</v>
      </c>
      <c r="B272" s="22" t="s">
        <v>5488</v>
      </c>
      <c r="C272" s="23" t="s">
        <v>5489</v>
      </c>
      <c r="D272" s="23" t="s">
        <v>5751</v>
      </c>
      <c r="E272" s="23" t="s">
        <v>12584</v>
      </c>
      <c r="F272" s="23" t="s">
        <v>12585</v>
      </c>
      <c r="G272" s="23" t="s">
        <v>12586</v>
      </c>
      <c r="H272" s="23" t="s">
        <v>5753</v>
      </c>
    </row>
    <row r="273" spans="1:8" ht="36" x14ac:dyDescent="0.25">
      <c r="A273" s="20">
        <v>269</v>
      </c>
      <c r="B273" s="20" t="s">
        <v>5781</v>
      </c>
      <c r="C273" s="21" t="s">
        <v>5782</v>
      </c>
      <c r="D273" s="21" t="s">
        <v>5809</v>
      </c>
      <c r="E273" s="21" t="s">
        <v>12587</v>
      </c>
      <c r="F273" s="21" t="s">
        <v>12588</v>
      </c>
      <c r="G273" s="21" t="s">
        <v>12589</v>
      </c>
      <c r="H273" s="21" t="s">
        <v>5817</v>
      </c>
    </row>
    <row r="274" spans="1:8" ht="36" x14ac:dyDescent="0.25">
      <c r="A274" s="22">
        <v>270</v>
      </c>
      <c r="B274" s="22" t="s">
        <v>5781</v>
      </c>
      <c r="C274" s="23" t="s">
        <v>5782</v>
      </c>
      <c r="D274" s="23" t="s">
        <v>5809</v>
      </c>
      <c r="E274" s="23" t="s">
        <v>12590</v>
      </c>
      <c r="F274" s="23" t="s">
        <v>12591</v>
      </c>
      <c r="G274" s="23" t="s">
        <v>12592</v>
      </c>
      <c r="H274" s="23" t="s">
        <v>5817</v>
      </c>
    </row>
    <row r="275" spans="1:8" ht="36" x14ac:dyDescent="0.25">
      <c r="A275" s="20">
        <v>271</v>
      </c>
      <c r="B275" s="20" t="s">
        <v>5781</v>
      </c>
      <c r="C275" s="21" t="s">
        <v>5782</v>
      </c>
      <c r="D275" s="21" t="s">
        <v>5809</v>
      </c>
      <c r="E275" s="21" t="s">
        <v>12593</v>
      </c>
      <c r="F275" s="21" t="s">
        <v>12594</v>
      </c>
      <c r="G275" s="21" t="s">
        <v>12595</v>
      </c>
      <c r="H275" s="21" t="s">
        <v>5817</v>
      </c>
    </row>
    <row r="276" spans="1:8" ht="36" x14ac:dyDescent="0.25">
      <c r="A276" s="22">
        <v>272</v>
      </c>
      <c r="B276" s="22" t="s">
        <v>5781</v>
      </c>
      <c r="C276" s="23" t="s">
        <v>5782</v>
      </c>
      <c r="D276" s="23" t="s">
        <v>5809</v>
      </c>
      <c r="E276" s="23" t="s">
        <v>12596</v>
      </c>
      <c r="F276" s="23" t="s">
        <v>12597</v>
      </c>
      <c r="G276" s="23" t="s">
        <v>12598</v>
      </c>
      <c r="H276" s="23" t="s">
        <v>5817</v>
      </c>
    </row>
    <row r="277" spans="1:8" ht="36" x14ac:dyDescent="0.25">
      <c r="A277" s="20">
        <v>273</v>
      </c>
      <c r="B277" s="20" t="s">
        <v>5781</v>
      </c>
      <c r="C277" s="21" t="s">
        <v>5782</v>
      </c>
      <c r="D277" s="21" t="s">
        <v>5809</v>
      </c>
      <c r="E277" s="21" t="s">
        <v>12599</v>
      </c>
      <c r="F277" s="21" t="s">
        <v>12600</v>
      </c>
      <c r="G277" s="21" t="s">
        <v>12601</v>
      </c>
      <c r="H277" s="21" t="s">
        <v>5817</v>
      </c>
    </row>
    <row r="278" spans="1:8" ht="36" x14ac:dyDescent="0.25">
      <c r="A278" s="22">
        <v>274</v>
      </c>
      <c r="B278" s="22" t="s">
        <v>5781</v>
      </c>
      <c r="C278" s="23" t="s">
        <v>5782</v>
      </c>
      <c r="D278" s="23" t="s">
        <v>5851</v>
      </c>
      <c r="E278" s="23" t="s">
        <v>12602</v>
      </c>
      <c r="F278" s="23" t="s">
        <v>12603</v>
      </c>
      <c r="G278" s="23" t="s">
        <v>12604</v>
      </c>
      <c r="H278" s="23" t="s">
        <v>5862</v>
      </c>
    </row>
    <row r="279" spans="1:8" ht="18" x14ac:dyDescent="0.25">
      <c r="A279" s="20">
        <v>275</v>
      </c>
      <c r="B279" s="20" t="s">
        <v>5781</v>
      </c>
      <c r="C279" s="21" t="s">
        <v>5782</v>
      </c>
      <c r="D279" s="21" t="s">
        <v>5863</v>
      </c>
      <c r="E279" s="21" t="s">
        <v>12605</v>
      </c>
      <c r="F279" s="21" t="s">
        <v>12606</v>
      </c>
      <c r="G279" s="21" t="s">
        <v>12607</v>
      </c>
      <c r="H279" s="21" t="s">
        <v>5870</v>
      </c>
    </row>
    <row r="280" spans="1:8" ht="18" x14ac:dyDescent="0.25">
      <c r="A280" s="22">
        <v>276</v>
      </c>
      <c r="B280" s="22" t="s">
        <v>5781</v>
      </c>
      <c r="C280" s="23" t="s">
        <v>5782</v>
      </c>
      <c r="D280" s="23" t="s">
        <v>5863</v>
      </c>
      <c r="E280" s="23" t="s">
        <v>12608</v>
      </c>
      <c r="F280" s="23" t="s">
        <v>12609</v>
      </c>
      <c r="G280" s="23" t="s">
        <v>12610</v>
      </c>
      <c r="H280" s="23" t="s">
        <v>5873</v>
      </c>
    </row>
    <row r="281" spans="1:8" ht="18" x14ac:dyDescent="0.25">
      <c r="A281" s="20">
        <v>277</v>
      </c>
      <c r="B281" s="20" t="s">
        <v>5781</v>
      </c>
      <c r="C281" s="21" t="s">
        <v>5782</v>
      </c>
      <c r="D281" s="21" t="s">
        <v>5880</v>
      </c>
      <c r="E281" s="21" t="s">
        <v>12611</v>
      </c>
      <c r="F281" s="21" t="s">
        <v>12202</v>
      </c>
      <c r="G281" s="21" t="s">
        <v>12612</v>
      </c>
      <c r="H281" s="21" t="s">
        <v>5882</v>
      </c>
    </row>
    <row r="282" spans="1:8" ht="36" x14ac:dyDescent="0.25">
      <c r="A282" s="22">
        <v>278</v>
      </c>
      <c r="B282" s="22" t="s">
        <v>5781</v>
      </c>
      <c r="C282" s="23" t="s">
        <v>5782</v>
      </c>
      <c r="D282" s="23" t="s">
        <v>5884</v>
      </c>
      <c r="E282" s="23" t="s">
        <v>12613</v>
      </c>
      <c r="F282" s="23" t="s">
        <v>12279</v>
      </c>
      <c r="G282" s="23" t="s">
        <v>12614</v>
      </c>
      <c r="H282" s="23" t="s">
        <v>5886</v>
      </c>
    </row>
    <row r="283" spans="1:8" ht="18" x14ac:dyDescent="0.25">
      <c r="A283" s="20">
        <v>279</v>
      </c>
      <c r="B283" s="20" t="s">
        <v>5781</v>
      </c>
      <c r="C283" s="21" t="s">
        <v>5782</v>
      </c>
      <c r="D283" s="21" t="s">
        <v>5890</v>
      </c>
      <c r="E283" s="21" t="s">
        <v>12615</v>
      </c>
      <c r="F283" s="21" t="s">
        <v>12616</v>
      </c>
      <c r="G283" s="21" t="s">
        <v>12617</v>
      </c>
      <c r="H283" s="21" t="s">
        <v>5892</v>
      </c>
    </row>
    <row r="284" spans="1:8" ht="36" x14ac:dyDescent="0.25">
      <c r="A284" s="22">
        <v>280</v>
      </c>
      <c r="B284" s="22" t="s">
        <v>5781</v>
      </c>
      <c r="C284" s="23" t="s">
        <v>5782</v>
      </c>
      <c r="D284" s="23" t="s">
        <v>5796</v>
      </c>
      <c r="E284" s="23" t="s">
        <v>12618</v>
      </c>
      <c r="F284" s="23" t="s">
        <v>12619</v>
      </c>
      <c r="G284" s="23" t="s">
        <v>12620</v>
      </c>
      <c r="H284" s="23" t="s">
        <v>5799</v>
      </c>
    </row>
    <row r="285" spans="1:8" ht="36" x14ac:dyDescent="0.25">
      <c r="A285" s="20">
        <v>281</v>
      </c>
      <c r="B285" s="20" t="s">
        <v>5781</v>
      </c>
      <c r="C285" s="21" t="s">
        <v>5782</v>
      </c>
      <c r="D285" s="21" t="s">
        <v>5818</v>
      </c>
      <c r="E285" s="21" t="s">
        <v>12621</v>
      </c>
      <c r="F285" s="21" t="s">
        <v>12622</v>
      </c>
      <c r="G285" s="21" t="s">
        <v>12623</v>
      </c>
      <c r="H285" s="21" t="s">
        <v>5821</v>
      </c>
    </row>
    <row r="286" spans="1:8" ht="36" x14ac:dyDescent="0.25">
      <c r="A286" s="22">
        <v>282</v>
      </c>
      <c r="B286" s="22" t="s">
        <v>5781</v>
      </c>
      <c r="C286" s="23" t="s">
        <v>5782</v>
      </c>
      <c r="D286" s="23" t="s">
        <v>5841</v>
      </c>
      <c r="E286" s="23" t="s">
        <v>12624</v>
      </c>
      <c r="F286" s="23" t="s">
        <v>12625</v>
      </c>
      <c r="G286" s="23" t="s">
        <v>12626</v>
      </c>
      <c r="H286" s="23" t="s">
        <v>5843</v>
      </c>
    </row>
  </sheetData>
  <autoFilter ref="A4:H286" xr:uid="{00000000-0009-0000-0000-000008000000}"/>
  <printOptions horizontalCentered="1"/>
  <pageMargins left="0.75" right="0.75" top="1" bottom="1" header="0.5" footer="0.5"/>
  <pageSetup paperSize="9" fitToHeight="0" orientation="landscape"/>
  <headerFooter>
    <oddFooter>&amp;Cصفحة &amp;P من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52976"/>
    <pageSetUpPr fitToPage="1"/>
  </sheetPr>
  <dimension ref="A1:F87"/>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8" customWidth="1"/>
    <col min="3" max="3" width="16" customWidth="1"/>
    <col min="4" max="4" width="34" customWidth="1"/>
    <col min="5" max="5" width="90" customWidth="1"/>
    <col min="6" max="6" width="10" customWidth="1"/>
  </cols>
  <sheetData>
    <row r="1" spans="1:6" ht="22.8" x14ac:dyDescent="0.65">
      <c r="A1" s="10" t="s">
        <v>12627</v>
      </c>
      <c r="B1" s="2"/>
      <c r="C1" s="2"/>
      <c r="D1" s="2"/>
      <c r="E1" s="2"/>
      <c r="F1" s="2"/>
    </row>
    <row r="2" spans="1:6" ht="18.600000000000001" x14ac:dyDescent="0.55000000000000004">
      <c r="A2" s="11" t="s">
        <v>64</v>
      </c>
      <c r="B2" s="2"/>
      <c r="C2" s="2"/>
      <c r="D2" s="2"/>
      <c r="E2" s="2"/>
      <c r="F2" s="2"/>
    </row>
    <row r="3" spans="1:6" ht="18.600000000000001" x14ac:dyDescent="0.55000000000000004">
      <c r="A3" s="2"/>
      <c r="B3" s="2"/>
      <c r="C3" s="2"/>
      <c r="D3" s="2"/>
      <c r="E3" s="2"/>
      <c r="F3" s="2"/>
    </row>
    <row r="4" spans="1:6" ht="37.950000000000003" customHeight="1" x14ac:dyDescent="0.25">
      <c r="A4" s="18" t="s">
        <v>49</v>
      </c>
      <c r="B4" s="18" t="s">
        <v>65</v>
      </c>
      <c r="C4" s="18" t="s">
        <v>66</v>
      </c>
      <c r="D4" s="18" t="s">
        <v>12628</v>
      </c>
      <c r="E4" s="18" t="s">
        <v>12629</v>
      </c>
      <c r="F4" s="18" t="s">
        <v>67</v>
      </c>
    </row>
    <row r="5" spans="1:6" ht="36" x14ac:dyDescent="0.25">
      <c r="A5" s="20">
        <v>1</v>
      </c>
      <c r="B5" s="20" t="s">
        <v>70</v>
      </c>
      <c r="C5" s="21" t="s">
        <v>71</v>
      </c>
      <c r="D5" s="21" t="s">
        <v>12630</v>
      </c>
      <c r="E5" s="21" t="s">
        <v>12631</v>
      </c>
      <c r="F5" s="21" t="s">
        <v>108</v>
      </c>
    </row>
    <row r="6" spans="1:6" ht="36" x14ac:dyDescent="0.25">
      <c r="A6" s="22">
        <v>2</v>
      </c>
      <c r="B6" s="22" t="s">
        <v>70</v>
      </c>
      <c r="C6" s="23" t="s">
        <v>71</v>
      </c>
      <c r="D6" s="23" t="s">
        <v>12632</v>
      </c>
      <c r="E6" s="23" t="s">
        <v>12633</v>
      </c>
      <c r="F6" s="23" t="s">
        <v>93</v>
      </c>
    </row>
    <row r="7" spans="1:6" ht="36" x14ac:dyDescent="0.25">
      <c r="A7" s="20">
        <v>3</v>
      </c>
      <c r="B7" s="20" t="s">
        <v>70</v>
      </c>
      <c r="C7" s="21" t="s">
        <v>71</v>
      </c>
      <c r="D7" s="21" t="s">
        <v>12634</v>
      </c>
      <c r="E7" s="21" t="s">
        <v>12635</v>
      </c>
      <c r="F7" s="21" t="s">
        <v>108</v>
      </c>
    </row>
    <row r="8" spans="1:6" ht="36" x14ac:dyDescent="0.25">
      <c r="A8" s="22">
        <v>4</v>
      </c>
      <c r="B8" s="22" t="s">
        <v>70</v>
      </c>
      <c r="C8" s="23" t="s">
        <v>71</v>
      </c>
      <c r="D8" s="23" t="s">
        <v>12636</v>
      </c>
      <c r="E8" s="23" t="s">
        <v>12637</v>
      </c>
      <c r="F8" s="23" t="s">
        <v>121</v>
      </c>
    </row>
    <row r="9" spans="1:6" ht="54" x14ac:dyDescent="0.25">
      <c r="A9" s="20">
        <v>5</v>
      </c>
      <c r="B9" s="20" t="s">
        <v>70</v>
      </c>
      <c r="C9" s="21" t="s">
        <v>71</v>
      </c>
      <c r="D9" s="21" t="s">
        <v>12638</v>
      </c>
      <c r="E9" s="21" t="s">
        <v>12639</v>
      </c>
      <c r="F9" s="21" t="s">
        <v>125</v>
      </c>
    </row>
    <row r="10" spans="1:6" ht="36" x14ac:dyDescent="0.25">
      <c r="A10" s="22">
        <v>6</v>
      </c>
      <c r="B10" s="22" t="s">
        <v>70</v>
      </c>
      <c r="C10" s="23" t="s">
        <v>71</v>
      </c>
      <c r="D10" s="23" t="s">
        <v>12640</v>
      </c>
      <c r="E10" s="23" t="s">
        <v>12641</v>
      </c>
      <c r="F10" s="23" t="s">
        <v>211</v>
      </c>
    </row>
    <row r="11" spans="1:6" ht="36" x14ac:dyDescent="0.25">
      <c r="A11" s="20">
        <v>7</v>
      </c>
      <c r="B11" s="20" t="s">
        <v>70</v>
      </c>
      <c r="C11" s="21" t="s">
        <v>71</v>
      </c>
      <c r="D11" s="21" t="s">
        <v>12642</v>
      </c>
      <c r="E11" s="21" t="s">
        <v>12643</v>
      </c>
      <c r="F11" s="21" t="s">
        <v>229</v>
      </c>
    </row>
    <row r="12" spans="1:6" ht="36" x14ac:dyDescent="0.25">
      <c r="A12" s="22">
        <v>8</v>
      </c>
      <c r="B12" s="22" t="s">
        <v>70</v>
      </c>
      <c r="C12" s="23" t="s">
        <v>71</v>
      </c>
      <c r="D12" s="23" t="s">
        <v>12644</v>
      </c>
      <c r="E12" s="23" t="s">
        <v>12645</v>
      </c>
      <c r="F12" s="23" t="s">
        <v>264</v>
      </c>
    </row>
    <row r="13" spans="1:6" ht="36" x14ac:dyDescent="0.25">
      <c r="A13" s="20">
        <v>9</v>
      </c>
      <c r="B13" s="20" t="s">
        <v>70</v>
      </c>
      <c r="C13" s="21" t="s">
        <v>71</v>
      </c>
      <c r="D13" s="21" t="s">
        <v>12646</v>
      </c>
      <c r="E13" s="21" t="s">
        <v>12647</v>
      </c>
      <c r="F13" s="21" t="s">
        <v>254</v>
      </c>
    </row>
    <row r="14" spans="1:6" ht="36" x14ac:dyDescent="0.25">
      <c r="A14" s="22">
        <v>10</v>
      </c>
      <c r="B14" s="22" t="s">
        <v>70</v>
      </c>
      <c r="C14" s="23" t="s">
        <v>71</v>
      </c>
      <c r="D14" s="23" t="s">
        <v>12648</v>
      </c>
      <c r="E14" s="23" t="s">
        <v>12649</v>
      </c>
      <c r="F14" s="23" t="s">
        <v>1263</v>
      </c>
    </row>
    <row r="15" spans="1:6" ht="36" x14ac:dyDescent="0.25">
      <c r="A15" s="20">
        <v>11</v>
      </c>
      <c r="B15" s="20" t="s">
        <v>70</v>
      </c>
      <c r="C15" s="21" t="s">
        <v>71</v>
      </c>
      <c r="D15" s="21" t="s">
        <v>12650</v>
      </c>
      <c r="E15" s="21" t="s">
        <v>12651</v>
      </c>
      <c r="F15" s="21" t="s">
        <v>1791</v>
      </c>
    </row>
    <row r="16" spans="1:6" ht="36" x14ac:dyDescent="0.25">
      <c r="A16" s="22">
        <v>12</v>
      </c>
      <c r="B16" s="22" t="s">
        <v>70</v>
      </c>
      <c r="C16" s="23" t="s">
        <v>71</v>
      </c>
      <c r="D16" s="23" t="s">
        <v>12652</v>
      </c>
      <c r="E16" s="23" t="s">
        <v>12653</v>
      </c>
      <c r="F16" s="23" t="s">
        <v>12654</v>
      </c>
    </row>
    <row r="17" spans="1:6" ht="36" x14ac:dyDescent="0.25">
      <c r="A17" s="20">
        <v>13</v>
      </c>
      <c r="B17" s="20" t="s">
        <v>292</v>
      </c>
      <c r="C17" s="21" t="s">
        <v>293</v>
      </c>
      <c r="D17" s="21" t="s">
        <v>312</v>
      </c>
      <c r="E17" s="21" t="s">
        <v>12655</v>
      </c>
      <c r="F17" s="21" t="s">
        <v>296</v>
      </c>
    </row>
    <row r="18" spans="1:6" ht="36" x14ac:dyDescent="0.25">
      <c r="A18" s="22">
        <v>14</v>
      </c>
      <c r="B18" s="22" t="s">
        <v>292</v>
      </c>
      <c r="C18" s="23" t="s">
        <v>293</v>
      </c>
      <c r="D18" s="23" t="s">
        <v>12656</v>
      </c>
      <c r="E18" s="23" t="s">
        <v>12657</v>
      </c>
      <c r="F18" s="23" t="s">
        <v>296</v>
      </c>
    </row>
    <row r="19" spans="1:6" ht="36" x14ac:dyDescent="0.25">
      <c r="A19" s="20">
        <v>15</v>
      </c>
      <c r="B19" s="20" t="s">
        <v>292</v>
      </c>
      <c r="C19" s="21" t="s">
        <v>293</v>
      </c>
      <c r="D19" s="21" t="s">
        <v>12658</v>
      </c>
      <c r="E19" s="21" t="s">
        <v>12659</v>
      </c>
      <c r="F19" s="21" t="s">
        <v>327</v>
      </c>
    </row>
    <row r="20" spans="1:6" ht="54" x14ac:dyDescent="0.25">
      <c r="A20" s="22">
        <v>16</v>
      </c>
      <c r="B20" s="22" t="s">
        <v>292</v>
      </c>
      <c r="C20" s="23" t="s">
        <v>293</v>
      </c>
      <c r="D20" s="23" t="s">
        <v>12660</v>
      </c>
      <c r="E20" s="23" t="s">
        <v>12661</v>
      </c>
      <c r="F20" s="23" t="s">
        <v>341</v>
      </c>
    </row>
    <row r="21" spans="1:6" ht="36" x14ac:dyDescent="0.25">
      <c r="A21" s="20">
        <v>17</v>
      </c>
      <c r="B21" s="20" t="s">
        <v>292</v>
      </c>
      <c r="C21" s="21" t="s">
        <v>293</v>
      </c>
      <c r="D21" s="21" t="s">
        <v>12662</v>
      </c>
      <c r="E21" s="21" t="s">
        <v>12663</v>
      </c>
      <c r="F21" s="21" t="s">
        <v>870</v>
      </c>
    </row>
    <row r="22" spans="1:6" ht="36" x14ac:dyDescent="0.25">
      <c r="A22" s="22">
        <v>18</v>
      </c>
      <c r="B22" s="22" t="s">
        <v>292</v>
      </c>
      <c r="C22" s="23" t="s">
        <v>293</v>
      </c>
      <c r="D22" s="23" t="s">
        <v>12664</v>
      </c>
      <c r="E22" s="23" t="s">
        <v>12665</v>
      </c>
      <c r="F22" s="23" t="s">
        <v>383</v>
      </c>
    </row>
    <row r="23" spans="1:6" ht="36" x14ac:dyDescent="0.25">
      <c r="A23" s="20">
        <v>19</v>
      </c>
      <c r="B23" s="20" t="s">
        <v>409</v>
      </c>
      <c r="C23" s="21" t="s">
        <v>410</v>
      </c>
      <c r="D23" s="21" t="s">
        <v>12666</v>
      </c>
      <c r="E23" s="21" t="s">
        <v>12667</v>
      </c>
      <c r="F23" s="21" t="s">
        <v>427</v>
      </c>
    </row>
    <row r="24" spans="1:6" ht="36" x14ac:dyDescent="0.25">
      <c r="A24" s="22">
        <v>20</v>
      </c>
      <c r="B24" s="22" t="s">
        <v>409</v>
      </c>
      <c r="C24" s="23" t="s">
        <v>410</v>
      </c>
      <c r="D24" s="23" t="s">
        <v>12668</v>
      </c>
      <c r="E24" s="23" t="s">
        <v>12669</v>
      </c>
      <c r="F24" s="23" t="s">
        <v>429</v>
      </c>
    </row>
    <row r="25" spans="1:6" ht="54" x14ac:dyDescent="0.25">
      <c r="A25" s="20">
        <v>21</v>
      </c>
      <c r="B25" s="20" t="s">
        <v>409</v>
      </c>
      <c r="C25" s="21" t="s">
        <v>410</v>
      </c>
      <c r="D25" s="21" t="s">
        <v>12670</v>
      </c>
      <c r="E25" s="21" t="s">
        <v>12671</v>
      </c>
      <c r="F25" s="21" t="s">
        <v>441</v>
      </c>
    </row>
    <row r="26" spans="1:6" ht="18" x14ac:dyDescent="0.25">
      <c r="A26" s="22">
        <v>22</v>
      </c>
      <c r="B26" s="22" t="s">
        <v>409</v>
      </c>
      <c r="C26" s="23" t="s">
        <v>410</v>
      </c>
      <c r="D26" s="23" t="s">
        <v>12672</v>
      </c>
      <c r="E26" s="23" t="s">
        <v>12673</v>
      </c>
      <c r="F26" s="23" t="s">
        <v>516</v>
      </c>
    </row>
    <row r="27" spans="1:6" ht="18" x14ac:dyDescent="0.25">
      <c r="A27" s="20">
        <v>23</v>
      </c>
      <c r="B27" s="20" t="s">
        <v>409</v>
      </c>
      <c r="C27" s="21" t="s">
        <v>410</v>
      </c>
      <c r="D27" s="21" t="s">
        <v>12674</v>
      </c>
      <c r="E27" s="21" t="s">
        <v>12675</v>
      </c>
      <c r="F27" s="21" t="s">
        <v>12676</v>
      </c>
    </row>
    <row r="28" spans="1:6" ht="36" x14ac:dyDescent="0.25">
      <c r="A28" s="22">
        <v>24</v>
      </c>
      <c r="B28" s="22" t="s">
        <v>649</v>
      </c>
      <c r="C28" s="23" t="s">
        <v>650</v>
      </c>
      <c r="D28" s="23" t="s">
        <v>12677</v>
      </c>
      <c r="E28" s="23" t="s">
        <v>12678</v>
      </c>
      <c r="F28" s="23" t="s">
        <v>12679</v>
      </c>
    </row>
    <row r="29" spans="1:6" ht="36" x14ac:dyDescent="0.25">
      <c r="A29" s="20">
        <v>25</v>
      </c>
      <c r="B29" s="20" t="s">
        <v>649</v>
      </c>
      <c r="C29" s="21" t="s">
        <v>650</v>
      </c>
      <c r="D29" s="21" t="s">
        <v>12680</v>
      </c>
      <c r="E29" s="21" t="s">
        <v>12681</v>
      </c>
      <c r="F29" s="21" t="s">
        <v>656</v>
      </c>
    </row>
    <row r="30" spans="1:6" ht="36" x14ac:dyDescent="0.25">
      <c r="A30" s="22">
        <v>26</v>
      </c>
      <c r="B30" s="22" t="s">
        <v>649</v>
      </c>
      <c r="C30" s="23" t="s">
        <v>650</v>
      </c>
      <c r="D30" s="23" t="s">
        <v>12682</v>
      </c>
      <c r="E30" s="23" t="s">
        <v>12683</v>
      </c>
      <c r="F30" s="23" t="s">
        <v>738</v>
      </c>
    </row>
    <row r="31" spans="1:6" ht="72" x14ac:dyDescent="0.25">
      <c r="A31" s="20">
        <v>27</v>
      </c>
      <c r="B31" s="20" t="s">
        <v>771</v>
      </c>
      <c r="C31" s="21" t="s">
        <v>772</v>
      </c>
      <c r="D31" s="21" t="s">
        <v>12684</v>
      </c>
      <c r="E31" s="21" t="s">
        <v>12685</v>
      </c>
      <c r="F31" s="21" t="s">
        <v>789</v>
      </c>
    </row>
    <row r="32" spans="1:6" ht="36" x14ac:dyDescent="0.25">
      <c r="A32" s="22">
        <v>28</v>
      </c>
      <c r="B32" s="22" t="s">
        <v>771</v>
      </c>
      <c r="C32" s="23" t="s">
        <v>772</v>
      </c>
      <c r="D32" s="23" t="s">
        <v>12686</v>
      </c>
      <c r="E32" s="23" t="s">
        <v>12687</v>
      </c>
      <c r="F32" s="23" t="s">
        <v>775</v>
      </c>
    </row>
    <row r="33" spans="1:6" ht="36" x14ac:dyDescent="0.25">
      <c r="A33" s="20">
        <v>29</v>
      </c>
      <c r="B33" s="20" t="s">
        <v>771</v>
      </c>
      <c r="C33" s="21" t="s">
        <v>772</v>
      </c>
      <c r="D33" s="21" t="s">
        <v>12688</v>
      </c>
      <c r="E33" s="21" t="s">
        <v>12689</v>
      </c>
      <c r="F33" s="21" t="s">
        <v>800</v>
      </c>
    </row>
    <row r="34" spans="1:6" ht="54" x14ac:dyDescent="0.25">
      <c r="A34" s="22">
        <v>30</v>
      </c>
      <c r="B34" s="22" t="s">
        <v>771</v>
      </c>
      <c r="C34" s="23" t="s">
        <v>772</v>
      </c>
      <c r="D34" s="23" t="s">
        <v>12690</v>
      </c>
      <c r="E34" s="23" t="s">
        <v>12691</v>
      </c>
      <c r="F34" s="23" t="s">
        <v>840</v>
      </c>
    </row>
    <row r="35" spans="1:6" ht="36" x14ac:dyDescent="0.25">
      <c r="A35" s="20">
        <v>31</v>
      </c>
      <c r="B35" s="20" t="s">
        <v>771</v>
      </c>
      <c r="C35" s="21" t="s">
        <v>772</v>
      </c>
      <c r="D35" s="21" t="s">
        <v>12692</v>
      </c>
      <c r="E35" s="21" t="s">
        <v>12693</v>
      </c>
      <c r="F35" s="21" t="s">
        <v>847</v>
      </c>
    </row>
    <row r="36" spans="1:6" ht="36" x14ac:dyDescent="0.25">
      <c r="A36" s="22">
        <v>32</v>
      </c>
      <c r="B36" s="22" t="s">
        <v>771</v>
      </c>
      <c r="C36" s="23" t="s">
        <v>772</v>
      </c>
      <c r="D36" s="23" t="s">
        <v>12694</v>
      </c>
      <c r="E36" s="23" t="s">
        <v>12695</v>
      </c>
      <c r="F36" s="23" t="s">
        <v>870</v>
      </c>
    </row>
    <row r="37" spans="1:6" ht="36" x14ac:dyDescent="0.25">
      <c r="A37" s="20">
        <v>33</v>
      </c>
      <c r="B37" s="20" t="s">
        <v>771</v>
      </c>
      <c r="C37" s="21" t="s">
        <v>772</v>
      </c>
      <c r="D37" s="21" t="s">
        <v>12696</v>
      </c>
      <c r="E37" s="21" t="s">
        <v>12697</v>
      </c>
      <c r="F37" s="21" t="s">
        <v>12698</v>
      </c>
    </row>
    <row r="38" spans="1:6" ht="36" x14ac:dyDescent="0.25">
      <c r="A38" s="22">
        <v>34</v>
      </c>
      <c r="B38" s="22" t="s">
        <v>771</v>
      </c>
      <c r="C38" s="23" t="s">
        <v>772</v>
      </c>
      <c r="D38" s="23" t="s">
        <v>12699</v>
      </c>
      <c r="E38" s="23" t="s">
        <v>12700</v>
      </c>
      <c r="F38" s="23" t="s">
        <v>1121</v>
      </c>
    </row>
    <row r="39" spans="1:6" ht="36" x14ac:dyDescent="0.25">
      <c r="A39" s="20">
        <v>35</v>
      </c>
      <c r="B39" s="20" t="s">
        <v>771</v>
      </c>
      <c r="C39" s="21" t="s">
        <v>772</v>
      </c>
      <c r="D39" s="21" t="s">
        <v>12701</v>
      </c>
      <c r="E39" s="21" t="s">
        <v>12702</v>
      </c>
      <c r="F39" s="21" t="s">
        <v>1131</v>
      </c>
    </row>
    <row r="40" spans="1:6" ht="36" x14ac:dyDescent="0.25">
      <c r="A40" s="22">
        <v>36</v>
      </c>
      <c r="B40" s="22" t="s">
        <v>771</v>
      </c>
      <c r="C40" s="23" t="s">
        <v>772</v>
      </c>
      <c r="D40" s="23" t="s">
        <v>12703</v>
      </c>
      <c r="E40" s="23" t="s">
        <v>12704</v>
      </c>
      <c r="F40" s="23" t="s">
        <v>1238</v>
      </c>
    </row>
    <row r="41" spans="1:6" ht="36" x14ac:dyDescent="0.25">
      <c r="A41" s="20">
        <v>37</v>
      </c>
      <c r="B41" s="20" t="s">
        <v>771</v>
      </c>
      <c r="C41" s="21" t="s">
        <v>772</v>
      </c>
      <c r="D41" s="21" t="s">
        <v>12705</v>
      </c>
      <c r="E41" s="21" t="s">
        <v>12706</v>
      </c>
      <c r="F41" s="21" t="s">
        <v>12707</v>
      </c>
    </row>
    <row r="42" spans="1:6" ht="36" x14ac:dyDescent="0.25">
      <c r="A42" s="22">
        <v>38</v>
      </c>
      <c r="B42" s="22" t="s">
        <v>771</v>
      </c>
      <c r="C42" s="23" t="s">
        <v>772</v>
      </c>
      <c r="D42" s="23" t="s">
        <v>12708</v>
      </c>
      <c r="E42" s="23" t="s">
        <v>12709</v>
      </c>
      <c r="F42" s="23" t="s">
        <v>1181</v>
      </c>
    </row>
    <row r="43" spans="1:6" ht="36" x14ac:dyDescent="0.25">
      <c r="A43" s="20">
        <v>39</v>
      </c>
      <c r="B43" s="20" t="s">
        <v>771</v>
      </c>
      <c r="C43" s="21" t="s">
        <v>772</v>
      </c>
      <c r="D43" s="21" t="s">
        <v>12710</v>
      </c>
      <c r="E43" s="21" t="s">
        <v>12711</v>
      </c>
      <c r="F43" s="21" t="s">
        <v>1169</v>
      </c>
    </row>
    <row r="44" spans="1:6" ht="36" x14ac:dyDescent="0.25">
      <c r="A44" s="22">
        <v>40</v>
      </c>
      <c r="B44" s="22" t="s">
        <v>771</v>
      </c>
      <c r="C44" s="23" t="s">
        <v>772</v>
      </c>
      <c r="D44" s="23" t="s">
        <v>12712</v>
      </c>
      <c r="E44" s="23" t="s">
        <v>12713</v>
      </c>
      <c r="F44" s="23" t="s">
        <v>1226</v>
      </c>
    </row>
    <row r="45" spans="1:6" ht="18" x14ac:dyDescent="0.25">
      <c r="A45" s="20">
        <v>41</v>
      </c>
      <c r="B45" s="20" t="s">
        <v>1253</v>
      </c>
      <c r="C45" s="21" t="s">
        <v>1254</v>
      </c>
      <c r="D45" s="21" t="s">
        <v>12714</v>
      </c>
      <c r="E45" s="21" t="s">
        <v>12715</v>
      </c>
      <c r="F45" s="21" t="s">
        <v>1261</v>
      </c>
    </row>
    <row r="46" spans="1:6" ht="18" x14ac:dyDescent="0.25">
      <c r="A46" s="22">
        <v>42</v>
      </c>
      <c r="B46" s="22" t="s">
        <v>1253</v>
      </c>
      <c r="C46" s="23" t="s">
        <v>1254</v>
      </c>
      <c r="D46" s="23" t="s">
        <v>12716</v>
      </c>
      <c r="E46" s="23" t="s">
        <v>12717</v>
      </c>
      <c r="F46" s="23" t="s">
        <v>573</v>
      </c>
    </row>
    <row r="47" spans="1:6" ht="18" x14ac:dyDescent="0.25">
      <c r="A47" s="20">
        <v>43</v>
      </c>
      <c r="B47" s="20" t="s">
        <v>1253</v>
      </c>
      <c r="C47" s="21" t="s">
        <v>1254</v>
      </c>
      <c r="D47" s="21" t="s">
        <v>12718</v>
      </c>
      <c r="E47" s="21" t="s">
        <v>12719</v>
      </c>
      <c r="F47" s="21" t="s">
        <v>1421</v>
      </c>
    </row>
    <row r="48" spans="1:6" ht="36" x14ac:dyDescent="0.25">
      <c r="A48" s="22">
        <v>44</v>
      </c>
      <c r="B48" s="22" t="s">
        <v>1253</v>
      </c>
      <c r="C48" s="23" t="s">
        <v>1254</v>
      </c>
      <c r="D48" s="23" t="s">
        <v>12720</v>
      </c>
      <c r="E48" s="23" t="s">
        <v>12665</v>
      </c>
      <c r="F48" s="23" t="s">
        <v>1042</v>
      </c>
    </row>
    <row r="49" spans="1:6" ht="36" x14ac:dyDescent="0.25">
      <c r="A49" s="20">
        <v>45</v>
      </c>
      <c r="B49" s="20" t="s">
        <v>1253</v>
      </c>
      <c r="C49" s="21" t="s">
        <v>1254</v>
      </c>
      <c r="D49" s="21" t="s">
        <v>12721</v>
      </c>
      <c r="E49" s="21" t="s">
        <v>12665</v>
      </c>
      <c r="F49" s="21" t="s">
        <v>1463</v>
      </c>
    </row>
    <row r="50" spans="1:6" ht="36" x14ac:dyDescent="0.25">
      <c r="A50" s="22">
        <v>46</v>
      </c>
      <c r="B50" s="22" t="s">
        <v>1253</v>
      </c>
      <c r="C50" s="23" t="s">
        <v>1254</v>
      </c>
      <c r="D50" s="23" t="s">
        <v>12722</v>
      </c>
      <c r="E50" s="23" t="s">
        <v>12665</v>
      </c>
      <c r="F50" s="23" t="s">
        <v>1058</v>
      </c>
    </row>
    <row r="51" spans="1:6" ht="36" x14ac:dyDescent="0.25">
      <c r="A51" s="20">
        <v>47</v>
      </c>
      <c r="B51" s="20" t="s">
        <v>1622</v>
      </c>
      <c r="C51" s="21" t="s">
        <v>1623</v>
      </c>
      <c r="D51" s="21" t="s">
        <v>12723</v>
      </c>
      <c r="E51" s="21" t="s">
        <v>12724</v>
      </c>
      <c r="F51" s="21" t="s">
        <v>1626</v>
      </c>
    </row>
    <row r="52" spans="1:6" ht="36" x14ac:dyDescent="0.25">
      <c r="A52" s="22">
        <v>48</v>
      </c>
      <c r="B52" s="22" t="s">
        <v>1622</v>
      </c>
      <c r="C52" s="23" t="s">
        <v>1623</v>
      </c>
      <c r="D52" s="23" t="s">
        <v>12725</v>
      </c>
      <c r="E52" s="23" t="s">
        <v>12726</v>
      </c>
      <c r="F52" s="23" t="s">
        <v>1760</v>
      </c>
    </row>
    <row r="53" spans="1:6" ht="36" x14ac:dyDescent="0.25">
      <c r="A53" s="20">
        <v>49</v>
      </c>
      <c r="B53" s="20" t="s">
        <v>1622</v>
      </c>
      <c r="C53" s="21" t="s">
        <v>1623</v>
      </c>
      <c r="D53" s="21" t="s">
        <v>12727</v>
      </c>
      <c r="E53" s="21" t="s">
        <v>12665</v>
      </c>
      <c r="F53" s="21" t="s">
        <v>1576</v>
      </c>
    </row>
    <row r="54" spans="1:6" ht="36" x14ac:dyDescent="0.25">
      <c r="A54" s="22">
        <v>50</v>
      </c>
      <c r="B54" s="22" t="s">
        <v>2168</v>
      </c>
      <c r="C54" s="23" t="s">
        <v>2169</v>
      </c>
      <c r="D54" s="23" t="s">
        <v>12728</v>
      </c>
      <c r="E54" s="23" t="s">
        <v>12665</v>
      </c>
      <c r="F54" s="23" t="s">
        <v>1110</v>
      </c>
    </row>
    <row r="55" spans="1:6" ht="18" x14ac:dyDescent="0.25">
      <c r="A55" s="20">
        <v>51</v>
      </c>
      <c r="B55" s="20" t="s">
        <v>2168</v>
      </c>
      <c r="C55" s="21" t="s">
        <v>2169</v>
      </c>
      <c r="D55" s="21" t="s">
        <v>12729</v>
      </c>
      <c r="E55" s="21" t="s">
        <v>12730</v>
      </c>
      <c r="F55" s="21" t="s">
        <v>2280</v>
      </c>
    </row>
    <row r="56" spans="1:6" ht="36" x14ac:dyDescent="0.25">
      <c r="A56" s="22">
        <v>52</v>
      </c>
      <c r="B56" s="22" t="s">
        <v>2168</v>
      </c>
      <c r="C56" s="23" t="s">
        <v>2169</v>
      </c>
      <c r="D56" s="23" t="s">
        <v>12731</v>
      </c>
      <c r="E56" s="23" t="s">
        <v>12665</v>
      </c>
      <c r="F56" s="23" t="s">
        <v>2319</v>
      </c>
    </row>
    <row r="57" spans="1:6" ht="36" x14ac:dyDescent="0.25">
      <c r="A57" s="20">
        <v>53</v>
      </c>
      <c r="B57" s="20" t="s">
        <v>2382</v>
      </c>
      <c r="C57" s="21" t="s">
        <v>2383</v>
      </c>
      <c r="D57" s="21" t="s">
        <v>12732</v>
      </c>
      <c r="E57" s="21" t="s">
        <v>12665</v>
      </c>
      <c r="F57" s="21" t="s">
        <v>2378</v>
      </c>
    </row>
    <row r="58" spans="1:6" ht="18" x14ac:dyDescent="0.25">
      <c r="A58" s="22">
        <v>54</v>
      </c>
      <c r="B58" s="22" t="s">
        <v>2382</v>
      </c>
      <c r="C58" s="23" t="s">
        <v>2383</v>
      </c>
      <c r="D58" s="23" t="s">
        <v>12733</v>
      </c>
      <c r="E58" s="23" t="s">
        <v>12665</v>
      </c>
      <c r="F58" s="23" t="s">
        <v>604</v>
      </c>
    </row>
    <row r="59" spans="1:6" ht="36" x14ac:dyDescent="0.25">
      <c r="A59" s="20">
        <v>55</v>
      </c>
      <c r="B59" s="20" t="s">
        <v>2476</v>
      </c>
      <c r="C59" s="21" t="s">
        <v>2477</v>
      </c>
      <c r="D59" s="21" t="s">
        <v>12734</v>
      </c>
      <c r="E59" s="21" t="s">
        <v>12665</v>
      </c>
      <c r="F59" s="21" t="s">
        <v>287</v>
      </c>
    </row>
    <row r="60" spans="1:6" ht="36" x14ac:dyDescent="0.25">
      <c r="A60" s="22">
        <v>56</v>
      </c>
      <c r="B60" s="22" t="s">
        <v>2517</v>
      </c>
      <c r="C60" s="23" t="s">
        <v>2518</v>
      </c>
      <c r="D60" s="23" t="s">
        <v>12735</v>
      </c>
      <c r="E60" s="23" t="s">
        <v>12665</v>
      </c>
      <c r="F60" s="23" t="s">
        <v>2514</v>
      </c>
    </row>
    <row r="61" spans="1:6" ht="36" x14ac:dyDescent="0.25">
      <c r="A61" s="20">
        <v>57</v>
      </c>
      <c r="B61" s="20" t="s">
        <v>2517</v>
      </c>
      <c r="C61" s="21" t="s">
        <v>2518</v>
      </c>
      <c r="D61" s="21" t="s">
        <v>12736</v>
      </c>
      <c r="E61" s="21" t="s">
        <v>12737</v>
      </c>
      <c r="F61" s="21" t="s">
        <v>2574</v>
      </c>
    </row>
    <row r="62" spans="1:6" ht="36" x14ac:dyDescent="0.25">
      <c r="A62" s="22">
        <v>58</v>
      </c>
      <c r="B62" s="22" t="s">
        <v>2517</v>
      </c>
      <c r="C62" s="23" t="s">
        <v>2518</v>
      </c>
      <c r="D62" s="23" t="s">
        <v>12738</v>
      </c>
      <c r="E62" s="23" t="s">
        <v>12665</v>
      </c>
      <c r="F62" s="23" t="s">
        <v>2574</v>
      </c>
    </row>
    <row r="63" spans="1:6" ht="36" x14ac:dyDescent="0.25">
      <c r="A63" s="20">
        <v>59</v>
      </c>
      <c r="B63" s="20" t="s">
        <v>2641</v>
      </c>
      <c r="C63" s="21" t="s">
        <v>2642</v>
      </c>
      <c r="D63" s="21" t="s">
        <v>12739</v>
      </c>
      <c r="E63" s="21" t="s">
        <v>12665</v>
      </c>
      <c r="F63" s="21" t="s">
        <v>2686</v>
      </c>
    </row>
    <row r="64" spans="1:6" ht="18" x14ac:dyDescent="0.25">
      <c r="A64" s="22">
        <v>60</v>
      </c>
      <c r="B64" s="22" t="s">
        <v>2932</v>
      </c>
      <c r="C64" s="23" t="s">
        <v>2933</v>
      </c>
      <c r="D64" s="23" t="s">
        <v>12740</v>
      </c>
      <c r="E64" s="23" t="s">
        <v>12741</v>
      </c>
      <c r="F64" s="23" t="s">
        <v>3021</v>
      </c>
    </row>
    <row r="65" spans="1:6" ht="36" x14ac:dyDescent="0.25">
      <c r="A65" s="20">
        <v>61</v>
      </c>
      <c r="B65" s="20" t="s">
        <v>3134</v>
      </c>
      <c r="C65" s="21" t="s">
        <v>3135</v>
      </c>
      <c r="D65" s="21" t="s">
        <v>12742</v>
      </c>
      <c r="E65" s="21" t="s">
        <v>12743</v>
      </c>
      <c r="F65" s="21" t="s">
        <v>3308</v>
      </c>
    </row>
    <row r="66" spans="1:6" ht="18" x14ac:dyDescent="0.25">
      <c r="A66" s="22">
        <v>62</v>
      </c>
      <c r="B66" s="22" t="s">
        <v>3325</v>
      </c>
      <c r="C66" s="23" t="s">
        <v>3326</v>
      </c>
      <c r="D66" s="23" t="s">
        <v>12744</v>
      </c>
      <c r="E66" s="23" t="s">
        <v>12745</v>
      </c>
      <c r="F66" s="23" t="s">
        <v>3252</v>
      </c>
    </row>
    <row r="67" spans="1:6" ht="36" x14ac:dyDescent="0.25">
      <c r="A67" s="20">
        <v>63</v>
      </c>
      <c r="B67" s="20" t="s">
        <v>4185</v>
      </c>
      <c r="C67" s="21" t="s">
        <v>4186</v>
      </c>
      <c r="D67" s="21" t="s">
        <v>12746</v>
      </c>
      <c r="E67" s="21" t="s">
        <v>12747</v>
      </c>
      <c r="F67" s="21" t="s">
        <v>4542</v>
      </c>
    </row>
    <row r="68" spans="1:6" ht="36" x14ac:dyDescent="0.25">
      <c r="A68" s="22">
        <v>64</v>
      </c>
      <c r="B68" s="22" t="s">
        <v>4185</v>
      </c>
      <c r="C68" s="23" t="s">
        <v>4186</v>
      </c>
      <c r="D68" s="23" t="s">
        <v>12748</v>
      </c>
      <c r="E68" s="23" t="s">
        <v>12749</v>
      </c>
      <c r="F68" s="23" t="s">
        <v>4561</v>
      </c>
    </row>
    <row r="69" spans="1:6" ht="36" x14ac:dyDescent="0.25">
      <c r="A69" s="20">
        <v>65</v>
      </c>
      <c r="B69" s="20" t="s">
        <v>4185</v>
      </c>
      <c r="C69" s="21" t="s">
        <v>4186</v>
      </c>
      <c r="D69" s="21" t="s">
        <v>12750</v>
      </c>
      <c r="E69" s="21" t="s">
        <v>12751</v>
      </c>
      <c r="F69" s="21" t="s">
        <v>620</v>
      </c>
    </row>
    <row r="70" spans="1:6" ht="36" x14ac:dyDescent="0.25">
      <c r="A70" s="22">
        <v>66</v>
      </c>
      <c r="B70" s="22" t="s">
        <v>4592</v>
      </c>
      <c r="C70" s="23" t="s">
        <v>4593</v>
      </c>
      <c r="D70" s="23" t="s">
        <v>12752</v>
      </c>
      <c r="E70" s="23" t="s">
        <v>12753</v>
      </c>
      <c r="F70" s="23" t="s">
        <v>4985</v>
      </c>
    </row>
    <row r="71" spans="1:6" ht="54" x14ac:dyDescent="0.25">
      <c r="A71" s="20">
        <v>67</v>
      </c>
      <c r="B71" s="20" t="s">
        <v>4592</v>
      </c>
      <c r="C71" s="21" t="s">
        <v>4593</v>
      </c>
      <c r="D71" s="21" t="s">
        <v>12754</v>
      </c>
      <c r="E71" s="21" t="s">
        <v>12755</v>
      </c>
      <c r="F71" s="21" t="s">
        <v>4985</v>
      </c>
    </row>
    <row r="72" spans="1:6" ht="54" x14ac:dyDescent="0.25">
      <c r="A72" s="22">
        <v>68</v>
      </c>
      <c r="B72" s="22" t="s">
        <v>4592</v>
      </c>
      <c r="C72" s="23" t="s">
        <v>4593</v>
      </c>
      <c r="D72" s="23" t="s">
        <v>12756</v>
      </c>
      <c r="E72" s="23" t="s">
        <v>12757</v>
      </c>
      <c r="F72" s="23" t="s">
        <v>5002</v>
      </c>
    </row>
    <row r="73" spans="1:6" ht="72" x14ac:dyDescent="0.25">
      <c r="A73" s="20">
        <v>69</v>
      </c>
      <c r="B73" s="20" t="s">
        <v>4592</v>
      </c>
      <c r="C73" s="21" t="s">
        <v>4593</v>
      </c>
      <c r="D73" s="21" t="s">
        <v>12758</v>
      </c>
      <c r="E73" s="21" t="s">
        <v>12759</v>
      </c>
      <c r="F73" s="21" t="s">
        <v>5002</v>
      </c>
    </row>
    <row r="74" spans="1:6" ht="90" x14ac:dyDescent="0.25">
      <c r="A74" s="22">
        <v>70</v>
      </c>
      <c r="B74" s="22" t="s">
        <v>4592</v>
      </c>
      <c r="C74" s="23" t="s">
        <v>4593</v>
      </c>
      <c r="D74" s="23" t="s">
        <v>12760</v>
      </c>
      <c r="E74" s="23" t="s">
        <v>12761</v>
      </c>
      <c r="F74" s="23" t="s">
        <v>5006</v>
      </c>
    </row>
    <row r="75" spans="1:6" ht="36" x14ac:dyDescent="0.25">
      <c r="A75" s="20">
        <v>71</v>
      </c>
      <c r="B75" s="20" t="s">
        <v>4592</v>
      </c>
      <c r="C75" s="21" t="s">
        <v>4593</v>
      </c>
      <c r="D75" s="21" t="s">
        <v>12762</v>
      </c>
      <c r="E75" s="21" t="s">
        <v>12763</v>
      </c>
      <c r="F75" s="21" t="s">
        <v>5026</v>
      </c>
    </row>
    <row r="76" spans="1:6" ht="36" x14ac:dyDescent="0.25">
      <c r="A76" s="22">
        <v>72</v>
      </c>
      <c r="B76" s="22" t="s">
        <v>5035</v>
      </c>
      <c r="C76" s="23" t="s">
        <v>5036</v>
      </c>
      <c r="D76" s="23" t="s">
        <v>12764</v>
      </c>
      <c r="E76" s="23" t="s">
        <v>12765</v>
      </c>
      <c r="F76" s="23" t="s">
        <v>5109</v>
      </c>
    </row>
    <row r="77" spans="1:6" ht="216" x14ac:dyDescent="0.25">
      <c r="A77" s="20">
        <v>73</v>
      </c>
      <c r="B77" s="20" t="s">
        <v>5259</v>
      </c>
      <c r="C77" s="21" t="s">
        <v>5260</v>
      </c>
      <c r="D77" s="21" t="s">
        <v>12766</v>
      </c>
      <c r="E77" s="21" t="s">
        <v>12767</v>
      </c>
      <c r="F77" s="21" t="s">
        <v>12768</v>
      </c>
    </row>
    <row r="78" spans="1:6" ht="90" x14ac:dyDescent="0.25">
      <c r="A78" s="22">
        <v>74</v>
      </c>
      <c r="B78" s="22" t="s">
        <v>5259</v>
      </c>
      <c r="C78" s="23" t="s">
        <v>5260</v>
      </c>
      <c r="D78" s="23" t="s">
        <v>12769</v>
      </c>
      <c r="E78" s="23" t="s">
        <v>12770</v>
      </c>
      <c r="F78" s="23" t="s">
        <v>5397</v>
      </c>
    </row>
    <row r="79" spans="1:6" ht="90" x14ac:dyDescent="0.25">
      <c r="A79" s="20">
        <v>75</v>
      </c>
      <c r="B79" s="20" t="s">
        <v>5437</v>
      </c>
      <c r="C79" s="21" t="s">
        <v>5438</v>
      </c>
      <c r="D79" s="21" t="s">
        <v>12771</v>
      </c>
      <c r="E79" s="21" t="s">
        <v>12772</v>
      </c>
      <c r="F79" s="21" t="s">
        <v>5219</v>
      </c>
    </row>
    <row r="80" spans="1:6" ht="108" x14ac:dyDescent="0.25">
      <c r="A80" s="22">
        <v>76</v>
      </c>
      <c r="B80" s="22" t="s">
        <v>5488</v>
      </c>
      <c r="C80" s="23" t="s">
        <v>5489</v>
      </c>
      <c r="D80" s="23" t="s">
        <v>12773</v>
      </c>
      <c r="E80" s="23" t="s">
        <v>12774</v>
      </c>
      <c r="F80" s="23" t="s">
        <v>5743</v>
      </c>
    </row>
    <row r="81" spans="1:6" ht="36" x14ac:dyDescent="0.25">
      <c r="A81" s="20">
        <v>77</v>
      </c>
      <c r="B81" s="20" t="s">
        <v>5488</v>
      </c>
      <c r="C81" s="21" t="s">
        <v>5489</v>
      </c>
      <c r="D81" s="21" t="s">
        <v>12775</v>
      </c>
      <c r="E81" s="21" t="s">
        <v>12776</v>
      </c>
      <c r="F81" s="21" t="s">
        <v>5743</v>
      </c>
    </row>
    <row r="82" spans="1:6" ht="90" x14ac:dyDescent="0.25">
      <c r="A82" s="22">
        <v>78</v>
      </c>
      <c r="B82" s="22" t="s">
        <v>5488</v>
      </c>
      <c r="C82" s="23" t="s">
        <v>5489</v>
      </c>
      <c r="D82" s="23" t="s">
        <v>12777</v>
      </c>
      <c r="E82" s="23" t="s">
        <v>12778</v>
      </c>
      <c r="F82" s="23" t="s">
        <v>5750</v>
      </c>
    </row>
    <row r="83" spans="1:6" ht="36" x14ac:dyDescent="0.25">
      <c r="A83" s="20">
        <v>79</v>
      </c>
      <c r="B83" s="20" t="s">
        <v>5488</v>
      </c>
      <c r="C83" s="21" t="s">
        <v>5489</v>
      </c>
      <c r="D83" s="21" t="s">
        <v>12779</v>
      </c>
      <c r="E83" s="21" t="s">
        <v>12780</v>
      </c>
      <c r="F83" s="21" t="s">
        <v>5750</v>
      </c>
    </row>
    <row r="84" spans="1:6" ht="36" x14ac:dyDescent="0.25">
      <c r="A84" s="22">
        <v>80</v>
      </c>
      <c r="B84" s="22" t="s">
        <v>5781</v>
      </c>
      <c r="C84" s="23" t="s">
        <v>5782</v>
      </c>
      <c r="D84" s="23" t="s">
        <v>12781</v>
      </c>
      <c r="E84" s="23" t="s">
        <v>12782</v>
      </c>
      <c r="F84" s="23" t="s">
        <v>5792</v>
      </c>
    </row>
    <row r="85" spans="1:6" ht="36" x14ac:dyDescent="0.25">
      <c r="A85" s="20">
        <v>81</v>
      </c>
      <c r="B85" s="20" t="s">
        <v>5781</v>
      </c>
      <c r="C85" s="21" t="s">
        <v>5782</v>
      </c>
      <c r="D85" s="21" t="s">
        <v>12783</v>
      </c>
      <c r="E85" s="21" t="s">
        <v>12784</v>
      </c>
      <c r="F85" s="21" t="s">
        <v>5817</v>
      </c>
    </row>
    <row r="86" spans="1:6" ht="36" x14ac:dyDescent="0.25">
      <c r="A86" s="22">
        <v>82</v>
      </c>
      <c r="B86" s="22" t="s">
        <v>5781</v>
      </c>
      <c r="C86" s="23" t="s">
        <v>5782</v>
      </c>
      <c r="D86" s="23" t="s">
        <v>12785</v>
      </c>
      <c r="E86" s="23" t="s">
        <v>12786</v>
      </c>
      <c r="F86" s="23" t="s">
        <v>10273</v>
      </c>
    </row>
    <row r="87" spans="1:6" ht="36" x14ac:dyDescent="0.25">
      <c r="A87" s="20">
        <v>83</v>
      </c>
      <c r="B87" s="20" t="s">
        <v>5781</v>
      </c>
      <c r="C87" s="21" t="s">
        <v>5782</v>
      </c>
      <c r="D87" s="21" t="s">
        <v>12787</v>
      </c>
      <c r="E87" s="21" t="s">
        <v>12788</v>
      </c>
      <c r="F87" s="21" t="s">
        <v>12789</v>
      </c>
    </row>
  </sheetData>
  <autoFilter ref="A4:F87" xr:uid="{00000000-0009-0000-0000-000009000000}"/>
  <printOptions horizontalCentered="1"/>
  <pageMargins left="0.75" right="0.75" top="1" bottom="1" header="0.5" footer="0.5"/>
  <pageSetup paperSize="9" fitToHeight="0" orientation="landscape"/>
  <headerFooter>
    <oddFooter>&amp;Cصفحة &amp;P من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52976"/>
    <pageSetUpPr fitToPage="1"/>
  </sheetPr>
  <dimension ref="A1:K32"/>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8" customWidth="1"/>
    <col min="2" max="2" width="26" customWidth="1"/>
    <col min="3" max="3" width="11" customWidth="1"/>
    <col min="4" max="4" width="13" customWidth="1"/>
    <col min="5" max="6" width="10" customWidth="1"/>
    <col min="7" max="7" width="8" customWidth="1"/>
    <col min="8" max="8" width="10" customWidth="1"/>
    <col min="9" max="9" width="8" customWidth="1"/>
    <col min="10" max="11" width="12" customWidth="1"/>
  </cols>
  <sheetData>
    <row r="1" spans="1:11" ht="22.8" x14ac:dyDescent="0.65">
      <c r="A1" s="10" t="s">
        <v>12790</v>
      </c>
      <c r="B1" s="2"/>
      <c r="C1" s="2"/>
      <c r="D1" s="2"/>
      <c r="E1" s="2"/>
      <c r="F1" s="2"/>
      <c r="G1" s="2"/>
      <c r="H1" s="2"/>
      <c r="I1" s="2"/>
      <c r="J1" s="2"/>
      <c r="K1" s="2"/>
    </row>
    <row r="2" spans="1:11" ht="18.600000000000001" x14ac:dyDescent="0.55000000000000004">
      <c r="A2" s="11" t="s">
        <v>12791</v>
      </c>
      <c r="B2" s="2"/>
      <c r="C2" s="2"/>
      <c r="D2" s="2"/>
      <c r="E2" s="2"/>
      <c r="F2" s="2"/>
      <c r="G2" s="2"/>
      <c r="H2" s="2"/>
      <c r="I2" s="2"/>
      <c r="J2" s="2"/>
      <c r="K2" s="2"/>
    </row>
    <row r="3" spans="1:11" ht="18.600000000000001" x14ac:dyDescent="0.55000000000000004">
      <c r="A3" s="2"/>
      <c r="B3" s="2"/>
      <c r="C3" s="2"/>
      <c r="D3" s="2"/>
      <c r="E3" s="2"/>
      <c r="F3" s="2"/>
      <c r="G3" s="2"/>
      <c r="H3" s="2"/>
      <c r="I3" s="2"/>
      <c r="J3" s="2"/>
      <c r="K3" s="2"/>
    </row>
    <row r="4" spans="1:11" ht="37.950000000000003" customHeight="1" x14ac:dyDescent="0.25">
      <c r="A4" s="18" t="s">
        <v>65</v>
      </c>
      <c r="B4" s="18" t="s">
        <v>66</v>
      </c>
      <c r="C4" s="18" t="s">
        <v>12792</v>
      </c>
      <c r="D4" s="18" t="s">
        <v>12793</v>
      </c>
      <c r="E4" s="18" t="s">
        <v>12794</v>
      </c>
      <c r="F4" s="18" t="s">
        <v>12795</v>
      </c>
      <c r="G4" s="18" t="s">
        <v>12796</v>
      </c>
      <c r="H4" s="18" t="s">
        <v>12797</v>
      </c>
      <c r="I4" s="18" t="s">
        <v>12798</v>
      </c>
      <c r="J4" s="18" t="s">
        <v>12799</v>
      </c>
      <c r="K4" s="18" t="s">
        <v>12800</v>
      </c>
    </row>
    <row r="5" spans="1:11" ht="18" x14ac:dyDescent="0.25">
      <c r="A5" s="20" t="s">
        <v>70</v>
      </c>
      <c r="B5" s="21" t="s">
        <v>71</v>
      </c>
      <c r="C5" s="8">
        <f>COUNTIF(ITP_Checklists!$B:$B,A5)</f>
        <v>162</v>
      </c>
      <c r="D5" s="8">
        <f>COUNTIFS(ITP_Checklists!$B:$B,A5,ITP_Checklists!$H:$H,"H")</f>
        <v>14</v>
      </c>
      <c r="E5" s="8">
        <f>COUNTIF(Tolerances!$B:$B,A5)</f>
        <v>76</v>
      </c>
      <c r="F5" s="8">
        <f>COUNTIF(Tests!$B:$B,A5)</f>
        <v>0</v>
      </c>
      <c r="G5" s="8">
        <f>COUNTIF(Measurement!$B:$B,A5)</f>
        <v>0</v>
      </c>
      <c r="H5" s="8">
        <f>COUNTIF(Contract_Clauses!$B:$B,A5)</f>
        <v>30</v>
      </c>
      <c r="I5" s="8">
        <f>COUNTIF(Common_Mistakes!$B:$B,A5)</f>
        <v>18</v>
      </c>
      <c r="J5" s="8">
        <f>COUNTIFS(ITP_Checklists!$B:$B,A5,ITP_Checklists!$H:$H,"W")</f>
        <v>17</v>
      </c>
      <c r="K5" s="8">
        <f>COUNTIFS(ITP_Checklists!$B:$B,A5,ITP_Checklists!$H:$H,"R")</f>
        <v>131</v>
      </c>
    </row>
    <row r="6" spans="1:11" ht="18" x14ac:dyDescent="0.25">
      <c r="A6" s="22" t="s">
        <v>292</v>
      </c>
      <c r="B6" s="23" t="s">
        <v>293</v>
      </c>
      <c r="C6" s="31">
        <f>COUNTIF(ITP_Checklists!$B:$B,A6)</f>
        <v>89</v>
      </c>
      <c r="D6" s="31">
        <f>COUNTIFS(ITP_Checklists!$B:$B,A6,ITP_Checklists!$H:$H,"H")</f>
        <v>18</v>
      </c>
      <c r="E6" s="31">
        <f>COUNTIF(Tolerances!$B:$B,A6)</f>
        <v>32</v>
      </c>
      <c r="F6" s="31">
        <f>COUNTIF(Tests!$B:$B,A6)</f>
        <v>2</v>
      </c>
      <c r="G6" s="31">
        <f>COUNTIF(Measurement!$B:$B,A6)</f>
        <v>0</v>
      </c>
      <c r="H6" s="31">
        <f>COUNTIF(Contract_Clauses!$B:$B,A6)</f>
        <v>10</v>
      </c>
      <c r="I6" s="31">
        <f>COUNTIF(Common_Mistakes!$B:$B,A6)</f>
        <v>5</v>
      </c>
      <c r="J6" s="31">
        <f>COUNTIFS(ITP_Checklists!$B:$B,A6,ITP_Checklists!$H:$H,"W")</f>
        <v>19</v>
      </c>
      <c r="K6" s="31">
        <f>COUNTIFS(ITP_Checklists!$B:$B,A6,ITP_Checklists!$H:$H,"R")</f>
        <v>52</v>
      </c>
    </row>
    <row r="7" spans="1:11" ht="18" x14ac:dyDescent="0.25">
      <c r="A7" s="20" t="s">
        <v>409</v>
      </c>
      <c r="B7" s="21" t="s">
        <v>410</v>
      </c>
      <c r="C7" s="8">
        <f>COUNTIF(ITP_Checklists!$B:$B,A7)</f>
        <v>147</v>
      </c>
      <c r="D7" s="8">
        <f>COUNTIFS(ITP_Checklists!$B:$B,A7,ITP_Checklists!$H:$H,"H")</f>
        <v>62</v>
      </c>
      <c r="E7" s="8">
        <f>COUNTIF(Tolerances!$B:$B,A7)</f>
        <v>98</v>
      </c>
      <c r="F7" s="8">
        <f>COUNTIF(Tests!$B:$B,A7)</f>
        <v>26</v>
      </c>
      <c r="G7" s="8">
        <f>COUNTIF(Measurement!$B:$B,A7)</f>
        <v>8</v>
      </c>
      <c r="H7" s="8">
        <f>COUNTIF(Contract_Clauses!$B:$B,A7)</f>
        <v>23</v>
      </c>
      <c r="I7" s="8">
        <f>COUNTIF(Common_Mistakes!$B:$B,A7)</f>
        <v>6</v>
      </c>
      <c r="J7" s="8">
        <f>COUNTIFS(ITP_Checklists!$B:$B,A7,ITP_Checklists!$H:$H,"W")</f>
        <v>60</v>
      </c>
      <c r="K7" s="8">
        <f>COUNTIFS(ITP_Checklists!$B:$B,A7,ITP_Checklists!$H:$H,"R")</f>
        <v>25</v>
      </c>
    </row>
    <row r="8" spans="1:11" ht="18" x14ac:dyDescent="0.25">
      <c r="A8" s="22" t="s">
        <v>649</v>
      </c>
      <c r="B8" s="23" t="s">
        <v>650</v>
      </c>
      <c r="C8" s="31">
        <f>COUNTIF(ITP_Checklists!$B:$B,A8)</f>
        <v>76</v>
      </c>
      <c r="D8" s="31">
        <f>COUNTIFS(ITP_Checklists!$B:$B,A8,ITP_Checklists!$H:$H,"H")</f>
        <v>31</v>
      </c>
      <c r="E8" s="31">
        <f>COUNTIF(Tolerances!$B:$B,A8)</f>
        <v>32</v>
      </c>
      <c r="F8" s="31">
        <f>COUNTIF(Tests!$B:$B,A8)</f>
        <v>13</v>
      </c>
      <c r="G8" s="31">
        <f>COUNTIF(Measurement!$B:$B,A8)</f>
        <v>2</v>
      </c>
      <c r="H8" s="31">
        <f>COUNTIF(Contract_Clauses!$B:$B,A8)</f>
        <v>6</v>
      </c>
      <c r="I8" s="31">
        <f>COUNTIF(Common_Mistakes!$B:$B,A8)</f>
        <v>5</v>
      </c>
      <c r="J8" s="31">
        <f>COUNTIFS(ITP_Checklists!$B:$B,A8,ITP_Checklists!$H:$H,"W")</f>
        <v>30</v>
      </c>
      <c r="K8" s="31">
        <f>COUNTIFS(ITP_Checklists!$B:$B,A8,ITP_Checklists!$H:$H,"R")</f>
        <v>15</v>
      </c>
    </row>
    <row r="9" spans="1:11" ht="18" x14ac:dyDescent="0.25">
      <c r="A9" s="20" t="s">
        <v>771</v>
      </c>
      <c r="B9" s="21" t="s">
        <v>772</v>
      </c>
      <c r="C9" s="8">
        <f>COUNTIF(ITP_Checklists!$B:$B,A9)</f>
        <v>299</v>
      </c>
      <c r="D9" s="8">
        <f>COUNTIFS(ITP_Checklists!$B:$B,A9,ITP_Checklists!$H:$H,"H")</f>
        <v>70</v>
      </c>
      <c r="E9" s="8">
        <f>COUNTIF(Tolerances!$B:$B,A9)</f>
        <v>208</v>
      </c>
      <c r="F9" s="8">
        <f>COUNTIF(Tests!$B:$B,A9)</f>
        <v>67</v>
      </c>
      <c r="G9" s="8">
        <f>COUNTIF(Measurement!$B:$B,A9)</f>
        <v>18</v>
      </c>
      <c r="H9" s="8">
        <f>COUNTIF(Contract_Clauses!$B:$B,A9)</f>
        <v>26</v>
      </c>
      <c r="I9" s="8">
        <f>COUNTIF(Common_Mistakes!$B:$B,A9)</f>
        <v>50</v>
      </c>
      <c r="J9" s="8">
        <f>COUNTIFS(ITP_Checklists!$B:$B,A9,ITP_Checklists!$H:$H,"W")</f>
        <v>144</v>
      </c>
      <c r="K9" s="8">
        <f>COUNTIFS(ITP_Checklists!$B:$B,A9,ITP_Checklists!$H:$H,"R")</f>
        <v>85</v>
      </c>
    </row>
    <row r="10" spans="1:11" ht="18" x14ac:dyDescent="0.25">
      <c r="A10" s="22" t="s">
        <v>1253</v>
      </c>
      <c r="B10" s="23" t="s">
        <v>1254</v>
      </c>
      <c r="C10" s="31">
        <f>COUNTIF(ITP_Checklists!$B:$B,A10)</f>
        <v>271</v>
      </c>
      <c r="D10" s="31">
        <f>COUNTIFS(ITP_Checklists!$B:$B,A10,ITP_Checklists!$H:$H,"H")</f>
        <v>96</v>
      </c>
      <c r="E10" s="31">
        <f>COUNTIF(Tolerances!$B:$B,A10)</f>
        <v>71</v>
      </c>
      <c r="F10" s="31">
        <f>COUNTIF(Tests!$B:$B,A10)</f>
        <v>0</v>
      </c>
      <c r="G10" s="31">
        <f>COUNTIF(Measurement!$B:$B,A10)</f>
        <v>1</v>
      </c>
      <c r="H10" s="31">
        <f>COUNTIF(Contract_Clauses!$B:$B,A10)</f>
        <v>4</v>
      </c>
      <c r="I10" s="31">
        <f>COUNTIF(Common_Mistakes!$B:$B,A10)</f>
        <v>18</v>
      </c>
      <c r="J10" s="31">
        <f>COUNTIFS(ITP_Checklists!$B:$B,A10,ITP_Checklists!$H:$H,"W")</f>
        <v>121</v>
      </c>
      <c r="K10" s="31">
        <f>COUNTIFS(ITP_Checklists!$B:$B,A10,ITP_Checklists!$H:$H,"R")</f>
        <v>54</v>
      </c>
    </row>
    <row r="11" spans="1:11" ht="18" x14ac:dyDescent="0.25">
      <c r="A11" s="20" t="s">
        <v>1622</v>
      </c>
      <c r="B11" s="21" t="s">
        <v>1623</v>
      </c>
      <c r="C11" s="8">
        <f>COUNTIF(ITP_Checklists!$B:$B,A11)</f>
        <v>333</v>
      </c>
      <c r="D11" s="8">
        <f>COUNTIFS(ITP_Checklists!$B:$B,A11,ITP_Checklists!$H:$H,"H")</f>
        <v>241</v>
      </c>
      <c r="E11" s="8">
        <f>COUNTIF(Tolerances!$B:$B,A11)</f>
        <v>209</v>
      </c>
      <c r="F11" s="8">
        <f>COUNTIF(Tests!$B:$B,A11)</f>
        <v>21</v>
      </c>
      <c r="G11" s="8">
        <f>COUNTIF(Measurement!$B:$B,A11)</f>
        <v>3</v>
      </c>
      <c r="H11" s="8">
        <f>COUNTIF(Contract_Clauses!$B:$B,A11)</f>
        <v>7</v>
      </c>
      <c r="I11" s="8">
        <f>COUNTIF(Common_Mistakes!$B:$B,A11)</f>
        <v>34</v>
      </c>
      <c r="J11" s="8">
        <f>COUNTIFS(ITP_Checklists!$B:$B,A11,ITP_Checklists!$H:$H,"W")</f>
        <v>57</v>
      </c>
      <c r="K11" s="8">
        <f>COUNTIFS(ITP_Checklists!$B:$B,A11,ITP_Checklists!$H:$H,"R")</f>
        <v>35</v>
      </c>
    </row>
    <row r="12" spans="1:11" ht="18" x14ac:dyDescent="0.25">
      <c r="A12" s="22" t="s">
        <v>2168</v>
      </c>
      <c r="B12" s="23" t="s">
        <v>2169</v>
      </c>
      <c r="C12" s="31">
        <f>COUNTIF(ITP_Checklists!$B:$B,A12)</f>
        <v>136</v>
      </c>
      <c r="D12" s="31">
        <f>COUNTIFS(ITP_Checklists!$B:$B,A12,ITP_Checklists!$H:$H,"H")</f>
        <v>76</v>
      </c>
      <c r="E12" s="31">
        <f>COUNTIF(Tolerances!$B:$B,A12)</f>
        <v>54</v>
      </c>
      <c r="F12" s="31">
        <f>COUNTIF(Tests!$B:$B,A12)</f>
        <v>9</v>
      </c>
      <c r="G12" s="31">
        <f>COUNTIF(Measurement!$B:$B,A12)</f>
        <v>2</v>
      </c>
      <c r="H12" s="31">
        <f>COUNTIF(Contract_Clauses!$B:$B,A12)</f>
        <v>8</v>
      </c>
      <c r="I12" s="31">
        <f>COUNTIF(Common_Mistakes!$B:$B,A12)</f>
        <v>2</v>
      </c>
      <c r="J12" s="31">
        <f>COUNTIFS(ITP_Checklists!$B:$B,A12,ITP_Checklists!$H:$H,"W")</f>
        <v>41</v>
      </c>
      <c r="K12" s="31">
        <f>COUNTIFS(ITP_Checklists!$B:$B,A12,ITP_Checklists!$H:$H,"R")</f>
        <v>19</v>
      </c>
    </row>
    <row r="13" spans="1:11" ht="18" x14ac:dyDescent="0.25">
      <c r="A13" s="20" t="s">
        <v>2382</v>
      </c>
      <c r="B13" s="21" t="s">
        <v>2383</v>
      </c>
      <c r="C13" s="8">
        <f>COUNTIF(ITP_Checklists!$B:$B,A13)</f>
        <v>59</v>
      </c>
      <c r="D13" s="8">
        <f>COUNTIFS(ITP_Checklists!$B:$B,A13,ITP_Checklists!$H:$H,"H")</f>
        <v>19</v>
      </c>
      <c r="E13" s="8">
        <f>COUNTIF(Tolerances!$B:$B,A13)</f>
        <v>24</v>
      </c>
      <c r="F13" s="8">
        <f>COUNTIF(Tests!$B:$B,A13)</f>
        <v>2</v>
      </c>
      <c r="G13" s="8">
        <f>COUNTIF(Measurement!$B:$B,A13)</f>
        <v>1</v>
      </c>
      <c r="H13" s="8">
        <f>COUNTIF(Contract_Clauses!$B:$B,A13)</f>
        <v>1</v>
      </c>
      <c r="I13" s="8">
        <f>COUNTIF(Common_Mistakes!$B:$B,A13)</f>
        <v>3</v>
      </c>
      <c r="J13" s="8">
        <f>COUNTIFS(ITP_Checklists!$B:$B,A13,ITP_Checklists!$H:$H,"W")</f>
        <v>32</v>
      </c>
      <c r="K13" s="8">
        <f>COUNTIFS(ITP_Checklists!$B:$B,A13,ITP_Checklists!$H:$H,"R")</f>
        <v>8</v>
      </c>
    </row>
    <row r="14" spans="1:11" ht="18" x14ac:dyDescent="0.25">
      <c r="A14" s="22" t="s">
        <v>2476</v>
      </c>
      <c r="B14" s="23" t="s">
        <v>2477</v>
      </c>
      <c r="C14" s="31">
        <f>COUNTIF(ITP_Checklists!$B:$B,A14)</f>
        <v>35</v>
      </c>
      <c r="D14" s="31">
        <f>COUNTIFS(ITP_Checklists!$B:$B,A14,ITP_Checklists!$H:$H,"H")</f>
        <v>14</v>
      </c>
      <c r="E14" s="31">
        <f>COUNTIF(Tolerances!$B:$B,A14)</f>
        <v>1</v>
      </c>
      <c r="F14" s="31">
        <f>COUNTIF(Tests!$B:$B,A14)</f>
        <v>4</v>
      </c>
      <c r="G14" s="31">
        <f>COUNTIF(Measurement!$B:$B,A14)</f>
        <v>0</v>
      </c>
      <c r="H14" s="31">
        <f>COUNTIF(Contract_Clauses!$B:$B,A14)</f>
        <v>2</v>
      </c>
      <c r="I14" s="31">
        <f>COUNTIF(Common_Mistakes!$B:$B,A14)</f>
        <v>0</v>
      </c>
      <c r="J14" s="31">
        <f>COUNTIFS(ITP_Checklists!$B:$B,A14,ITP_Checklists!$H:$H,"W")</f>
        <v>12</v>
      </c>
      <c r="K14" s="31">
        <f>COUNTIFS(ITP_Checklists!$B:$B,A14,ITP_Checklists!$H:$H,"R")</f>
        <v>9</v>
      </c>
    </row>
    <row r="15" spans="1:11" ht="18" x14ac:dyDescent="0.25">
      <c r="A15" s="20" t="s">
        <v>2517</v>
      </c>
      <c r="B15" s="21" t="s">
        <v>2518</v>
      </c>
      <c r="C15" s="8">
        <f>COUNTIF(ITP_Checklists!$B:$B,A15)</f>
        <v>81</v>
      </c>
      <c r="D15" s="8">
        <f>COUNTIFS(ITP_Checklists!$B:$B,A15,ITP_Checklists!$H:$H,"H")</f>
        <v>21</v>
      </c>
      <c r="E15" s="8">
        <f>COUNTIF(Tolerances!$B:$B,A15)</f>
        <v>30</v>
      </c>
      <c r="F15" s="8">
        <f>COUNTIF(Tests!$B:$B,A15)</f>
        <v>17</v>
      </c>
      <c r="G15" s="8">
        <f>COUNTIF(Measurement!$B:$B,A15)</f>
        <v>0</v>
      </c>
      <c r="H15" s="8">
        <f>COUNTIF(Contract_Clauses!$B:$B,A15)</f>
        <v>2</v>
      </c>
      <c r="I15" s="8">
        <f>COUNTIF(Common_Mistakes!$B:$B,A15)</f>
        <v>1</v>
      </c>
      <c r="J15" s="8">
        <f>COUNTIFS(ITP_Checklists!$B:$B,A15,ITP_Checklists!$H:$H,"W")</f>
        <v>49</v>
      </c>
      <c r="K15" s="8">
        <f>COUNTIFS(ITP_Checklists!$B:$B,A15,ITP_Checklists!$H:$H,"R")</f>
        <v>11</v>
      </c>
    </row>
    <row r="16" spans="1:11" ht="18" x14ac:dyDescent="0.25">
      <c r="A16" s="22" t="s">
        <v>2641</v>
      </c>
      <c r="B16" s="23" t="s">
        <v>2642</v>
      </c>
      <c r="C16" s="31">
        <f>COUNTIF(ITP_Checklists!$B:$B,A16)</f>
        <v>178</v>
      </c>
      <c r="D16" s="31">
        <f>COUNTIFS(ITP_Checklists!$B:$B,A16,ITP_Checklists!$H:$H,"H")</f>
        <v>35</v>
      </c>
      <c r="E16" s="31">
        <f>COUNTIF(Tolerances!$B:$B,A16)</f>
        <v>117</v>
      </c>
      <c r="F16" s="31">
        <f>COUNTIF(Tests!$B:$B,A16)</f>
        <v>15</v>
      </c>
      <c r="G16" s="31">
        <f>COUNTIF(Measurement!$B:$B,A16)</f>
        <v>4</v>
      </c>
      <c r="H16" s="31">
        <f>COUNTIF(Contract_Clauses!$B:$B,A16)</f>
        <v>3</v>
      </c>
      <c r="I16" s="31">
        <f>COUNTIF(Common_Mistakes!$B:$B,A16)</f>
        <v>12</v>
      </c>
      <c r="J16" s="31">
        <f>COUNTIFS(ITP_Checklists!$B:$B,A16,ITP_Checklists!$H:$H,"W")</f>
        <v>125</v>
      </c>
      <c r="K16" s="31">
        <f>COUNTIFS(ITP_Checklists!$B:$B,A16,ITP_Checklists!$H:$H,"R")</f>
        <v>18</v>
      </c>
    </row>
    <row r="17" spans="1:11" ht="18" x14ac:dyDescent="0.25">
      <c r="A17" s="20" t="s">
        <v>2932</v>
      </c>
      <c r="B17" s="21" t="s">
        <v>2933</v>
      </c>
      <c r="C17" s="8">
        <f>COUNTIF(ITP_Checklists!$B:$B,A17)</f>
        <v>134</v>
      </c>
      <c r="D17" s="8">
        <f>COUNTIFS(ITP_Checklists!$B:$B,A17,ITP_Checklists!$H:$H,"H")</f>
        <v>10</v>
      </c>
      <c r="E17" s="8">
        <f>COUNTIF(Tolerances!$B:$B,A17)</f>
        <v>58</v>
      </c>
      <c r="F17" s="8">
        <f>COUNTIF(Tests!$B:$B,A17)</f>
        <v>12</v>
      </c>
      <c r="G17" s="8">
        <f>COUNTIF(Measurement!$B:$B,A17)</f>
        <v>2</v>
      </c>
      <c r="H17" s="8">
        <f>COUNTIF(Contract_Clauses!$B:$B,A17)</f>
        <v>0</v>
      </c>
      <c r="I17" s="8">
        <f>COUNTIF(Common_Mistakes!$B:$B,A17)</f>
        <v>8</v>
      </c>
      <c r="J17" s="8">
        <f>COUNTIFS(ITP_Checklists!$B:$B,A17,ITP_Checklists!$H:$H,"W")</f>
        <v>115</v>
      </c>
      <c r="K17" s="8">
        <f>COUNTIFS(ITP_Checklists!$B:$B,A17,ITP_Checklists!$H:$H,"R")</f>
        <v>9</v>
      </c>
    </row>
    <row r="18" spans="1:11" ht="18" x14ac:dyDescent="0.25">
      <c r="A18" s="22" t="s">
        <v>3134</v>
      </c>
      <c r="B18" s="23" t="s">
        <v>3135</v>
      </c>
      <c r="C18" s="31">
        <f>COUNTIF(ITP_Checklists!$B:$B,A18)</f>
        <v>121</v>
      </c>
      <c r="D18" s="31">
        <f>COUNTIFS(ITP_Checklists!$B:$B,A18,ITP_Checklists!$H:$H,"H")</f>
        <v>30</v>
      </c>
      <c r="E18" s="31">
        <f>COUNTIF(Tolerances!$B:$B,A18)</f>
        <v>54</v>
      </c>
      <c r="F18" s="31">
        <f>COUNTIF(Tests!$B:$B,A18)</f>
        <v>15</v>
      </c>
      <c r="G18" s="31">
        <f>COUNTIF(Measurement!$B:$B,A18)</f>
        <v>8</v>
      </c>
      <c r="H18" s="31">
        <f>COUNTIF(Contract_Clauses!$B:$B,A18)</f>
        <v>6</v>
      </c>
      <c r="I18" s="31">
        <f>COUNTIF(Common_Mistakes!$B:$B,A18)</f>
        <v>10</v>
      </c>
      <c r="J18" s="31">
        <f>COUNTIFS(ITP_Checklists!$B:$B,A18,ITP_Checklists!$H:$H,"W")</f>
        <v>85</v>
      </c>
      <c r="K18" s="31">
        <f>COUNTIFS(ITP_Checklists!$B:$B,A18,ITP_Checklists!$H:$H,"R")</f>
        <v>6</v>
      </c>
    </row>
    <row r="19" spans="1:11" ht="18" x14ac:dyDescent="0.25">
      <c r="A19" s="20" t="s">
        <v>3325</v>
      </c>
      <c r="B19" s="21" t="s">
        <v>3326</v>
      </c>
      <c r="C19" s="8">
        <f>COUNTIF(ITP_Checklists!$B:$B,A19)</f>
        <v>236</v>
      </c>
      <c r="D19" s="8">
        <f>COUNTIFS(ITP_Checklists!$B:$B,A19,ITP_Checklists!$H:$H,"H")</f>
        <v>19</v>
      </c>
      <c r="E19" s="8">
        <f>COUNTIF(Tolerances!$B:$B,A19)</f>
        <v>82</v>
      </c>
      <c r="F19" s="8">
        <f>COUNTIF(Tests!$B:$B,A19)</f>
        <v>13</v>
      </c>
      <c r="G19" s="8">
        <f>COUNTIF(Measurement!$B:$B,A19)</f>
        <v>0</v>
      </c>
      <c r="H19" s="8">
        <f>COUNTIF(Contract_Clauses!$B:$B,A19)</f>
        <v>2</v>
      </c>
      <c r="I19" s="8">
        <f>COUNTIF(Common_Mistakes!$B:$B,A19)</f>
        <v>16</v>
      </c>
      <c r="J19" s="8">
        <f>COUNTIFS(ITP_Checklists!$B:$B,A19,ITP_Checklists!$H:$H,"W")</f>
        <v>197</v>
      </c>
      <c r="K19" s="8">
        <f>COUNTIFS(ITP_Checklists!$B:$B,A19,ITP_Checklists!$H:$H,"R")</f>
        <v>20</v>
      </c>
    </row>
    <row r="20" spans="1:11" ht="18" x14ac:dyDescent="0.25">
      <c r="A20" s="22" t="s">
        <v>3668</v>
      </c>
      <c r="B20" s="23" t="s">
        <v>3669</v>
      </c>
      <c r="C20" s="31">
        <f>COUNTIF(ITP_Checklists!$B:$B,A20)</f>
        <v>53</v>
      </c>
      <c r="D20" s="31">
        <f>COUNTIFS(ITP_Checklists!$B:$B,A20,ITP_Checklists!$H:$H,"H")</f>
        <v>9</v>
      </c>
      <c r="E20" s="31">
        <f>COUNTIF(Tolerances!$B:$B,A20)</f>
        <v>45</v>
      </c>
      <c r="F20" s="31">
        <f>COUNTIF(Tests!$B:$B,A20)</f>
        <v>0</v>
      </c>
      <c r="G20" s="31">
        <f>COUNTIF(Measurement!$B:$B,A20)</f>
        <v>6</v>
      </c>
      <c r="H20" s="31">
        <f>COUNTIF(Contract_Clauses!$B:$B,A20)</f>
        <v>0</v>
      </c>
      <c r="I20" s="31">
        <f>COUNTIF(Common_Mistakes!$B:$B,A20)</f>
        <v>3</v>
      </c>
      <c r="J20" s="31">
        <f>COUNTIFS(ITP_Checklists!$B:$B,A20,ITP_Checklists!$H:$H,"W")</f>
        <v>41</v>
      </c>
      <c r="K20" s="31">
        <f>COUNTIFS(ITP_Checklists!$B:$B,A20,ITP_Checklists!$H:$H,"R")</f>
        <v>3</v>
      </c>
    </row>
    <row r="21" spans="1:11" ht="18" x14ac:dyDescent="0.25">
      <c r="A21" s="20" t="s">
        <v>3758</v>
      </c>
      <c r="B21" s="21" t="s">
        <v>3759</v>
      </c>
      <c r="C21" s="8">
        <f>COUNTIF(ITP_Checklists!$B:$B,A21)</f>
        <v>89</v>
      </c>
      <c r="D21" s="8">
        <f>COUNTIFS(ITP_Checklists!$B:$B,A21,ITP_Checklists!$H:$H,"H")</f>
        <v>5</v>
      </c>
      <c r="E21" s="8">
        <f>COUNTIF(Tolerances!$B:$B,A21)</f>
        <v>47</v>
      </c>
      <c r="F21" s="8">
        <f>COUNTIF(Tests!$B:$B,A21)</f>
        <v>1</v>
      </c>
      <c r="G21" s="8">
        <f>COUNTIF(Measurement!$B:$B,A21)</f>
        <v>4</v>
      </c>
      <c r="H21" s="8">
        <f>COUNTIF(Contract_Clauses!$B:$B,A21)</f>
        <v>2</v>
      </c>
      <c r="I21" s="8">
        <f>COUNTIF(Common_Mistakes!$B:$B,A21)</f>
        <v>8</v>
      </c>
      <c r="J21" s="8">
        <f>COUNTIFS(ITP_Checklists!$B:$B,A21,ITP_Checklists!$H:$H,"W")</f>
        <v>80</v>
      </c>
      <c r="K21" s="8">
        <f>COUNTIFS(ITP_Checklists!$B:$B,A21,ITP_Checklists!$H:$H,"R")</f>
        <v>4</v>
      </c>
    </row>
    <row r="22" spans="1:11" ht="18" x14ac:dyDescent="0.25">
      <c r="A22" s="22" t="s">
        <v>3909</v>
      </c>
      <c r="B22" s="23" t="s">
        <v>3910</v>
      </c>
      <c r="C22" s="31">
        <f>COUNTIF(ITP_Checklists!$B:$B,A22)</f>
        <v>119</v>
      </c>
      <c r="D22" s="31">
        <f>COUNTIFS(ITP_Checklists!$B:$B,A22,ITP_Checklists!$H:$H,"H")</f>
        <v>10</v>
      </c>
      <c r="E22" s="31">
        <f>COUNTIF(Tolerances!$B:$B,A22)</f>
        <v>30</v>
      </c>
      <c r="F22" s="31">
        <f>COUNTIF(Tests!$B:$B,A22)</f>
        <v>9</v>
      </c>
      <c r="G22" s="31">
        <f>COUNTIF(Measurement!$B:$B,A22)</f>
        <v>3</v>
      </c>
      <c r="H22" s="31">
        <f>COUNTIF(Contract_Clauses!$B:$B,A22)</f>
        <v>4</v>
      </c>
      <c r="I22" s="31">
        <f>COUNTIF(Common_Mistakes!$B:$B,A22)</f>
        <v>7</v>
      </c>
      <c r="J22" s="31">
        <f>COUNTIFS(ITP_Checklists!$B:$B,A22,ITP_Checklists!$H:$H,"W")</f>
        <v>98</v>
      </c>
      <c r="K22" s="31">
        <f>COUNTIFS(ITP_Checklists!$B:$B,A22,ITP_Checklists!$H:$H,"R")</f>
        <v>11</v>
      </c>
    </row>
    <row r="23" spans="1:11" ht="18" x14ac:dyDescent="0.25">
      <c r="A23" s="20" t="s">
        <v>4065</v>
      </c>
      <c r="B23" s="21" t="s">
        <v>4066</v>
      </c>
      <c r="C23" s="8">
        <f>COUNTIF(ITP_Checklists!$B:$B,A23)</f>
        <v>88</v>
      </c>
      <c r="D23" s="8">
        <f>COUNTIFS(ITP_Checklists!$B:$B,A23,ITP_Checklists!$H:$H,"H")</f>
        <v>9</v>
      </c>
      <c r="E23" s="8">
        <f>COUNTIF(Tolerances!$B:$B,A23)</f>
        <v>16</v>
      </c>
      <c r="F23" s="8">
        <f>COUNTIF(Tests!$B:$B,A23)</f>
        <v>4</v>
      </c>
      <c r="G23" s="8">
        <f>COUNTIF(Measurement!$B:$B,A23)</f>
        <v>1</v>
      </c>
      <c r="H23" s="8">
        <f>COUNTIF(Contract_Clauses!$B:$B,A23)</f>
        <v>1</v>
      </c>
      <c r="I23" s="8">
        <f>COUNTIF(Common_Mistakes!$B:$B,A23)</f>
        <v>7</v>
      </c>
      <c r="J23" s="8">
        <f>COUNTIFS(ITP_Checklists!$B:$B,A23,ITP_Checklists!$H:$H,"W")</f>
        <v>75</v>
      </c>
      <c r="K23" s="8">
        <f>COUNTIFS(ITP_Checklists!$B:$B,A23,ITP_Checklists!$H:$H,"R")</f>
        <v>4</v>
      </c>
    </row>
    <row r="24" spans="1:11" ht="18" x14ac:dyDescent="0.25">
      <c r="A24" s="22" t="s">
        <v>4185</v>
      </c>
      <c r="B24" s="23" t="s">
        <v>4186</v>
      </c>
      <c r="C24" s="31">
        <f>COUNTIF(ITP_Checklists!$B:$B,A24)</f>
        <v>250</v>
      </c>
      <c r="D24" s="31">
        <f>COUNTIFS(ITP_Checklists!$B:$B,A24,ITP_Checklists!$H:$H,"H")</f>
        <v>44</v>
      </c>
      <c r="E24" s="31">
        <f>COUNTIF(Tolerances!$B:$B,A24)</f>
        <v>227</v>
      </c>
      <c r="F24" s="31">
        <f>COUNTIF(Tests!$B:$B,A24)</f>
        <v>20</v>
      </c>
      <c r="G24" s="31">
        <f>COUNTIF(Measurement!$B:$B,A24)</f>
        <v>9</v>
      </c>
      <c r="H24" s="31">
        <f>COUNTIF(Contract_Clauses!$B:$B,A24)</f>
        <v>2</v>
      </c>
      <c r="I24" s="31">
        <f>COUNTIF(Common_Mistakes!$B:$B,A24)</f>
        <v>9</v>
      </c>
      <c r="J24" s="31">
        <f>COUNTIFS(ITP_Checklists!$B:$B,A24,ITP_Checklists!$H:$H,"W")</f>
        <v>155</v>
      </c>
      <c r="K24" s="31">
        <f>COUNTIFS(ITP_Checklists!$B:$B,A24,ITP_Checklists!$H:$H,"R")</f>
        <v>51</v>
      </c>
    </row>
    <row r="25" spans="1:11" ht="18" x14ac:dyDescent="0.25">
      <c r="A25" s="20" t="s">
        <v>4592</v>
      </c>
      <c r="B25" s="21" t="s">
        <v>4593</v>
      </c>
      <c r="C25" s="8">
        <f>COUNTIF(ITP_Checklists!$B:$B,A25)</f>
        <v>307</v>
      </c>
      <c r="D25" s="8">
        <f>COUNTIFS(ITP_Checklists!$B:$B,A25,ITP_Checklists!$H:$H,"H")</f>
        <v>42</v>
      </c>
      <c r="E25" s="8">
        <f>COUNTIF(Tolerances!$B:$B,A25)</f>
        <v>156</v>
      </c>
      <c r="F25" s="8">
        <f>COUNTIF(Tests!$B:$B,A25)</f>
        <v>47</v>
      </c>
      <c r="G25" s="8">
        <f>COUNTIF(Measurement!$B:$B,A25)</f>
        <v>5</v>
      </c>
      <c r="H25" s="8">
        <f>COUNTIF(Contract_Clauses!$B:$B,A25)</f>
        <v>29</v>
      </c>
      <c r="I25" s="8">
        <f>COUNTIF(Common_Mistakes!$B:$B,A25)</f>
        <v>25</v>
      </c>
      <c r="J25" s="8">
        <f>COUNTIFS(ITP_Checklists!$B:$B,A25,ITP_Checklists!$H:$H,"W")</f>
        <v>194</v>
      </c>
      <c r="K25" s="8">
        <f>COUNTIFS(ITP_Checklists!$B:$B,A25,ITP_Checklists!$H:$H,"R")</f>
        <v>71</v>
      </c>
    </row>
    <row r="26" spans="1:11" ht="18" x14ac:dyDescent="0.25">
      <c r="A26" s="22" t="s">
        <v>5035</v>
      </c>
      <c r="B26" s="23" t="s">
        <v>5036</v>
      </c>
      <c r="C26" s="31">
        <f>COUNTIF(ITP_Checklists!$B:$B,A26)</f>
        <v>133</v>
      </c>
      <c r="D26" s="31">
        <f>COUNTIFS(ITP_Checklists!$B:$B,A26,ITP_Checklists!$H:$H,"H")</f>
        <v>21</v>
      </c>
      <c r="E26" s="31">
        <f>COUNTIF(Tolerances!$B:$B,A26)</f>
        <v>88</v>
      </c>
      <c r="F26" s="31">
        <f>COUNTIF(Tests!$B:$B,A26)</f>
        <v>15</v>
      </c>
      <c r="G26" s="31">
        <f>COUNTIF(Measurement!$B:$B,A26)</f>
        <v>2</v>
      </c>
      <c r="H26" s="31">
        <f>COUNTIF(Contract_Clauses!$B:$B,A26)</f>
        <v>4</v>
      </c>
      <c r="I26" s="31">
        <f>COUNTIF(Common_Mistakes!$B:$B,A26)</f>
        <v>8</v>
      </c>
      <c r="J26" s="31">
        <f>COUNTIFS(ITP_Checklists!$B:$B,A26,ITP_Checklists!$H:$H,"W")</f>
        <v>63</v>
      </c>
      <c r="K26" s="31">
        <f>COUNTIFS(ITP_Checklists!$B:$B,A26,ITP_Checklists!$H:$H,"R")</f>
        <v>49</v>
      </c>
    </row>
    <row r="27" spans="1:11" ht="18" x14ac:dyDescent="0.25">
      <c r="A27" s="20" t="s">
        <v>5259</v>
      </c>
      <c r="B27" s="21" t="s">
        <v>5260</v>
      </c>
      <c r="C27" s="8">
        <f>COUNTIF(ITP_Checklists!$B:$B,A27)</f>
        <v>129</v>
      </c>
      <c r="D27" s="8">
        <f>COUNTIFS(ITP_Checklists!$B:$B,A27,ITP_Checklists!$H:$H,"H")</f>
        <v>13</v>
      </c>
      <c r="E27" s="8">
        <f>COUNTIF(Tolerances!$B:$B,A27)</f>
        <v>58</v>
      </c>
      <c r="F27" s="8">
        <f>COUNTIF(Tests!$B:$B,A27)</f>
        <v>11</v>
      </c>
      <c r="G27" s="8">
        <f>COUNTIF(Measurement!$B:$B,A27)</f>
        <v>2</v>
      </c>
      <c r="H27" s="8">
        <f>COUNTIF(Contract_Clauses!$B:$B,A27)</f>
        <v>13</v>
      </c>
      <c r="I27" s="8">
        <f>COUNTIF(Common_Mistakes!$B:$B,A27)</f>
        <v>7</v>
      </c>
      <c r="J27" s="8">
        <f>COUNTIFS(ITP_Checklists!$B:$B,A27,ITP_Checklists!$H:$H,"W")</f>
        <v>69</v>
      </c>
      <c r="K27" s="8">
        <f>COUNTIFS(ITP_Checklists!$B:$B,A27,ITP_Checklists!$H:$H,"R")</f>
        <v>47</v>
      </c>
    </row>
    <row r="28" spans="1:11" ht="18" x14ac:dyDescent="0.25">
      <c r="A28" s="22" t="s">
        <v>5437</v>
      </c>
      <c r="B28" s="23" t="s">
        <v>5438</v>
      </c>
      <c r="C28" s="31">
        <f>COUNTIF(ITP_Checklists!$B:$B,A28)</f>
        <v>37</v>
      </c>
      <c r="D28" s="31">
        <f>COUNTIFS(ITP_Checklists!$B:$B,A28,ITP_Checklists!$H:$H,"H")</f>
        <v>6</v>
      </c>
      <c r="E28" s="31">
        <f>COUNTIF(Tolerances!$B:$B,A28)</f>
        <v>12</v>
      </c>
      <c r="F28" s="31">
        <f>COUNTIF(Tests!$B:$B,A28)</f>
        <v>0</v>
      </c>
      <c r="G28" s="31">
        <f>COUNTIF(Measurement!$B:$B,A28)</f>
        <v>0</v>
      </c>
      <c r="H28" s="31">
        <f>COUNTIF(Contract_Clauses!$B:$B,A28)</f>
        <v>2</v>
      </c>
      <c r="I28" s="31">
        <f>COUNTIF(Common_Mistakes!$B:$B,A28)</f>
        <v>1</v>
      </c>
      <c r="J28" s="31">
        <f>COUNTIFS(ITP_Checklists!$B:$B,A28,ITP_Checklists!$H:$H,"W")</f>
        <v>25</v>
      </c>
      <c r="K28" s="31">
        <f>COUNTIFS(ITP_Checklists!$B:$B,A28,ITP_Checklists!$H:$H,"R")</f>
        <v>6</v>
      </c>
    </row>
    <row r="29" spans="1:11" ht="18" x14ac:dyDescent="0.25">
      <c r="A29" s="20" t="s">
        <v>5488</v>
      </c>
      <c r="B29" s="21" t="s">
        <v>5489</v>
      </c>
      <c r="C29" s="8">
        <f>COUNTIF(ITP_Checklists!$B:$B,A29)</f>
        <v>224</v>
      </c>
      <c r="D29" s="8">
        <f>COUNTIFS(ITP_Checklists!$B:$B,A29,ITP_Checklists!$H:$H,"H")</f>
        <v>46</v>
      </c>
      <c r="E29" s="8">
        <f>COUNTIF(Tolerances!$B:$B,A29)</f>
        <v>5</v>
      </c>
      <c r="F29" s="8">
        <f>COUNTIF(Tests!$B:$B,A29)</f>
        <v>0</v>
      </c>
      <c r="G29" s="8">
        <f>COUNTIF(Measurement!$B:$B,A29)</f>
        <v>0</v>
      </c>
      <c r="H29" s="8">
        <f>COUNTIF(Contract_Clauses!$B:$B,A29)</f>
        <v>39</v>
      </c>
      <c r="I29" s="8">
        <f>COUNTIF(Common_Mistakes!$B:$B,A29)</f>
        <v>5</v>
      </c>
      <c r="J29" s="8">
        <f>COUNTIFS(ITP_Checklists!$B:$B,A29,ITP_Checklists!$H:$H,"W")</f>
        <v>114</v>
      </c>
      <c r="K29" s="8">
        <f>COUNTIFS(ITP_Checklists!$B:$B,A29,ITP_Checklists!$H:$H,"R")</f>
        <v>64</v>
      </c>
    </row>
    <row r="30" spans="1:11" ht="18" x14ac:dyDescent="0.25">
      <c r="A30" s="22" t="s">
        <v>5781</v>
      </c>
      <c r="B30" s="23" t="s">
        <v>5782</v>
      </c>
      <c r="C30" s="31">
        <f>COUNTIF(ITP_Checklists!$B:$B,A30)</f>
        <v>53</v>
      </c>
      <c r="D30" s="31">
        <f>COUNTIFS(ITP_Checklists!$B:$B,A30,ITP_Checklists!$H:$H,"H")</f>
        <v>15</v>
      </c>
      <c r="E30" s="31">
        <f>COUNTIF(Tolerances!$B:$B,A30)</f>
        <v>182</v>
      </c>
      <c r="F30" s="31">
        <f>COUNTIF(Tests!$B:$B,A30)</f>
        <v>0</v>
      </c>
      <c r="G30" s="31">
        <f>COUNTIF(Measurement!$B:$B,A30)</f>
        <v>0</v>
      </c>
      <c r="H30" s="31">
        <f>COUNTIF(Contract_Clauses!$B:$B,A30)</f>
        <v>0</v>
      </c>
      <c r="I30" s="31">
        <f>COUNTIF(Common_Mistakes!$B:$B,A30)</f>
        <v>14</v>
      </c>
      <c r="J30" s="31">
        <f>COUNTIFS(ITP_Checklists!$B:$B,A30,ITP_Checklists!$H:$H,"W")</f>
        <v>32</v>
      </c>
      <c r="K30" s="31">
        <f>COUNTIFS(ITP_Checklists!$B:$B,A30,ITP_Checklists!$H:$H,"R")</f>
        <v>6</v>
      </c>
    </row>
    <row r="31" spans="1:11" ht="18.600000000000001" x14ac:dyDescent="0.55000000000000004">
      <c r="A31" s="2"/>
      <c r="B31" s="17" t="s">
        <v>11506</v>
      </c>
      <c r="C31" s="32">
        <f t="shared" ref="C31:K31" si="0">SUM(C5:C30)</f>
        <v>3839</v>
      </c>
      <c r="D31" s="32">
        <f t="shared" si="0"/>
        <v>976</v>
      </c>
      <c r="E31" s="32">
        <f t="shared" si="0"/>
        <v>2012</v>
      </c>
      <c r="F31" s="32">
        <f t="shared" si="0"/>
        <v>323</v>
      </c>
      <c r="G31" s="32">
        <f t="shared" si="0"/>
        <v>81</v>
      </c>
      <c r="H31" s="32">
        <f t="shared" si="0"/>
        <v>226</v>
      </c>
      <c r="I31" s="32">
        <f t="shared" si="0"/>
        <v>282</v>
      </c>
      <c r="J31" s="32">
        <f t="shared" si="0"/>
        <v>2050</v>
      </c>
      <c r="K31" s="32">
        <f t="shared" si="0"/>
        <v>813</v>
      </c>
    </row>
    <row r="32" spans="1:11" ht="18.600000000000001" x14ac:dyDescent="0.55000000000000004">
      <c r="A32" s="2"/>
      <c r="B32" s="17" t="s">
        <v>12801</v>
      </c>
      <c r="C32" s="33" t="str">
        <f>IF(C31=COUNTA(ITP_Checklists!B5:B5000),"OK","خطأ")</f>
        <v>OK</v>
      </c>
      <c r="D32" s="33" t="str">
        <f>IF(D31+J31+K31=C31,"OK","خطأ")</f>
        <v>OK</v>
      </c>
      <c r="E32" s="33" t="str">
        <f>IF(E31=COUNTA(Tolerances!B5:B5000),"OK","خطأ")</f>
        <v>OK</v>
      </c>
      <c r="F32" s="33" t="str">
        <f>IF(F31=COUNTA(Tests!B5:B5000),"OK","خطأ")</f>
        <v>OK</v>
      </c>
      <c r="G32" s="33" t="str">
        <f>IF(G31=COUNTA(Measurement!B5:B5000),"OK","خطأ")</f>
        <v>OK</v>
      </c>
      <c r="H32" s="33" t="str">
        <f>IF(H31=COUNTA(Contract_Clauses!B5:B5000),"OK","خطأ")</f>
        <v>OK</v>
      </c>
      <c r="I32" s="33" t="str">
        <f>IF(I31=COUNTA(Common_Mistakes!B5:B5000),"OK","خطأ")</f>
        <v>OK</v>
      </c>
      <c r="J32" s="2"/>
      <c r="K32" s="2"/>
    </row>
  </sheetData>
  <autoFilter ref="A4:K30" xr:uid="{00000000-0009-0000-0000-00000A000000}"/>
  <printOptions horizontalCentered="1"/>
  <pageMargins left="0.75" right="0.75" top="1" bottom="1" header="0.5" footer="0.5"/>
  <pageSetup paperSize="9" fitToHeight="0" orientation="landscape"/>
  <headerFooter>
    <oddFooter>&amp;Cصفحة &amp;P من &amp;N&amp;R&amp;A</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52976"/>
    <pageSetUpPr fitToPage="1"/>
  </sheetPr>
  <dimension ref="A1:K82"/>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10" customWidth="1"/>
    <col min="2" max="2" width="12" customWidth="1"/>
    <col min="3" max="3" width="8" customWidth="1"/>
    <col min="4" max="4" width="28" customWidth="1"/>
    <col min="5" max="6" width="18" customWidth="1"/>
    <col min="7" max="7" width="14" customWidth="1"/>
    <col min="8" max="8" width="12" customWidth="1"/>
    <col min="9" max="9" width="18" customWidth="1"/>
    <col min="10" max="10" width="26" customWidth="1"/>
    <col min="11" max="11" width="9" customWidth="1"/>
  </cols>
  <sheetData>
    <row r="1" spans="1:11" ht="22.8" x14ac:dyDescent="0.65">
      <c r="A1" s="10" t="s">
        <v>12802</v>
      </c>
      <c r="B1" s="2"/>
      <c r="C1" s="2"/>
      <c r="D1" s="2"/>
      <c r="E1" s="2"/>
      <c r="F1" s="2"/>
      <c r="G1" s="2"/>
      <c r="H1" s="2"/>
      <c r="I1" s="2"/>
      <c r="J1" s="2"/>
      <c r="K1" s="2"/>
    </row>
    <row r="2" spans="1:11" ht="18.600000000000001" x14ac:dyDescent="0.55000000000000004">
      <c r="A2" s="11" t="s">
        <v>12803</v>
      </c>
      <c r="B2" s="2"/>
      <c r="C2" s="2"/>
      <c r="D2" s="2"/>
      <c r="E2" s="2"/>
      <c r="F2" s="2"/>
      <c r="G2" s="2"/>
      <c r="H2" s="2"/>
      <c r="I2" s="2"/>
      <c r="J2" s="2"/>
      <c r="K2" s="2"/>
    </row>
    <row r="3" spans="1:11" ht="18.600000000000001" x14ac:dyDescent="0.55000000000000004">
      <c r="A3" s="2"/>
      <c r="B3" s="2"/>
      <c r="C3" s="2"/>
      <c r="D3" s="2"/>
      <c r="E3" s="2"/>
      <c r="F3" s="2"/>
      <c r="G3" s="2"/>
      <c r="H3" s="2"/>
      <c r="I3" s="2"/>
      <c r="J3" s="2"/>
      <c r="K3" s="2"/>
    </row>
    <row r="4" spans="1:11" ht="37.950000000000003" customHeight="1" x14ac:dyDescent="0.25">
      <c r="A4" s="18" t="s">
        <v>47</v>
      </c>
      <c r="B4" s="18" t="s">
        <v>8</v>
      </c>
      <c r="C4" s="18" t="s">
        <v>65</v>
      </c>
      <c r="D4" s="18" t="s">
        <v>44</v>
      </c>
      <c r="E4" s="18" t="s">
        <v>48</v>
      </c>
      <c r="F4" s="18" t="s">
        <v>12804</v>
      </c>
      <c r="G4" s="18" t="s">
        <v>12805</v>
      </c>
      <c r="H4" s="18" t="s">
        <v>12806</v>
      </c>
      <c r="I4" s="18" t="s">
        <v>12807</v>
      </c>
      <c r="J4" s="18" t="s">
        <v>56</v>
      </c>
      <c r="K4" s="18" t="s">
        <v>12808</v>
      </c>
    </row>
    <row r="5" spans="1:11" ht="18" x14ac:dyDescent="0.25">
      <c r="A5" s="21" t="s">
        <v>12809</v>
      </c>
      <c r="B5" s="34"/>
      <c r="C5" s="35"/>
      <c r="D5" s="5"/>
      <c r="E5" s="5"/>
      <c r="F5" s="5"/>
      <c r="G5" s="5"/>
      <c r="H5" s="34"/>
      <c r="I5" s="5"/>
      <c r="J5" s="5"/>
      <c r="K5" s="20" t="str">
        <f t="shared" ref="K5:K34" si="0">IF(AND(B5&lt;&gt;"",H5&lt;&gt;""),H5-B5,"")</f>
        <v/>
      </c>
    </row>
    <row r="6" spans="1:11" ht="18" x14ac:dyDescent="0.25">
      <c r="A6" s="23" t="s">
        <v>12810</v>
      </c>
      <c r="B6" s="34"/>
      <c r="C6" s="35"/>
      <c r="D6" s="5"/>
      <c r="E6" s="5"/>
      <c r="F6" s="5"/>
      <c r="G6" s="5"/>
      <c r="H6" s="34"/>
      <c r="I6" s="5"/>
      <c r="J6" s="5"/>
      <c r="K6" s="22" t="str">
        <f t="shared" si="0"/>
        <v/>
      </c>
    </row>
    <row r="7" spans="1:11" ht="18" x14ac:dyDescent="0.25">
      <c r="A7" s="21" t="s">
        <v>12811</v>
      </c>
      <c r="B7" s="34"/>
      <c r="C7" s="35"/>
      <c r="D7" s="5"/>
      <c r="E7" s="5"/>
      <c r="F7" s="5"/>
      <c r="G7" s="5"/>
      <c r="H7" s="34"/>
      <c r="I7" s="5"/>
      <c r="J7" s="5"/>
      <c r="K7" s="20" t="str">
        <f t="shared" si="0"/>
        <v/>
      </c>
    </row>
    <row r="8" spans="1:11" ht="18" x14ac:dyDescent="0.25">
      <c r="A8" s="23" t="s">
        <v>12812</v>
      </c>
      <c r="B8" s="34"/>
      <c r="C8" s="35"/>
      <c r="D8" s="5"/>
      <c r="E8" s="5"/>
      <c r="F8" s="5"/>
      <c r="G8" s="5"/>
      <c r="H8" s="34"/>
      <c r="I8" s="5"/>
      <c r="J8" s="5"/>
      <c r="K8" s="22" t="str">
        <f t="shared" si="0"/>
        <v/>
      </c>
    </row>
    <row r="9" spans="1:11" ht="18" x14ac:dyDescent="0.25">
      <c r="A9" s="21" t="s">
        <v>12813</v>
      </c>
      <c r="B9" s="34"/>
      <c r="C9" s="35"/>
      <c r="D9" s="5"/>
      <c r="E9" s="5"/>
      <c r="F9" s="5"/>
      <c r="G9" s="5"/>
      <c r="H9" s="34"/>
      <c r="I9" s="5"/>
      <c r="J9" s="5"/>
      <c r="K9" s="20" t="str">
        <f t="shared" si="0"/>
        <v/>
      </c>
    </row>
    <row r="10" spans="1:11" ht="18" x14ac:dyDescent="0.25">
      <c r="A10" s="23" t="s">
        <v>12814</v>
      </c>
      <c r="B10" s="34"/>
      <c r="C10" s="35"/>
      <c r="D10" s="5"/>
      <c r="E10" s="5"/>
      <c r="F10" s="5"/>
      <c r="G10" s="5"/>
      <c r="H10" s="34"/>
      <c r="I10" s="5"/>
      <c r="J10" s="5"/>
      <c r="K10" s="22" t="str">
        <f t="shared" si="0"/>
        <v/>
      </c>
    </row>
    <row r="11" spans="1:11" ht="18" x14ac:dyDescent="0.25">
      <c r="A11" s="21" t="s">
        <v>12815</v>
      </c>
      <c r="B11" s="34"/>
      <c r="C11" s="35"/>
      <c r="D11" s="5"/>
      <c r="E11" s="5"/>
      <c r="F11" s="5"/>
      <c r="G11" s="5"/>
      <c r="H11" s="34"/>
      <c r="I11" s="5"/>
      <c r="J11" s="5"/>
      <c r="K11" s="20" t="str">
        <f t="shared" si="0"/>
        <v/>
      </c>
    </row>
    <row r="12" spans="1:11" ht="18" x14ac:dyDescent="0.25">
      <c r="A12" s="23" t="s">
        <v>12816</v>
      </c>
      <c r="B12" s="34"/>
      <c r="C12" s="35"/>
      <c r="D12" s="5"/>
      <c r="E12" s="5"/>
      <c r="F12" s="5"/>
      <c r="G12" s="5"/>
      <c r="H12" s="34"/>
      <c r="I12" s="5"/>
      <c r="J12" s="5"/>
      <c r="K12" s="22" t="str">
        <f t="shared" si="0"/>
        <v/>
      </c>
    </row>
    <row r="13" spans="1:11" ht="18" x14ac:dyDescent="0.25">
      <c r="A13" s="21" t="s">
        <v>12817</v>
      </c>
      <c r="B13" s="34"/>
      <c r="C13" s="35"/>
      <c r="D13" s="5"/>
      <c r="E13" s="5"/>
      <c r="F13" s="5"/>
      <c r="G13" s="5"/>
      <c r="H13" s="34"/>
      <c r="I13" s="5"/>
      <c r="J13" s="5"/>
      <c r="K13" s="20" t="str">
        <f t="shared" si="0"/>
        <v/>
      </c>
    </row>
    <row r="14" spans="1:11" ht="18" x14ac:dyDescent="0.25">
      <c r="A14" s="23" t="s">
        <v>12818</v>
      </c>
      <c r="B14" s="34"/>
      <c r="C14" s="35"/>
      <c r="D14" s="5"/>
      <c r="E14" s="5"/>
      <c r="F14" s="5"/>
      <c r="G14" s="5"/>
      <c r="H14" s="34"/>
      <c r="I14" s="5"/>
      <c r="J14" s="5"/>
      <c r="K14" s="22" t="str">
        <f t="shared" si="0"/>
        <v/>
      </c>
    </row>
    <row r="15" spans="1:11" ht="18" x14ac:dyDescent="0.25">
      <c r="A15" s="21" t="s">
        <v>12819</v>
      </c>
      <c r="B15" s="34"/>
      <c r="C15" s="35"/>
      <c r="D15" s="5"/>
      <c r="E15" s="5"/>
      <c r="F15" s="5"/>
      <c r="G15" s="5"/>
      <c r="H15" s="34"/>
      <c r="I15" s="5"/>
      <c r="J15" s="5"/>
      <c r="K15" s="20" t="str">
        <f t="shared" si="0"/>
        <v/>
      </c>
    </row>
    <row r="16" spans="1:11" ht="18" x14ac:dyDescent="0.25">
      <c r="A16" s="23" t="s">
        <v>12820</v>
      </c>
      <c r="B16" s="34"/>
      <c r="C16" s="35"/>
      <c r="D16" s="5"/>
      <c r="E16" s="5"/>
      <c r="F16" s="5"/>
      <c r="G16" s="5"/>
      <c r="H16" s="34"/>
      <c r="I16" s="5"/>
      <c r="J16" s="5"/>
      <c r="K16" s="22" t="str">
        <f t="shared" si="0"/>
        <v/>
      </c>
    </row>
    <row r="17" spans="1:11" ht="18" x14ac:dyDescent="0.25">
      <c r="A17" s="21" t="s">
        <v>12821</v>
      </c>
      <c r="B17" s="34"/>
      <c r="C17" s="35"/>
      <c r="D17" s="5"/>
      <c r="E17" s="5"/>
      <c r="F17" s="5"/>
      <c r="G17" s="5"/>
      <c r="H17" s="34"/>
      <c r="I17" s="5"/>
      <c r="J17" s="5"/>
      <c r="K17" s="20" t="str">
        <f t="shared" si="0"/>
        <v/>
      </c>
    </row>
    <row r="18" spans="1:11" ht="18" x14ac:dyDescent="0.25">
      <c r="A18" s="23" t="s">
        <v>12822</v>
      </c>
      <c r="B18" s="34"/>
      <c r="C18" s="35"/>
      <c r="D18" s="5"/>
      <c r="E18" s="5"/>
      <c r="F18" s="5"/>
      <c r="G18" s="5"/>
      <c r="H18" s="34"/>
      <c r="I18" s="5"/>
      <c r="J18" s="5"/>
      <c r="K18" s="22" t="str">
        <f t="shared" si="0"/>
        <v/>
      </c>
    </row>
    <row r="19" spans="1:11" ht="18" x14ac:dyDescent="0.25">
      <c r="A19" s="21" t="s">
        <v>12823</v>
      </c>
      <c r="B19" s="34"/>
      <c r="C19" s="35"/>
      <c r="D19" s="5"/>
      <c r="E19" s="5"/>
      <c r="F19" s="5"/>
      <c r="G19" s="5"/>
      <c r="H19" s="34"/>
      <c r="I19" s="5"/>
      <c r="J19" s="5"/>
      <c r="K19" s="20" t="str">
        <f t="shared" si="0"/>
        <v/>
      </c>
    </row>
    <row r="20" spans="1:11" ht="18" x14ac:dyDescent="0.25">
      <c r="A20" s="23" t="s">
        <v>12824</v>
      </c>
      <c r="B20" s="34"/>
      <c r="C20" s="35"/>
      <c r="D20" s="5"/>
      <c r="E20" s="5"/>
      <c r="F20" s="5"/>
      <c r="G20" s="5"/>
      <c r="H20" s="34"/>
      <c r="I20" s="5"/>
      <c r="J20" s="5"/>
      <c r="K20" s="22" t="str">
        <f t="shared" si="0"/>
        <v/>
      </c>
    </row>
    <row r="21" spans="1:11" ht="18" x14ac:dyDescent="0.25">
      <c r="A21" s="21" t="s">
        <v>12825</v>
      </c>
      <c r="B21" s="34"/>
      <c r="C21" s="35"/>
      <c r="D21" s="5"/>
      <c r="E21" s="5"/>
      <c r="F21" s="5"/>
      <c r="G21" s="5"/>
      <c r="H21" s="34"/>
      <c r="I21" s="5"/>
      <c r="J21" s="5"/>
      <c r="K21" s="20" t="str">
        <f t="shared" si="0"/>
        <v/>
      </c>
    </row>
    <row r="22" spans="1:11" ht="18" x14ac:dyDescent="0.25">
      <c r="A22" s="23" t="s">
        <v>12826</v>
      </c>
      <c r="B22" s="34"/>
      <c r="C22" s="35"/>
      <c r="D22" s="5"/>
      <c r="E22" s="5"/>
      <c r="F22" s="5"/>
      <c r="G22" s="5"/>
      <c r="H22" s="34"/>
      <c r="I22" s="5"/>
      <c r="J22" s="5"/>
      <c r="K22" s="22" t="str">
        <f t="shared" si="0"/>
        <v/>
      </c>
    </row>
    <row r="23" spans="1:11" ht="18" x14ac:dyDescent="0.25">
      <c r="A23" s="21" t="s">
        <v>12827</v>
      </c>
      <c r="B23" s="34"/>
      <c r="C23" s="35"/>
      <c r="D23" s="5"/>
      <c r="E23" s="5"/>
      <c r="F23" s="5"/>
      <c r="G23" s="5"/>
      <c r="H23" s="34"/>
      <c r="I23" s="5"/>
      <c r="J23" s="5"/>
      <c r="K23" s="20" t="str">
        <f t="shared" si="0"/>
        <v/>
      </c>
    </row>
    <row r="24" spans="1:11" ht="18" x14ac:dyDescent="0.25">
      <c r="A24" s="23" t="s">
        <v>12828</v>
      </c>
      <c r="B24" s="34"/>
      <c r="C24" s="35"/>
      <c r="D24" s="5"/>
      <c r="E24" s="5"/>
      <c r="F24" s="5"/>
      <c r="G24" s="5"/>
      <c r="H24" s="34"/>
      <c r="I24" s="5"/>
      <c r="J24" s="5"/>
      <c r="K24" s="22" t="str">
        <f t="shared" si="0"/>
        <v/>
      </c>
    </row>
    <row r="25" spans="1:11" ht="18" x14ac:dyDescent="0.25">
      <c r="A25" s="21" t="s">
        <v>12829</v>
      </c>
      <c r="B25" s="34"/>
      <c r="C25" s="35"/>
      <c r="D25" s="5"/>
      <c r="E25" s="5"/>
      <c r="F25" s="5"/>
      <c r="G25" s="5"/>
      <c r="H25" s="34"/>
      <c r="I25" s="5"/>
      <c r="J25" s="5"/>
      <c r="K25" s="20" t="str">
        <f t="shared" si="0"/>
        <v/>
      </c>
    </row>
    <row r="26" spans="1:11" ht="18" x14ac:dyDescent="0.25">
      <c r="A26" s="23" t="s">
        <v>12830</v>
      </c>
      <c r="B26" s="34"/>
      <c r="C26" s="35"/>
      <c r="D26" s="5"/>
      <c r="E26" s="5"/>
      <c r="F26" s="5"/>
      <c r="G26" s="5"/>
      <c r="H26" s="34"/>
      <c r="I26" s="5"/>
      <c r="J26" s="5"/>
      <c r="K26" s="22" t="str">
        <f t="shared" si="0"/>
        <v/>
      </c>
    </row>
    <row r="27" spans="1:11" ht="18" x14ac:dyDescent="0.25">
      <c r="A27" s="21" t="s">
        <v>12831</v>
      </c>
      <c r="B27" s="34"/>
      <c r="C27" s="35"/>
      <c r="D27" s="5"/>
      <c r="E27" s="5"/>
      <c r="F27" s="5"/>
      <c r="G27" s="5"/>
      <c r="H27" s="34"/>
      <c r="I27" s="5"/>
      <c r="J27" s="5"/>
      <c r="K27" s="20" t="str">
        <f t="shared" si="0"/>
        <v/>
      </c>
    </row>
    <row r="28" spans="1:11" ht="18" x14ac:dyDescent="0.25">
      <c r="A28" s="23" t="s">
        <v>12832</v>
      </c>
      <c r="B28" s="34"/>
      <c r="C28" s="35"/>
      <c r="D28" s="5"/>
      <c r="E28" s="5"/>
      <c r="F28" s="5"/>
      <c r="G28" s="5"/>
      <c r="H28" s="34"/>
      <c r="I28" s="5"/>
      <c r="J28" s="5"/>
      <c r="K28" s="22" t="str">
        <f t="shared" si="0"/>
        <v/>
      </c>
    </row>
    <row r="29" spans="1:11" ht="18" x14ac:dyDescent="0.25">
      <c r="A29" s="21" t="s">
        <v>12833</v>
      </c>
      <c r="B29" s="34"/>
      <c r="C29" s="35"/>
      <c r="D29" s="5"/>
      <c r="E29" s="5"/>
      <c r="F29" s="5"/>
      <c r="G29" s="5"/>
      <c r="H29" s="34"/>
      <c r="I29" s="5"/>
      <c r="J29" s="5"/>
      <c r="K29" s="20" t="str">
        <f t="shared" si="0"/>
        <v/>
      </c>
    </row>
    <row r="30" spans="1:11" ht="18" x14ac:dyDescent="0.25">
      <c r="A30" s="23" t="s">
        <v>12834</v>
      </c>
      <c r="B30" s="34"/>
      <c r="C30" s="35"/>
      <c r="D30" s="5"/>
      <c r="E30" s="5"/>
      <c r="F30" s="5"/>
      <c r="G30" s="5"/>
      <c r="H30" s="34"/>
      <c r="I30" s="5"/>
      <c r="J30" s="5"/>
      <c r="K30" s="22" t="str">
        <f t="shared" si="0"/>
        <v/>
      </c>
    </row>
    <row r="31" spans="1:11" ht="18" x14ac:dyDescent="0.25">
      <c r="A31" s="21" t="s">
        <v>12835</v>
      </c>
      <c r="B31" s="34"/>
      <c r="C31" s="35"/>
      <c r="D31" s="5"/>
      <c r="E31" s="5"/>
      <c r="F31" s="5"/>
      <c r="G31" s="5"/>
      <c r="H31" s="34"/>
      <c r="I31" s="5"/>
      <c r="J31" s="5"/>
      <c r="K31" s="20" t="str">
        <f t="shared" si="0"/>
        <v/>
      </c>
    </row>
    <row r="32" spans="1:11" ht="18" x14ac:dyDescent="0.25">
      <c r="A32" s="23" t="s">
        <v>12836</v>
      </c>
      <c r="B32" s="34"/>
      <c r="C32" s="35"/>
      <c r="D32" s="5"/>
      <c r="E32" s="5"/>
      <c r="F32" s="5"/>
      <c r="G32" s="5"/>
      <c r="H32" s="34"/>
      <c r="I32" s="5"/>
      <c r="J32" s="5"/>
      <c r="K32" s="22" t="str">
        <f t="shared" si="0"/>
        <v/>
      </c>
    </row>
    <row r="33" spans="1:11" ht="18" x14ac:dyDescent="0.25">
      <c r="A33" s="21" t="s">
        <v>12837</v>
      </c>
      <c r="B33" s="34"/>
      <c r="C33" s="35"/>
      <c r="D33" s="5"/>
      <c r="E33" s="5"/>
      <c r="F33" s="5"/>
      <c r="G33" s="5"/>
      <c r="H33" s="34"/>
      <c r="I33" s="5"/>
      <c r="J33" s="5"/>
      <c r="K33" s="20" t="str">
        <f t="shared" si="0"/>
        <v/>
      </c>
    </row>
    <row r="34" spans="1:11" ht="18" x14ac:dyDescent="0.25">
      <c r="A34" s="23" t="s">
        <v>12838</v>
      </c>
      <c r="B34" s="34"/>
      <c r="C34" s="35"/>
      <c r="D34" s="5"/>
      <c r="E34" s="5"/>
      <c r="F34" s="5"/>
      <c r="G34" s="5"/>
      <c r="H34" s="34"/>
      <c r="I34" s="5"/>
      <c r="J34" s="5"/>
      <c r="K34" s="22" t="str">
        <f t="shared" si="0"/>
        <v/>
      </c>
    </row>
    <row r="35" spans="1:11" ht="18.600000000000001" x14ac:dyDescent="0.55000000000000004">
      <c r="A35" s="2"/>
      <c r="B35" s="2"/>
      <c r="C35" s="2"/>
      <c r="D35" s="2"/>
      <c r="E35" s="2"/>
      <c r="F35" s="2"/>
      <c r="G35" s="2"/>
      <c r="H35" s="2"/>
      <c r="I35" s="2"/>
      <c r="J35" s="2"/>
      <c r="K35" s="2"/>
    </row>
    <row r="36" spans="1:11" ht="20.399999999999999" x14ac:dyDescent="0.6">
      <c r="A36" s="36" t="s">
        <v>12839</v>
      </c>
      <c r="B36" s="2"/>
      <c r="C36" s="2"/>
      <c r="D36" s="2"/>
      <c r="E36" s="2"/>
      <c r="F36" s="2"/>
      <c r="G36" s="2"/>
      <c r="H36" s="2"/>
      <c r="I36" s="2"/>
      <c r="J36" s="2"/>
      <c r="K36" s="2"/>
    </row>
    <row r="37" spans="1:11" ht="18.600000000000001" x14ac:dyDescent="0.55000000000000004">
      <c r="A37" s="6" t="s">
        <v>12840</v>
      </c>
      <c r="B37" s="6" t="s">
        <v>8</v>
      </c>
      <c r="C37" s="6" t="s">
        <v>12841</v>
      </c>
      <c r="D37" s="6" t="s">
        <v>12842</v>
      </c>
      <c r="E37" s="6" t="s">
        <v>12843</v>
      </c>
      <c r="F37" s="6" t="s">
        <v>12844</v>
      </c>
      <c r="G37" s="6" t="s">
        <v>12845</v>
      </c>
      <c r="H37" s="6" t="s">
        <v>12806</v>
      </c>
      <c r="I37" s="6" t="s">
        <v>56</v>
      </c>
      <c r="J37" s="2"/>
      <c r="K37" s="2"/>
    </row>
    <row r="38" spans="1:11" ht="18.600000000000001" x14ac:dyDescent="0.55000000000000004">
      <c r="A38" s="37" t="s">
        <v>12846</v>
      </c>
      <c r="B38" s="38"/>
      <c r="C38" s="38"/>
      <c r="D38" s="38"/>
      <c r="E38" s="38"/>
      <c r="F38" s="38"/>
      <c r="G38" s="38"/>
      <c r="H38" s="38"/>
      <c r="I38" s="38"/>
      <c r="J38" s="2"/>
      <c r="K38" s="2"/>
    </row>
    <row r="39" spans="1:11" ht="18.600000000000001" x14ac:dyDescent="0.55000000000000004">
      <c r="A39" s="37" t="s">
        <v>12847</v>
      </c>
      <c r="B39" s="38"/>
      <c r="C39" s="38"/>
      <c r="D39" s="38"/>
      <c r="E39" s="38"/>
      <c r="F39" s="38"/>
      <c r="G39" s="38"/>
      <c r="H39" s="38"/>
      <c r="I39" s="38"/>
      <c r="J39" s="2"/>
      <c r="K39" s="2"/>
    </row>
    <row r="40" spans="1:11" ht="18.600000000000001" x14ac:dyDescent="0.55000000000000004">
      <c r="A40" s="37" t="s">
        <v>12848</v>
      </c>
      <c r="B40" s="38"/>
      <c r="C40" s="38"/>
      <c r="D40" s="38"/>
      <c r="E40" s="38"/>
      <c r="F40" s="38"/>
      <c r="G40" s="38"/>
      <c r="H40" s="38"/>
      <c r="I40" s="38"/>
      <c r="J40" s="2"/>
      <c r="K40" s="2"/>
    </row>
    <row r="41" spans="1:11" ht="18.600000000000001" x14ac:dyDescent="0.55000000000000004">
      <c r="A41" s="37" t="s">
        <v>12849</v>
      </c>
      <c r="B41" s="38"/>
      <c r="C41" s="38"/>
      <c r="D41" s="38"/>
      <c r="E41" s="38"/>
      <c r="F41" s="38"/>
      <c r="G41" s="38"/>
      <c r="H41" s="38"/>
      <c r="I41" s="38"/>
      <c r="J41" s="2"/>
      <c r="K41" s="2"/>
    </row>
    <row r="42" spans="1:11" ht="18.600000000000001" x14ac:dyDescent="0.55000000000000004">
      <c r="A42" s="37" t="s">
        <v>12850</v>
      </c>
      <c r="B42" s="38"/>
      <c r="C42" s="38"/>
      <c r="D42" s="38"/>
      <c r="E42" s="38"/>
      <c r="F42" s="38"/>
      <c r="G42" s="38"/>
      <c r="H42" s="38"/>
      <c r="I42" s="38"/>
      <c r="J42" s="2"/>
      <c r="K42" s="2"/>
    </row>
    <row r="43" spans="1:11" ht="18.600000000000001" x14ac:dyDescent="0.55000000000000004">
      <c r="A43" s="37" t="s">
        <v>12851</v>
      </c>
      <c r="B43" s="38"/>
      <c r="C43" s="38"/>
      <c r="D43" s="38"/>
      <c r="E43" s="38"/>
      <c r="F43" s="38"/>
      <c r="G43" s="38"/>
      <c r="H43" s="38"/>
      <c r="I43" s="38"/>
      <c r="J43" s="2"/>
      <c r="K43" s="2"/>
    </row>
    <row r="44" spans="1:11" ht="18.600000000000001" x14ac:dyDescent="0.55000000000000004">
      <c r="A44" s="37" t="s">
        <v>12852</v>
      </c>
      <c r="B44" s="38"/>
      <c r="C44" s="38"/>
      <c r="D44" s="38"/>
      <c r="E44" s="38"/>
      <c r="F44" s="38"/>
      <c r="G44" s="38"/>
      <c r="H44" s="38"/>
      <c r="I44" s="38"/>
      <c r="J44" s="2"/>
      <c r="K44" s="2"/>
    </row>
    <row r="45" spans="1:11" ht="18.600000000000001" x14ac:dyDescent="0.55000000000000004">
      <c r="A45" s="37" t="s">
        <v>12853</v>
      </c>
      <c r="B45" s="38"/>
      <c r="C45" s="38"/>
      <c r="D45" s="38"/>
      <c r="E45" s="38"/>
      <c r="F45" s="38"/>
      <c r="G45" s="38"/>
      <c r="H45" s="38"/>
      <c r="I45" s="38"/>
      <c r="J45" s="2"/>
      <c r="K45" s="2"/>
    </row>
    <row r="46" spans="1:11" ht="18.600000000000001" x14ac:dyDescent="0.55000000000000004">
      <c r="A46" s="37" t="s">
        <v>12854</v>
      </c>
      <c r="B46" s="38"/>
      <c r="C46" s="38"/>
      <c r="D46" s="38"/>
      <c r="E46" s="38"/>
      <c r="F46" s="38"/>
      <c r="G46" s="38"/>
      <c r="H46" s="38"/>
      <c r="I46" s="38"/>
      <c r="J46" s="2"/>
      <c r="K46" s="2"/>
    </row>
    <row r="47" spans="1:11" ht="18.600000000000001" x14ac:dyDescent="0.55000000000000004">
      <c r="A47" s="37" t="s">
        <v>12855</v>
      </c>
      <c r="B47" s="38"/>
      <c r="C47" s="38"/>
      <c r="D47" s="38"/>
      <c r="E47" s="38"/>
      <c r="F47" s="38"/>
      <c r="G47" s="38"/>
      <c r="H47" s="38"/>
      <c r="I47" s="38"/>
      <c r="J47" s="2"/>
      <c r="K47" s="2"/>
    </row>
    <row r="48" spans="1:11" ht="18.600000000000001" x14ac:dyDescent="0.55000000000000004">
      <c r="A48" s="37" t="s">
        <v>12856</v>
      </c>
      <c r="B48" s="38"/>
      <c r="C48" s="38"/>
      <c r="D48" s="38"/>
      <c r="E48" s="38"/>
      <c r="F48" s="38"/>
      <c r="G48" s="38"/>
      <c r="H48" s="38"/>
      <c r="I48" s="38"/>
      <c r="J48" s="2"/>
      <c r="K48" s="2"/>
    </row>
    <row r="49" spans="1:11" ht="18.600000000000001" x14ac:dyDescent="0.55000000000000004">
      <c r="A49" s="37" t="s">
        <v>12857</v>
      </c>
      <c r="B49" s="38"/>
      <c r="C49" s="38"/>
      <c r="D49" s="38"/>
      <c r="E49" s="38"/>
      <c r="F49" s="38"/>
      <c r="G49" s="38"/>
      <c r="H49" s="38"/>
      <c r="I49" s="38"/>
      <c r="J49" s="2"/>
      <c r="K49" s="2"/>
    </row>
    <row r="50" spans="1:11" ht="18.600000000000001" x14ac:dyDescent="0.55000000000000004">
      <c r="A50" s="37" t="s">
        <v>12858</v>
      </c>
      <c r="B50" s="38"/>
      <c r="C50" s="38"/>
      <c r="D50" s="38"/>
      <c r="E50" s="38"/>
      <c r="F50" s="38"/>
      <c r="G50" s="38"/>
      <c r="H50" s="38"/>
      <c r="I50" s="38"/>
      <c r="J50" s="2"/>
      <c r="K50" s="2"/>
    </row>
    <row r="51" spans="1:11" ht="18.600000000000001" x14ac:dyDescent="0.55000000000000004">
      <c r="A51" s="37" t="s">
        <v>12859</v>
      </c>
      <c r="B51" s="38"/>
      <c r="C51" s="38"/>
      <c r="D51" s="38"/>
      <c r="E51" s="38"/>
      <c r="F51" s="38"/>
      <c r="G51" s="38"/>
      <c r="H51" s="38"/>
      <c r="I51" s="38"/>
      <c r="J51" s="2"/>
      <c r="K51" s="2"/>
    </row>
    <row r="52" spans="1:11" ht="18.600000000000001" x14ac:dyDescent="0.55000000000000004">
      <c r="A52" s="37" t="s">
        <v>12860</v>
      </c>
      <c r="B52" s="38"/>
      <c r="C52" s="38"/>
      <c r="D52" s="38"/>
      <c r="E52" s="38"/>
      <c r="F52" s="38"/>
      <c r="G52" s="38"/>
      <c r="H52" s="38"/>
      <c r="I52" s="38"/>
      <c r="J52" s="2"/>
      <c r="K52" s="2"/>
    </row>
    <row r="53" spans="1:11" ht="18.600000000000001" x14ac:dyDescent="0.55000000000000004">
      <c r="A53" s="37" t="s">
        <v>12861</v>
      </c>
      <c r="B53" s="38"/>
      <c r="C53" s="38"/>
      <c r="D53" s="38"/>
      <c r="E53" s="38"/>
      <c r="F53" s="38"/>
      <c r="G53" s="38"/>
      <c r="H53" s="38"/>
      <c r="I53" s="38"/>
      <c r="J53" s="2"/>
      <c r="K53" s="2"/>
    </row>
    <row r="54" spans="1:11" ht="18.600000000000001" x14ac:dyDescent="0.55000000000000004">
      <c r="A54" s="37" t="s">
        <v>12862</v>
      </c>
      <c r="B54" s="38"/>
      <c r="C54" s="38"/>
      <c r="D54" s="38"/>
      <c r="E54" s="38"/>
      <c r="F54" s="38"/>
      <c r="G54" s="38"/>
      <c r="H54" s="38"/>
      <c r="I54" s="38"/>
      <c r="J54" s="2"/>
      <c r="K54" s="2"/>
    </row>
    <row r="55" spans="1:11" ht="18.600000000000001" x14ac:dyDescent="0.55000000000000004">
      <c r="A55" s="37" t="s">
        <v>12863</v>
      </c>
      <c r="B55" s="38"/>
      <c r="C55" s="38"/>
      <c r="D55" s="38"/>
      <c r="E55" s="38"/>
      <c r="F55" s="38"/>
      <c r="G55" s="38"/>
      <c r="H55" s="38"/>
      <c r="I55" s="38"/>
      <c r="J55" s="2"/>
      <c r="K55" s="2"/>
    </row>
    <row r="56" spans="1:11" ht="18.600000000000001" x14ac:dyDescent="0.55000000000000004">
      <c r="A56" s="37" t="s">
        <v>12864</v>
      </c>
      <c r="B56" s="38"/>
      <c r="C56" s="38"/>
      <c r="D56" s="38"/>
      <c r="E56" s="38"/>
      <c r="F56" s="38"/>
      <c r="G56" s="38"/>
      <c r="H56" s="38"/>
      <c r="I56" s="38"/>
      <c r="J56" s="2"/>
      <c r="K56" s="2"/>
    </row>
    <row r="57" spans="1:11" ht="18.600000000000001" x14ac:dyDescent="0.55000000000000004">
      <c r="A57" s="37" t="s">
        <v>12865</v>
      </c>
      <c r="B57" s="38"/>
      <c r="C57" s="38"/>
      <c r="D57" s="38"/>
      <c r="E57" s="38"/>
      <c r="F57" s="38"/>
      <c r="G57" s="38"/>
      <c r="H57" s="38"/>
      <c r="I57" s="38"/>
      <c r="J57" s="2"/>
      <c r="K57" s="2"/>
    </row>
    <row r="58" spans="1:11" ht="18.600000000000001" x14ac:dyDescent="0.55000000000000004">
      <c r="A58" s="2"/>
      <c r="B58" s="2"/>
      <c r="C58" s="2"/>
      <c r="D58" s="2"/>
      <c r="E58" s="2"/>
      <c r="F58" s="2"/>
      <c r="G58" s="2"/>
      <c r="H58" s="2"/>
      <c r="I58" s="2"/>
      <c r="J58" s="2"/>
      <c r="K58" s="2"/>
    </row>
    <row r="59" spans="1:11" ht="20.399999999999999" x14ac:dyDescent="0.6">
      <c r="A59" s="36" t="s">
        <v>12866</v>
      </c>
      <c r="B59" s="2"/>
      <c r="C59" s="2"/>
      <c r="D59" s="2"/>
      <c r="E59" s="2"/>
      <c r="F59" s="2"/>
      <c r="G59" s="2"/>
      <c r="H59" s="2"/>
      <c r="I59" s="2"/>
      <c r="J59" s="2"/>
      <c r="K59" s="2"/>
    </row>
    <row r="60" spans="1:11" ht="37.200000000000003" x14ac:dyDescent="0.55000000000000004">
      <c r="A60" s="6" t="s">
        <v>12867</v>
      </c>
      <c r="B60" s="6" t="s">
        <v>8</v>
      </c>
      <c r="C60" s="6" t="s">
        <v>65</v>
      </c>
      <c r="D60" s="6" t="s">
        <v>12868</v>
      </c>
      <c r="E60" s="6" t="s">
        <v>12869</v>
      </c>
      <c r="F60" s="6" t="s">
        <v>12870</v>
      </c>
      <c r="G60" s="6" t="s">
        <v>12871</v>
      </c>
      <c r="H60" s="6" t="s">
        <v>12872</v>
      </c>
      <c r="I60" s="6" t="s">
        <v>68</v>
      </c>
      <c r="J60" s="2"/>
      <c r="K60" s="2"/>
    </row>
    <row r="61" spans="1:11" ht="18.600000000000001" x14ac:dyDescent="0.55000000000000004">
      <c r="A61" s="37" t="s">
        <v>12873</v>
      </c>
      <c r="B61" s="38"/>
      <c r="C61" s="38"/>
      <c r="D61" s="38"/>
      <c r="E61" s="38"/>
      <c r="F61" s="38"/>
      <c r="G61" s="38"/>
      <c r="H61" s="38"/>
      <c r="I61" s="38"/>
      <c r="J61" s="2"/>
      <c r="K61" s="2"/>
    </row>
    <row r="62" spans="1:11" ht="18.600000000000001" x14ac:dyDescent="0.55000000000000004">
      <c r="A62" s="37" t="s">
        <v>12874</v>
      </c>
      <c r="B62" s="38"/>
      <c r="C62" s="38"/>
      <c r="D62" s="38"/>
      <c r="E62" s="38"/>
      <c r="F62" s="38"/>
      <c r="G62" s="38"/>
      <c r="H62" s="38"/>
      <c r="I62" s="38"/>
      <c r="J62" s="2"/>
      <c r="K62" s="2"/>
    </row>
    <row r="63" spans="1:11" ht="18.600000000000001" x14ac:dyDescent="0.55000000000000004">
      <c r="A63" s="37" t="s">
        <v>12875</v>
      </c>
      <c r="B63" s="38"/>
      <c r="C63" s="38"/>
      <c r="D63" s="38"/>
      <c r="E63" s="38"/>
      <c r="F63" s="38"/>
      <c r="G63" s="38"/>
      <c r="H63" s="38"/>
      <c r="I63" s="38"/>
      <c r="J63" s="2"/>
      <c r="K63" s="2"/>
    </row>
    <row r="64" spans="1:11" ht="18.600000000000001" x14ac:dyDescent="0.55000000000000004">
      <c r="A64" s="37" t="s">
        <v>12876</v>
      </c>
      <c r="B64" s="38"/>
      <c r="C64" s="38"/>
      <c r="D64" s="38"/>
      <c r="E64" s="38"/>
      <c r="F64" s="38"/>
      <c r="G64" s="38"/>
      <c r="H64" s="38"/>
      <c r="I64" s="38"/>
      <c r="J64" s="2"/>
      <c r="K64" s="2"/>
    </row>
    <row r="65" spans="1:11" ht="18.600000000000001" x14ac:dyDescent="0.55000000000000004">
      <c r="A65" s="37" t="s">
        <v>12877</v>
      </c>
      <c r="B65" s="38"/>
      <c r="C65" s="38"/>
      <c r="D65" s="38"/>
      <c r="E65" s="38"/>
      <c r="F65" s="38"/>
      <c r="G65" s="38"/>
      <c r="H65" s="38"/>
      <c r="I65" s="38"/>
      <c r="J65" s="2"/>
      <c r="K65" s="2"/>
    </row>
    <row r="66" spans="1:11" ht="18.600000000000001" x14ac:dyDescent="0.55000000000000004">
      <c r="A66" s="37" t="s">
        <v>12878</v>
      </c>
      <c r="B66" s="38"/>
      <c r="C66" s="38"/>
      <c r="D66" s="38"/>
      <c r="E66" s="38"/>
      <c r="F66" s="38"/>
      <c r="G66" s="38"/>
      <c r="H66" s="38"/>
      <c r="I66" s="38"/>
      <c r="J66" s="2"/>
      <c r="K66" s="2"/>
    </row>
    <row r="67" spans="1:11" ht="18.600000000000001" x14ac:dyDescent="0.55000000000000004">
      <c r="A67" s="37" t="s">
        <v>12879</v>
      </c>
      <c r="B67" s="38"/>
      <c r="C67" s="38"/>
      <c r="D67" s="38"/>
      <c r="E67" s="38"/>
      <c r="F67" s="38"/>
      <c r="G67" s="38"/>
      <c r="H67" s="38"/>
      <c r="I67" s="38"/>
      <c r="J67" s="2"/>
      <c r="K67" s="2"/>
    </row>
    <row r="68" spans="1:11" ht="18.600000000000001" x14ac:dyDescent="0.55000000000000004">
      <c r="A68" s="37" t="s">
        <v>12880</v>
      </c>
      <c r="B68" s="38"/>
      <c r="C68" s="38"/>
      <c r="D68" s="38"/>
      <c r="E68" s="38"/>
      <c r="F68" s="38"/>
      <c r="G68" s="38"/>
      <c r="H68" s="38"/>
      <c r="I68" s="38"/>
      <c r="J68" s="2"/>
      <c r="K68" s="2"/>
    </row>
    <row r="69" spans="1:11" ht="18.600000000000001" x14ac:dyDescent="0.55000000000000004">
      <c r="A69" s="37" t="s">
        <v>12881</v>
      </c>
      <c r="B69" s="38"/>
      <c r="C69" s="38"/>
      <c r="D69" s="38"/>
      <c r="E69" s="38"/>
      <c r="F69" s="38"/>
      <c r="G69" s="38"/>
      <c r="H69" s="38"/>
      <c r="I69" s="38"/>
      <c r="J69" s="2"/>
      <c r="K69" s="2"/>
    </row>
    <row r="70" spans="1:11" ht="18.600000000000001" x14ac:dyDescent="0.55000000000000004">
      <c r="A70" s="37" t="s">
        <v>12882</v>
      </c>
      <c r="B70" s="38"/>
      <c r="C70" s="38"/>
      <c r="D70" s="38"/>
      <c r="E70" s="38"/>
      <c r="F70" s="38"/>
      <c r="G70" s="38"/>
      <c r="H70" s="38"/>
      <c r="I70" s="38"/>
      <c r="J70" s="2"/>
      <c r="K70" s="2"/>
    </row>
    <row r="71" spans="1:11" ht="18.600000000000001" x14ac:dyDescent="0.55000000000000004">
      <c r="A71" s="37" t="s">
        <v>12883</v>
      </c>
      <c r="B71" s="38"/>
      <c r="C71" s="38"/>
      <c r="D71" s="38"/>
      <c r="E71" s="38"/>
      <c r="F71" s="38"/>
      <c r="G71" s="38"/>
      <c r="H71" s="38"/>
      <c r="I71" s="38"/>
      <c r="J71" s="2"/>
      <c r="K71" s="2"/>
    </row>
    <row r="72" spans="1:11" ht="18.600000000000001" x14ac:dyDescent="0.55000000000000004">
      <c r="A72" s="37" t="s">
        <v>12884</v>
      </c>
      <c r="B72" s="38"/>
      <c r="C72" s="38"/>
      <c r="D72" s="38"/>
      <c r="E72" s="38"/>
      <c r="F72" s="38"/>
      <c r="G72" s="38"/>
      <c r="H72" s="38"/>
      <c r="I72" s="38"/>
      <c r="J72" s="2"/>
      <c r="K72" s="2"/>
    </row>
    <row r="73" spans="1:11" ht="18.600000000000001" x14ac:dyDescent="0.55000000000000004">
      <c r="A73" s="37" t="s">
        <v>12885</v>
      </c>
      <c r="B73" s="38"/>
      <c r="C73" s="38"/>
      <c r="D73" s="38"/>
      <c r="E73" s="38"/>
      <c r="F73" s="38"/>
      <c r="G73" s="38"/>
      <c r="H73" s="38"/>
      <c r="I73" s="38"/>
      <c r="J73" s="2"/>
      <c r="K73" s="2"/>
    </row>
    <row r="74" spans="1:11" ht="18.600000000000001" x14ac:dyDescent="0.55000000000000004">
      <c r="A74" s="37" t="s">
        <v>12886</v>
      </c>
      <c r="B74" s="38"/>
      <c r="C74" s="38"/>
      <c r="D74" s="38"/>
      <c r="E74" s="38"/>
      <c r="F74" s="38"/>
      <c r="G74" s="38"/>
      <c r="H74" s="38"/>
      <c r="I74" s="38"/>
      <c r="J74" s="2"/>
      <c r="K74" s="2"/>
    </row>
    <row r="75" spans="1:11" ht="18.600000000000001" x14ac:dyDescent="0.55000000000000004">
      <c r="A75" s="37" t="s">
        <v>12887</v>
      </c>
      <c r="B75" s="38"/>
      <c r="C75" s="38"/>
      <c r="D75" s="38"/>
      <c r="E75" s="38"/>
      <c r="F75" s="38"/>
      <c r="G75" s="38"/>
      <c r="H75" s="38"/>
      <c r="I75" s="38"/>
      <c r="J75" s="2"/>
      <c r="K75" s="2"/>
    </row>
    <row r="76" spans="1:11" ht="18.600000000000001" x14ac:dyDescent="0.55000000000000004">
      <c r="A76" s="37" t="s">
        <v>12888</v>
      </c>
      <c r="B76" s="38"/>
      <c r="C76" s="38"/>
      <c r="D76" s="38"/>
      <c r="E76" s="38"/>
      <c r="F76" s="38"/>
      <c r="G76" s="38"/>
      <c r="H76" s="38"/>
      <c r="I76" s="38"/>
      <c r="J76" s="2"/>
      <c r="K76" s="2"/>
    </row>
    <row r="77" spans="1:11" ht="18.600000000000001" x14ac:dyDescent="0.55000000000000004">
      <c r="A77" s="37" t="s">
        <v>12889</v>
      </c>
      <c r="B77" s="38"/>
      <c r="C77" s="38"/>
      <c r="D77" s="38"/>
      <c r="E77" s="38"/>
      <c r="F77" s="38"/>
      <c r="G77" s="38"/>
      <c r="H77" s="38"/>
      <c r="I77" s="38"/>
      <c r="J77" s="2"/>
      <c r="K77" s="2"/>
    </row>
    <row r="78" spans="1:11" ht="18.600000000000001" x14ac:dyDescent="0.55000000000000004">
      <c r="A78" s="37" t="s">
        <v>12890</v>
      </c>
      <c r="B78" s="38"/>
      <c r="C78" s="38"/>
      <c r="D78" s="38"/>
      <c r="E78" s="38"/>
      <c r="F78" s="38"/>
      <c r="G78" s="38"/>
      <c r="H78" s="38"/>
      <c r="I78" s="38"/>
      <c r="J78" s="2"/>
      <c r="K78" s="2"/>
    </row>
    <row r="79" spans="1:11" ht="18.600000000000001" x14ac:dyDescent="0.55000000000000004">
      <c r="A79" s="37" t="s">
        <v>12891</v>
      </c>
      <c r="B79" s="38"/>
      <c r="C79" s="38"/>
      <c r="D79" s="38"/>
      <c r="E79" s="38"/>
      <c r="F79" s="38"/>
      <c r="G79" s="38"/>
      <c r="H79" s="38"/>
      <c r="I79" s="38"/>
      <c r="J79" s="2"/>
      <c r="K79" s="2"/>
    </row>
    <row r="80" spans="1:11" ht="18.600000000000001" x14ac:dyDescent="0.55000000000000004">
      <c r="A80" s="37" t="s">
        <v>12892</v>
      </c>
      <c r="B80" s="38"/>
      <c r="C80" s="38"/>
      <c r="D80" s="38"/>
      <c r="E80" s="38"/>
      <c r="F80" s="38"/>
      <c r="G80" s="38"/>
      <c r="H80" s="38"/>
      <c r="I80" s="38"/>
      <c r="J80" s="2"/>
      <c r="K80" s="2"/>
    </row>
    <row r="81" spans="1:11" ht="18.600000000000001" x14ac:dyDescent="0.55000000000000004">
      <c r="A81" s="2"/>
      <c r="B81" s="2"/>
      <c r="C81" s="2"/>
      <c r="D81" s="2"/>
      <c r="E81" s="2"/>
      <c r="F81" s="2"/>
      <c r="G81" s="2"/>
      <c r="H81" s="2"/>
      <c r="I81" s="2"/>
      <c r="J81" s="2"/>
      <c r="K81" s="2"/>
    </row>
    <row r="82" spans="1:11" ht="18.600000000000001" x14ac:dyDescent="0.55000000000000004">
      <c r="A82" s="2" t="s">
        <v>12893</v>
      </c>
      <c r="B82" s="2"/>
      <c r="C82" s="2">
        <f>COUNTIF(I61:I80,"مفتوح")</f>
        <v>0</v>
      </c>
      <c r="D82" s="2"/>
      <c r="E82" s="2"/>
      <c r="F82" s="2"/>
      <c r="G82" s="2"/>
      <c r="H82" s="2"/>
      <c r="I82" s="2"/>
      <c r="J82" s="2"/>
      <c r="K82" s="2"/>
    </row>
  </sheetData>
  <autoFilter ref="A4:K34" xr:uid="{00000000-0009-0000-0000-00000B000000}"/>
  <dataValidations count="3">
    <dataValidation type="list" sqref="G5:G34" xr:uid="{00000000-0002-0000-0B00-000000000000}">
      <formula1>"مقبول,مقبول بملاحظات,مرفوض ويعاد التقديم"</formula1>
    </dataValidation>
    <dataValidation type="list" sqref="G38:G57" xr:uid="{00000000-0002-0000-0B00-000001000000}">
      <formula1>"A معتمد,B معتمد بملاحظات,C يعدل ويعاد,D مرفوض"</formula1>
    </dataValidation>
    <dataValidation type="list" sqref="I61:I80" xr:uid="{00000000-0002-0000-0B00-000002000000}">
      <formula1>"مفتوح,مغلق"</formula1>
    </dataValidation>
  </dataValidations>
  <printOptions horizontalCentered="1"/>
  <pageMargins left="0.75" right="0.75" top="1" bottom="1" header="0.5" footer="0.5"/>
  <pageSetup paperSize="9" fitToHeight="0" orientation="landscape"/>
  <headerFooter>
    <oddFooter>&amp;Cصفحة &amp;P من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50"/>
  <sheetViews>
    <sheetView workbookViewId="0"/>
  </sheetViews>
  <sheetFormatPr defaultRowHeight="13.8" x14ac:dyDescent="0.25"/>
  <sheetData>
    <row r="1" spans="1:1" ht="18.600000000000001" x14ac:dyDescent="0.55000000000000004">
      <c r="A1" s="2" t="s">
        <v>45</v>
      </c>
    </row>
    <row r="2" spans="1:1" ht="18.600000000000001" x14ac:dyDescent="0.55000000000000004">
      <c r="A2" s="2" t="s">
        <v>123</v>
      </c>
    </row>
    <row r="3" spans="1:1" ht="18.600000000000001" x14ac:dyDescent="0.55000000000000004">
      <c r="A3" s="2" t="s">
        <v>159</v>
      </c>
    </row>
    <row r="4" spans="1:1" ht="18.600000000000001" x14ac:dyDescent="0.55000000000000004">
      <c r="A4" s="2" t="s">
        <v>162</v>
      </c>
    </row>
    <row r="5" spans="1:1" ht="18.600000000000001" x14ac:dyDescent="0.55000000000000004">
      <c r="A5" s="2" t="s">
        <v>207</v>
      </c>
    </row>
    <row r="6" spans="1:1" ht="18.600000000000001" x14ac:dyDescent="0.55000000000000004">
      <c r="A6" s="2" t="s">
        <v>219</v>
      </c>
    </row>
    <row r="7" spans="1:1" ht="18.600000000000001" x14ac:dyDescent="0.55000000000000004">
      <c r="A7" s="2" t="s">
        <v>255</v>
      </c>
    </row>
    <row r="8" spans="1:1" ht="18.600000000000001" x14ac:dyDescent="0.55000000000000004">
      <c r="A8" s="2" t="s">
        <v>277</v>
      </c>
    </row>
    <row r="9" spans="1:1" ht="18.600000000000001" x14ac:dyDescent="0.55000000000000004">
      <c r="A9" s="2" t="s">
        <v>282</v>
      </c>
    </row>
    <row r="10" spans="1:1" ht="18.600000000000001" x14ac:dyDescent="0.55000000000000004">
      <c r="A10" s="2" t="s">
        <v>285</v>
      </c>
    </row>
    <row r="11" spans="1:1" ht="18.600000000000001" x14ac:dyDescent="0.55000000000000004">
      <c r="A11" s="2" t="s">
        <v>289</v>
      </c>
    </row>
    <row r="12" spans="1:1" ht="18.600000000000001" x14ac:dyDescent="0.55000000000000004">
      <c r="A12" s="2" t="s">
        <v>294</v>
      </c>
    </row>
    <row r="13" spans="1:1" ht="18.600000000000001" x14ac:dyDescent="0.55000000000000004">
      <c r="A13" s="2" t="s">
        <v>312</v>
      </c>
    </row>
    <row r="14" spans="1:1" ht="18.600000000000001" x14ac:dyDescent="0.55000000000000004">
      <c r="A14" s="2" t="s">
        <v>318</v>
      </c>
    </row>
    <row r="15" spans="1:1" ht="18.600000000000001" x14ac:dyDescent="0.55000000000000004">
      <c r="A15" s="2" t="s">
        <v>321</v>
      </c>
    </row>
    <row r="16" spans="1:1" ht="18.600000000000001" x14ac:dyDescent="0.55000000000000004">
      <c r="A16" s="2" t="s">
        <v>338</v>
      </c>
    </row>
    <row r="17" spans="1:1" ht="18.600000000000001" x14ac:dyDescent="0.55000000000000004">
      <c r="A17" s="2" t="s">
        <v>363</v>
      </c>
    </row>
    <row r="18" spans="1:1" ht="18.600000000000001" x14ac:dyDescent="0.55000000000000004">
      <c r="A18" s="2" t="s">
        <v>381</v>
      </c>
    </row>
    <row r="19" spans="1:1" ht="18.600000000000001" x14ac:dyDescent="0.55000000000000004">
      <c r="A19" s="2" t="s">
        <v>411</v>
      </c>
    </row>
    <row r="20" spans="1:1" ht="18.600000000000001" x14ac:dyDescent="0.55000000000000004">
      <c r="A20" s="2" t="s">
        <v>418</v>
      </c>
    </row>
    <row r="21" spans="1:1" ht="18.600000000000001" x14ac:dyDescent="0.55000000000000004">
      <c r="A21" s="2" t="s">
        <v>422</v>
      </c>
    </row>
    <row r="22" spans="1:1" ht="18.600000000000001" x14ac:dyDescent="0.55000000000000004">
      <c r="A22" s="2" t="s">
        <v>425</v>
      </c>
    </row>
    <row r="23" spans="1:1" ht="18.600000000000001" x14ac:dyDescent="0.55000000000000004">
      <c r="A23" s="2" t="s">
        <v>439</v>
      </c>
    </row>
    <row r="24" spans="1:1" ht="18.600000000000001" x14ac:dyDescent="0.55000000000000004">
      <c r="A24" s="2" t="s">
        <v>455</v>
      </c>
    </row>
    <row r="25" spans="1:1" ht="18.600000000000001" x14ac:dyDescent="0.55000000000000004">
      <c r="A25" s="2" t="s">
        <v>511</v>
      </c>
    </row>
    <row r="26" spans="1:1" ht="18.600000000000001" x14ac:dyDescent="0.55000000000000004">
      <c r="A26" s="2" t="s">
        <v>532</v>
      </c>
    </row>
    <row r="27" spans="1:1" ht="18.600000000000001" x14ac:dyDescent="0.55000000000000004">
      <c r="A27" s="2" t="s">
        <v>579</v>
      </c>
    </row>
    <row r="28" spans="1:1" ht="18.600000000000001" x14ac:dyDescent="0.55000000000000004">
      <c r="A28" s="2" t="s">
        <v>601</v>
      </c>
    </row>
    <row r="29" spans="1:1" ht="18.600000000000001" x14ac:dyDescent="0.55000000000000004">
      <c r="A29" s="2" t="s">
        <v>607</v>
      </c>
    </row>
    <row r="30" spans="1:1" ht="18.600000000000001" x14ac:dyDescent="0.55000000000000004">
      <c r="A30" s="2" t="s">
        <v>614</v>
      </c>
    </row>
    <row r="31" spans="1:1" ht="18.600000000000001" x14ac:dyDescent="0.55000000000000004">
      <c r="A31" s="2" t="s">
        <v>618</v>
      </c>
    </row>
    <row r="32" spans="1:1" ht="18.600000000000001" x14ac:dyDescent="0.55000000000000004">
      <c r="A32" s="2" t="s">
        <v>621</v>
      </c>
    </row>
    <row r="33" spans="1:1" ht="18.600000000000001" x14ac:dyDescent="0.55000000000000004">
      <c r="A33" s="2" t="s">
        <v>626</v>
      </c>
    </row>
    <row r="34" spans="1:1" ht="18.600000000000001" x14ac:dyDescent="0.55000000000000004">
      <c r="A34" s="2" t="s">
        <v>632</v>
      </c>
    </row>
    <row r="35" spans="1:1" ht="18.600000000000001" x14ac:dyDescent="0.55000000000000004">
      <c r="A35" s="2" t="s">
        <v>642</v>
      </c>
    </row>
    <row r="36" spans="1:1" ht="18.600000000000001" x14ac:dyDescent="0.55000000000000004">
      <c r="A36" s="2" t="s">
        <v>651</v>
      </c>
    </row>
    <row r="37" spans="1:1" ht="18.600000000000001" x14ac:dyDescent="0.55000000000000004">
      <c r="A37" s="2" t="s">
        <v>736</v>
      </c>
    </row>
    <row r="38" spans="1:1" ht="18.600000000000001" x14ac:dyDescent="0.55000000000000004">
      <c r="A38" s="2" t="s">
        <v>756</v>
      </c>
    </row>
    <row r="39" spans="1:1" ht="18.600000000000001" x14ac:dyDescent="0.55000000000000004">
      <c r="A39" s="2" t="s">
        <v>762</v>
      </c>
    </row>
    <row r="40" spans="1:1" ht="18.600000000000001" x14ac:dyDescent="0.55000000000000004">
      <c r="A40" s="2" t="s">
        <v>773</v>
      </c>
    </row>
    <row r="41" spans="1:1" ht="18.600000000000001" x14ac:dyDescent="0.55000000000000004">
      <c r="A41" s="2" t="s">
        <v>794</v>
      </c>
    </row>
    <row r="42" spans="1:1" ht="18.600000000000001" x14ac:dyDescent="0.55000000000000004">
      <c r="A42" s="2" t="s">
        <v>838</v>
      </c>
    </row>
    <row r="43" spans="1:1" ht="18.600000000000001" x14ac:dyDescent="0.55000000000000004">
      <c r="A43" s="2" t="s">
        <v>845</v>
      </c>
    </row>
    <row r="44" spans="1:1" ht="18.600000000000001" x14ac:dyDescent="0.55000000000000004">
      <c r="A44" s="2" t="s">
        <v>868</v>
      </c>
    </row>
    <row r="45" spans="1:1" ht="18.600000000000001" x14ac:dyDescent="0.55000000000000004">
      <c r="A45" s="2" t="s">
        <v>925</v>
      </c>
    </row>
    <row r="46" spans="1:1" ht="18.600000000000001" x14ac:dyDescent="0.55000000000000004">
      <c r="A46" s="2" t="s">
        <v>943</v>
      </c>
    </row>
    <row r="47" spans="1:1" ht="18.600000000000001" x14ac:dyDescent="0.55000000000000004">
      <c r="A47" s="2" t="s">
        <v>981</v>
      </c>
    </row>
    <row r="48" spans="1:1" ht="18.600000000000001" x14ac:dyDescent="0.55000000000000004">
      <c r="A48" s="2" t="s">
        <v>1024</v>
      </c>
    </row>
    <row r="49" spans="1:1" ht="18.600000000000001" x14ac:dyDescent="0.55000000000000004">
      <c r="A49" s="2" t="s">
        <v>1046</v>
      </c>
    </row>
    <row r="50" spans="1:1" ht="18.600000000000001" x14ac:dyDescent="0.55000000000000004">
      <c r="A50" s="2" t="s">
        <v>1056</v>
      </c>
    </row>
    <row r="51" spans="1:1" ht="18.600000000000001" x14ac:dyDescent="0.55000000000000004">
      <c r="A51" s="2" t="s">
        <v>1061</v>
      </c>
    </row>
    <row r="52" spans="1:1" ht="18.600000000000001" x14ac:dyDescent="0.55000000000000004">
      <c r="A52" s="2" t="s">
        <v>1112</v>
      </c>
    </row>
    <row r="53" spans="1:1" ht="18.600000000000001" x14ac:dyDescent="0.55000000000000004">
      <c r="A53" s="2" t="s">
        <v>1115</v>
      </c>
    </row>
    <row r="54" spans="1:1" ht="18.600000000000001" x14ac:dyDescent="0.55000000000000004">
      <c r="A54" s="2" t="s">
        <v>1119</v>
      </c>
    </row>
    <row r="55" spans="1:1" ht="18.600000000000001" x14ac:dyDescent="0.55000000000000004">
      <c r="A55" s="2" t="s">
        <v>1129</v>
      </c>
    </row>
    <row r="56" spans="1:1" ht="18.600000000000001" x14ac:dyDescent="0.55000000000000004">
      <c r="A56" s="2" t="s">
        <v>1146</v>
      </c>
    </row>
    <row r="57" spans="1:1" ht="18.600000000000001" x14ac:dyDescent="0.55000000000000004">
      <c r="A57" s="2" t="s">
        <v>1150</v>
      </c>
    </row>
    <row r="58" spans="1:1" ht="18.600000000000001" x14ac:dyDescent="0.55000000000000004">
      <c r="A58" s="2" t="s">
        <v>1159</v>
      </c>
    </row>
    <row r="59" spans="1:1" ht="18.600000000000001" x14ac:dyDescent="0.55000000000000004">
      <c r="A59" s="2" t="s">
        <v>1166</v>
      </c>
    </row>
    <row r="60" spans="1:1" ht="18.600000000000001" x14ac:dyDescent="0.55000000000000004">
      <c r="A60" s="2" t="s">
        <v>1179</v>
      </c>
    </row>
    <row r="61" spans="1:1" ht="18.600000000000001" x14ac:dyDescent="0.55000000000000004">
      <c r="A61" s="2" t="s">
        <v>1188</v>
      </c>
    </row>
    <row r="62" spans="1:1" ht="18.600000000000001" x14ac:dyDescent="0.55000000000000004">
      <c r="A62" s="2" t="s">
        <v>1207</v>
      </c>
    </row>
    <row r="63" spans="1:1" ht="18.600000000000001" x14ac:dyDescent="0.55000000000000004">
      <c r="A63" s="2" t="s">
        <v>1211</v>
      </c>
    </row>
    <row r="64" spans="1:1" ht="18.600000000000001" x14ac:dyDescent="0.55000000000000004">
      <c r="A64" s="2" t="s">
        <v>1221</v>
      </c>
    </row>
    <row r="65" spans="1:1" ht="18.600000000000001" x14ac:dyDescent="0.55000000000000004">
      <c r="A65" s="2" t="s">
        <v>1224</v>
      </c>
    </row>
    <row r="66" spans="1:1" ht="18.600000000000001" x14ac:dyDescent="0.55000000000000004">
      <c r="A66" s="2" t="s">
        <v>1230</v>
      </c>
    </row>
    <row r="67" spans="1:1" ht="18.600000000000001" x14ac:dyDescent="0.55000000000000004">
      <c r="A67" s="2" t="s">
        <v>1236</v>
      </c>
    </row>
    <row r="68" spans="1:1" ht="18.600000000000001" x14ac:dyDescent="0.55000000000000004">
      <c r="A68" s="2" t="s">
        <v>1239</v>
      </c>
    </row>
    <row r="69" spans="1:1" ht="18.600000000000001" x14ac:dyDescent="0.55000000000000004">
      <c r="A69" s="2" t="s">
        <v>1242</v>
      </c>
    </row>
    <row r="70" spans="1:1" ht="18.600000000000001" x14ac:dyDescent="0.55000000000000004">
      <c r="A70" s="2" t="s">
        <v>1255</v>
      </c>
    </row>
    <row r="71" spans="1:1" ht="18.600000000000001" x14ac:dyDescent="0.55000000000000004">
      <c r="A71" s="2" t="s">
        <v>1294</v>
      </c>
    </row>
    <row r="72" spans="1:1" ht="18.600000000000001" x14ac:dyDescent="0.55000000000000004">
      <c r="A72" s="2" t="s">
        <v>1333</v>
      </c>
    </row>
    <row r="73" spans="1:1" ht="18.600000000000001" x14ac:dyDescent="0.55000000000000004">
      <c r="A73" s="2" t="s">
        <v>1366</v>
      </c>
    </row>
    <row r="74" spans="1:1" ht="18.600000000000001" x14ac:dyDescent="0.55000000000000004">
      <c r="A74" s="2" t="s">
        <v>1415</v>
      </c>
    </row>
    <row r="75" spans="1:1" ht="18.600000000000001" x14ac:dyDescent="0.55000000000000004">
      <c r="A75" s="2" t="s">
        <v>1438</v>
      </c>
    </row>
    <row r="76" spans="1:1" ht="18.600000000000001" x14ac:dyDescent="0.55000000000000004">
      <c r="A76" s="2" t="s">
        <v>1440</v>
      </c>
    </row>
    <row r="77" spans="1:1" ht="18.600000000000001" x14ac:dyDescent="0.55000000000000004">
      <c r="A77" s="2" t="s">
        <v>1460</v>
      </c>
    </row>
    <row r="78" spans="1:1" ht="18.600000000000001" x14ac:dyDescent="0.55000000000000004">
      <c r="A78" s="2" t="s">
        <v>1479</v>
      </c>
    </row>
    <row r="79" spans="1:1" ht="18.600000000000001" x14ac:dyDescent="0.55000000000000004">
      <c r="A79" s="2" t="s">
        <v>1497</v>
      </c>
    </row>
    <row r="80" spans="1:1" ht="18.600000000000001" x14ac:dyDescent="0.55000000000000004">
      <c r="A80" s="2" t="s">
        <v>1514</v>
      </c>
    </row>
    <row r="81" spans="1:1" ht="18.600000000000001" x14ac:dyDescent="0.55000000000000004">
      <c r="A81" s="2" t="s">
        <v>1573</v>
      </c>
    </row>
    <row r="82" spans="1:1" ht="18.600000000000001" x14ac:dyDescent="0.55000000000000004">
      <c r="A82" s="2" t="s">
        <v>1592</v>
      </c>
    </row>
    <row r="83" spans="1:1" ht="18.600000000000001" x14ac:dyDescent="0.55000000000000004">
      <c r="A83" s="2" t="s">
        <v>1600</v>
      </c>
    </row>
    <row r="84" spans="1:1" ht="18.600000000000001" x14ac:dyDescent="0.55000000000000004">
      <c r="A84" s="2" t="s">
        <v>1606</v>
      </c>
    </row>
    <row r="85" spans="1:1" ht="18.600000000000001" x14ac:dyDescent="0.55000000000000004">
      <c r="A85" s="2" t="s">
        <v>1624</v>
      </c>
    </row>
    <row r="86" spans="1:1" ht="18.600000000000001" x14ac:dyDescent="0.55000000000000004">
      <c r="A86" s="2" t="s">
        <v>1634</v>
      </c>
    </row>
    <row r="87" spans="1:1" ht="18.600000000000001" x14ac:dyDescent="0.55000000000000004">
      <c r="A87" s="2" t="s">
        <v>1758</v>
      </c>
    </row>
    <row r="88" spans="1:1" ht="18.600000000000001" x14ac:dyDescent="0.55000000000000004">
      <c r="A88" s="2" t="s">
        <v>1814</v>
      </c>
    </row>
    <row r="89" spans="1:1" ht="18.600000000000001" x14ac:dyDescent="0.55000000000000004">
      <c r="A89" s="2" t="s">
        <v>1891</v>
      </c>
    </row>
    <row r="90" spans="1:1" ht="18.600000000000001" x14ac:dyDescent="0.55000000000000004">
      <c r="A90" s="2" t="s">
        <v>1898</v>
      </c>
    </row>
    <row r="91" spans="1:1" ht="18.600000000000001" x14ac:dyDescent="0.55000000000000004">
      <c r="A91" s="2" t="s">
        <v>1967</v>
      </c>
    </row>
    <row r="92" spans="1:1" ht="18.600000000000001" x14ac:dyDescent="0.55000000000000004">
      <c r="A92" s="2" t="s">
        <v>2006</v>
      </c>
    </row>
    <row r="93" spans="1:1" ht="18.600000000000001" x14ac:dyDescent="0.55000000000000004">
      <c r="A93" s="2" t="s">
        <v>2031</v>
      </c>
    </row>
    <row r="94" spans="1:1" ht="18.600000000000001" x14ac:dyDescent="0.55000000000000004">
      <c r="A94" s="2" t="s">
        <v>2051</v>
      </c>
    </row>
    <row r="95" spans="1:1" ht="18.600000000000001" x14ac:dyDescent="0.55000000000000004">
      <c r="A95" s="2" t="s">
        <v>2058</v>
      </c>
    </row>
    <row r="96" spans="1:1" ht="18.600000000000001" x14ac:dyDescent="0.55000000000000004">
      <c r="A96" s="2" t="s">
        <v>2061</v>
      </c>
    </row>
    <row r="97" spans="1:1" ht="18.600000000000001" x14ac:dyDescent="0.55000000000000004">
      <c r="A97" s="2" t="s">
        <v>2065</v>
      </c>
    </row>
    <row r="98" spans="1:1" ht="18.600000000000001" x14ac:dyDescent="0.55000000000000004">
      <c r="A98" s="2" t="s">
        <v>2067</v>
      </c>
    </row>
    <row r="99" spans="1:1" ht="18.600000000000001" x14ac:dyDescent="0.55000000000000004">
      <c r="A99" s="2" t="s">
        <v>2070</v>
      </c>
    </row>
    <row r="100" spans="1:1" ht="18.600000000000001" x14ac:dyDescent="0.55000000000000004">
      <c r="A100" s="2" t="s">
        <v>2079</v>
      </c>
    </row>
    <row r="101" spans="1:1" ht="18.600000000000001" x14ac:dyDescent="0.55000000000000004">
      <c r="A101" s="2" t="s">
        <v>2082</v>
      </c>
    </row>
    <row r="102" spans="1:1" ht="18.600000000000001" x14ac:dyDescent="0.55000000000000004">
      <c r="A102" s="2" t="s">
        <v>2091</v>
      </c>
    </row>
    <row r="103" spans="1:1" ht="18.600000000000001" x14ac:dyDescent="0.55000000000000004">
      <c r="A103" s="2" t="s">
        <v>2094</v>
      </c>
    </row>
    <row r="104" spans="1:1" ht="18.600000000000001" x14ac:dyDescent="0.55000000000000004">
      <c r="A104" s="2" t="s">
        <v>2100</v>
      </c>
    </row>
    <row r="105" spans="1:1" ht="18.600000000000001" x14ac:dyDescent="0.55000000000000004">
      <c r="A105" s="2" t="s">
        <v>2112</v>
      </c>
    </row>
    <row r="106" spans="1:1" ht="18.600000000000001" x14ac:dyDescent="0.55000000000000004">
      <c r="A106" s="2" t="s">
        <v>2159</v>
      </c>
    </row>
    <row r="107" spans="1:1" ht="18.600000000000001" x14ac:dyDescent="0.55000000000000004">
      <c r="A107" s="2" t="s">
        <v>2174</v>
      </c>
    </row>
    <row r="108" spans="1:1" ht="18.600000000000001" x14ac:dyDescent="0.55000000000000004">
      <c r="A108" s="2" t="s">
        <v>2206</v>
      </c>
    </row>
    <row r="109" spans="1:1" ht="18.600000000000001" x14ac:dyDescent="0.55000000000000004">
      <c r="A109" s="2" t="s">
        <v>2271</v>
      </c>
    </row>
    <row r="110" spans="1:1" ht="18.600000000000001" x14ac:dyDescent="0.55000000000000004">
      <c r="A110" s="2" t="s">
        <v>2292</v>
      </c>
    </row>
    <row r="111" spans="1:1" ht="18.600000000000001" x14ac:dyDescent="0.55000000000000004">
      <c r="A111" s="2" t="s">
        <v>2304</v>
      </c>
    </row>
    <row r="112" spans="1:1" ht="18.600000000000001" x14ac:dyDescent="0.55000000000000004">
      <c r="A112" s="2" t="s">
        <v>2384</v>
      </c>
    </row>
    <row r="113" spans="1:1" ht="18.600000000000001" x14ac:dyDescent="0.55000000000000004">
      <c r="A113" s="2" t="s">
        <v>2425</v>
      </c>
    </row>
    <row r="114" spans="1:1" ht="18.600000000000001" x14ac:dyDescent="0.55000000000000004">
      <c r="A114" s="2" t="s">
        <v>2434</v>
      </c>
    </row>
    <row r="115" spans="1:1" ht="18.600000000000001" x14ac:dyDescent="0.55000000000000004">
      <c r="A115" s="2" t="s">
        <v>2464</v>
      </c>
    </row>
    <row r="116" spans="1:1" ht="18.600000000000001" x14ac:dyDescent="0.55000000000000004">
      <c r="A116" s="2" t="s">
        <v>2468</v>
      </c>
    </row>
    <row r="117" spans="1:1" ht="18.600000000000001" x14ac:dyDescent="0.55000000000000004">
      <c r="A117" s="2" t="s">
        <v>2473</v>
      </c>
    </row>
    <row r="118" spans="1:1" ht="18.600000000000001" x14ac:dyDescent="0.55000000000000004">
      <c r="A118" s="2" t="s">
        <v>2478</v>
      </c>
    </row>
    <row r="119" spans="1:1" ht="18.600000000000001" x14ac:dyDescent="0.55000000000000004">
      <c r="A119" s="2" t="s">
        <v>2519</v>
      </c>
    </row>
    <row r="120" spans="1:1" ht="18.600000000000001" x14ac:dyDescent="0.55000000000000004">
      <c r="A120" s="2" t="s">
        <v>2544</v>
      </c>
    </row>
    <row r="121" spans="1:1" ht="18.600000000000001" x14ac:dyDescent="0.55000000000000004">
      <c r="A121" s="2" t="s">
        <v>2555</v>
      </c>
    </row>
    <row r="122" spans="1:1" ht="18.600000000000001" x14ac:dyDescent="0.55000000000000004">
      <c r="A122" s="2" t="s">
        <v>2589</v>
      </c>
    </row>
    <row r="123" spans="1:1" ht="18.600000000000001" x14ac:dyDescent="0.55000000000000004">
      <c r="A123" s="2" t="s">
        <v>2608</v>
      </c>
    </row>
    <row r="124" spans="1:1" ht="18.600000000000001" x14ac:dyDescent="0.55000000000000004">
      <c r="A124" s="2" t="s">
        <v>2619</v>
      </c>
    </row>
    <row r="125" spans="1:1" ht="18.600000000000001" x14ac:dyDescent="0.55000000000000004">
      <c r="A125" s="2" t="s">
        <v>2631</v>
      </c>
    </row>
    <row r="126" spans="1:1" ht="18.600000000000001" x14ac:dyDescent="0.55000000000000004">
      <c r="A126" s="2" t="s">
        <v>2643</v>
      </c>
    </row>
    <row r="127" spans="1:1" ht="18.600000000000001" x14ac:dyDescent="0.55000000000000004">
      <c r="A127" s="2" t="s">
        <v>2651</v>
      </c>
    </row>
    <row r="128" spans="1:1" ht="18.600000000000001" x14ac:dyDescent="0.55000000000000004">
      <c r="A128" s="2" t="s">
        <v>2656</v>
      </c>
    </row>
    <row r="129" spans="1:1" ht="18.600000000000001" x14ac:dyDescent="0.55000000000000004">
      <c r="A129" s="2" t="s">
        <v>2684</v>
      </c>
    </row>
    <row r="130" spans="1:1" ht="18.600000000000001" x14ac:dyDescent="0.55000000000000004">
      <c r="A130" s="2" t="s">
        <v>2697</v>
      </c>
    </row>
    <row r="131" spans="1:1" ht="18.600000000000001" x14ac:dyDescent="0.55000000000000004">
      <c r="A131" s="2" t="s">
        <v>2730</v>
      </c>
    </row>
    <row r="132" spans="1:1" ht="18.600000000000001" x14ac:dyDescent="0.55000000000000004">
      <c r="A132" s="2" t="s">
        <v>2792</v>
      </c>
    </row>
    <row r="133" spans="1:1" ht="18.600000000000001" x14ac:dyDescent="0.55000000000000004">
      <c r="A133" s="2" t="s">
        <v>2833</v>
      </c>
    </row>
    <row r="134" spans="1:1" ht="18.600000000000001" x14ac:dyDescent="0.55000000000000004">
      <c r="A134" s="2" t="s">
        <v>2842</v>
      </c>
    </row>
    <row r="135" spans="1:1" ht="18.600000000000001" x14ac:dyDescent="0.55000000000000004">
      <c r="A135" s="2" t="s">
        <v>2860</v>
      </c>
    </row>
    <row r="136" spans="1:1" ht="18.600000000000001" x14ac:dyDescent="0.55000000000000004">
      <c r="A136" s="2" t="s">
        <v>2863</v>
      </c>
    </row>
    <row r="137" spans="1:1" ht="18.600000000000001" x14ac:dyDescent="0.55000000000000004">
      <c r="A137" s="2" t="s">
        <v>2866</v>
      </c>
    </row>
    <row r="138" spans="1:1" ht="18.600000000000001" x14ac:dyDescent="0.55000000000000004">
      <c r="A138" s="2" t="s">
        <v>2878</v>
      </c>
    </row>
    <row r="139" spans="1:1" ht="18.600000000000001" x14ac:dyDescent="0.55000000000000004">
      <c r="A139" s="2" t="s">
        <v>2888</v>
      </c>
    </row>
    <row r="140" spans="1:1" ht="18.600000000000001" x14ac:dyDescent="0.55000000000000004">
      <c r="A140" s="2" t="s">
        <v>2904</v>
      </c>
    </row>
    <row r="141" spans="1:1" ht="18.600000000000001" x14ac:dyDescent="0.55000000000000004">
      <c r="A141" s="2" t="s">
        <v>2922</v>
      </c>
    </row>
    <row r="142" spans="1:1" ht="18.600000000000001" x14ac:dyDescent="0.55000000000000004">
      <c r="A142" s="2" t="s">
        <v>2928</v>
      </c>
    </row>
    <row r="143" spans="1:1" ht="18.600000000000001" x14ac:dyDescent="0.55000000000000004">
      <c r="A143" s="2" t="s">
        <v>2934</v>
      </c>
    </row>
    <row r="144" spans="1:1" ht="18.600000000000001" x14ac:dyDescent="0.55000000000000004">
      <c r="A144" s="2" t="s">
        <v>2981</v>
      </c>
    </row>
    <row r="145" spans="1:1" ht="18.600000000000001" x14ac:dyDescent="0.55000000000000004">
      <c r="A145" s="2" t="s">
        <v>3008</v>
      </c>
    </row>
    <row r="146" spans="1:1" ht="18.600000000000001" x14ac:dyDescent="0.55000000000000004">
      <c r="A146" s="2" t="s">
        <v>3018</v>
      </c>
    </row>
    <row r="147" spans="1:1" ht="18.600000000000001" x14ac:dyDescent="0.55000000000000004">
      <c r="A147" s="2" t="s">
        <v>3062</v>
      </c>
    </row>
    <row r="148" spans="1:1" ht="18.600000000000001" x14ac:dyDescent="0.55000000000000004">
      <c r="A148" s="2" t="s">
        <v>3074</v>
      </c>
    </row>
    <row r="149" spans="1:1" ht="18.600000000000001" x14ac:dyDescent="0.55000000000000004">
      <c r="A149" s="2" t="s">
        <v>3083</v>
      </c>
    </row>
    <row r="150" spans="1:1" ht="18.600000000000001" x14ac:dyDescent="0.55000000000000004">
      <c r="A150" s="2" t="s">
        <v>3103</v>
      </c>
    </row>
    <row r="151" spans="1:1" ht="18.600000000000001" x14ac:dyDescent="0.55000000000000004">
      <c r="A151" s="2" t="s">
        <v>3107</v>
      </c>
    </row>
    <row r="152" spans="1:1" ht="18.600000000000001" x14ac:dyDescent="0.55000000000000004">
      <c r="A152" s="2" t="s">
        <v>3137</v>
      </c>
    </row>
    <row r="153" spans="1:1" ht="18.600000000000001" x14ac:dyDescent="0.55000000000000004">
      <c r="A153" s="2" t="s">
        <v>3183</v>
      </c>
    </row>
    <row r="154" spans="1:1" ht="18.600000000000001" x14ac:dyDescent="0.55000000000000004">
      <c r="A154" s="2" t="s">
        <v>3213</v>
      </c>
    </row>
    <row r="155" spans="1:1" ht="18.600000000000001" x14ac:dyDescent="0.55000000000000004">
      <c r="A155" s="2" t="s">
        <v>3222</v>
      </c>
    </row>
    <row r="156" spans="1:1" ht="18.600000000000001" x14ac:dyDescent="0.55000000000000004">
      <c r="A156" s="2" t="s">
        <v>3259</v>
      </c>
    </row>
    <row r="157" spans="1:1" ht="18.600000000000001" x14ac:dyDescent="0.55000000000000004">
      <c r="A157" s="2" t="s">
        <v>3270</v>
      </c>
    </row>
    <row r="158" spans="1:1" ht="18.600000000000001" x14ac:dyDescent="0.55000000000000004">
      <c r="A158" s="2" t="s">
        <v>3277</v>
      </c>
    </row>
    <row r="159" spans="1:1" ht="18.600000000000001" x14ac:dyDescent="0.55000000000000004">
      <c r="A159" s="2" t="s">
        <v>3285</v>
      </c>
    </row>
    <row r="160" spans="1:1" ht="18.600000000000001" x14ac:dyDescent="0.55000000000000004">
      <c r="A160" s="2" t="s">
        <v>3288</v>
      </c>
    </row>
    <row r="161" spans="1:1" ht="18.600000000000001" x14ac:dyDescent="0.55000000000000004">
      <c r="A161" s="2" t="s">
        <v>3292</v>
      </c>
    </row>
    <row r="162" spans="1:1" ht="18.600000000000001" x14ac:dyDescent="0.55000000000000004">
      <c r="A162" s="2" t="s">
        <v>3299</v>
      </c>
    </row>
    <row r="163" spans="1:1" ht="18.600000000000001" x14ac:dyDescent="0.55000000000000004">
      <c r="A163" s="2" t="s">
        <v>3306</v>
      </c>
    </row>
    <row r="164" spans="1:1" ht="18.600000000000001" x14ac:dyDescent="0.55000000000000004">
      <c r="A164" s="2" t="s">
        <v>3330</v>
      </c>
    </row>
    <row r="165" spans="1:1" ht="18.600000000000001" x14ac:dyDescent="0.55000000000000004">
      <c r="A165" s="2" t="s">
        <v>3378</v>
      </c>
    </row>
    <row r="166" spans="1:1" ht="18.600000000000001" x14ac:dyDescent="0.55000000000000004">
      <c r="A166" s="2" t="s">
        <v>3390</v>
      </c>
    </row>
    <row r="167" spans="1:1" ht="18.600000000000001" x14ac:dyDescent="0.55000000000000004">
      <c r="A167" s="2" t="s">
        <v>3409</v>
      </c>
    </row>
    <row r="168" spans="1:1" ht="18.600000000000001" x14ac:dyDescent="0.55000000000000004">
      <c r="A168" s="2" t="s">
        <v>3417</v>
      </c>
    </row>
    <row r="169" spans="1:1" ht="18.600000000000001" x14ac:dyDescent="0.55000000000000004">
      <c r="A169" s="2" t="s">
        <v>3447</v>
      </c>
    </row>
    <row r="170" spans="1:1" ht="18.600000000000001" x14ac:dyDescent="0.55000000000000004">
      <c r="A170" s="2" t="s">
        <v>3470</v>
      </c>
    </row>
    <row r="171" spans="1:1" ht="18.600000000000001" x14ac:dyDescent="0.55000000000000004">
      <c r="A171" s="2" t="s">
        <v>3497</v>
      </c>
    </row>
    <row r="172" spans="1:1" ht="18.600000000000001" x14ac:dyDescent="0.55000000000000004">
      <c r="A172" s="2" t="s">
        <v>3521</v>
      </c>
    </row>
    <row r="173" spans="1:1" ht="18.600000000000001" x14ac:dyDescent="0.55000000000000004">
      <c r="A173" s="2" t="s">
        <v>3533</v>
      </c>
    </row>
    <row r="174" spans="1:1" ht="18.600000000000001" x14ac:dyDescent="0.55000000000000004">
      <c r="A174" s="2" t="s">
        <v>3569</v>
      </c>
    </row>
    <row r="175" spans="1:1" ht="18.600000000000001" x14ac:dyDescent="0.55000000000000004">
      <c r="A175" s="2" t="s">
        <v>3588</v>
      </c>
    </row>
    <row r="176" spans="1:1" ht="18.600000000000001" x14ac:dyDescent="0.55000000000000004">
      <c r="A176" s="2" t="s">
        <v>3600</v>
      </c>
    </row>
    <row r="177" spans="1:1" ht="18.600000000000001" x14ac:dyDescent="0.55000000000000004">
      <c r="A177" s="2" t="s">
        <v>3604</v>
      </c>
    </row>
    <row r="178" spans="1:1" ht="18.600000000000001" x14ac:dyDescent="0.55000000000000004">
      <c r="A178" s="2" t="s">
        <v>3611</v>
      </c>
    </row>
    <row r="179" spans="1:1" ht="18.600000000000001" x14ac:dyDescent="0.55000000000000004">
      <c r="A179" s="2" t="s">
        <v>3617</v>
      </c>
    </row>
    <row r="180" spans="1:1" ht="18.600000000000001" x14ac:dyDescent="0.55000000000000004">
      <c r="A180" s="2" t="s">
        <v>3621</v>
      </c>
    </row>
    <row r="181" spans="1:1" ht="18.600000000000001" x14ac:dyDescent="0.55000000000000004">
      <c r="A181" s="2" t="s">
        <v>3628</v>
      </c>
    </row>
    <row r="182" spans="1:1" ht="18.600000000000001" x14ac:dyDescent="0.55000000000000004">
      <c r="A182" s="2" t="s">
        <v>3645</v>
      </c>
    </row>
    <row r="183" spans="1:1" ht="18.600000000000001" x14ac:dyDescent="0.55000000000000004">
      <c r="A183" s="2" t="s">
        <v>3655</v>
      </c>
    </row>
    <row r="184" spans="1:1" ht="18.600000000000001" x14ac:dyDescent="0.55000000000000004">
      <c r="A184" s="2" t="s">
        <v>3670</v>
      </c>
    </row>
    <row r="185" spans="1:1" ht="18.600000000000001" x14ac:dyDescent="0.55000000000000004">
      <c r="A185" s="2" t="s">
        <v>3702</v>
      </c>
    </row>
    <row r="186" spans="1:1" ht="18.600000000000001" x14ac:dyDescent="0.55000000000000004">
      <c r="A186" s="2" t="s">
        <v>3727</v>
      </c>
    </row>
    <row r="187" spans="1:1" ht="18.600000000000001" x14ac:dyDescent="0.55000000000000004">
      <c r="A187" s="2" t="s">
        <v>3730</v>
      </c>
    </row>
    <row r="188" spans="1:1" ht="18.600000000000001" x14ac:dyDescent="0.55000000000000004">
      <c r="A188" s="2" t="s">
        <v>3736</v>
      </c>
    </row>
    <row r="189" spans="1:1" ht="18.600000000000001" x14ac:dyDescent="0.55000000000000004">
      <c r="A189" s="2" t="s">
        <v>3739</v>
      </c>
    </row>
    <row r="190" spans="1:1" ht="18.600000000000001" x14ac:dyDescent="0.55000000000000004">
      <c r="A190" s="2" t="s">
        <v>3745</v>
      </c>
    </row>
    <row r="191" spans="1:1" ht="18.600000000000001" x14ac:dyDescent="0.55000000000000004">
      <c r="A191" s="2" t="s">
        <v>3755</v>
      </c>
    </row>
    <row r="192" spans="1:1" ht="18.600000000000001" x14ac:dyDescent="0.55000000000000004">
      <c r="A192" s="2" t="s">
        <v>3760</v>
      </c>
    </row>
    <row r="193" spans="1:1" ht="18.600000000000001" x14ac:dyDescent="0.55000000000000004">
      <c r="A193" s="2" t="s">
        <v>3789</v>
      </c>
    </row>
    <row r="194" spans="1:1" ht="18.600000000000001" x14ac:dyDescent="0.55000000000000004">
      <c r="A194" s="2" t="s">
        <v>3802</v>
      </c>
    </row>
    <row r="195" spans="1:1" ht="18.600000000000001" x14ac:dyDescent="0.55000000000000004">
      <c r="A195" s="2" t="s">
        <v>3814</v>
      </c>
    </row>
    <row r="196" spans="1:1" ht="18.600000000000001" x14ac:dyDescent="0.55000000000000004">
      <c r="A196" s="2" t="s">
        <v>3819</v>
      </c>
    </row>
    <row r="197" spans="1:1" ht="18.600000000000001" x14ac:dyDescent="0.55000000000000004">
      <c r="A197" s="2" t="s">
        <v>3836</v>
      </c>
    </row>
    <row r="198" spans="1:1" ht="18.600000000000001" x14ac:dyDescent="0.55000000000000004">
      <c r="A198" s="2" t="s">
        <v>3868</v>
      </c>
    </row>
    <row r="199" spans="1:1" ht="18.600000000000001" x14ac:dyDescent="0.55000000000000004">
      <c r="A199" s="2" t="s">
        <v>3879</v>
      </c>
    </row>
    <row r="200" spans="1:1" ht="18.600000000000001" x14ac:dyDescent="0.55000000000000004">
      <c r="A200" s="2" t="s">
        <v>3884</v>
      </c>
    </row>
    <row r="201" spans="1:1" ht="18.600000000000001" x14ac:dyDescent="0.55000000000000004">
      <c r="A201" s="2" t="s">
        <v>3892</v>
      </c>
    </row>
    <row r="202" spans="1:1" ht="18.600000000000001" x14ac:dyDescent="0.55000000000000004">
      <c r="A202" s="2" t="s">
        <v>3911</v>
      </c>
    </row>
    <row r="203" spans="1:1" ht="18.600000000000001" x14ac:dyDescent="0.55000000000000004">
      <c r="A203" s="2" t="s">
        <v>3920</v>
      </c>
    </row>
    <row r="204" spans="1:1" ht="18.600000000000001" x14ac:dyDescent="0.55000000000000004">
      <c r="A204" s="2" t="s">
        <v>3929</v>
      </c>
    </row>
    <row r="205" spans="1:1" ht="18.600000000000001" x14ac:dyDescent="0.55000000000000004">
      <c r="A205" s="2" t="s">
        <v>3942</v>
      </c>
    </row>
    <row r="206" spans="1:1" ht="18.600000000000001" x14ac:dyDescent="0.55000000000000004">
      <c r="A206" s="2" t="s">
        <v>3990</v>
      </c>
    </row>
    <row r="207" spans="1:1" ht="18.600000000000001" x14ac:dyDescent="0.55000000000000004">
      <c r="A207" s="2" t="s">
        <v>4044</v>
      </c>
    </row>
    <row r="208" spans="1:1" ht="18.600000000000001" x14ac:dyDescent="0.55000000000000004">
      <c r="A208" s="2" t="s">
        <v>4068</v>
      </c>
    </row>
    <row r="209" spans="1:1" ht="18.600000000000001" x14ac:dyDescent="0.55000000000000004">
      <c r="A209" s="2" t="s">
        <v>4082</v>
      </c>
    </row>
    <row r="210" spans="1:1" ht="18.600000000000001" x14ac:dyDescent="0.55000000000000004">
      <c r="A210" s="2" t="s">
        <v>4090</v>
      </c>
    </row>
    <row r="211" spans="1:1" ht="18.600000000000001" x14ac:dyDescent="0.55000000000000004">
      <c r="A211" s="2" t="s">
        <v>4102</v>
      </c>
    </row>
    <row r="212" spans="1:1" ht="18.600000000000001" x14ac:dyDescent="0.55000000000000004">
      <c r="A212" s="2" t="s">
        <v>4126</v>
      </c>
    </row>
    <row r="213" spans="1:1" ht="18.600000000000001" x14ac:dyDescent="0.55000000000000004">
      <c r="A213" s="2" t="s">
        <v>4131</v>
      </c>
    </row>
    <row r="214" spans="1:1" ht="18.600000000000001" x14ac:dyDescent="0.55000000000000004">
      <c r="A214" s="2" t="s">
        <v>4156</v>
      </c>
    </row>
    <row r="215" spans="1:1" ht="18.600000000000001" x14ac:dyDescent="0.55000000000000004">
      <c r="A215" s="2" t="s">
        <v>4163</v>
      </c>
    </row>
    <row r="216" spans="1:1" ht="18.600000000000001" x14ac:dyDescent="0.55000000000000004">
      <c r="A216" s="2" t="s">
        <v>4172</v>
      </c>
    </row>
    <row r="217" spans="1:1" ht="18.600000000000001" x14ac:dyDescent="0.55000000000000004">
      <c r="A217" s="2" t="s">
        <v>4187</v>
      </c>
    </row>
    <row r="218" spans="1:1" ht="18.600000000000001" x14ac:dyDescent="0.55000000000000004">
      <c r="A218" s="2" t="s">
        <v>4189</v>
      </c>
    </row>
    <row r="219" spans="1:1" ht="18.600000000000001" x14ac:dyDescent="0.55000000000000004">
      <c r="A219" s="2" t="s">
        <v>4212</v>
      </c>
    </row>
    <row r="220" spans="1:1" ht="18.600000000000001" x14ac:dyDescent="0.55000000000000004">
      <c r="A220" s="2" t="s">
        <v>4225</v>
      </c>
    </row>
    <row r="221" spans="1:1" ht="18.600000000000001" x14ac:dyDescent="0.55000000000000004">
      <c r="A221" s="2" t="s">
        <v>4233</v>
      </c>
    </row>
    <row r="222" spans="1:1" ht="18.600000000000001" x14ac:dyDescent="0.55000000000000004">
      <c r="A222" s="2" t="s">
        <v>4254</v>
      </c>
    </row>
    <row r="223" spans="1:1" ht="18.600000000000001" x14ac:dyDescent="0.55000000000000004">
      <c r="A223" s="2" t="s">
        <v>4288</v>
      </c>
    </row>
    <row r="224" spans="1:1" ht="18.600000000000001" x14ac:dyDescent="0.55000000000000004">
      <c r="A224" s="2" t="s">
        <v>4293</v>
      </c>
    </row>
    <row r="225" spans="1:1" ht="18.600000000000001" x14ac:dyDescent="0.55000000000000004">
      <c r="A225" s="2" t="s">
        <v>4310</v>
      </c>
    </row>
    <row r="226" spans="1:1" ht="18.600000000000001" x14ac:dyDescent="0.55000000000000004">
      <c r="A226" s="2" t="s">
        <v>4321</v>
      </c>
    </row>
    <row r="227" spans="1:1" ht="18.600000000000001" x14ac:dyDescent="0.55000000000000004">
      <c r="A227" s="2" t="s">
        <v>4352</v>
      </c>
    </row>
    <row r="228" spans="1:1" ht="18.600000000000001" x14ac:dyDescent="0.55000000000000004">
      <c r="A228" s="2" t="s">
        <v>4365</v>
      </c>
    </row>
    <row r="229" spans="1:1" ht="18.600000000000001" x14ac:dyDescent="0.55000000000000004">
      <c r="A229" s="2" t="s">
        <v>4385</v>
      </c>
    </row>
    <row r="230" spans="1:1" ht="18.600000000000001" x14ac:dyDescent="0.55000000000000004">
      <c r="A230" s="2" t="s">
        <v>4403</v>
      </c>
    </row>
    <row r="231" spans="1:1" ht="18.600000000000001" x14ac:dyDescent="0.55000000000000004">
      <c r="A231" s="2" t="s">
        <v>4422</v>
      </c>
    </row>
    <row r="232" spans="1:1" ht="18.600000000000001" x14ac:dyDescent="0.55000000000000004">
      <c r="A232" s="2" t="s">
        <v>4454</v>
      </c>
    </row>
    <row r="233" spans="1:1" ht="18.600000000000001" x14ac:dyDescent="0.55000000000000004">
      <c r="A233" s="2" t="s">
        <v>4475</v>
      </c>
    </row>
    <row r="234" spans="1:1" ht="18.600000000000001" x14ac:dyDescent="0.55000000000000004">
      <c r="A234" s="2" t="s">
        <v>4481</v>
      </c>
    </row>
    <row r="235" spans="1:1" ht="18.600000000000001" x14ac:dyDescent="0.55000000000000004">
      <c r="A235" s="2" t="s">
        <v>4495</v>
      </c>
    </row>
    <row r="236" spans="1:1" ht="18.600000000000001" x14ac:dyDescent="0.55000000000000004">
      <c r="A236" s="2" t="s">
        <v>4501</v>
      </c>
    </row>
    <row r="237" spans="1:1" ht="18.600000000000001" x14ac:dyDescent="0.55000000000000004">
      <c r="A237" s="2" t="s">
        <v>4539</v>
      </c>
    </row>
    <row r="238" spans="1:1" ht="18.600000000000001" x14ac:dyDescent="0.55000000000000004">
      <c r="A238" s="2" t="s">
        <v>4545</v>
      </c>
    </row>
    <row r="239" spans="1:1" ht="18.600000000000001" x14ac:dyDescent="0.55000000000000004">
      <c r="A239" s="2" t="s">
        <v>4548</v>
      </c>
    </row>
    <row r="240" spans="1:1" ht="18.600000000000001" x14ac:dyDescent="0.55000000000000004">
      <c r="A240" s="2" t="s">
        <v>4551</v>
      </c>
    </row>
    <row r="241" spans="1:1" ht="18.600000000000001" x14ac:dyDescent="0.55000000000000004">
      <c r="A241" s="2" t="s">
        <v>4557</v>
      </c>
    </row>
    <row r="242" spans="1:1" ht="18.600000000000001" x14ac:dyDescent="0.55000000000000004">
      <c r="A242" s="2" t="s">
        <v>4559</v>
      </c>
    </row>
    <row r="243" spans="1:1" ht="18.600000000000001" x14ac:dyDescent="0.55000000000000004">
      <c r="A243" s="2" t="s">
        <v>4570</v>
      </c>
    </row>
    <row r="244" spans="1:1" ht="18.600000000000001" x14ac:dyDescent="0.55000000000000004">
      <c r="A244" s="2" t="s">
        <v>4575</v>
      </c>
    </row>
    <row r="245" spans="1:1" ht="18.600000000000001" x14ac:dyDescent="0.55000000000000004">
      <c r="A245" s="2" t="s">
        <v>4577</v>
      </c>
    </row>
    <row r="246" spans="1:1" ht="18.600000000000001" x14ac:dyDescent="0.55000000000000004">
      <c r="A246" s="2" t="s">
        <v>4580</v>
      </c>
    </row>
    <row r="247" spans="1:1" ht="18.600000000000001" x14ac:dyDescent="0.55000000000000004">
      <c r="A247" s="2" t="s">
        <v>4588</v>
      </c>
    </row>
    <row r="248" spans="1:1" ht="18.600000000000001" x14ac:dyDescent="0.55000000000000004">
      <c r="A248" s="2" t="s">
        <v>4594</v>
      </c>
    </row>
    <row r="249" spans="1:1" ht="18.600000000000001" x14ac:dyDescent="0.55000000000000004">
      <c r="A249" s="2" t="s">
        <v>4634</v>
      </c>
    </row>
    <row r="250" spans="1:1" ht="18.600000000000001" x14ac:dyDescent="0.55000000000000004">
      <c r="A250" s="2" t="s">
        <v>4640</v>
      </c>
    </row>
    <row r="251" spans="1:1" ht="18.600000000000001" x14ac:dyDescent="0.55000000000000004">
      <c r="A251" s="2" t="s">
        <v>4688</v>
      </c>
    </row>
    <row r="252" spans="1:1" ht="18.600000000000001" x14ac:dyDescent="0.55000000000000004">
      <c r="A252" s="2" t="s">
        <v>4691</v>
      </c>
    </row>
    <row r="253" spans="1:1" ht="18.600000000000001" x14ac:dyDescent="0.55000000000000004">
      <c r="A253" s="2" t="s">
        <v>4747</v>
      </c>
    </row>
    <row r="254" spans="1:1" ht="18.600000000000001" x14ac:dyDescent="0.55000000000000004">
      <c r="A254" s="2" t="s">
        <v>4764</v>
      </c>
    </row>
    <row r="255" spans="1:1" ht="18.600000000000001" x14ac:dyDescent="0.55000000000000004">
      <c r="A255" s="2" t="s">
        <v>4784</v>
      </c>
    </row>
    <row r="256" spans="1:1" ht="18.600000000000001" x14ac:dyDescent="0.55000000000000004">
      <c r="A256" s="2" t="s">
        <v>4816</v>
      </c>
    </row>
    <row r="257" spans="1:1" ht="18.600000000000001" x14ac:dyDescent="0.55000000000000004">
      <c r="A257" s="2" t="s">
        <v>4853</v>
      </c>
    </row>
    <row r="258" spans="1:1" ht="18.600000000000001" x14ac:dyDescent="0.55000000000000004">
      <c r="A258" s="2" t="s">
        <v>4861</v>
      </c>
    </row>
    <row r="259" spans="1:1" ht="18.600000000000001" x14ac:dyDescent="0.55000000000000004">
      <c r="A259" s="2" t="s">
        <v>4913</v>
      </c>
    </row>
    <row r="260" spans="1:1" ht="18.600000000000001" x14ac:dyDescent="0.55000000000000004">
      <c r="A260" s="2" t="s">
        <v>4927</v>
      </c>
    </row>
    <row r="261" spans="1:1" ht="18.600000000000001" x14ac:dyDescent="0.55000000000000004">
      <c r="A261" s="2" t="s">
        <v>4936</v>
      </c>
    </row>
    <row r="262" spans="1:1" ht="18.600000000000001" x14ac:dyDescent="0.55000000000000004">
      <c r="A262" s="2" t="s">
        <v>4952</v>
      </c>
    </row>
    <row r="263" spans="1:1" ht="18.600000000000001" x14ac:dyDescent="0.55000000000000004">
      <c r="A263" s="2" t="s">
        <v>4990</v>
      </c>
    </row>
    <row r="264" spans="1:1" ht="18.600000000000001" x14ac:dyDescent="0.55000000000000004">
      <c r="A264" s="2" t="s">
        <v>4999</v>
      </c>
    </row>
    <row r="265" spans="1:1" ht="18.600000000000001" x14ac:dyDescent="0.55000000000000004">
      <c r="A265" s="2" t="s">
        <v>5008</v>
      </c>
    </row>
    <row r="266" spans="1:1" ht="18.600000000000001" x14ac:dyDescent="0.55000000000000004">
      <c r="A266" s="2" t="s">
        <v>5011</v>
      </c>
    </row>
    <row r="267" spans="1:1" ht="18.600000000000001" x14ac:dyDescent="0.55000000000000004">
      <c r="A267" s="2" t="s">
        <v>5013</v>
      </c>
    </row>
    <row r="268" spans="1:1" ht="18.600000000000001" x14ac:dyDescent="0.55000000000000004">
      <c r="A268" s="2" t="s">
        <v>5017</v>
      </c>
    </row>
    <row r="269" spans="1:1" ht="18.600000000000001" x14ac:dyDescent="0.55000000000000004">
      <c r="A269" s="2" t="s">
        <v>5020</v>
      </c>
    </row>
    <row r="270" spans="1:1" ht="18.600000000000001" x14ac:dyDescent="0.55000000000000004">
      <c r="A270" s="2" t="s">
        <v>5033</v>
      </c>
    </row>
    <row r="271" spans="1:1" ht="18.600000000000001" x14ac:dyDescent="0.55000000000000004">
      <c r="A271" s="2" t="s">
        <v>5037</v>
      </c>
    </row>
    <row r="272" spans="1:1" ht="18.600000000000001" x14ac:dyDescent="0.55000000000000004">
      <c r="A272" s="2" t="s">
        <v>5063</v>
      </c>
    </row>
    <row r="273" spans="1:1" ht="18.600000000000001" x14ac:dyDescent="0.55000000000000004">
      <c r="A273" s="2" t="s">
        <v>5070</v>
      </c>
    </row>
    <row r="274" spans="1:1" ht="18.600000000000001" x14ac:dyDescent="0.55000000000000004">
      <c r="A274" s="2" t="s">
        <v>5082</v>
      </c>
    </row>
    <row r="275" spans="1:1" ht="18.600000000000001" x14ac:dyDescent="0.55000000000000004">
      <c r="A275" s="2" t="s">
        <v>5100</v>
      </c>
    </row>
    <row r="276" spans="1:1" ht="18.600000000000001" x14ac:dyDescent="0.55000000000000004">
      <c r="A276" s="2" t="s">
        <v>5112</v>
      </c>
    </row>
    <row r="277" spans="1:1" ht="18.600000000000001" x14ac:dyDescent="0.55000000000000004">
      <c r="A277" s="2" t="s">
        <v>5136</v>
      </c>
    </row>
    <row r="278" spans="1:1" ht="18.600000000000001" x14ac:dyDescent="0.55000000000000004">
      <c r="A278" s="2" t="s">
        <v>5181</v>
      </c>
    </row>
    <row r="279" spans="1:1" ht="18.600000000000001" x14ac:dyDescent="0.55000000000000004">
      <c r="A279" s="2" t="s">
        <v>5205</v>
      </c>
    </row>
    <row r="280" spans="1:1" ht="18.600000000000001" x14ac:dyDescent="0.55000000000000004">
      <c r="A280" s="2" t="s">
        <v>5220</v>
      </c>
    </row>
    <row r="281" spans="1:1" ht="18.600000000000001" x14ac:dyDescent="0.55000000000000004">
      <c r="A281" s="2" t="s">
        <v>5228</v>
      </c>
    </row>
    <row r="282" spans="1:1" ht="18.600000000000001" x14ac:dyDescent="0.55000000000000004">
      <c r="A282" s="2" t="s">
        <v>5231</v>
      </c>
    </row>
    <row r="283" spans="1:1" ht="18.600000000000001" x14ac:dyDescent="0.55000000000000004">
      <c r="A283" s="2" t="s">
        <v>5234</v>
      </c>
    </row>
    <row r="284" spans="1:1" ht="18.600000000000001" x14ac:dyDescent="0.55000000000000004">
      <c r="A284" s="2" t="s">
        <v>5237</v>
      </c>
    </row>
    <row r="285" spans="1:1" ht="18.600000000000001" x14ac:dyDescent="0.55000000000000004">
      <c r="A285" s="2" t="s">
        <v>5239</v>
      </c>
    </row>
    <row r="286" spans="1:1" ht="18.600000000000001" x14ac:dyDescent="0.55000000000000004">
      <c r="A286" s="2" t="s">
        <v>5246</v>
      </c>
    </row>
    <row r="287" spans="1:1" ht="18.600000000000001" x14ac:dyDescent="0.55000000000000004">
      <c r="A287" s="2" t="s">
        <v>5249</v>
      </c>
    </row>
    <row r="288" spans="1:1" ht="18.600000000000001" x14ac:dyDescent="0.55000000000000004">
      <c r="A288" s="2" t="s">
        <v>5270</v>
      </c>
    </row>
    <row r="289" spans="1:1" ht="18.600000000000001" x14ac:dyDescent="0.55000000000000004">
      <c r="A289" s="2" t="s">
        <v>5273</v>
      </c>
    </row>
    <row r="290" spans="1:1" ht="18.600000000000001" x14ac:dyDescent="0.55000000000000004">
      <c r="A290" s="2" t="s">
        <v>5310</v>
      </c>
    </row>
    <row r="291" spans="1:1" ht="18.600000000000001" x14ac:dyDescent="0.55000000000000004">
      <c r="A291" s="2" t="s">
        <v>5341</v>
      </c>
    </row>
    <row r="292" spans="1:1" ht="18.600000000000001" x14ac:dyDescent="0.55000000000000004">
      <c r="A292" s="2" t="s">
        <v>5344</v>
      </c>
    </row>
    <row r="293" spans="1:1" ht="18.600000000000001" x14ac:dyDescent="0.55000000000000004">
      <c r="A293" s="2" t="s">
        <v>5351</v>
      </c>
    </row>
    <row r="294" spans="1:1" ht="18.600000000000001" x14ac:dyDescent="0.55000000000000004">
      <c r="A294" s="2" t="s">
        <v>5364</v>
      </c>
    </row>
    <row r="295" spans="1:1" ht="18.600000000000001" x14ac:dyDescent="0.55000000000000004">
      <c r="A295" s="2" t="s">
        <v>5378</v>
      </c>
    </row>
    <row r="296" spans="1:1" ht="18.600000000000001" x14ac:dyDescent="0.55000000000000004">
      <c r="A296" s="2" t="s">
        <v>5390</v>
      </c>
    </row>
    <row r="297" spans="1:1" ht="18.600000000000001" x14ac:dyDescent="0.55000000000000004">
      <c r="A297" s="2" t="s">
        <v>5395</v>
      </c>
    </row>
    <row r="298" spans="1:1" ht="18.600000000000001" x14ac:dyDescent="0.55000000000000004">
      <c r="A298" s="2" t="s">
        <v>5411</v>
      </c>
    </row>
    <row r="299" spans="1:1" ht="18.600000000000001" x14ac:dyDescent="0.55000000000000004">
      <c r="A299" s="2" t="s">
        <v>5413</v>
      </c>
    </row>
    <row r="300" spans="1:1" ht="18.600000000000001" x14ac:dyDescent="0.55000000000000004">
      <c r="A300" s="2" t="s">
        <v>5416</v>
      </c>
    </row>
    <row r="301" spans="1:1" ht="18.600000000000001" x14ac:dyDescent="0.55000000000000004">
      <c r="A301" s="2" t="s">
        <v>5419</v>
      </c>
    </row>
    <row r="302" spans="1:1" ht="18.600000000000001" x14ac:dyDescent="0.55000000000000004">
      <c r="A302" s="2" t="s">
        <v>5422</v>
      </c>
    </row>
    <row r="303" spans="1:1" ht="18.600000000000001" x14ac:dyDescent="0.55000000000000004">
      <c r="A303" s="2" t="s">
        <v>5426</v>
      </c>
    </row>
    <row r="304" spans="1:1" ht="18.600000000000001" x14ac:dyDescent="0.55000000000000004">
      <c r="A304" s="2" t="s">
        <v>5439</v>
      </c>
    </row>
    <row r="305" spans="1:1" ht="18.600000000000001" x14ac:dyDescent="0.55000000000000004">
      <c r="A305" s="2" t="s">
        <v>5443</v>
      </c>
    </row>
    <row r="306" spans="1:1" ht="18.600000000000001" x14ac:dyDescent="0.55000000000000004">
      <c r="A306" s="2" t="s">
        <v>5457</v>
      </c>
    </row>
    <row r="307" spans="1:1" ht="18.600000000000001" x14ac:dyDescent="0.55000000000000004">
      <c r="A307" s="2" t="s">
        <v>5481</v>
      </c>
    </row>
    <row r="308" spans="1:1" ht="18.600000000000001" x14ac:dyDescent="0.55000000000000004">
      <c r="A308" s="2" t="s">
        <v>5485</v>
      </c>
    </row>
    <row r="309" spans="1:1" ht="18.600000000000001" x14ac:dyDescent="0.55000000000000004">
      <c r="A309" s="2" t="s">
        <v>5490</v>
      </c>
    </row>
    <row r="310" spans="1:1" ht="18.600000000000001" x14ac:dyDescent="0.55000000000000004">
      <c r="A310" s="2" t="s">
        <v>5530</v>
      </c>
    </row>
    <row r="311" spans="1:1" ht="18.600000000000001" x14ac:dyDescent="0.55000000000000004">
      <c r="A311" s="2" t="s">
        <v>5575</v>
      </c>
    </row>
    <row r="312" spans="1:1" ht="18.600000000000001" x14ac:dyDescent="0.55000000000000004">
      <c r="A312" s="2" t="s">
        <v>5605</v>
      </c>
    </row>
    <row r="313" spans="1:1" ht="18.600000000000001" x14ac:dyDescent="0.55000000000000004">
      <c r="A313" s="2" t="s">
        <v>5626</v>
      </c>
    </row>
    <row r="314" spans="1:1" ht="18.600000000000001" x14ac:dyDescent="0.55000000000000004">
      <c r="A314" s="2" t="s">
        <v>5647</v>
      </c>
    </row>
    <row r="315" spans="1:1" ht="18.600000000000001" x14ac:dyDescent="0.55000000000000004">
      <c r="A315" s="2" t="s">
        <v>5701</v>
      </c>
    </row>
    <row r="316" spans="1:1" ht="18.600000000000001" x14ac:dyDescent="0.55000000000000004">
      <c r="A316" s="2" t="s">
        <v>5724</v>
      </c>
    </row>
    <row r="317" spans="1:1" ht="18.600000000000001" x14ac:dyDescent="0.55000000000000004">
      <c r="A317" s="2" t="s">
        <v>5729</v>
      </c>
    </row>
    <row r="318" spans="1:1" ht="18.600000000000001" x14ac:dyDescent="0.55000000000000004">
      <c r="A318" s="2" t="s">
        <v>5740</v>
      </c>
    </row>
    <row r="319" spans="1:1" ht="18.600000000000001" x14ac:dyDescent="0.55000000000000004">
      <c r="A319" s="2" t="s">
        <v>5747</v>
      </c>
    </row>
    <row r="320" spans="1:1" ht="18.600000000000001" x14ac:dyDescent="0.55000000000000004">
      <c r="A320" s="2" t="s">
        <v>5751</v>
      </c>
    </row>
    <row r="321" spans="1:1" ht="18.600000000000001" x14ac:dyDescent="0.55000000000000004">
      <c r="A321" s="2" t="s">
        <v>5768</v>
      </c>
    </row>
    <row r="322" spans="1:1" ht="18.600000000000001" x14ac:dyDescent="0.55000000000000004">
      <c r="A322" s="2" t="s">
        <v>5783</v>
      </c>
    </row>
    <row r="323" spans="1:1" ht="18.600000000000001" x14ac:dyDescent="0.55000000000000004">
      <c r="A323" s="2" t="s">
        <v>5786</v>
      </c>
    </row>
    <row r="324" spans="1:1" ht="18.600000000000001" x14ac:dyDescent="0.55000000000000004">
      <c r="A324" s="2" t="s">
        <v>5790</v>
      </c>
    </row>
    <row r="325" spans="1:1" ht="18.600000000000001" x14ac:dyDescent="0.55000000000000004">
      <c r="A325" s="2" t="s">
        <v>5793</v>
      </c>
    </row>
    <row r="326" spans="1:1" ht="18.600000000000001" x14ac:dyDescent="0.55000000000000004">
      <c r="A326" s="2" t="s">
        <v>5796</v>
      </c>
    </row>
    <row r="327" spans="1:1" ht="18.600000000000001" x14ac:dyDescent="0.55000000000000004">
      <c r="A327" s="2" t="s">
        <v>5800</v>
      </c>
    </row>
    <row r="328" spans="1:1" ht="18.600000000000001" x14ac:dyDescent="0.55000000000000004">
      <c r="A328" s="2" t="s">
        <v>5804</v>
      </c>
    </row>
    <row r="329" spans="1:1" ht="18.600000000000001" x14ac:dyDescent="0.55000000000000004">
      <c r="A329" s="2" t="s">
        <v>5807</v>
      </c>
    </row>
    <row r="330" spans="1:1" ht="18.600000000000001" x14ac:dyDescent="0.55000000000000004">
      <c r="A330" s="2" t="s">
        <v>5809</v>
      </c>
    </row>
    <row r="331" spans="1:1" ht="18.600000000000001" x14ac:dyDescent="0.55000000000000004">
      <c r="A331" s="2" t="s">
        <v>5818</v>
      </c>
    </row>
    <row r="332" spans="1:1" ht="18.600000000000001" x14ac:dyDescent="0.55000000000000004">
      <c r="A332" s="2" t="s">
        <v>5822</v>
      </c>
    </row>
    <row r="333" spans="1:1" ht="18.600000000000001" x14ac:dyDescent="0.55000000000000004">
      <c r="A333" s="2" t="s">
        <v>5825</v>
      </c>
    </row>
    <row r="334" spans="1:1" ht="18.600000000000001" x14ac:dyDescent="0.55000000000000004">
      <c r="A334" s="2" t="s">
        <v>5829</v>
      </c>
    </row>
    <row r="335" spans="1:1" ht="18.600000000000001" x14ac:dyDescent="0.55000000000000004">
      <c r="A335" s="2" t="s">
        <v>5832</v>
      </c>
    </row>
    <row r="336" spans="1:1" ht="18.600000000000001" x14ac:dyDescent="0.55000000000000004">
      <c r="A336" s="2" t="s">
        <v>5834</v>
      </c>
    </row>
    <row r="337" spans="1:1" ht="18.600000000000001" x14ac:dyDescent="0.55000000000000004">
      <c r="A337" s="2" t="s">
        <v>5838</v>
      </c>
    </row>
    <row r="338" spans="1:1" ht="18.600000000000001" x14ac:dyDescent="0.55000000000000004">
      <c r="A338" s="2" t="s">
        <v>5841</v>
      </c>
    </row>
    <row r="339" spans="1:1" ht="18.600000000000001" x14ac:dyDescent="0.55000000000000004">
      <c r="A339" s="2" t="s">
        <v>5845</v>
      </c>
    </row>
    <row r="340" spans="1:1" ht="18.600000000000001" x14ac:dyDescent="0.55000000000000004">
      <c r="A340" s="2" t="s">
        <v>5848</v>
      </c>
    </row>
    <row r="341" spans="1:1" ht="18.600000000000001" x14ac:dyDescent="0.55000000000000004">
      <c r="A341" s="2" t="s">
        <v>5851</v>
      </c>
    </row>
    <row r="342" spans="1:1" ht="18.600000000000001" x14ac:dyDescent="0.55000000000000004">
      <c r="A342" s="2" t="s">
        <v>5863</v>
      </c>
    </row>
    <row r="343" spans="1:1" ht="18.600000000000001" x14ac:dyDescent="0.55000000000000004">
      <c r="A343" s="2" t="s">
        <v>5874</v>
      </c>
    </row>
    <row r="344" spans="1:1" ht="18.600000000000001" x14ac:dyDescent="0.55000000000000004">
      <c r="A344" s="2" t="s">
        <v>5877</v>
      </c>
    </row>
    <row r="345" spans="1:1" ht="18.600000000000001" x14ac:dyDescent="0.55000000000000004">
      <c r="A345" s="2" t="s">
        <v>5880</v>
      </c>
    </row>
    <row r="346" spans="1:1" ht="18.600000000000001" x14ac:dyDescent="0.55000000000000004">
      <c r="A346" s="2" t="s">
        <v>5884</v>
      </c>
    </row>
    <row r="347" spans="1:1" ht="18.600000000000001" x14ac:dyDescent="0.55000000000000004">
      <c r="A347" s="2" t="s">
        <v>5887</v>
      </c>
    </row>
    <row r="348" spans="1:1" ht="18.600000000000001" x14ac:dyDescent="0.55000000000000004">
      <c r="A348" s="2" t="s">
        <v>5890</v>
      </c>
    </row>
    <row r="349" spans="1:1" ht="18.600000000000001" x14ac:dyDescent="0.55000000000000004">
      <c r="A349" s="2" t="s">
        <v>5896</v>
      </c>
    </row>
    <row r="350" spans="1:1" ht="18.600000000000001" x14ac:dyDescent="0.55000000000000004">
      <c r="A350" s="2" t="s">
        <v>5900</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52976"/>
    <pageSetUpPr fitToPage="1"/>
  </sheetPr>
  <dimension ref="A1:D154"/>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6" customWidth="1"/>
    <col min="2" max="2" width="30" customWidth="1"/>
    <col min="3" max="3" width="70" customWidth="1"/>
    <col min="4" max="4" width="10" customWidth="1"/>
  </cols>
  <sheetData>
    <row r="1" spans="1:4" ht="22.8" x14ac:dyDescent="0.65">
      <c r="A1" s="10" t="s">
        <v>36</v>
      </c>
      <c r="B1" s="2"/>
      <c r="C1" s="2"/>
      <c r="D1" s="2"/>
    </row>
    <row r="2" spans="1:4" ht="18.600000000000001" x14ac:dyDescent="0.55000000000000004">
      <c r="A2" s="11" t="s">
        <v>64</v>
      </c>
      <c r="B2" s="2"/>
      <c r="C2" s="2"/>
      <c r="D2" s="2"/>
    </row>
    <row r="3" spans="1:4" ht="18.600000000000001" x14ac:dyDescent="0.55000000000000004">
      <c r="A3" s="2"/>
      <c r="B3" s="2"/>
      <c r="C3" s="2"/>
      <c r="D3" s="2"/>
    </row>
    <row r="4" spans="1:4" ht="37.950000000000003" customHeight="1" x14ac:dyDescent="0.25">
      <c r="A4" s="18" t="s">
        <v>49</v>
      </c>
      <c r="B4" s="18" t="s">
        <v>12894</v>
      </c>
      <c r="C4" s="18" t="s">
        <v>12895</v>
      </c>
      <c r="D4" s="18" t="s">
        <v>12896</v>
      </c>
    </row>
    <row r="5" spans="1:4" ht="36" x14ac:dyDescent="0.25">
      <c r="A5" s="20">
        <v>1</v>
      </c>
      <c r="B5" s="21" t="s">
        <v>12897</v>
      </c>
      <c r="C5" s="21" t="s">
        <v>12897</v>
      </c>
      <c r="D5" s="21" t="s">
        <v>12898</v>
      </c>
    </row>
    <row r="6" spans="1:4" ht="36" x14ac:dyDescent="0.25">
      <c r="A6" s="22">
        <v>2</v>
      </c>
      <c r="B6" s="23" t="s">
        <v>12897</v>
      </c>
      <c r="C6" s="23" t="s">
        <v>12899</v>
      </c>
      <c r="D6" s="23" t="s">
        <v>12900</v>
      </c>
    </row>
    <row r="7" spans="1:4" ht="36" x14ac:dyDescent="0.25">
      <c r="A7" s="20">
        <v>3</v>
      </c>
      <c r="B7" s="21" t="s">
        <v>12897</v>
      </c>
      <c r="C7" s="21" t="s">
        <v>12901</v>
      </c>
      <c r="D7" s="21" t="s">
        <v>12900</v>
      </c>
    </row>
    <row r="8" spans="1:4" ht="36" x14ac:dyDescent="0.25">
      <c r="A8" s="22">
        <v>4</v>
      </c>
      <c r="B8" s="23" t="s">
        <v>12897</v>
      </c>
      <c r="C8" s="23" t="s">
        <v>321</v>
      </c>
      <c r="D8" s="23" t="s">
        <v>12902</v>
      </c>
    </row>
    <row r="9" spans="1:4" ht="36" x14ac:dyDescent="0.25">
      <c r="A9" s="20">
        <v>5</v>
      </c>
      <c r="B9" s="21" t="s">
        <v>12897</v>
      </c>
      <c r="C9" s="21" t="s">
        <v>12903</v>
      </c>
      <c r="D9" s="21" t="s">
        <v>12904</v>
      </c>
    </row>
    <row r="10" spans="1:4" ht="36" x14ac:dyDescent="0.25">
      <c r="A10" s="22">
        <v>6</v>
      </c>
      <c r="B10" s="23" t="s">
        <v>12897</v>
      </c>
      <c r="C10" s="23" t="s">
        <v>12905</v>
      </c>
      <c r="D10" s="23" t="s">
        <v>12906</v>
      </c>
    </row>
    <row r="11" spans="1:4" ht="36" x14ac:dyDescent="0.25">
      <c r="A11" s="20">
        <v>7</v>
      </c>
      <c r="B11" s="21" t="s">
        <v>12897</v>
      </c>
      <c r="C11" s="21" t="s">
        <v>12907</v>
      </c>
      <c r="D11" s="21" t="s">
        <v>12908</v>
      </c>
    </row>
    <row r="12" spans="1:4" ht="36" x14ac:dyDescent="0.25">
      <c r="A12" s="22">
        <v>8</v>
      </c>
      <c r="B12" s="23" t="s">
        <v>12897</v>
      </c>
      <c r="C12" s="23" t="s">
        <v>123</v>
      </c>
      <c r="D12" s="23" t="s">
        <v>12908</v>
      </c>
    </row>
    <row r="13" spans="1:4" ht="36" x14ac:dyDescent="0.25">
      <c r="A13" s="20">
        <v>9</v>
      </c>
      <c r="B13" s="21" t="s">
        <v>12897</v>
      </c>
      <c r="C13" s="21" t="s">
        <v>162</v>
      </c>
      <c r="D13" s="21" t="s">
        <v>12909</v>
      </c>
    </row>
    <row r="14" spans="1:4" ht="36" x14ac:dyDescent="0.25">
      <c r="A14" s="22">
        <v>10</v>
      </c>
      <c r="B14" s="23" t="s">
        <v>12897</v>
      </c>
      <c r="C14" s="23" t="s">
        <v>4189</v>
      </c>
      <c r="D14" s="23" t="s">
        <v>12910</v>
      </c>
    </row>
    <row r="15" spans="1:4" ht="36" x14ac:dyDescent="0.25">
      <c r="A15" s="20">
        <v>11</v>
      </c>
      <c r="B15" s="21" t="s">
        <v>12897</v>
      </c>
      <c r="C15" s="21" t="s">
        <v>4594</v>
      </c>
      <c r="D15" s="21" t="s">
        <v>12911</v>
      </c>
    </row>
    <row r="16" spans="1:4" ht="36" x14ac:dyDescent="0.25">
      <c r="A16" s="22">
        <v>12</v>
      </c>
      <c r="B16" s="23" t="s">
        <v>12897</v>
      </c>
      <c r="C16" s="23" t="s">
        <v>5063</v>
      </c>
      <c r="D16" s="23" t="s">
        <v>12912</v>
      </c>
    </row>
    <row r="17" spans="1:4" ht="36" x14ac:dyDescent="0.25">
      <c r="A17" s="20">
        <v>13</v>
      </c>
      <c r="B17" s="21" t="s">
        <v>12897</v>
      </c>
      <c r="C17" s="21" t="s">
        <v>12913</v>
      </c>
      <c r="D17" s="21" t="s">
        <v>12914</v>
      </c>
    </row>
    <row r="18" spans="1:4" ht="36" x14ac:dyDescent="0.25">
      <c r="A18" s="22">
        <v>14</v>
      </c>
      <c r="B18" s="23" t="s">
        <v>12897</v>
      </c>
      <c r="C18" s="23" t="s">
        <v>12915</v>
      </c>
      <c r="D18" s="23" t="s">
        <v>12916</v>
      </c>
    </row>
    <row r="19" spans="1:4" ht="36" x14ac:dyDescent="0.25">
      <c r="A19" s="20">
        <v>15</v>
      </c>
      <c r="B19" s="21" t="s">
        <v>12897</v>
      </c>
      <c r="C19" s="21" t="s">
        <v>12917</v>
      </c>
      <c r="D19" s="21" t="s">
        <v>12918</v>
      </c>
    </row>
    <row r="20" spans="1:4" ht="36" x14ac:dyDescent="0.25">
      <c r="A20" s="22">
        <v>16</v>
      </c>
      <c r="B20" s="23" t="s">
        <v>12897</v>
      </c>
      <c r="C20" s="23" t="s">
        <v>12919</v>
      </c>
      <c r="D20" s="23" t="s">
        <v>12920</v>
      </c>
    </row>
    <row r="21" spans="1:4" ht="36" x14ac:dyDescent="0.25">
      <c r="A21" s="20">
        <v>17</v>
      </c>
      <c r="B21" s="21" t="s">
        <v>12897</v>
      </c>
      <c r="C21" s="21" t="s">
        <v>1624</v>
      </c>
      <c r="D21" s="21" t="s">
        <v>12920</v>
      </c>
    </row>
    <row r="22" spans="1:4" ht="36" x14ac:dyDescent="0.25">
      <c r="A22" s="22">
        <v>18</v>
      </c>
      <c r="B22" s="23" t="s">
        <v>12897</v>
      </c>
      <c r="C22" s="23" t="s">
        <v>794</v>
      </c>
      <c r="D22" s="23" t="s">
        <v>12921</v>
      </c>
    </row>
    <row r="23" spans="1:4" ht="36" x14ac:dyDescent="0.25">
      <c r="A23" s="20">
        <v>19</v>
      </c>
      <c r="B23" s="21" t="s">
        <v>12897</v>
      </c>
      <c r="C23" s="21" t="s">
        <v>12922</v>
      </c>
      <c r="D23" s="21" t="s">
        <v>12923</v>
      </c>
    </row>
    <row r="24" spans="1:4" ht="36" x14ac:dyDescent="0.25">
      <c r="A24" s="22">
        <v>20</v>
      </c>
      <c r="B24" s="23" t="s">
        <v>12897</v>
      </c>
      <c r="C24" s="23" t="s">
        <v>12924</v>
      </c>
      <c r="D24" s="23" t="s">
        <v>12925</v>
      </c>
    </row>
    <row r="25" spans="1:4" ht="36" x14ac:dyDescent="0.25">
      <c r="A25" s="20">
        <v>21</v>
      </c>
      <c r="B25" s="21" t="s">
        <v>12897</v>
      </c>
      <c r="C25" s="21" t="s">
        <v>12926</v>
      </c>
      <c r="D25" s="21" t="s">
        <v>12927</v>
      </c>
    </row>
    <row r="26" spans="1:4" ht="36" x14ac:dyDescent="0.25">
      <c r="A26" s="22">
        <v>22</v>
      </c>
      <c r="B26" s="23" t="s">
        <v>12897</v>
      </c>
      <c r="C26" s="23" t="s">
        <v>12928</v>
      </c>
      <c r="D26" s="23" t="s">
        <v>12929</v>
      </c>
    </row>
    <row r="27" spans="1:4" ht="18" x14ac:dyDescent="0.25">
      <c r="A27" s="20">
        <v>23</v>
      </c>
      <c r="B27" s="21" t="s">
        <v>12930</v>
      </c>
      <c r="C27" s="21" t="s">
        <v>12930</v>
      </c>
      <c r="D27" s="21" t="s">
        <v>12931</v>
      </c>
    </row>
    <row r="28" spans="1:4" ht="18" x14ac:dyDescent="0.25">
      <c r="A28" s="22">
        <v>24</v>
      </c>
      <c r="B28" s="23" t="s">
        <v>12930</v>
      </c>
      <c r="C28" s="23" t="s">
        <v>439</v>
      </c>
      <c r="D28" s="23" t="s">
        <v>12932</v>
      </c>
    </row>
    <row r="29" spans="1:4" ht="18" x14ac:dyDescent="0.25">
      <c r="A29" s="20">
        <v>25</v>
      </c>
      <c r="B29" s="21" t="s">
        <v>12930</v>
      </c>
      <c r="C29" s="21" t="s">
        <v>12933</v>
      </c>
      <c r="D29" s="21" t="s">
        <v>12934</v>
      </c>
    </row>
    <row r="30" spans="1:4" ht="18" x14ac:dyDescent="0.25">
      <c r="A30" s="22">
        <v>26</v>
      </c>
      <c r="B30" s="23" t="s">
        <v>12930</v>
      </c>
      <c r="C30" s="23" t="s">
        <v>12935</v>
      </c>
      <c r="D30" s="23" t="s">
        <v>12936</v>
      </c>
    </row>
    <row r="31" spans="1:4" ht="18" x14ac:dyDescent="0.25">
      <c r="A31" s="20">
        <v>27</v>
      </c>
      <c r="B31" s="21" t="s">
        <v>12930</v>
      </c>
      <c r="C31" s="21" t="s">
        <v>868</v>
      </c>
      <c r="D31" s="21" t="s">
        <v>12937</v>
      </c>
    </row>
    <row r="32" spans="1:4" ht="18" x14ac:dyDescent="0.25">
      <c r="A32" s="22">
        <v>28</v>
      </c>
      <c r="B32" s="23" t="s">
        <v>12930</v>
      </c>
      <c r="C32" s="23" t="s">
        <v>12938</v>
      </c>
      <c r="D32" s="23" t="s">
        <v>12939</v>
      </c>
    </row>
    <row r="33" spans="1:4" ht="18" x14ac:dyDescent="0.25">
      <c r="A33" s="20">
        <v>29</v>
      </c>
      <c r="B33" s="21" t="s">
        <v>12930</v>
      </c>
      <c r="C33" s="21" t="s">
        <v>12940</v>
      </c>
      <c r="D33" s="21" t="s">
        <v>12941</v>
      </c>
    </row>
    <row r="34" spans="1:4" ht="18" x14ac:dyDescent="0.25">
      <c r="A34" s="22">
        <v>30</v>
      </c>
      <c r="B34" s="23" t="s">
        <v>12930</v>
      </c>
      <c r="C34" s="23" t="s">
        <v>12942</v>
      </c>
      <c r="D34" s="23" t="s">
        <v>12943</v>
      </c>
    </row>
    <row r="35" spans="1:4" ht="36" x14ac:dyDescent="0.25">
      <c r="A35" s="20">
        <v>31</v>
      </c>
      <c r="B35" s="21" t="s">
        <v>12930</v>
      </c>
      <c r="C35" s="21" t="s">
        <v>12944</v>
      </c>
      <c r="D35" s="21" t="s">
        <v>12945</v>
      </c>
    </row>
    <row r="36" spans="1:4" ht="18" x14ac:dyDescent="0.25">
      <c r="A36" s="22">
        <v>32</v>
      </c>
      <c r="B36" s="23" t="s">
        <v>12930</v>
      </c>
      <c r="C36" s="23" t="s">
        <v>1634</v>
      </c>
      <c r="D36" s="23" t="s">
        <v>12946</v>
      </c>
    </row>
    <row r="37" spans="1:4" ht="18" x14ac:dyDescent="0.25">
      <c r="A37" s="20">
        <v>33</v>
      </c>
      <c r="B37" s="21" t="s">
        <v>12930</v>
      </c>
      <c r="C37" s="21" t="s">
        <v>12947</v>
      </c>
      <c r="D37" s="21" t="s">
        <v>12948</v>
      </c>
    </row>
    <row r="38" spans="1:4" ht="18" x14ac:dyDescent="0.25">
      <c r="A38" s="22">
        <v>34</v>
      </c>
      <c r="B38" s="23" t="s">
        <v>12930</v>
      </c>
      <c r="C38" s="23" t="s">
        <v>12949</v>
      </c>
      <c r="D38" s="23" t="s">
        <v>12948</v>
      </c>
    </row>
    <row r="39" spans="1:4" ht="18" x14ac:dyDescent="0.25">
      <c r="A39" s="20">
        <v>35</v>
      </c>
      <c r="B39" s="21" t="s">
        <v>12930</v>
      </c>
      <c r="C39" s="21" t="s">
        <v>12950</v>
      </c>
      <c r="D39" s="21" t="s">
        <v>12948</v>
      </c>
    </row>
    <row r="40" spans="1:4" ht="18" x14ac:dyDescent="0.25">
      <c r="A40" s="22">
        <v>36</v>
      </c>
      <c r="B40" s="23" t="s">
        <v>12930</v>
      </c>
      <c r="C40" s="23" t="s">
        <v>12951</v>
      </c>
      <c r="D40" s="23" t="s">
        <v>12952</v>
      </c>
    </row>
    <row r="41" spans="1:4" ht="18" x14ac:dyDescent="0.25">
      <c r="A41" s="20">
        <v>37</v>
      </c>
      <c r="B41" s="21" t="s">
        <v>12930</v>
      </c>
      <c r="C41" s="21" t="s">
        <v>943</v>
      </c>
      <c r="D41" s="21" t="s">
        <v>12953</v>
      </c>
    </row>
    <row r="42" spans="1:4" ht="18" x14ac:dyDescent="0.25">
      <c r="A42" s="22">
        <v>38</v>
      </c>
      <c r="B42" s="23" t="s">
        <v>12930</v>
      </c>
      <c r="C42" s="23" t="s">
        <v>12954</v>
      </c>
      <c r="D42" s="23" t="s">
        <v>12955</v>
      </c>
    </row>
    <row r="43" spans="1:4" ht="18" x14ac:dyDescent="0.25">
      <c r="A43" s="20">
        <v>39</v>
      </c>
      <c r="B43" s="21" t="s">
        <v>12930</v>
      </c>
      <c r="C43" s="21" t="s">
        <v>12956</v>
      </c>
      <c r="D43" s="21" t="s">
        <v>12957</v>
      </c>
    </row>
    <row r="44" spans="1:4" ht="18" x14ac:dyDescent="0.25">
      <c r="A44" s="22">
        <v>40</v>
      </c>
      <c r="B44" s="23" t="s">
        <v>12930</v>
      </c>
      <c r="C44" s="23" t="s">
        <v>2656</v>
      </c>
      <c r="D44" s="23" t="s">
        <v>12958</v>
      </c>
    </row>
    <row r="45" spans="1:4" ht="18" x14ac:dyDescent="0.25">
      <c r="A45" s="20">
        <v>41</v>
      </c>
      <c r="B45" s="21" t="s">
        <v>12930</v>
      </c>
      <c r="C45" s="21" t="s">
        <v>3137</v>
      </c>
      <c r="D45" s="21" t="s">
        <v>12959</v>
      </c>
    </row>
    <row r="46" spans="1:4" ht="18" x14ac:dyDescent="0.25">
      <c r="A46" s="22">
        <v>42</v>
      </c>
      <c r="B46" s="23" t="s">
        <v>12930</v>
      </c>
      <c r="C46" s="23" t="s">
        <v>12960</v>
      </c>
      <c r="D46" s="23" t="s">
        <v>12961</v>
      </c>
    </row>
    <row r="47" spans="1:4" ht="18" x14ac:dyDescent="0.25">
      <c r="A47" s="20">
        <v>43</v>
      </c>
      <c r="B47" s="21" t="s">
        <v>12930</v>
      </c>
      <c r="C47" s="21" t="s">
        <v>1366</v>
      </c>
      <c r="D47" s="21" t="s">
        <v>12962</v>
      </c>
    </row>
    <row r="48" spans="1:4" ht="18" x14ac:dyDescent="0.25">
      <c r="A48" s="22">
        <v>44</v>
      </c>
      <c r="B48" s="23" t="s">
        <v>12930</v>
      </c>
      <c r="C48" s="23" t="s">
        <v>1758</v>
      </c>
      <c r="D48" s="23" t="s">
        <v>12963</v>
      </c>
    </row>
    <row r="49" spans="1:4" ht="18" x14ac:dyDescent="0.25">
      <c r="A49" s="20">
        <v>45</v>
      </c>
      <c r="B49" s="21" t="s">
        <v>12930</v>
      </c>
      <c r="C49" s="21" t="s">
        <v>579</v>
      </c>
      <c r="D49" s="21" t="s">
        <v>12964</v>
      </c>
    </row>
    <row r="50" spans="1:4" ht="18" x14ac:dyDescent="0.25">
      <c r="A50" s="22">
        <v>46</v>
      </c>
      <c r="B50" s="23" t="s">
        <v>12930</v>
      </c>
      <c r="C50" s="23" t="s">
        <v>12965</v>
      </c>
      <c r="D50" s="23" t="s">
        <v>12966</v>
      </c>
    </row>
    <row r="51" spans="1:4" ht="18" x14ac:dyDescent="0.25">
      <c r="A51" s="20">
        <v>47</v>
      </c>
      <c r="B51" s="21" t="s">
        <v>12930</v>
      </c>
      <c r="C51" s="21" t="s">
        <v>12967</v>
      </c>
      <c r="D51" s="21" t="s">
        <v>12968</v>
      </c>
    </row>
    <row r="52" spans="1:4" ht="18" x14ac:dyDescent="0.25">
      <c r="A52" s="22">
        <v>48</v>
      </c>
      <c r="B52" s="23" t="s">
        <v>12930</v>
      </c>
      <c r="C52" s="23" t="s">
        <v>12969</v>
      </c>
      <c r="D52" s="23" t="s">
        <v>12970</v>
      </c>
    </row>
    <row r="53" spans="1:4" ht="18" x14ac:dyDescent="0.25">
      <c r="A53" s="20">
        <v>49</v>
      </c>
      <c r="B53" s="21" t="s">
        <v>12930</v>
      </c>
      <c r="C53" s="21" t="s">
        <v>1440</v>
      </c>
      <c r="D53" s="21" t="s">
        <v>12971</v>
      </c>
    </row>
    <row r="54" spans="1:4" ht="18" x14ac:dyDescent="0.25">
      <c r="A54" s="22">
        <v>50</v>
      </c>
      <c r="B54" s="23" t="s">
        <v>12930</v>
      </c>
      <c r="C54" s="23" t="s">
        <v>12972</v>
      </c>
      <c r="D54" s="23" t="s">
        <v>12973</v>
      </c>
    </row>
    <row r="55" spans="1:4" ht="18" x14ac:dyDescent="0.25">
      <c r="A55" s="20">
        <v>51</v>
      </c>
      <c r="B55" s="21" t="s">
        <v>12930</v>
      </c>
      <c r="C55" s="21" t="s">
        <v>12974</v>
      </c>
      <c r="D55" s="21" t="s">
        <v>12975</v>
      </c>
    </row>
    <row r="56" spans="1:4" ht="18" x14ac:dyDescent="0.25">
      <c r="A56" s="22">
        <v>52</v>
      </c>
      <c r="B56" s="23" t="s">
        <v>12930</v>
      </c>
      <c r="C56" s="23" t="s">
        <v>12976</v>
      </c>
      <c r="D56" s="23" t="s">
        <v>12977</v>
      </c>
    </row>
    <row r="57" spans="1:4" ht="18" x14ac:dyDescent="0.25">
      <c r="A57" s="20">
        <v>53</v>
      </c>
      <c r="B57" s="21" t="s">
        <v>12930</v>
      </c>
      <c r="C57" s="21" t="s">
        <v>7608</v>
      </c>
      <c r="D57" s="21" t="s">
        <v>12978</v>
      </c>
    </row>
    <row r="58" spans="1:4" ht="18" x14ac:dyDescent="0.25">
      <c r="A58" s="22">
        <v>54</v>
      </c>
      <c r="B58" s="23" t="s">
        <v>12930</v>
      </c>
      <c r="C58" s="23" t="s">
        <v>12979</v>
      </c>
      <c r="D58" s="23" t="s">
        <v>12980</v>
      </c>
    </row>
    <row r="59" spans="1:4" ht="18" x14ac:dyDescent="0.25">
      <c r="A59" s="20">
        <v>55</v>
      </c>
      <c r="B59" s="21" t="s">
        <v>12930</v>
      </c>
      <c r="C59" s="21" t="s">
        <v>12981</v>
      </c>
      <c r="D59" s="21" t="s">
        <v>12982</v>
      </c>
    </row>
    <row r="60" spans="1:4" ht="18" x14ac:dyDescent="0.25">
      <c r="A60" s="22">
        <v>56</v>
      </c>
      <c r="B60" s="23" t="s">
        <v>12930</v>
      </c>
      <c r="C60" s="23" t="s">
        <v>12983</v>
      </c>
      <c r="D60" s="23" t="s">
        <v>12984</v>
      </c>
    </row>
    <row r="61" spans="1:4" ht="18" x14ac:dyDescent="0.25">
      <c r="A61" s="20">
        <v>57</v>
      </c>
      <c r="B61" s="21" t="s">
        <v>12930</v>
      </c>
      <c r="C61" s="21" t="s">
        <v>2031</v>
      </c>
      <c r="D61" s="21" t="s">
        <v>12985</v>
      </c>
    </row>
    <row r="62" spans="1:4" ht="18" x14ac:dyDescent="0.25">
      <c r="A62" s="22">
        <v>58</v>
      </c>
      <c r="B62" s="23" t="s">
        <v>12930</v>
      </c>
      <c r="C62" s="23" t="s">
        <v>12986</v>
      </c>
      <c r="D62" s="23" t="s">
        <v>12987</v>
      </c>
    </row>
    <row r="63" spans="1:4" ht="18" x14ac:dyDescent="0.25">
      <c r="A63" s="20">
        <v>59</v>
      </c>
      <c r="B63" s="21" t="s">
        <v>12930</v>
      </c>
      <c r="C63" s="21" t="s">
        <v>12988</v>
      </c>
      <c r="D63" s="21" t="s">
        <v>12989</v>
      </c>
    </row>
    <row r="64" spans="1:4" ht="18" x14ac:dyDescent="0.25">
      <c r="A64" s="22">
        <v>60</v>
      </c>
      <c r="B64" s="23" t="s">
        <v>12930</v>
      </c>
      <c r="C64" s="23" t="s">
        <v>12990</v>
      </c>
      <c r="D64" s="23" t="s">
        <v>12991</v>
      </c>
    </row>
    <row r="65" spans="1:4" ht="18" x14ac:dyDescent="0.25">
      <c r="A65" s="20">
        <v>61</v>
      </c>
      <c r="B65" s="21" t="s">
        <v>12930</v>
      </c>
      <c r="C65" s="21" t="s">
        <v>12992</v>
      </c>
      <c r="D65" s="21" t="s">
        <v>12993</v>
      </c>
    </row>
    <row r="66" spans="1:4" ht="18" x14ac:dyDescent="0.25">
      <c r="A66" s="22">
        <v>62</v>
      </c>
      <c r="B66" s="23" t="s">
        <v>12930</v>
      </c>
      <c r="C66" s="23" t="s">
        <v>2384</v>
      </c>
      <c r="D66" s="23" t="s">
        <v>12994</v>
      </c>
    </row>
    <row r="67" spans="1:4" ht="18" x14ac:dyDescent="0.25">
      <c r="A67" s="20">
        <v>63</v>
      </c>
      <c r="B67" s="21" t="s">
        <v>12930</v>
      </c>
      <c r="C67" s="21" t="s">
        <v>2425</v>
      </c>
      <c r="D67" s="21" t="s">
        <v>12995</v>
      </c>
    </row>
    <row r="68" spans="1:4" ht="18" x14ac:dyDescent="0.25">
      <c r="A68" s="22">
        <v>64</v>
      </c>
      <c r="B68" s="23" t="s">
        <v>12930</v>
      </c>
      <c r="C68" s="23" t="s">
        <v>381</v>
      </c>
      <c r="D68" s="23" t="s">
        <v>12996</v>
      </c>
    </row>
    <row r="69" spans="1:4" ht="18" x14ac:dyDescent="0.25">
      <c r="A69" s="20">
        <v>65</v>
      </c>
      <c r="B69" s="21" t="s">
        <v>12930</v>
      </c>
      <c r="C69" s="21" t="s">
        <v>12997</v>
      </c>
      <c r="D69" s="21" t="s">
        <v>12998</v>
      </c>
    </row>
    <row r="70" spans="1:4" ht="18" x14ac:dyDescent="0.25">
      <c r="A70" s="22">
        <v>66</v>
      </c>
      <c r="B70" s="23" t="s">
        <v>12930</v>
      </c>
      <c r="C70" s="23" t="s">
        <v>12999</v>
      </c>
      <c r="D70" s="23" t="s">
        <v>13000</v>
      </c>
    </row>
    <row r="71" spans="1:4" ht="18" x14ac:dyDescent="0.25">
      <c r="A71" s="20">
        <v>67</v>
      </c>
      <c r="B71" s="21" t="s">
        <v>12930</v>
      </c>
      <c r="C71" s="21" t="s">
        <v>13001</v>
      </c>
      <c r="D71" s="21" t="s">
        <v>13002</v>
      </c>
    </row>
    <row r="72" spans="1:4" ht="18" x14ac:dyDescent="0.25">
      <c r="A72" s="22">
        <v>68</v>
      </c>
      <c r="B72" s="23" t="s">
        <v>12930</v>
      </c>
      <c r="C72" s="23" t="s">
        <v>13003</v>
      </c>
      <c r="D72" s="23" t="s">
        <v>13004</v>
      </c>
    </row>
    <row r="73" spans="1:4" ht="18" x14ac:dyDescent="0.25">
      <c r="A73" s="20">
        <v>69</v>
      </c>
      <c r="B73" s="21" t="s">
        <v>12930</v>
      </c>
      <c r="C73" s="21" t="s">
        <v>13005</v>
      </c>
      <c r="D73" s="21" t="s">
        <v>13006</v>
      </c>
    </row>
    <row r="74" spans="1:4" ht="18" x14ac:dyDescent="0.25">
      <c r="A74" s="22">
        <v>70</v>
      </c>
      <c r="B74" s="23" t="s">
        <v>13007</v>
      </c>
      <c r="C74" s="23" t="s">
        <v>13007</v>
      </c>
      <c r="D74" s="23" t="s">
        <v>13008</v>
      </c>
    </row>
    <row r="75" spans="1:4" ht="18" x14ac:dyDescent="0.25">
      <c r="A75" s="20">
        <v>71</v>
      </c>
      <c r="B75" s="21" t="s">
        <v>13007</v>
      </c>
      <c r="C75" s="21" t="s">
        <v>13009</v>
      </c>
      <c r="D75" s="21" t="s">
        <v>13010</v>
      </c>
    </row>
    <row r="76" spans="1:4" ht="18" x14ac:dyDescent="0.25">
      <c r="A76" s="22">
        <v>72</v>
      </c>
      <c r="B76" s="23" t="s">
        <v>13007</v>
      </c>
      <c r="C76" s="23" t="s">
        <v>13011</v>
      </c>
      <c r="D76" s="23" t="s">
        <v>13012</v>
      </c>
    </row>
    <row r="77" spans="1:4" ht="18" x14ac:dyDescent="0.25">
      <c r="A77" s="20">
        <v>73</v>
      </c>
      <c r="B77" s="21" t="s">
        <v>13007</v>
      </c>
      <c r="C77" s="21" t="s">
        <v>13013</v>
      </c>
      <c r="D77" s="21" t="s">
        <v>13014</v>
      </c>
    </row>
    <row r="78" spans="1:4" ht="18" x14ac:dyDescent="0.25">
      <c r="A78" s="22">
        <v>74</v>
      </c>
      <c r="B78" s="23" t="s">
        <v>13007</v>
      </c>
      <c r="C78" s="23" t="s">
        <v>13015</v>
      </c>
      <c r="D78" s="23" t="s">
        <v>13016</v>
      </c>
    </row>
    <row r="79" spans="1:4" ht="18" x14ac:dyDescent="0.25">
      <c r="A79" s="20">
        <v>75</v>
      </c>
      <c r="B79" s="21" t="s">
        <v>13007</v>
      </c>
      <c r="C79" s="21" t="s">
        <v>13017</v>
      </c>
      <c r="D79" s="21" t="s">
        <v>13018</v>
      </c>
    </row>
    <row r="80" spans="1:4" ht="18" x14ac:dyDescent="0.25">
      <c r="A80" s="22">
        <v>76</v>
      </c>
      <c r="B80" s="23" t="s">
        <v>13007</v>
      </c>
      <c r="C80" s="23" t="s">
        <v>8342</v>
      </c>
      <c r="D80" s="23" t="s">
        <v>13019</v>
      </c>
    </row>
    <row r="81" spans="1:4" ht="18" x14ac:dyDescent="0.25">
      <c r="A81" s="20">
        <v>77</v>
      </c>
      <c r="B81" s="21" t="s">
        <v>13007</v>
      </c>
      <c r="C81" s="21" t="s">
        <v>13020</v>
      </c>
      <c r="D81" s="21" t="s">
        <v>13021</v>
      </c>
    </row>
    <row r="82" spans="1:4" ht="18" x14ac:dyDescent="0.25">
      <c r="A82" s="22">
        <v>78</v>
      </c>
      <c r="B82" s="23" t="s">
        <v>13007</v>
      </c>
      <c r="C82" s="23" t="s">
        <v>13022</v>
      </c>
      <c r="D82" s="23" t="s">
        <v>13023</v>
      </c>
    </row>
    <row r="83" spans="1:4" ht="18" x14ac:dyDescent="0.25">
      <c r="A83" s="20">
        <v>79</v>
      </c>
      <c r="B83" s="21" t="s">
        <v>13007</v>
      </c>
      <c r="C83" s="21" t="s">
        <v>13024</v>
      </c>
      <c r="D83" s="21" t="s">
        <v>13025</v>
      </c>
    </row>
    <row r="84" spans="1:4" ht="18" x14ac:dyDescent="0.25">
      <c r="A84" s="22">
        <v>80</v>
      </c>
      <c r="B84" s="23" t="s">
        <v>13007</v>
      </c>
      <c r="C84" s="23" t="s">
        <v>13026</v>
      </c>
      <c r="D84" s="23" t="s">
        <v>13027</v>
      </c>
    </row>
    <row r="85" spans="1:4" ht="18" x14ac:dyDescent="0.25">
      <c r="A85" s="20">
        <v>81</v>
      </c>
      <c r="B85" s="21" t="s">
        <v>13007</v>
      </c>
      <c r="C85" s="21" t="s">
        <v>13028</v>
      </c>
      <c r="D85" s="21" t="s">
        <v>13029</v>
      </c>
    </row>
    <row r="86" spans="1:4" ht="18" x14ac:dyDescent="0.25">
      <c r="A86" s="22">
        <v>82</v>
      </c>
      <c r="B86" s="23" t="s">
        <v>13007</v>
      </c>
      <c r="C86" s="23" t="s">
        <v>13030</v>
      </c>
      <c r="D86" s="23" t="s">
        <v>13031</v>
      </c>
    </row>
    <row r="87" spans="1:4" ht="18" x14ac:dyDescent="0.25">
      <c r="A87" s="20">
        <v>83</v>
      </c>
      <c r="B87" s="21" t="s">
        <v>13007</v>
      </c>
      <c r="C87" s="21" t="s">
        <v>13032</v>
      </c>
      <c r="D87" s="21" t="s">
        <v>13033</v>
      </c>
    </row>
    <row r="88" spans="1:4" ht="18" x14ac:dyDescent="0.25">
      <c r="A88" s="22">
        <v>84</v>
      </c>
      <c r="B88" s="23" t="s">
        <v>13007</v>
      </c>
      <c r="C88" s="23" t="s">
        <v>11425</v>
      </c>
      <c r="D88" s="23" t="s">
        <v>13033</v>
      </c>
    </row>
    <row r="89" spans="1:4" ht="18" x14ac:dyDescent="0.25">
      <c r="A89" s="20">
        <v>85</v>
      </c>
      <c r="B89" s="21" t="s">
        <v>13007</v>
      </c>
      <c r="C89" s="21" t="s">
        <v>13034</v>
      </c>
      <c r="D89" s="21" t="s">
        <v>13035</v>
      </c>
    </row>
    <row r="90" spans="1:4" ht="18" x14ac:dyDescent="0.25">
      <c r="A90" s="22">
        <v>86</v>
      </c>
      <c r="B90" s="23" t="s">
        <v>13007</v>
      </c>
      <c r="C90" s="23" t="s">
        <v>13036</v>
      </c>
      <c r="D90" s="23" t="s">
        <v>13037</v>
      </c>
    </row>
    <row r="91" spans="1:4" ht="18" x14ac:dyDescent="0.25">
      <c r="A91" s="20">
        <v>87</v>
      </c>
      <c r="B91" s="21" t="s">
        <v>13007</v>
      </c>
      <c r="C91" s="21" t="s">
        <v>13038</v>
      </c>
      <c r="D91" s="21" t="s">
        <v>13039</v>
      </c>
    </row>
    <row r="92" spans="1:4" ht="18" x14ac:dyDescent="0.25">
      <c r="A92" s="22">
        <v>88</v>
      </c>
      <c r="B92" s="23" t="s">
        <v>13007</v>
      </c>
      <c r="C92" s="23" t="s">
        <v>13040</v>
      </c>
      <c r="D92" s="23" t="s">
        <v>13041</v>
      </c>
    </row>
    <row r="93" spans="1:4" ht="18" x14ac:dyDescent="0.25">
      <c r="A93" s="20">
        <v>89</v>
      </c>
      <c r="B93" s="21" t="s">
        <v>13007</v>
      </c>
      <c r="C93" s="21" t="s">
        <v>11439</v>
      </c>
      <c r="D93" s="21" t="s">
        <v>13042</v>
      </c>
    </row>
    <row r="94" spans="1:4" ht="18" x14ac:dyDescent="0.25">
      <c r="A94" s="22">
        <v>90</v>
      </c>
      <c r="B94" s="23" t="s">
        <v>13007</v>
      </c>
      <c r="C94" s="23" t="s">
        <v>13043</v>
      </c>
      <c r="D94" s="23" t="s">
        <v>13044</v>
      </c>
    </row>
    <row r="95" spans="1:4" ht="18" x14ac:dyDescent="0.25">
      <c r="A95" s="20">
        <v>91</v>
      </c>
      <c r="B95" s="21" t="s">
        <v>13007</v>
      </c>
      <c r="C95" s="21" t="s">
        <v>13045</v>
      </c>
      <c r="D95" s="21" t="s">
        <v>13044</v>
      </c>
    </row>
    <row r="96" spans="1:4" ht="18" x14ac:dyDescent="0.25">
      <c r="A96" s="22">
        <v>92</v>
      </c>
      <c r="B96" s="23" t="s">
        <v>13007</v>
      </c>
      <c r="C96" s="23" t="s">
        <v>13046</v>
      </c>
      <c r="D96" s="23" t="s">
        <v>13047</v>
      </c>
    </row>
    <row r="97" spans="1:4" ht="18" x14ac:dyDescent="0.25">
      <c r="A97" s="20">
        <v>93</v>
      </c>
      <c r="B97" s="21" t="s">
        <v>13007</v>
      </c>
      <c r="C97" s="21" t="s">
        <v>13048</v>
      </c>
      <c r="D97" s="21" t="s">
        <v>13049</v>
      </c>
    </row>
    <row r="98" spans="1:4" ht="18" x14ac:dyDescent="0.25">
      <c r="A98" s="22">
        <v>94</v>
      </c>
      <c r="B98" s="23" t="s">
        <v>13007</v>
      </c>
      <c r="C98" s="23" t="s">
        <v>13050</v>
      </c>
      <c r="D98" s="23" t="s">
        <v>13051</v>
      </c>
    </row>
    <row r="99" spans="1:4" ht="18" x14ac:dyDescent="0.25">
      <c r="A99" s="20">
        <v>95</v>
      </c>
      <c r="B99" s="21" t="s">
        <v>13007</v>
      </c>
      <c r="C99" s="21" t="s">
        <v>13052</v>
      </c>
      <c r="D99" s="21" t="s">
        <v>13051</v>
      </c>
    </row>
    <row r="100" spans="1:4" ht="18" x14ac:dyDescent="0.25">
      <c r="A100" s="22">
        <v>96</v>
      </c>
      <c r="B100" s="23" t="s">
        <v>13007</v>
      </c>
      <c r="C100" s="23" t="s">
        <v>13053</v>
      </c>
      <c r="D100" s="23" t="s">
        <v>13054</v>
      </c>
    </row>
    <row r="101" spans="1:4" ht="18" x14ac:dyDescent="0.25">
      <c r="A101" s="20">
        <v>97</v>
      </c>
      <c r="B101" s="21" t="s">
        <v>13007</v>
      </c>
      <c r="C101" s="21" t="s">
        <v>3645</v>
      </c>
      <c r="D101" s="21" t="s">
        <v>13055</v>
      </c>
    </row>
    <row r="102" spans="1:4" ht="18" x14ac:dyDescent="0.25">
      <c r="A102" s="22">
        <v>98</v>
      </c>
      <c r="B102" s="23" t="s">
        <v>13007</v>
      </c>
      <c r="C102" s="23" t="s">
        <v>13056</v>
      </c>
      <c r="D102" s="23" t="s">
        <v>13055</v>
      </c>
    </row>
    <row r="103" spans="1:4" ht="18" x14ac:dyDescent="0.25">
      <c r="A103" s="20">
        <v>99</v>
      </c>
      <c r="B103" s="21" t="s">
        <v>13007</v>
      </c>
      <c r="C103" s="21" t="s">
        <v>13057</v>
      </c>
      <c r="D103" s="21" t="s">
        <v>13058</v>
      </c>
    </row>
    <row r="104" spans="1:4" ht="18" x14ac:dyDescent="0.25">
      <c r="A104" s="22">
        <v>100</v>
      </c>
      <c r="B104" s="23" t="s">
        <v>13007</v>
      </c>
      <c r="C104" s="23" t="s">
        <v>13059</v>
      </c>
      <c r="D104" s="23" t="s">
        <v>13060</v>
      </c>
    </row>
    <row r="105" spans="1:4" ht="18" x14ac:dyDescent="0.25">
      <c r="A105" s="20">
        <v>101</v>
      </c>
      <c r="B105" s="21" t="s">
        <v>13007</v>
      </c>
      <c r="C105" s="21" t="s">
        <v>13061</v>
      </c>
      <c r="D105" s="21" t="s">
        <v>13062</v>
      </c>
    </row>
    <row r="106" spans="1:4" ht="18" x14ac:dyDescent="0.25">
      <c r="A106" s="22">
        <v>102</v>
      </c>
      <c r="B106" s="23" t="s">
        <v>13007</v>
      </c>
      <c r="C106" s="23" t="s">
        <v>13063</v>
      </c>
      <c r="D106" s="23" t="s">
        <v>13064</v>
      </c>
    </row>
    <row r="107" spans="1:4" ht="18" x14ac:dyDescent="0.25">
      <c r="A107" s="20">
        <v>103</v>
      </c>
      <c r="B107" s="21" t="s">
        <v>13007</v>
      </c>
      <c r="C107" s="21" t="s">
        <v>13065</v>
      </c>
      <c r="D107" s="21" t="s">
        <v>13064</v>
      </c>
    </row>
    <row r="108" spans="1:4" ht="18" x14ac:dyDescent="0.25">
      <c r="A108" s="22">
        <v>104</v>
      </c>
      <c r="B108" s="23" t="s">
        <v>13007</v>
      </c>
      <c r="C108" s="23" t="s">
        <v>13066</v>
      </c>
      <c r="D108" s="23" t="s">
        <v>13067</v>
      </c>
    </row>
    <row r="109" spans="1:4" ht="36" x14ac:dyDescent="0.25">
      <c r="A109" s="20">
        <v>105</v>
      </c>
      <c r="B109" s="21" t="s">
        <v>13068</v>
      </c>
      <c r="C109" s="21" t="s">
        <v>13068</v>
      </c>
      <c r="D109" s="21" t="s">
        <v>13069</v>
      </c>
    </row>
    <row r="110" spans="1:4" ht="36" x14ac:dyDescent="0.25">
      <c r="A110" s="22">
        <v>106</v>
      </c>
      <c r="B110" s="23" t="s">
        <v>13068</v>
      </c>
      <c r="C110" s="23" t="s">
        <v>13070</v>
      </c>
      <c r="D110" s="23" t="s">
        <v>13071</v>
      </c>
    </row>
    <row r="111" spans="1:4" ht="36" x14ac:dyDescent="0.25">
      <c r="A111" s="20">
        <v>107</v>
      </c>
      <c r="B111" s="21" t="s">
        <v>13068</v>
      </c>
      <c r="C111" s="21" t="s">
        <v>13072</v>
      </c>
      <c r="D111" s="21" t="s">
        <v>13073</v>
      </c>
    </row>
    <row r="112" spans="1:4" ht="36" x14ac:dyDescent="0.25">
      <c r="A112" s="22">
        <v>108</v>
      </c>
      <c r="B112" s="23" t="s">
        <v>13068</v>
      </c>
      <c r="C112" s="23" t="s">
        <v>13074</v>
      </c>
      <c r="D112" s="23" t="s">
        <v>13075</v>
      </c>
    </row>
    <row r="113" spans="1:4" ht="36" x14ac:dyDescent="0.25">
      <c r="A113" s="20">
        <v>109</v>
      </c>
      <c r="B113" s="21" t="s">
        <v>13068</v>
      </c>
      <c r="C113" s="21" t="s">
        <v>13076</v>
      </c>
      <c r="D113" s="21" t="s">
        <v>13077</v>
      </c>
    </row>
    <row r="114" spans="1:4" ht="36" x14ac:dyDescent="0.25">
      <c r="A114" s="22">
        <v>110</v>
      </c>
      <c r="B114" s="23" t="s">
        <v>13068</v>
      </c>
      <c r="C114" s="23" t="s">
        <v>13078</v>
      </c>
      <c r="D114" s="23" t="s">
        <v>13079</v>
      </c>
    </row>
    <row r="115" spans="1:4" ht="36" x14ac:dyDescent="0.25">
      <c r="A115" s="20">
        <v>111</v>
      </c>
      <c r="B115" s="21" t="s">
        <v>13068</v>
      </c>
      <c r="C115" s="21" t="s">
        <v>4501</v>
      </c>
      <c r="D115" s="21" t="s">
        <v>13080</v>
      </c>
    </row>
    <row r="116" spans="1:4" ht="18" x14ac:dyDescent="0.25">
      <c r="A116" s="22">
        <v>112</v>
      </c>
      <c r="B116" s="23" t="s">
        <v>13081</v>
      </c>
      <c r="C116" s="23" t="s">
        <v>13081</v>
      </c>
      <c r="D116" s="23" t="s">
        <v>13082</v>
      </c>
    </row>
    <row r="117" spans="1:4" ht="18" x14ac:dyDescent="0.25">
      <c r="A117" s="20">
        <v>113</v>
      </c>
      <c r="B117" s="21" t="s">
        <v>13081</v>
      </c>
      <c r="C117" s="21" t="s">
        <v>13083</v>
      </c>
      <c r="D117" s="21" t="s">
        <v>13084</v>
      </c>
    </row>
    <row r="118" spans="1:4" ht="18" x14ac:dyDescent="0.25">
      <c r="A118" s="22">
        <v>114</v>
      </c>
      <c r="B118" s="23" t="s">
        <v>13081</v>
      </c>
      <c r="C118" s="23" t="s">
        <v>13085</v>
      </c>
      <c r="D118" s="23" t="s">
        <v>13086</v>
      </c>
    </row>
    <row r="119" spans="1:4" ht="18" x14ac:dyDescent="0.25">
      <c r="A119" s="20">
        <v>115</v>
      </c>
      <c r="B119" s="21" t="s">
        <v>13081</v>
      </c>
      <c r="C119" s="21" t="s">
        <v>13087</v>
      </c>
      <c r="D119" s="21" t="s">
        <v>13088</v>
      </c>
    </row>
    <row r="120" spans="1:4" ht="18" x14ac:dyDescent="0.25">
      <c r="A120" s="22">
        <v>116</v>
      </c>
      <c r="B120" s="23" t="s">
        <v>13081</v>
      </c>
      <c r="C120" s="23" t="s">
        <v>13089</v>
      </c>
      <c r="D120" s="23" t="s">
        <v>13090</v>
      </c>
    </row>
    <row r="121" spans="1:4" ht="18" x14ac:dyDescent="0.25">
      <c r="A121" s="20">
        <v>117</v>
      </c>
      <c r="B121" s="21" t="s">
        <v>13081</v>
      </c>
      <c r="C121" s="21" t="s">
        <v>13091</v>
      </c>
      <c r="D121" s="21" t="s">
        <v>13092</v>
      </c>
    </row>
    <row r="122" spans="1:4" ht="18" x14ac:dyDescent="0.25">
      <c r="A122" s="22">
        <v>118</v>
      </c>
      <c r="B122" s="23" t="s">
        <v>13081</v>
      </c>
      <c r="C122" s="23" t="s">
        <v>13093</v>
      </c>
      <c r="D122" s="23" t="s">
        <v>13094</v>
      </c>
    </row>
    <row r="123" spans="1:4" ht="18" x14ac:dyDescent="0.25">
      <c r="A123" s="20">
        <v>119</v>
      </c>
      <c r="B123" s="21" t="s">
        <v>13081</v>
      </c>
      <c r="C123" s="21" t="s">
        <v>13095</v>
      </c>
      <c r="D123" s="21" t="s">
        <v>13096</v>
      </c>
    </row>
    <row r="124" spans="1:4" ht="18" x14ac:dyDescent="0.25">
      <c r="A124" s="22">
        <v>120</v>
      </c>
      <c r="B124" s="23" t="s">
        <v>13081</v>
      </c>
      <c r="C124" s="23" t="s">
        <v>13097</v>
      </c>
      <c r="D124" s="23" t="s">
        <v>13098</v>
      </c>
    </row>
    <row r="125" spans="1:4" ht="18" x14ac:dyDescent="0.25">
      <c r="A125" s="20">
        <v>121</v>
      </c>
      <c r="B125" s="21" t="s">
        <v>13081</v>
      </c>
      <c r="C125" s="21" t="s">
        <v>13099</v>
      </c>
      <c r="D125" s="21" t="s">
        <v>13100</v>
      </c>
    </row>
    <row r="126" spans="1:4" ht="18" x14ac:dyDescent="0.25">
      <c r="A126" s="22">
        <v>122</v>
      </c>
      <c r="B126" s="23" t="s">
        <v>13081</v>
      </c>
      <c r="C126" s="23" t="s">
        <v>13101</v>
      </c>
      <c r="D126" s="23" t="s">
        <v>13102</v>
      </c>
    </row>
    <row r="127" spans="1:4" ht="18" x14ac:dyDescent="0.25">
      <c r="A127" s="20">
        <v>123</v>
      </c>
      <c r="B127" s="21" t="s">
        <v>13081</v>
      </c>
      <c r="C127" s="21" t="s">
        <v>13103</v>
      </c>
      <c r="D127" s="21" t="s">
        <v>13104</v>
      </c>
    </row>
    <row r="128" spans="1:4" ht="18" x14ac:dyDescent="0.25">
      <c r="A128" s="22">
        <v>124</v>
      </c>
      <c r="B128" s="23" t="s">
        <v>13081</v>
      </c>
      <c r="C128" s="23" t="s">
        <v>13105</v>
      </c>
      <c r="D128" s="23" t="s">
        <v>13106</v>
      </c>
    </row>
    <row r="129" spans="1:4" ht="18" x14ac:dyDescent="0.25">
      <c r="A129" s="20">
        <v>125</v>
      </c>
      <c r="B129" s="21" t="s">
        <v>13081</v>
      </c>
      <c r="C129" s="21" t="s">
        <v>13107</v>
      </c>
      <c r="D129" s="21" t="s">
        <v>13108</v>
      </c>
    </row>
    <row r="130" spans="1:4" ht="18" x14ac:dyDescent="0.25">
      <c r="A130" s="22">
        <v>126</v>
      </c>
      <c r="B130" s="23" t="s">
        <v>13081</v>
      </c>
      <c r="C130" s="23" t="s">
        <v>13109</v>
      </c>
      <c r="D130" s="23" t="s">
        <v>13110</v>
      </c>
    </row>
    <row r="131" spans="1:4" ht="18" x14ac:dyDescent="0.25">
      <c r="A131" s="20">
        <v>127</v>
      </c>
      <c r="B131" s="21" t="s">
        <v>13081</v>
      </c>
      <c r="C131" s="21" t="s">
        <v>13111</v>
      </c>
      <c r="D131" s="21" t="s">
        <v>13112</v>
      </c>
    </row>
    <row r="132" spans="1:4" ht="18" x14ac:dyDescent="0.25">
      <c r="A132" s="22">
        <v>128</v>
      </c>
      <c r="B132" s="23" t="s">
        <v>13113</v>
      </c>
      <c r="C132" s="23" t="s">
        <v>13113</v>
      </c>
      <c r="D132" s="23" t="s">
        <v>13114</v>
      </c>
    </row>
    <row r="133" spans="1:4" ht="18" x14ac:dyDescent="0.25">
      <c r="A133" s="20">
        <v>129</v>
      </c>
      <c r="B133" s="21" t="s">
        <v>13113</v>
      </c>
      <c r="C133" s="21" t="s">
        <v>13115</v>
      </c>
      <c r="D133" s="21" t="s">
        <v>13116</v>
      </c>
    </row>
    <row r="134" spans="1:4" ht="18" x14ac:dyDescent="0.25">
      <c r="A134" s="22">
        <v>130</v>
      </c>
      <c r="B134" s="23" t="s">
        <v>13113</v>
      </c>
      <c r="C134" s="23" t="s">
        <v>13117</v>
      </c>
      <c r="D134" s="23" t="s">
        <v>13118</v>
      </c>
    </row>
    <row r="135" spans="1:4" ht="18" x14ac:dyDescent="0.25">
      <c r="A135" s="20">
        <v>131</v>
      </c>
      <c r="B135" s="21" t="s">
        <v>13113</v>
      </c>
      <c r="C135" s="21" t="s">
        <v>13119</v>
      </c>
      <c r="D135" s="21" t="s">
        <v>13120</v>
      </c>
    </row>
    <row r="136" spans="1:4" ht="18" x14ac:dyDescent="0.25">
      <c r="A136" s="22">
        <v>132</v>
      </c>
      <c r="B136" s="23" t="s">
        <v>13113</v>
      </c>
      <c r="C136" s="23" t="s">
        <v>13121</v>
      </c>
      <c r="D136" s="23" t="s">
        <v>13122</v>
      </c>
    </row>
    <row r="137" spans="1:4" ht="18" x14ac:dyDescent="0.25">
      <c r="A137" s="20">
        <v>133</v>
      </c>
      <c r="B137" s="21" t="s">
        <v>13113</v>
      </c>
      <c r="C137" s="21" t="s">
        <v>13123</v>
      </c>
      <c r="D137" s="21" t="s">
        <v>13124</v>
      </c>
    </row>
    <row r="138" spans="1:4" ht="18" x14ac:dyDescent="0.25">
      <c r="A138" s="22">
        <v>134</v>
      </c>
      <c r="B138" s="23" t="s">
        <v>13113</v>
      </c>
      <c r="C138" s="23" t="s">
        <v>13125</v>
      </c>
      <c r="D138" s="23" t="s">
        <v>13126</v>
      </c>
    </row>
    <row r="139" spans="1:4" ht="18" x14ac:dyDescent="0.25">
      <c r="A139" s="20">
        <v>135</v>
      </c>
      <c r="B139" s="21" t="s">
        <v>13127</v>
      </c>
      <c r="C139" s="21" t="s">
        <v>13127</v>
      </c>
      <c r="D139" s="21" t="s">
        <v>13128</v>
      </c>
    </row>
    <row r="140" spans="1:4" ht="18" x14ac:dyDescent="0.25">
      <c r="A140" s="22">
        <v>136</v>
      </c>
      <c r="B140" s="23" t="s">
        <v>13127</v>
      </c>
      <c r="C140" s="23" t="s">
        <v>13129</v>
      </c>
      <c r="D140" s="23" t="s">
        <v>13130</v>
      </c>
    </row>
    <row r="141" spans="1:4" ht="18" x14ac:dyDescent="0.25">
      <c r="A141" s="20">
        <v>137</v>
      </c>
      <c r="B141" s="21" t="s">
        <v>13127</v>
      </c>
      <c r="C141" s="21" t="s">
        <v>13131</v>
      </c>
      <c r="D141" s="21" t="s">
        <v>13132</v>
      </c>
    </row>
    <row r="142" spans="1:4" ht="18" x14ac:dyDescent="0.25">
      <c r="A142" s="22">
        <v>138</v>
      </c>
      <c r="B142" s="23" t="s">
        <v>13133</v>
      </c>
      <c r="C142" s="23" t="s">
        <v>13133</v>
      </c>
      <c r="D142" s="23" t="s">
        <v>13134</v>
      </c>
    </row>
    <row r="143" spans="1:4" ht="18" x14ac:dyDescent="0.25">
      <c r="A143" s="20">
        <v>139</v>
      </c>
      <c r="B143" s="21" t="s">
        <v>13133</v>
      </c>
      <c r="C143" s="21" t="s">
        <v>13135</v>
      </c>
      <c r="D143" s="21" t="s">
        <v>13136</v>
      </c>
    </row>
    <row r="144" spans="1:4" ht="18" x14ac:dyDescent="0.25">
      <c r="A144" s="22">
        <v>140</v>
      </c>
      <c r="B144" s="23" t="s">
        <v>13133</v>
      </c>
      <c r="C144" s="23" t="s">
        <v>13137</v>
      </c>
      <c r="D144" s="23" t="s">
        <v>13138</v>
      </c>
    </row>
    <row r="145" spans="1:4" ht="18" x14ac:dyDescent="0.25">
      <c r="A145" s="20">
        <v>141</v>
      </c>
      <c r="B145" s="21" t="s">
        <v>13133</v>
      </c>
      <c r="C145" s="21" t="s">
        <v>13139</v>
      </c>
      <c r="D145" s="21" t="s">
        <v>13140</v>
      </c>
    </row>
    <row r="146" spans="1:4" ht="18" x14ac:dyDescent="0.25">
      <c r="A146" s="22">
        <v>142</v>
      </c>
      <c r="B146" s="23" t="s">
        <v>13133</v>
      </c>
      <c r="C146" s="23" t="s">
        <v>13141</v>
      </c>
      <c r="D146" s="23" t="s">
        <v>13142</v>
      </c>
    </row>
    <row r="147" spans="1:4" ht="18" x14ac:dyDescent="0.25">
      <c r="A147" s="20">
        <v>143</v>
      </c>
      <c r="B147" s="21" t="s">
        <v>13133</v>
      </c>
      <c r="C147" s="21" t="s">
        <v>13143</v>
      </c>
      <c r="D147" s="21" t="s">
        <v>13144</v>
      </c>
    </row>
    <row r="148" spans="1:4" ht="18" x14ac:dyDescent="0.25">
      <c r="A148" s="22">
        <v>144</v>
      </c>
      <c r="B148" s="23" t="s">
        <v>13133</v>
      </c>
      <c r="C148" s="23" t="s">
        <v>13145</v>
      </c>
      <c r="D148" s="23" t="s">
        <v>13146</v>
      </c>
    </row>
    <row r="149" spans="1:4" ht="36" x14ac:dyDescent="0.25">
      <c r="A149" s="20">
        <v>145</v>
      </c>
      <c r="B149" s="21" t="s">
        <v>13147</v>
      </c>
      <c r="C149" s="21" t="s">
        <v>13147</v>
      </c>
      <c r="D149" s="21" t="s">
        <v>13148</v>
      </c>
    </row>
    <row r="150" spans="1:4" ht="36" x14ac:dyDescent="0.25">
      <c r="A150" s="22">
        <v>146</v>
      </c>
      <c r="B150" s="23" t="s">
        <v>13147</v>
      </c>
      <c r="C150" s="23" t="s">
        <v>13149</v>
      </c>
      <c r="D150" s="23" t="s">
        <v>13150</v>
      </c>
    </row>
    <row r="151" spans="1:4" ht="36" x14ac:dyDescent="0.25">
      <c r="A151" s="20">
        <v>147</v>
      </c>
      <c r="B151" s="21" t="s">
        <v>13147</v>
      </c>
      <c r="C151" s="21" t="s">
        <v>13151</v>
      </c>
      <c r="D151" s="21" t="s">
        <v>13152</v>
      </c>
    </row>
    <row r="152" spans="1:4" ht="36" x14ac:dyDescent="0.25">
      <c r="A152" s="22">
        <v>148</v>
      </c>
      <c r="B152" s="23" t="s">
        <v>13147</v>
      </c>
      <c r="C152" s="23" t="s">
        <v>13153</v>
      </c>
      <c r="D152" s="23" t="s">
        <v>13154</v>
      </c>
    </row>
    <row r="153" spans="1:4" ht="36" x14ac:dyDescent="0.25">
      <c r="A153" s="20">
        <v>149</v>
      </c>
      <c r="B153" s="21" t="s">
        <v>13147</v>
      </c>
      <c r="C153" s="21" t="s">
        <v>11627</v>
      </c>
      <c r="D153" s="21" t="s">
        <v>13155</v>
      </c>
    </row>
    <row r="154" spans="1:4" ht="36" x14ac:dyDescent="0.25">
      <c r="A154" s="22">
        <v>150</v>
      </c>
      <c r="B154" s="23" t="s">
        <v>13147</v>
      </c>
      <c r="C154" s="23" t="s">
        <v>13156</v>
      </c>
      <c r="D154" s="23" t="s">
        <v>13157</v>
      </c>
    </row>
  </sheetData>
  <autoFilter ref="A4:D154" xr:uid="{00000000-0009-0000-0000-00000D000000}"/>
  <printOptions horizontalCentered="1"/>
  <pageMargins left="0.75" right="0.75" top="1" bottom="1" header="0.5" footer="0.5"/>
  <pageSetup paperSize="9" fitToHeight="0" orientation="landscape"/>
  <headerFooter>
    <oddFooter>&amp;Cصفحة &amp;P من &amp;N&amp;R&amp;A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Index</vt:lpstr>
      <vt:lpstr>Print_Form</vt:lpstr>
      <vt:lpstr>ITP_Checklists</vt:lpstr>
      <vt:lpstr>Tolerances</vt:lpstr>
      <vt:lpstr>Tests</vt:lpstr>
      <vt:lpstr>Measurement</vt:lpstr>
      <vt:lpstr>BOQ_Template</vt:lpstr>
      <vt:lpstr>Contract_Clauses</vt:lpstr>
      <vt:lpstr>Common_Mistakes</vt:lpstr>
      <vt:lpstr>Forms_Index</vt:lpstr>
      <vt:lpstr>Trade_Summary</vt:lpstr>
      <vt:lpstr>Logs</vt:lpstr>
      <vt:lpstr>Lists</vt:lpstr>
      <vt:lpstr>Book_TOC</vt:lpstr>
      <vt:lpstr>Index!Print_Area</vt:lpstr>
      <vt:lpstr>Print_Form!Print_Area</vt:lpstr>
      <vt:lpstr>Book_TOC!Print_Titles</vt:lpstr>
      <vt:lpstr>BOQ_Template!Print_Titles</vt:lpstr>
      <vt:lpstr>Common_Mistakes!Print_Titles</vt:lpstr>
      <vt:lpstr>Contract_Clauses!Print_Titles</vt:lpstr>
      <vt:lpstr>Forms_Index!Print_Titles</vt:lpstr>
      <vt:lpstr>ITP_Checklists!Print_Titles</vt:lpstr>
      <vt:lpstr>Logs!Print_Titles</vt:lpstr>
      <vt:lpstr>Measurement!Print_Titles</vt:lpstr>
      <vt:lpstr>Print_Form!Print_Titles</vt:lpstr>
      <vt:lpstr>Tests!Print_Titles</vt:lpstr>
      <vt:lpstr>Tolerances!Print_Titles</vt:lpstr>
      <vt:lpstr>Trade_Summary!Print_Titles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Building Supervision QA/QC Toolkit</dc:title>
  <dc:creator>Ahmed Fathy</dc:creator>
  <cp:lastModifiedBy>Ahmed Fathy</cp:lastModifiedBy>
  <dcterms:created xsi:type="dcterms:W3CDTF">2026-10-05T22:01:00Z</dcterms:created>
  <dcterms:modified xsi:type="dcterms:W3CDTF">2026-11-03T20:27:18Z</dcterms:modified>
</cp:coreProperties>
</file>