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hmfa\OneDrive\Desktop\_Outputs\Rakeeza_Website_20261103_v1\library\files\"/>
    </mc:Choice>
  </mc:AlternateContent>
  <xr:revisionPtr revIDLastSave="0" documentId="8_{ED632DCB-1AE1-4BE2-B0E5-0F2D910259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1" r:id="rId1"/>
    <sheet name="Reference" sheetId="2" r:id="rId2"/>
    <sheet name="Letter_Generator" sheetId="3" r:id="rId3"/>
    <sheet name="Lists" sheetId="4" r:id="rId4"/>
  </sheets>
  <definedNames>
    <definedName name="_xlnm._FilterDatabase" localSheetId="1" hidden="1">Reference!$A$4:$S$220</definedName>
    <definedName name="_xlnm.Print_Area" localSheetId="2">Letter_Generator!$A$1:$B$41</definedName>
    <definedName name="_xlnm.Print_Titles" localSheetId="3">Lists!$4:$4</definedName>
    <definedName name="_xlnm.Print_Titles" localSheetId="1">Reference!$4:$4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3" l="1"/>
  <c r="B36" i="3"/>
  <c r="B35" i="3"/>
  <c r="B31" i="3"/>
  <c r="B26" i="3"/>
  <c r="B25" i="3"/>
  <c r="B27" i="3" s="1"/>
  <c r="B24" i="3"/>
  <c r="B23" i="3"/>
  <c r="B21" i="3"/>
  <c r="B29" i="3" s="1"/>
  <c r="B20" i="3"/>
  <c r="B19" i="3"/>
  <c r="B18" i="3"/>
  <c r="B17" i="3"/>
  <c r="B16" i="3"/>
  <c r="B15" i="3"/>
  <c r="B14" i="3"/>
  <c r="B13" i="3"/>
  <c r="B12" i="3"/>
  <c r="O220" i="2"/>
  <c r="C220" i="2"/>
  <c r="O219" i="2"/>
  <c r="C219" i="2"/>
  <c r="O218" i="2"/>
  <c r="C218" i="2"/>
  <c r="O217" i="2"/>
  <c r="C217" i="2"/>
  <c r="O216" i="2"/>
  <c r="C216" i="2"/>
  <c r="O215" i="2"/>
  <c r="C215" i="2"/>
  <c r="O214" i="2"/>
  <c r="C214" i="2"/>
  <c r="O213" i="2"/>
  <c r="C213" i="2"/>
  <c r="O212" i="2"/>
  <c r="C212" i="2"/>
  <c r="O211" i="2"/>
  <c r="C211" i="2"/>
  <c r="O210" i="2"/>
  <c r="C210" i="2"/>
  <c r="O209" i="2"/>
  <c r="C209" i="2"/>
  <c r="O208" i="2"/>
  <c r="C208" i="2"/>
  <c r="O207" i="2"/>
  <c r="C207" i="2"/>
  <c r="O206" i="2"/>
  <c r="C206" i="2"/>
  <c r="O205" i="2"/>
  <c r="C205" i="2"/>
  <c r="O204" i="2"/>
  <c r="C204" i="2"/>
  <c r="O203" i="2"/>
  <c r="C203" i="2"/>
  <c r="O202" i="2"/>
  <c r="C202" i="2"/>
  <c r="O201" i="2"/>
  <c r="C201" i="2"/>
  <c r="O200" i="2"/>
  <c r="C200" i="2"/>
  <c r="O199" i="2"/>
  <c r="C199" i="2"/>
  <c r="O198" i="2"/>
  <c r="C198" i="2"/>
  <c r="O197" i="2"/>
  <c r="C197" i="2"/>
  <c r="O196" i="2"/>
  <c r="C196" i="2"/>
  <c r="O195" i="2"/>
  <c r="C195" i="2"/>
  <c r="O194" i="2"/>
  <c r="C194" i="2"/>
  <c r="O193" i="2"/>
  <c r="C193" i="2"/>
  <c r="O192" i="2"/>
  <c r="C192" i="2"/>
  <c r="O191" i="2"/>
  <c r="C191" i="2"/>
  <c r="O190" i="2"/>
  <c r="C190" i="2"/>
  <c r="O189" i="2"/>
  <c r="C189" i="2"/>
  <c r="O188" i="2"/>
  <c r="C188" i="2"/>
  <c r="O187" i="2"/>
  <c r="C187" i="2"/>
  <c r="O186" i="2"/>
  <c r="C186" i="2"/>
  <c r="O185" i="2"/>
  <c r="C185" i="2"/>
  <c r="O184" i="2"/>
  <c r="C184" i="2"/>
  <c r="O183" i="2"/>
  <c r="C183" i="2"/>
  <c r="O182" i="2"/>
  <c r="C182" i="2"/>
  <c r="O181" i="2"/>
  <c r="C181" i="2"/>
  <c r="O180" i="2"/>
  <c r="C180" i="2"/>
  <c r="O179" i="2"/>
  <c r="C179" i="2"/>
  <c r="O178" i="2"/>
  <c r="C178" i="2"/>
  <c r="O177" i="2"/>
  <c r="C177" i="2"/>
  <c r="O176" i="2"/>
  <c r="C176" i="2"/>
  <c r="O175" i="2"/>
  <c r="C175" i="2"/>
  <c r="O174" i="2"/>
  <c r="C174" i="2"/>
  <c r="O173" i="2"/>
  <c r="C173" i="2"/>
  <c r="O172" i="2"/>
  <c r="C172" i="2"/>
  <c r="O171" i="2"/>
  <c r="C171" i="2"/>
  <c r="O170" i="2"/>
  <c r="C170" i="2"/>
  <c r="O169" i="2"/>
  <c r="C169" i="2"/>
  <c r="O168" i="2"/>
  <c r="C168" i="2"/>
  <c r="O167" i="2"/>
  <c r="C167" i="2"/>
  <c r="O166" i="2"/>
  <c r="C166" i="2"/>
  <c r="O165" i="2"/>
  <c r="C165" i="2"/>
  <c r="O164" i="2"/>
  <c r="C164" i="2"/>
  <c r="O163" i="2"/>
  <c r="C163" i="2"/>
  <c r="O162" i="2"/>
  <c r="C162" i="2"/>
  <c r="O161" i="2"/>
  <c r="C161" i="2"/>
  <c r="O160" i="2"/>
  <c r="C160" i="2"/>
  <c r="O159" i="2"/>
  <c r="C159" i="2"/>
  <c r="O158" i="2"/>
  <c r="C158" i="2"/>
  <c r="O157" i="2"/>
  <c r="C157" i="2"/>
  <c r="O156" i="2"/>
  <c r="C156" i="2"/>
  <c r="O155" i="2"/>
  <c r="C155" i="2"/>
  <c r="O154" i="2"/>
  <c r="C154" i="2"/>
  <c r="O153" i="2"/>
  <c r="C153" i="2"/>
  <c r="O152" i="2"/>
  <c r="C152" i="2"/>
  <c r="O151" i="2"/>
  <c r="C151" i="2"/>
  <c r="O150" i="2"/>
  <c r="C150" i="2"/>
  <c r="O149" i="2"/>
  <c r="C149" i="2"/>
  <c r="O148" i="2"/>
  <c r="C148" i="2"/>
  <c r="O147" i="2"/>
  <c r="C147" i="2"/>
  <c r="O146" i="2"/>
  <c r="C146" i="2"/>
  <c r="O145" i="2"/>
  <c r="C145" i="2"/>
  <c r="O144" i="2"/>
  <c r="C144" i="2"/>
  <c r="O143" i="2"/>
  <c r="C143" i="2"/>
  <c r="O142" i="2"/>
  <c r="C142" i="2"/>
  <c r="O141" i="2"/>
  <c r="C141" i="2"/>
  <c r="O140" i="2"/>
  <c r="C140" i="2"/>
  <c r="O139" i="2"/>
  <c r="C139" i="2"/>
  <c r="O138" i="2"/>
  <c r="C138" i="2"/>
  <c r="O137" i="2"/>
  <c r="C137" i="2"/>
  <c r="O136" i="2"/>
  <c r="C136" i="2"/>
  <c r="O135" i="2"/>
  <c r="C135" i="2"/>
  <c r="O134" i="2"/>
  <c r="C134" i="2"/>
  <c r="O133" i="2"/>
  <c r="C133" i="2"/>
  <c r="O132" i="2"/>
  <c r="C132" i="2"/>
  <c r="O131" i="2"/>
  <c r="C131" i="2"/>
  <c r="O130" i="2"/>
  <c r="C130" i="2"/>
  <c r="O129" i="2"/>
  <c r="C129" i="2"/>
  <c r="O128" i="2"/>
  <c r="C128" i="2"/>
  <c r="O127" i="2"/>
  <c r="C127" i="2"/>
  <c r="O126" i="2"/>
  <c r="C126" i="2"/>
  <c r="O125" i="2"/>
  <c r="C125" i="2"/>
  <c r="O124" i="2"/>
  <c r="C124" i="2"/>
  <c r="O123" i="2"/>
  <c r="C123" i="2"/>
  <c r="O122" i="2"/>
  <c r="C122" i="2"/>
  <c r="O121" i="2"/>
  <c r="C121" i="2"/>
  <c r="O120" i="2"/>
  <c r="C120" i="2"/>
  <c r="O119" i="2"/>
  <c r="C119" i="2"/>
  <c r="O118" i="2"/>
  <c r="C118" i="2"/>
  <c r="O117" i="2"/>
  <c r="C117" i="2"/>
  <c r="O116" i="2"/>
  <c r="C116" i="2"/>
  <c r="O115" i="2"/>
  <c r="C115" i="2"/>
  <c r="O114" i="2"/>
  <c r="C114" i="2"/>
  <c r="O113" i="2"/>
  <c r="C113" i="2"/>
  <c r="O112" i="2"/>
  <c r="C112" i="2"/>
  <c r="O111" i="2"/>
  <c r="C111" i="2"/>
  <c r="O110" i="2"/>
  <c r="C110" i="2"/>
  <c r="O109" i="2"/>
  <c r="C109" i="2"/>
  <c r="O108" i="2"/>
  <c r="C108" i="2"/>
  <c r="O107" i="2"/>
  <c r="C107" i="2"/>
  <c r="O106" i="2"/>
  <c r="C106" i="2"/>
  <c r="O105" i="2"/>
  <c r="C105" i="2"/>
  <c r="O104" i="2"/>
  <c r="C104" i="2"/>
  <c r="O103" i="2"/>
  <c r="C103" i="2"/>
  <c r="O102" i="2"/>
  <c r="C102" i="2"/>
  <c r="O101" i="2"/>
  <c r="C101" i="2"/>
  <c r="O100" i="2"/>
  <c r="C100" i="2"/>
  <c r="O99" i="2"/>
  <c r="C99" i="2"/>
  <c r="O98" i="2"/>
  <c r="C98" i="2"/>
  <c r="O97" i="2"/>
  <c r="C97" i="2"/>
  <c r="O96" i="2"/>
  <c r="C96" i="2"/>
  <c r="O95" i="2"/>
  <c r="C95" i="2"/>
  <c r="O94" i="2"/>
  <c r="C94" i="2"/>
  <c r="O93" i="2"/>
  <c r="C93" i="2"/>
  <c r="O92" i="2"/>
  <c r="C92" i="2"/>
  <c r="O91" i="2"/>
  <c r="C91" i="2"/>
  <c r="O90" i="2"/>
  <c r="C90" i="2"/>
  <c r="O89" i="2"/>
  <c r="C89" i="2"/>
  <c r="O88" i="2"/>
  <c r="C88" i="2"/>
  <c r="O87" i="2"/>
  <c r="C87" i="2"/>
  <c r="O86" i="2"/>
  <c r="C86" i="2"/>
  <c r="O85" i="2"/>
  <c r="C85" i="2"/>
  <c r="O84" i="2"/>
  <c r="C84" i="2"/>
  <c r="O83" i="2"/>
  <c r="C83" i="2"/>
  <c r="O82" i="2"/>
  <c r="C82" i="2"/>
  <c r="O81" i="2"/>
  <c r="C81" i="2"/>
  <c r="O80" i="2"/>
  <c r="C80" i="2"/>
  <c r="O79" i="2"/>
  <c r="C79" i="2"/>
  <c r="O78" i="2"/>
  <c r="C78" i="2"/>
  <c r="O77" i="2"/>
  <c r="C77" i="2"/>
  <c r="O76" i="2"/>
  <c r="C76" i="2"/>
  <c r="O75" i="2"/>
  <c r="C75" i="2"/>
  <c r="O74" i="2"/>
  <c r="C74" i="2"/>
  <c r="O73" i="2"/>
  <c r="C73" i="2"/>
  <c r="O72" i="2"/>
  <c r="C72" i="2"/>
  <c r="O71" i="2"/>
  <c r="C71" i="2"/>
  <c r="O70" i="2"/>
  <c r="C70" i="2"/>
  <c r="O69" i="2"/>
  <c r="C69" i="2"/>
  <c r="O68" i="2"/>
  <c r="C68" i="2"/>
  <c r="O67" i="2"/>
  <c r="C67" i="2"/>
  <c r="O66" i="2"/>
  <c r="C66" i="2"/>
  <c r="O65" i="2"/>
  <c r="C65" i="2"/>
  <c r="O64" i="2"/>
  <c r="C64" i="2"/>
  <c r="O63" i="2"/>
  <c r="C63" i="2"/>
  <c r="O62" i="2"/>
  <c r="C62" i="2"/>
  <c r="O61" i="2"/>
  <c r="C61" i="2"/>
  <c r="O60" i="2"/>
  <c r="C60" i="2"/>
  <c r="O59" i="2"/>
  <c r="C59" i="2"/>
  <c r="O58" i="2"/>
  <c r="C58" i="2"/>
  <c r="O57" i="2"/>
  <c r="C57" i="2"/>
  <c r="O56" i="2"/>
  <c r="C56" i="2"/>
  <c r="O55" i="2"/>
  <c r="C55" i="2"/>
  <c r="O54" i="2"/>
  <c r="C54" i="2"/>
  <c r="O53" i="2"/>
  <c r="C53" i="2"/>
  <c r="O52" i="2"/>
  <c r="C52" i="2"/>
  <c r="O51" i="2"/>
  <c r="C51" i="2"/>
  <c r="O50" i="2"/>
  <c r="C50" i="2"/>
  <c r="O49" i="2"/>
  <c r="C49" i="2"/>
  <c r="O48" i="2"/>
  <c r="C48" i="2"/>
  <c r="O47" i="2"/>
  <c r="C47" i="2"/>
  <c r="O46" i="2"/>
  <c r="C46" i="2"/>
  <c r="O45" i="2"/>
  <c r="C45" i="2"/>
  <c r="O44" i="2"/>
  <c r="C44" i="2"/>
  <c r="O43" i="2"/>
  <c r="C43" i="2"/>
  <c r="O42" i="2"/>
  <c r="C42" i="2"/>
  <c r="O41" i="2"/>
  <c r="C41" i="2"/>
  <c r="O40" i="2"/>
  <c r="C40" i="2"/>
  <c r="O39" i="2"/>
  <c r="C39" i="2"/>
  <c r="O38" i="2"/>
  <c r="C38" i="2"/>
  <c r="O37" i="2"/>
  <c r="C37" i="2"/>
  <c r="O36" i="2"/>
  <c r="C36" i="2"/>
  <c r="O35" i="2"/>
  <c r="C35" i="2"/>
  <c r="O34" i="2"/>
  <c r="C34" i="2"/>
  <c r="O33" i="2"/>
  <c r="C33" i="2"/>
  <c r="O32" i="2"/>
  <c r="C32" i="2"/>
  <c r="O31" i="2"/>
  <c r="C31" i="2"/>
  <c r="O30" i="2"/>
  <c r="C30" i="2"/>
  <c r="O29" i="2"/>
  <c r="C29" i="2"/>
  <c r="O28" i="2"/>
  <c r="C28" i="2"/>
  <c r="O27" i="2"/>
  <c r="C27" i="2"/>
  <c r="O26" i="2"/>
  <c r="C26" i="2"/>
  <c r="O25" i="2"/>
  <c r="C25" i="2"/>
  <c r="O24" i="2"/>
  <c r="C24" i="2"/>
  <c r="O23" i="2"/>
  <c r="C23" i="2"/>
  <c r="O22" i="2"/>
  <c r="C22" i="2"/>
  <c r="O21" i="2"/>
  <c r="C21" i="2"/>
  <c r="O20" i="2"/>
  <c r="C20" i="2"/>
  <c r="O19" i="2"/>
  <c r="C19" i="2"/>
  <c r="O18" i="2"/>
  <c r="C18" i="2"/>
  <c r="O17" i="2"/>
  <c r="C17" i="2"/>
  <c r="O16" i="2"/>
  <c r="C16" i="2"/>
  <c r="O15" i="2"/>
  <c r="C15" i="2"/>
  <c r="O14" i="2"/>
  <c r="C14" i="2"/>
  <c r="O13" i="2"/>
  <c r="C13" i="2"/>
  <c r="O12" i="2"/>
  <c r="C12" i="2"/>
  <c r="O11" i="2"/>
  <c r="C11" i="2"/>
  <c r="O10" i="2"/>
  <c r="C10" i="2"/>
  <c r="O9" i="2"/>
  <c r="B22" i="3" s="1"/>
  <c r="C9" i="2"/>
  <c r="O8" i="2"/>
  <c r="C8" i="2"/>
  <c r="O7" i="2"/>
  <c r="C7" i="2"/>
  <c r="O6" i="2"/>
  <c r="C6" i="2"/>
  <c r="O5" i="2"/>
  <c r="C5" i="2"/>
  <c r="A64" i="1"/>
  <c r="A63" i="1"/>
  <c r="A62" i="1"/>
  <c r="A61" i="1"/>
  <c r="A60" i="1"/>
  <c r="A59" i="1"/>
  <c r="A58" i="1"/>
  <c r="A57" i="1"/>
  <c r="A56" i="1"/>
  <c r="A55" i="1"/>
  <c r="A54" i="1"/>
  <c r="A53" i="1"/>
  <c r="A50" i="1"/>
  <c r="B50" i="1" s="1"/>
  <c r="A49" i="1"/>
  <c r="B49" i="1" s="1"/>
  <c r="A48" i="1"/>
  <c r="B48" i="1" s="1"/>
  <c r="A47" i="1"/>
  <c r="B47" i="1" s="1"/>
  <c r="A46" i="1"/>
  <c r="B46" i="1" s="1"/>
  <c r="A45" i="1"/>
  <c r="B45" i="1" s="1"/>
  <c r="A44" i="1"/>
  <c r="B44" i="1" s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3" i="1"/>
  <c r="C11" i="1"/>
  <c r="C40" i="1" l="1"/>
  <c r="C41" i="1" s="1"/>
  <c r="B32" i="3"/>
  <c r="B33" i="3"/>
  <c r="B34" i="3"/>
  <c r="B30" i="3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B55" i="1"/>
  <c r="C55" i="1"/>
  <c r="C54" i="1"/>
  <c r="B54" i="1"/>
  <c r="C53" i="1"/>
  <c r="B53" i="1"/>
  <c r="B39" i="3" l="1"/>
</calcChain>
</file>

<file path=xl/sharedStrings.xml><?xml version="1.0" encoding="utf-8"?>
<sst xmlns="http://schemas.openxmlformats.org/spreadsheetml/2006/main" count="3689" uniqueCount="2338">
  <si>
    <t>مرجع الرفض الفني وتقييم المطالبات</t>
  </si>
  <si>
    <t>مرجع جهاز الإشراف لقبول أو رفض الأعمال وتقييم مطالبات المقاول على أساس فني وتعاقدي موثق</t>
  </si>
  <si>
    <t>المرجع الفني: كتاب الإشراف الهندسي وأصول التنفيذ لمشروعات المباني، م. يسري أحمد عبد الرحيم، ط4 2018. القيم معاد صياغتها مع رقم صفحة الكتاب والكود المشار إليه.</t>
  </si>
  <si>
    <t>الجهة</t>
  </si>
  <si>
    <t>المبدعون العرب للاستشارات الهندسية (ACE)، الاستشاري المشرف</t>
  </si>
  <si>
    <t>إعداد</t>
  </si>
  <si>
    <t>م/ أحمد فتحي، مدير المشاريع</t>
  </si>
  <si>
    <t>التاريخ</t>
  </si>
  <si>
    <t>2026-10-05</t>
  </si>
  <si>
    <t>الإصدار</t>
  </si>
  <si>
    <t>v1</t>
  </si>
  <si>
    <t>الورقة</t>
  </si>
  <si>
    <t>المحتوى</t>
  </si>
  <si>
    <t>عدد الصفوف</t>
  </si>
  <si>
    <t>Reference</t>
  </si>
  <si>
    <t>سيناريو لكل نزاع: موقف المقاول، الأساس الفني والتعاقدي، الأدلة، قاعدة القرار، المعالجة، التكلفة، رقم نموذج الخطاب</t>
  </si>
  <si>
    <t>Letter_Generator</t>
  </si>
  <si>
    <t>اختيار السيناريو وإدخال بيانات المشروع فتتكون فقرات خطاب رسمي بالعربية بالمعادلات</t>
  </si>
  <si>
    <t>Lists</t>
  </si>
  <si>
    <t>قوائم التخصصات وفئات القرار والتكلفة ونماذج الخطابات المستخدمة في القوائم المنسدلة</t>
  </si>
  <si>
    <t>توزيع السيناريوهات حسب التخصص</t>
  </si>
  <si>
    <t>التخصص</t>
  </si>
  <si>
    <t>الاسم</t>
  </si>
  <si>
    <t>عدد السيناريوهات</t>
  </si>
  <si>
    <t>GEN</t>
  </si>
  <si>
    <t>SOIL</t>
  </si>
  <si>
    <t>PILE</t>
  </si>
  <si>
    <t>CONC</t>
  </si>
  <si>
    <t>FORM</t>
  </si>
  <si>
    <t>REBAR</t>
  </si>
  <si>
    <t>SLAB</t>
  </si>
  <si>
    <t>TANK</t>
  </si>
  <si>
    <t>STEEL</t>
  </si>
  <si>
    <t>ROAD</t>
  </si>
  <si>
    <t>MAS</t>
  </si>
  <si>
    <t>PLAS</t>
  </si>
  <si>
    <t>WP</t>
  </si>
  <si>
    <t>TILE</t>
  </si>
  <si>
    <t>CEIL</t>
  </si>
  <si>
    <t>WOOD</t>
  </si>
  <si>
    <t>METAL</t>
  </si>
  <si>
    <t>PAINT</t>
  </si>
  <si>
    <t>PLUMB</t>
  </si>
  <si>
    <t>ELEC</t>
  </si>
  <si>
    <t>FIRE</t>
  </si>
  <si>
    <t>HVAC</t>
  </si>
  <si>
    <t>HAND</t>
  </si>
  <si>
    <t>الإجمالي</t>
  </si>
  <si>
    <t>مطابقة مع عدد صفوف المرجع (يجب أن تكون صفرا)</t>
  </si>
  <si>
    <t>توزيع القرارات ونماذج الخطابات</t>
  </si>
  <si>
    <t>فئة القرار</t>
  </si>
  <si>
    <t>العدد</t>
  </si>
  <si>
    <t>نموذج الخطاب</t>
  </si>
  <si>
    <t>عدد الاستخدامات</t>
  </si>
  <si>
    <t>طريقة الاستخدام</t>
  </si>
  <si>
    <t>1. ابحث في ورقة Reference بالتصفية حسب التخصص أو فئة القرار، واقرأ الأساس الفني وقاعدة القرار قبل إصدار أي خطاب.</t>
  </si>
  <si>
    <t>2. في ورقة Letter_Generator اختر رقم السيناريو وأدخل بيانات المشروع والمقاول والموقع والتاريخ (الخلايا الصفراء) فتتكون فقرات الخطاب تلقائيا.</t>
  </si>
  <si>
    <t>3. انسخ الفقرات إلى النموذج المقابل في ملف الخطابات ACE_Claims_Rejection_Letters_20261005_v1.docx وراجع الصياغة قبل التوقيع.</t>
  </si>
  <si>
    <t>4. القيم مأخوذة من الكتاب المرجعي بإعادة صياغة؛ عند اختلافها مع مواصفات المشروع أو الكود المعتمد بالعقد تقدم مواصفات العقد.</t>
  </si>
  <si>
    <t>5. ألوان الخلايا: أزرق على أصفر مدخلات، أسود معادلات، أخضر معادلات مرتبطة بأوراق أخرى.</t>
  </si>
  <si>
    <t>مرجع سيناريوهات الرفض الفني والمطالبات</t>
  </si>
  <si>
    <t>رقم السيناريو</t>
  </si>
  <si>
    <t>رمز التخصص</t>
  </si>
  <si>
    <t>السيناريو محل الخلاف</t>
  </si>
  <si>
    <t>موقف المقاول المعتاد</t>
  </si>
  <si>
    <t>الأساس الفني والتعاقدي (المعيار والقيمة)</t>
  </si>
  <si>
    <t>صفحة الكتاب</t>
  </si>
  <si>
    <t>الكود أو المرجع المشار إليه</t>
  </si>
  <si>
    <t>الأدلة المطلوبة (اختبارات، سجلات، صور)</t>
  </si>
  <si>
    <t>قاعدة القرار</t>
  </si>
  <si>
    <t>خيارات المعالجة</t>
  </si>
  <si>
    <t>تحمل التكلفة</t>
  </si>
  <si>
    <t>رقم نموذج الخطاب</t>
  </si>
  <si>
    <t>اسم نموذج الخطاب</t>
  </si>
  <si>
    <t>صياغة الملاحظة في الخطاب</t>
  </si>
  <si>
    <t>الإجراء المطلوب</t>
  </si>
  <si>
    <t>المهلة (يوم)</t>
  </si>
  <si>
    <t>رموز المصدر في قاعدة البيانات</t>
  </si>
  <si>
    <t>CLM-001</t>
  </si>
  <si>
    <t>تعشيش سطحي بعد فك الشدة</t>
  </si>
  <si>
    <t>تعشيش تجميلي يعالج بمونة أسمنتية عادية دون تكسير</t>
  </si>
  <si>
    <t>يمنع ترميم التعشيش بمونة أسمنتية عادية لضعف الالتصاق، والمعالجة بمركبات ترميم Patching أو جراوت بعد طرطشة إيبوكسية</t>
  </si>
  <si>
    <t>ص 86، ص 111</t>
  </si>
  <si>
    <t>مواصفات المشروع، نشرة مادة الترميم</t>
  </si>
  <si>
    <t>صور قبل وبعد التكسير، قياس عمق ومساحة التعشيش، اعتماد مادة الترميم</t>
  </si>
  <si>
    <t>قبول بمعالجة</t>
  </si>
  <si>
    <t>سطحي لا يكشف الحديد: قبول بعد معالجة معتمدة؛ يكشف الحديد: يحال لبند التعشيش العميق</t>
  </si>
  <si>
    <t>تكسير حتى الخرسانة السليمة، طرطشة إيبوكسية، مونة ترميم أو جراوت غير منكمش، معالجة رطبة</t>
  </si>
  <si>
    <t>المقاول</t>
  </si>
  <si>
    <t>L04</t>
  </si>
  <si>
    <t>وجود تعشيش سطحي في العنصر بعد فك الشدة</t>
  </si>
  <si>
    <t>تنفيذ المعالجة المعتمدة بمادة ترميم مخصصة وتقديم طريقة العمل قبل البدء</t>
  </si>
  <si>
    <t>MIS06483، MIS06491</t>
  </si>
  <si>
    <t>CLM-002</t>
  </si>
  <si>
    <t>تعشيش عميق يكشف حديد التسليح في عنصر إنشائي</t>
  </si>
  <si>
    <t>العيب موضعي ولا يؤثر على سلامة العنصر</t>
  </si>
  <si>
    <t>التعشيش المؤثر على السلامة يستلزم شركة ترميم متخصصة تقدم تقرير طريقة المعالجة وضمانا مكتوبا</t>
  </si>
  <si>
    <t>ص 111</t>
  </si>
  <si>
    <t>مواصفات المشروع</t>
  </si>
  <si>
    <t>رفع مساحي للعيب، صور، تقرير شركة ترميم معتمدة، قلوب عند الشك في المقاومة</t>
  </si>
  <si>
    <t>تعليق لحين الاختبار</t>
  </si>
  <si>
    <t>يوقف التحميل على العنصر؛ تقرير متخصص يثبت إمكانية الإصلاح المضمون: قبول بمعالجة؛ تعذر ذلك: رفض وإزالة</t>
  </si>
  <si>
    <t>إصلاح إنشائي بجراوت أو خرسانة ترميم بمعرفة شركة متخصصة، قلب خرساني، اختبار تحميل</t>
  </si>
  <si>
    <t>L01</t>
  </si>
  <si>
    <t>تعشيش عميق ظاهر الحديد يمس قطاع العنصر الإنشائي</t>
  </si>
  <si>
    <t>إيقاف أي تحميل على العنصر وتقديم تقرير شركة ترميم متخصصة بطريقة المعالجة والضمان</t>
  </si>
  <si>
    <t>CON06289</t>
  </si>
  <si>
    <t>CLM-003</t>
  </si>
  <si>
    <t>تعشيش أسفل عمود صب بكامل ارتفاعه دون باب صب</t>
  </si>
  <si>
    <t>الصب مرة واحدة ممارسة معتادة بالسوق</t>
  </si>
  <si>
    <t>العمود الأعلى من 3 م يصب على مرحلتين بفتحة على ارتفاع 2.5 م لتفادي الانفصال الحبيبي والتعشيش أسفل العمود</t>
  </si>
  <si>
    <t>ص 106</t>
  </si>
  <si>
    <t>صور الشدة قبل الصب، محضر الاستلام، صور العيب بعد الفك</t>
  </si>
  <si>
    <t>تقييم العيب حسب العمق؛ سطحي: قبول بمعالجة؛ إنشائي: تقرير متخصص أو إزالة</t>
  </si>
  <si>
    <t>معالجة متخصصة، قلب خرساني، إلزام باب صب في باقي الأعمدة</t>
  </si>
  <si>
    <t>تنفيذ صب العمود بكامل ارتفاعه دون فتحة صب مع ظهور تعشيش بأسفله</t>
  </si>
  <si>
    <t>تقديم معالجة معتمدة للعيب والالتزام بالصب على مرحلتين لباقي الأعمدة</t>
  </si>
  <si>
    <t>MIS06525</t>
  </si>
  <si>
    <t>CLM-004</t>
  </si>
  <si>
    <t>ضعف نتائج مكعبات 7 أيام</t>
  </si>
  <si>
    <t>النتيجة المبكرة لا يعتد بها والانتظار لعمر 28 يوما</t>
  </si>
  <si>
    <t>نتيجة 7 أيام يجب أن تبلغ 70% إلى 75% من مقاومة 28 يوما، وعند ضعفها يوقف الصب فوق العنصر حتى ظهور نتيجة 28 يوما</t>
  </si>
  <si>
    <t>ص 45</t>
  </si>
  <si>
    <t>الكود المصري لتصميم وتنفيذ المنشآت الخرسانية</t>
  </si>
  <si>
    <t>تقرير المعمل المعتمد، سجل العينات بملصق الاستشاري</t>
  </si>
  <si>
    <t>إيقاف الصب فوق العنصر؛ تحقق 28 يوما: قبول؛ عدم تحققها: اختبار قلب</t>
  </si>
  <si>
    <t>الانتظار حتى 28 يوما، قلب خرساني عند الفشل</t>
  </si>
  <si>
    <t>حسب نتيجة الاختبار</t>
  </si>
  <si>
    <t>انخفاض نتائج مكعبات 7 أيام عن 70% من المقاومة المطلوبة</t>
  </si>
  <si>
    <t>إيقاف أي صب أو تحميل على العنصر لحين ظهور نتيجة 28 يوما</t>
  </si>
  <si>
    <t>MIS06470، TOL04077</t>
  </si>
  <si>
    <t>CLM-005</t>
  </si>
  <si>
    <t>عدم وفاء مكعبات 28 يوما بالمقاومة المميزة</t>
  </si>
  <si>
    <t>الفرق بسيط والخرسانة مقبولة بالمعاينة</t>
  </si>
  <si>
    <t>عدد أقل من 20 مكعبا: لا تقل أي نتيجة عن المقاومة المميزة والمدى 15% أو أقل؛ أكثر من 20: لا يزيد ما تحت المميزة عن 5%</t>
  </si>
  <si>
    <t>ص 46</t>
  </si>
  <si>
    <t>الكود المصري 2007</t>
  </si>
  <si>
    <t>تقارير المعمل، سجل الصب، أماكن العناصر الممثلة</t>
  </si>
  <si>
    <t>عدم الوفاء: اختبار قلب على حساب المقاول؛ فشل القلوب: اختبار تحميل؛ فشله: إزالة</t>
  </si>
  <si>
    <t>قلوب خرسانية، اختبار تحميل بعد 6 أسابيع، تدعيم أو إزالة</t>
  </si>
  <si>
    <t>L05</t>
  </si>
  <si>
    <t>نتائج مكعبات 28 يوما أقل من المقاومة المميزة المطلوبة</t>
  </si>
  <si>
    <t>إجراء اختبار قلب خرساني على العناصر الممثلة بمعمل معتمد على حساب المقاول</t>
  </si>
  <si>
    <t>TES05856، CON06280</t>
  </si>
  <si>
    <t>CLM-006</t>
  </si>
  <si>
    <t>فشل الأسطوانات حسب ACI</t>
  </si>
  <si>
    <t>متوسط النتائج قريب من المطلوب</t>
  </si>
  <si>
    <t>متوسط ثلاث نتائج متتالية لا يقل عن f'c والنتيجة الفردية لا تقل عن f'c ناقص 3.5 MPa حتى 35 MPa أو 0.90 f'c لما فوقها</t>
  </si>
  <si>
    <t>ACI 318M-11 5.6.3.3</t>
  </si>
  <si>
    <t>تقارير المعمل، أرقام الأسطوانات</t>
  </si>
  <si>
    <t>عدم الوفاء: قلوب على حساب المقاول؛ متوسط القلوب 85% وفردي 75% حسب ACI: قبول</t>
  </si>
  <si>
    <t>قلوب خرسانية، اختبار تحميل</t>
  </si>
  <si>
    <t>نتائج الأسطوانات لا تحقق شروط القبول</t>
  </si>
  <si>
    <t>إجراء قلوب خرسانية للعناصر الممثلة على حساب المقاول</t>
  </si>
  <si>
    <t>TES05857</t>
  </si>
  <si>
    <t>CLM-007</t>
  </si>
  <si>
    <t>نتائج القلب الخرساني دون الحد</t>
  </si>
  <si>
    <t>القلوب أضعف من الواقع بسبب الحفر</t>
  </si>
  <si>
    <t>الكود المصري: متوسط القلوب 75% وأقل قلب 65% من المقاومة المطلوبة؛ ACI: متوسط 85% وفردي 75%؛ 3 قلوب على الأقل</t>
  </si>
  <si>
    <t>ص 47، ملحق مصور ص 25</t>
  </si>
  <si>
    <t>الكود المصري 2007 فقرة 8-9-5، ACI 318M-11 5.6.5.4</t>
  </si>
  <si>
    <t>تقرير القلوب، خريطة الأماكن، كشف الحديد Cover-Meter</t>
  </si>
  <si>
    <t>وفاء القلوب: قبول؛ فشلها: اختبار تحميل بعد 6 أسابيع من الصب؛ فشله: رفض وإزالة أو تدعيم بتصميم معتمد</t>
  </si>
  <si>
    <t>اختبار تحميل، تدعيم بتصميم معتمد، إزالة وإعادة صب</t>
  </si>
  <si>
    <t>نتائج القلوب الخرسانية أقل من حدود القبول</t>
  </si>
  <si>
    <t>إجراء اختبار تحميل للعنصر وفق الكود على حساب المقاول بعد مرور 6 أسابيع من الصب</t>
  </si>
  <si>
    <t>TES05859، TES05895</t>
  </si>
  <si>
    <t>CLM-008</t>
  </si>
  <si>
    <t>الاعتراض على القلب لاحتوائه حديد تسليح</t>
  </si>
  <si>
    <t>العينة غير ممثلة وتعاد على حساب المالك</t>
  </si>
  <si>
    <t>يحدد مكان الحديد بجهاز Cover-Meter قبل أخذ القلب، والقلب المحتوي على حديد تصحح قراءته أو يعاد</t>
  </si>
  <si>
    <t>ص 48</t>
  </si>
  <si>
    <t>صور القلب، سجل الكشف بجهاز Cover-Meter</t>
  </si>
  <si>
    <t>رفض المطالبة</t>
  </si>
  <si>
    <t>تم الكشف المسبق ولا حديد بالعينة: رفض المطالبة؛ وجود حديد: تصحيح القراءة أو إعادة القلب</t>
  </si>
  <si>
    <t>تصحيح القراءة، قلب بديل</t>
  </si>
  <si>
    <t>اعتراض المقاول على قلب خرساني بدعوى احتوائه حديدا</t>
  </si>
  <si>
    <t>تقديم دليل فني على وجود الحديد بالعينة خلال المهلة وإلا تعتمد النتيجة</t>
  </si>
  <si>
    <t>MIS06472</t>
  </si>
  <si>
    <t>CLM-009</t>
  </si>
  <si>
    <t>طلب الاكتفاء بمطرقة شميدت أو الموجات فوق الصوتية</t>
  </si>
  <si>
    <t>الاختبار غير المتلف يثبت جودة الخرسانة</t>
  </si>
  <si>
    <t>مطرقة الارتداد والموجات فوق الصوتية تقييم تقريبي فقط ولا تغني عن القلب الذي يعد الوسيلة الدقيقة</t>
  </si>
  <si>
    <t>ص 49</t>
  </si>
  <si>
    <t>تقرير الاختبار غير المتلف</t>
  </si>
  <si>
    <t>يقبل كمؤشر لتحديد أماكن القلوب فقط</t>
  </si>
  <si>
    <t>قلب خرساني</t>
  </si>
  <si>
    <t>طلب المقاول قبول العنصر بنتائج اختبار غير متلف</t>
  </si>
  <si>
    <t>تنفيذ اختبار القلب المطلوب</t>
  </si>
  <si>
    <t>MIS06471، TES05861</t>
  </si>
  <si>
    <t>CLM-010</t>
  </si>
  <si>
    <t>طلب اختبار تحميل قبل مرور 6 أسابيع</t>
  </si>
  <si>
    <t>لتسريع الاستلام والانتقال للدور التالي</t>
  </si>
  <si>
    <t>أقل عمر لاختبار التحميل 6 أسابيع من تاريخ الصب</t>
  </si>
  <si>
    <t>الكود المصري 2007 فقرة 8-9-6</t>
  </si>
  <si>
    <t>تاريخ الصب، برنامج الاختبار</t>
  </si>
  <si>
    <t>يرفض التنفيذ قبل 6 أسابيع</t>
  </si>
  <si>
    <t>تأجيل الاختبار</t>
  </si>
  <si>
    <t>L07</t>
  </si>
  <si>
    <t>طلب إجراء اختبار تحميل قبل العمر المسموح</t>
  </si>
  <si>
    <t>إعادة جدولة الاختبار بعد مرور 6 أسابيع من الصب</t>
  </si>
  <si>
    <t>MIS06474، TOL04108</t>
  </si>
  <si>
    <t>CLM-011</t>
  </si>
  <si>
    <t>إضافة ماء للخرسانة الجاهزة بالموقع</t>
  </si>
  <si>
    <t>لتحسين التشغيلية في الطقس الحار</t>
  </si>
  <si>
    <t>يمنع إضافة الماء للخرسانة بالموقع لأنه يخفض المقاومة، ويستخدم ملدن معتمد حسب تعليمات الصانع</t>
  </si>
  <si>
    <t>ص 65، ص 133</t>
  </si>
  <si>
    <t>تذكرة التوريد، صور، شهادة المراقب</t>
  </si>
  <si>
    <t>رفض وإزالة</t>
  </si>
  <si>
    <t>رفض الحمولة؛ إذا صبت: قلب على حساب المقاول</t>
  </si>
  <si>
    <t>إعادة الحمولة، قلب خرساني للمصبوب</t>
  </si>
  <si>
    <t>L02</t>
  </si>
  <si>
    <t>إضافة ماء إلى حمولة خرسانة جاهزة بالموقع</t>
  </si>
  <si>
    <t>رفض الحمولة وإبعادها ومنع تكرار ذلك من السائقين وطاقم المضخة</t>
  </si>
  <si>
    <t>MIS06479، MIS06494</t>
  </si>
  <si>
    <t>CLM-012</t>
  </si>
  <si>
    <t>هبوط الخرسانة خارج السماح عند التوريد</t>
  </si>
  <si>
    <t>الفرق بسيط والصب يتطلب السرعة</t>
  </si>
  <si>
    <t>السماح ±20 مم للهبوط حتى 80 مم و±30 مم للأعلى، والحد الأقصى 200 مم و250 مم مع الملدنات</t>
  </si>
  <si>
    <t>ص 63، ص 66</t>
  </si>
  <si>
    <t>م.ق.م 5130-1/2006</t>
  </si>
  <si>
    <t>نتيجة اختبار الهبوط، تذكرة التوريد، الخلطة المعتمدة</t>
  </si>
  <si>
    <t>خارج السماح: رفض الحمولة</t>
  </si>
  <si>
    <t>إعادة الحمولة</t>
  </si>
  <si>
    <t>هبوط الحمولة خارج حدود السماح للخلطة المعتمدة</t>
  </si>
  <si>
    <t>رفض الحمولة واستبدالها بحمولة مطابقة</t>
  </si>
  <si>
    <t>TES05863</t>
  </si>
  <si>
    <t>CLM-013</t>
  </si>
  <si>
    <t>حرارة الخرسانة الطازجة أعلى من الحد</t>
  </si>
  <si>
    <t>الطقس حار ولا يمكن التحكم</t>
  </si>
  <si>
    <t>حرارة الخرسانة قبل الصب لا تزيد عن 35 °م، والأفضل 32 °م</t>
  </si>
  <si>
    <t>ص 64، ملحق مصور ص 11</t>
  </si>
  <si>
    <t>الكود المصري، ACI 305</t>
  </si>
  <si>
    <t>قراءة الترمومتر لكل حمولة، تذكرة التوريد</t>
  </si>
  <si>
    <t>أعلى من الحد: رفض الحمولة</t>
  </si>
  <si>
    <t>تبريد الخلطة بالثلج المحسوب من ماء الخلط، الصب في ساعات باردة</t>
  </si>
  <si>
    <t>حرارة الحمولة أعلى من الحد المسموح</t>
  </si>
  <si>
    <t>رفض الحمولة وتقديم خطة صب في الطقس الحار</t>
  </si>
  <si>
    <t>TOL04119، TES05890</t>
  </si>
  <si>
    <t>CLM-014</t>
  </si>
  <si>
    <t>الصب في الطقس الحار دون احتياطات</t>
  </si>
  <si>
    <t>الالتزام بالبرنامج يتطلب الصب</t>
  </si>
  <si>
    <t>يعد الطقس حارا عند تجاوز 36 °م في الظل أو معدل تبخر أكبر من 0.2 رطل/قدم2/ساعة، والحد الأقصى لحرارة الجو للصب 38 °م</t>
  </si>
  <si>
    <t>ص 64، ص 132</t>
  </si>
  <si>
    <t>ACI 305</t>
  </si>
  <si>
    <t>قراءات الحرارة والرياح، حساب معدل التبخر</t>
  </si>
  <si>
    <t>إيقاف وتصحيح</t>
  </si>
  <si>
    <t>تجاوز الحدود دون خطة معتمدة: إيقاف الصب</t>
  </si>
  <si>
    <t>تأجيل الصب، تبريد المواد، مصدات رياح، معالجة فورية</t>
  </si>
  <si>
    <t>L09</t>
  </si>
  <si>
    <t>بدء صب في ظروف طقس حار دون احتياطات معتمدة</t>
  </si>
  <si>
    <t>إيقاف الصب لحين تقديم واعتماد خطة الطقس الحار</t>
  </si>
  <si>
    <t>TOL04120، TOL04181</t>
  </si>
  <si>
    <t>CLM-015</t>
  </si>
  <si>
    <t>الصب في الطقس البارد</t>
  </si>
  <si>
    <t>الحرارة مقبولة والخرسانة ستتصلب</t>
  </si>
  <si>
    <t>يمنع الخلط والصب تحت 4 °م، وأقل حرارة للخرسانة 13 °م للقطاع حتى 300 مم و10 °م حتى 900 مم</t>
  </si>
  <si>
    <t>ص 65</t>
  </si>
  <si>
    <t>م.ق.م 5130-1/2006، ACI 306</t>
  </si>
  <si>
    <t>قراءات الحرارة، سجل الحماية والتغطية</t>
  </si>
  <si>
    <t>دون الحد: إيقاف الصب</t>
  </si>
  <si>
    <t>تسخين الماء، تغطية وعزل، تأجيل</t>
  </si>
  <si>
    <t>صب في درجة حرارة أقل من الحد المسموح</t>
  </si>
  <si>
    <t>إيقاف الصب وتقديم خطة حماية من البرودة</t>
  </si>
  <si>
    <t>TOL04124، TOL04125</t>
  </si>
  <si>
    <t>CLM-016</t>
  </si>
  <si>
    <t>أخذ العينة من بداية تفريغ الحمولة</t>
  </si>
  <si>
    <t>العينة ممثلة لأنها من نفس السيارة</t>
  </si>
  <si>
    <t>تؤخذ العينة بعد تفريغ 10% وقبل 90% من الحمولة، وبحضور الاستشاري وبملصق مرقم موقع</t>
  </si>
  <si>
    <t>ص 63، ملحق مصور ص 10</t>
  </si>
  <si>
    <t>سجل أخذ العينات، ملصقات العينات</t>
  </si>
  <si>
    <t>عينة مخالفة: لا يعتد بها ويعاد التقييم بالقلب على حساب المقاول</t>
  </si>
  <si>
    <t>أخذ عينات بطريقة غير ممثلة</t>
  </si>
  <si>
    <t>إعادة التقييم بقلوب خرسانية وتصحيح إجراء أخذ العينات</t>
  </si>
  <si>
    <t>MIS06475، MIS06514</t>
  </si>
  <si>
    <t>CLM-017</t>
  </si>
  <si>
    <t>الطعن في النتائج لإهمال معالجة العينات</t>
  </si>
  <si>
    <t>العينات أهملت ولذلك النتائج ضعيفة</t>
  </si>
  <si>
    <t>إهمال معالجة العينات أول 24 ساعة قد يفقد حتى 10% من المقاومة، والعينات مسؤولية المقاول</t>
  </si>
  <si>
    <t>ملحق مصور ص 12، ص 66</t>
  </si>
  <si>
    <t>سجل معالجة العينات، حرارة الحوض</t>
  </si>
  <si>
    <t>إهمال المقاول للعينات لا يسقط مسؤوليته؛ التقييم بالقلب على حسابه</t>
  </si>
  <si>
    <t>طعن المقاول في نتائج عينات أهمل معالجتها</t>
  </si>
  <si>
    <t>إجراء قلوب خرسانية على حساب المقاول</t>
  </si>
  <si>
    <t>MIS06513</t>
  </si>
  <si>
    <t>CLM-018</t>
  </si>
  <si>
    <t>قصور معالجة الخرسانة بالموقع</t>
  </si>
  <si>
    <t>الطقس مناسب والمعالجة غير ضرورية</t>
  </si>
  <si>
    <t>مدة المعالجة 7 أيام للأسمنت العادي و3 أيام لسريع الشك أو حتى 70% من fc، مع بطاقة معالجة موقعة يوميا</t>
  </si>
  <si>
    <t>ص 134، ملحق مصور ص 20</t>
  </si>
  <si>
    <t>ACI 318-08</t>
  </si>
  <si>
    <t>بطاقات المعالجة، صور، عينات حقلية</t>
  </si>
  <si>
    <t>قصور ثابت: عينات حقلية لا تقل عن 85% أو قلوب؛ فشلها: معالجة إنشائية</t>
  </si>
  <si>
    <t>استكمال المعالجة، عينات حقلية، قلب خرساني</t>
  </si>
  <si>
    <t>عدم تنفيذ المعالجة المطلوبة للعنصر</t>
  </si>
  <si>
    <t>استكمال المعالجة فورا وتقديم بطاقات المعالجة الموقعة</t>
  </si>
  <si>
    <t>TOL04191، CON06296</t>
  </si>
  <si>
    <t>CLM-019</t>
  </si>
  <si>
    <t>فاصل صب بارد بين الطبقات</t>
  </si>
  <si>
    <t>الفاصل طبيعي ولا يؤثر</t>
  </si>
  <si>
    <t>الفاصل الزمني بين طبقات الصب لا يزيد عن 20 دقيقة في الحر و30 دقيقة في البرد، وطبقات 30 إلى 50 سم</t>
  </si>
  <si>
    <t>ص 85</t>
  </si>
  <si>
    <t>سجل أوقات الحمولات، صور الفاصل</t>
  </si>
  <si>
    <t>فاصل في غير موقع معتمد: معالجة معتمدة وقلب عند الشك</t>
  </si>
  <si>
    <t>حقن إيبوكسي، قلب خرساني</t>
  </si>
  <si>
    <t>حدوث فاصل صب بارد غير مخطط</t>
  </si>
  <si>
    <t>تقديم طريقة معالجة معتمدة للفاصل</t>
  </si>
  <si>
    <t>TOL04161</t>
  </si>
  <si>
    <t>CLM-020</t>
  </si>
  <si>
    <t>صب فوق وصلة صب ناعمة أو متسخة</t>
  </si>
  <si>
    <t>الوصلة نظيفة بما يكفي</t>
  </si>
  <si>
    <t>يخشن سطح وصلة الصب وينظف ويرطب قبل الصب لضمان الترابط</t>
  </si>
  <si>
    <t>ص 364</t>
  </si>
  <si>
    <t>صور الوصلة قبل الصب</t>
  </si>
  <si>
    <t>قبل الصب: إيقاف لحين التجهيز؛ بعده: تقييم التسرب والترابط</t>
  </si>
  <si>
    <t>تخشين، مادة ربط معتمدة، حقن</t>
  </si>
  <si>
    <t>تجهيز وصلة الصب غير مطابق</t>
  </si>
  <si>
    <t>تخشين وتنظيف وترطيب الوصلة قبل استئناف الصب</t>
  </si>
  <si>
    <t>MIS06497</t>
  </si>
  <si>
    <t>CLM-021</t>
  </si>
  <si>
    <t>ميل رأسية العمود أكبر من المسموح</t>
  </si>
  <si>
    <t>الميل بسيط ويعالج باللياسة</t>
  </si>
  <si>
    <t>الميل المسموح 5 مم لكل 6 م ارتفاع، وعند تجاوزه يعاد حساب مقاومة العمود</t>
  </si>
  <si>
    <t>ص 111، ملحق مصور ص 16</t>
  </si>
  <si>
    <t>رفع مساحي بالشاغول أو جهاز المحطة الشاملة</t>
  </si>
  <si>
    <t>ضمن السماح: قبول؛ خارجه: مراجعة إنشائية؛ عدم الكفاية: إزالة</t>
  </si>
  <si>
    <t>مراجعة المصمم، تكبير القطاع، إزالة</t>
  </si>
  <si>
    <t>ميل العمود عن الرأسية أكبر من 5 مم لكل 6 م</t>
  </si>
  <si>
    <t>تقديم رفع مساحي ومراجعة إنشائية معتمدة قبل استكمال الأعمال فوقه</t>
  </si>
  <si>
    <t>TOL04178، TOL04225</t>
  </si>
  <si>
    <t>CLM-022</t>
  </si>
  <si>
    <t>انحراف العمود عن المحاور</t>
  </si>
  <si>
    <t>الانحراف يعالج في التشطيب</t>
  </si>
  <si>
    <t>انحراف العمود عن المحور لا يزيد عن 5 مم في الباكية أو لكل 6 م</t>
  </si>
  <si>
    <t>ملحق مصور ص 17</t>
  </si>
  <si>
    <t>رفع مساحي للمحاور</t>
  </si>
  <si>
    <t>ضمن السماح: قبول؛ خارجه: مراجعة لا مركزية الحمل</t>
  </si>
  <si>
    <t>مراجعة إنشائية، تعديل</t>
  </si>
  <si>
    <t>انحراف موقع العمود عن المحور المعتمد</t>
  </si>
  <si>
    <t>تقديم رفع مساحي ومراجعة إنشائية</t>
  </si>
  <si>
    <t>TOL04227</t>
  </si>
  <si>
    <t>CLM-023</t>
  </si>
  <si>
    <t>نقص سمك البلاطة عن التصميم</t>
  </si>
  <si>
    <t>النقص داخل حدود التنفيذ</t>
  </si>
  <si>
    <t>تفاوت سمك البلاطة المسموح زيادة 10 مم أو نقص 5 مم</t>
  </si>
  <si>
    <t>ملحق مصور ص 22</t>
  </si>
  <si>
    <t>قياس السمك بالقلوب أو الثقوب، رفع مساحي</t>
  </si>
  <si>
    <t>خصم</t>
  </si>
  <si>
    <t>نقص ضمن السماح: قبول؛ أكبر: مراجعة إنشائية مع خصم الحجم الناقص</t>
  </si>
  <si>
    <t>مراجعة إنشائية، تدعيم، خصم</t>
  </si>
  <si>
    <t>L11</t>
  </si>
  <si>
    <t>نقص سمك البلاطة عن المسموح</t>
  </si>
  <si>
    <t>تقديم قياسات السمك والمراجعة الإنشائية، ويخصم الحجم الناقص</t>
  </si>
  <si>
    <t>TOL04229</t>
  </si>
  <si>
    <t>CLM-024</t>
  </si>
  <si>
    <t>بقع باهتة اللون في الخرسانة</t>
  </si>
  <si>
    <t>اختلاف لون تجميلي</t>
  </si>
  <si>
    <t>اختلاف لون الخرسانة قد يدل على نقص محتوى الأسمنت ويلزم فحص سببه</t>
  </si>
  <si>
    <t>ص 135</t>
  </si>
  <si>
    <t>صور، تذاكر التوريد، اختبار غير متلف لتحديد القلوب</t>
  </si>
  <si>
    <t>تحديد السبب؛ شك في المقاومة: قلب خرساني</t>
  </si>
  <si>
    <t>قلب خرساني، معالجة سطحية</t>
  </si>
  <si>
    <t>ظهور بقع باهتة في سطح الخرسانة</t>
  </si>
  <si>
    <t>إجراء فحص لتحديد السبب وقلوب عند الحاجة</t>
  </si>
  <si>
    <t>MIS06496</t>
  </si>
  <si>
    <t>CLM-025</t>
  </si>
  <si>
    <t>تكسير الخرسانة بعد الصب لعمل فتحات</t>
  </si>
  <si>
    <t>الفتحة مطلوبة للخدمات</t>
  </si>
  <si>
    <t>تحدد الفتحات والفجوات بالشدة قبل الصب، والتكسير اللاحق يضعف العنصر</t>
  </si>
  <si>
    <t>ص 119</t>
  </si>
  <si>
    <t>مخططات التنسيق، صور</t>
  </si>
  <si>
    <t>إيقاف التكسير؛ اعتماد إنشائي للفتحة وطريقة قطع ميكانيكي وتسليح تعويضي</t>
  </si>
  <si>
    <t>قطع بالمنشار، تسليح تعويضي، تدعيم</t>
  </si>
  <si>
    <t>تكسير عنصر خرساني منفذ لعمل فتحة دون اعتماد</t>
  </si>
  <si>
    <t>إيقاف التكسير وتقديم طلب اعتماد إنشائي للفتحة</t>
  </si>
  <si>
    <t>MIS06493</t>
  </si>
  <si>
    <t>CLM-026</t>
  </si>
  <si>
    <t>صب أعمدة فاصل التمدد معا</t>
  </si>
  <si>
    <t>التنفيذ أسرع</t>
  </si>
  <si>
    <t>تصب أعمدة ورقاب فاصل التمدد كل جهة على حدة حتى لا يلغى الفاصل</t>
  </si>
  <si>
    <t>ص 88، ص 106</t>
  </si>
  <si>
    <t>صور، مخطط الفاصل</t>
  </si>
  <si>
    <t>إلغاء الفاصل: إزالة وإعادة التنفيذ</t>
  </si>
  <si>
    <t>إزالة وإعادة صب مع الفاصل</t>
  </si>
  <si>
    <t>L03</t>
  </si>
  <si>
    <t>صب عمودي فاصل التمدد صبة واحدة</t>
  </si>
  <si>
    <t>إزالة الجزء المخالف وإعادة التنفيذ مع الفاصل</t>
  </si>
  <si>
    <t>MIS06520، MIS06526</t>
  </si>
  <si>
    <t>CLM-027</t>
  </si>
  <si>
    <t>تشرخ البلاطة الأرضية لصب الألواح بدون فاصل زمني</t>
  </si>
  <si>
    <t>التشرخ انكماش طبيعي</t>
  </si>
  <si>
    <t>تصب الألواح شطرنجيا بفاصل 7 أيام على الأقل، وتقطع فواصل التحكم مبكرا بعمق T/4</t>
  </si>
  <si>
    <t>ص 365، ص 367</t>
  </si>
  <si>
    <t>خريطة الشروخ، سجل الصب</t>
  </si>
  <si>
    <t>شروخ شعرية: حقن وسد؛ شروخ نافذة أو هبوط: إزالة الألواح</t>
  </si>
  <si>
    <t>قطع وسد بمادة مرنة، حقن، استبدال لوح</t>
  </si>
  <si>
    <t>تشرخ البلاطة الأرضية لمخالفة نظام صب الألواح والفواصل</t>
  </si>
  <si>
    <t>تقديم معالجة معتمدة للشروخ</t>
  </si>
  <si>
    <t>MIS06498، MIS06500</t>
  </si>
  <si>
    <t>CLM-028</t>
  </si>
  <si>
    <t>استخدام أسمنت CEM II 32.5N</t>
  </si>
  <si>
    <t>الأسمنت متاح ومطابق للمواصفات القياسية</t>
  </si>
  <si>
    <t>يستخدم CEM I 42.5N أو المقاوم للكبريتات حسب التصميم، والحجري 32.5N يضعف المقاومة والديمومة</t>
  </si>
  <si>
    <t>ص 42</t>
  </si>
  <si>
    <t>شهادات الأسمنت، الخلطة المعتمدة</t>
  </si>
  <si>
    <t>مخالفة الخلطة المعتمدة: رفض المادة والتقييم بالقلب لما صب</t>
  </si>
  <si>
    <t>استبدال الأسمنت، قلب خرساني</t>
  </si>
  <si>
    <t>استخدام نوع أسمنت غير معتمد</t>
  </si>
  <si>
    <t>إبعاد الأسمنت غير المعتمد وتقديم شهادات النوع المعتمد</t>
  </si>
  <si>
    <t>MIS06467</t>
  </si>
  <si>
    <t>CLM-029</t>
  </si>
  <si>
    <t>فشل الخلطات التأكيدية</t>
  </si>
  <si>
    <t>النتائج كافية للبدء</t>
  </si>
  <si>
    <t>متوسط الخلطات التأكيدية لا يقل عن المقاومة المميزة زائد 6.5 ن/مم2 ولا مكعب أقل من المميزة والمدى 15% أو أقل</t>
  </si>
  <si>
    <t>نتائج الخلطات الثلاث</t>
  </si>
  <si>
    <t>عدم الوفاء: رفض الخلطة وإعادة التصميم</t>
  </si>
  <si>
    <t>إعادة تصميم الخلطة</t>
  </si>
  <si>
    <t>الخلطات التأكيدية لا تحقق شروط القبول</t>
  </si>
  <si>
    <t>تقديم خلطة معاد تصميمها واختبارها</t>
  </si>
  <si>
    <t>TES05832</t>
  </si>
  <si>
    <t>CLM-030</t>
  </si>
  <si>
    <t>ركام غير مطابق للكلوريدات أو الكبريتات أو التآكل</t>
  </si>
  <si>
    <t>الركام من مصدر مستخدم بمشاريع أخرى</t>
  </si>
  <si>
    <t>الكلوريدات 0.05% أو أقل، الكبريتات SO3 0.4% أو أقل، تآكل لوس أنجلوس 50% أو أقل</t>
  </si>
  <si>
    <t>ص 44، ص 45</t>
  </si>
  <si>
    <t>BS 812، BS 1377، ASTM C33</t>
  </si>
  <si>
    <t>تقارير معمل الركام</t>
  </si>
  <si>
    <t>خارج الحدود: رفض المصدر</t>
  </si>
  <si>
    <t>تغيير المصدر</t>
  </si>
  <si>
    <t>نتائج اختبارات الركام خارج الحدود</t>
  </si>
  <si>
    <t>رفض المصدر وتقديم مصدر بديل مع اختباراته</t>
  </si>
  <si>
    <t>TES05837، TES05838، TES05839</t>
  </si>
  <si>
    <t>CLM-031</t>
  </si>
  <si>
    <t>خلاف على حجم الخرسانة الجاهزة الموردة</t>
  </si>
  <si>
    <t>الكمية الموردة حسب التذاكر</t>
  </si>
  <si>
    <t>تختبر كثافة الخرسانة الطازجة بوعاء معلوم الحجم يوميا وعند الشك للتحقق من الحجم المورد</t>
  </si>
  <si>
    <t>ملحق مصور ص 10</t>
  </si>
  <si>
    <t>اختبار الكثافة، تذاكر الوزن، الحصر الهندسي</t>
  </si>
  <si>
    <t>الكميات تحسب هندسيا من الرسومات وليس بالتذاكر</t>
  </si>
  <si>
    <t>مطابقة الكثافة، حصر هندسي</t>
  </si>
  <si>
    <t>لا تكلفة إضافية</t>
  </si>
  <si>
    <t>L06</t>
  </si>
  <si>
    <t>خلاف على الحجم المورد من الخرسانة الجاهزة</t>
  </si>
  <si>
    <t>اعتماد الحصر الهندسي وتقديم اختبار الكثافة عند الاعتراض</t>
  </si>
  <si>
    <t>TES05889، CON06292</t>
  </si>
  <si>
    <t>CLM-032</t>
  </si>
  <si>
    <t>مطالبة بهالك الخرسانة</t>
  </si>
  <si>
    <t>الهالك جزء من التكلفة الفعلية ويجب سداده</t>
  </si>
  <si>
    <t>تقاس الخرسانة هندسيا من الرسومات التنفيذية ولا تحتسب الكميات الزائدة الناتجة عن خطأ التنفيذ أو الهالك</t>
  </si>
  <si>
    <t>ص 76، ص 155</t>
  </si>
  <si>
    <t>مواصفات بنود الأعمال، جدول الكميات</t>
  </si>
  <si>
    <t>الحصر الهندسي، تذاكر التوريد</t>
  </si>
  <si>
    <t>الهالك محمل على سعر الوحدة؛ رفض المطالبة</t>
  </si>
  <si>
    <t>لا يوجد</t>
  </si>
  <si>
    <t>مطالبة المقاول بسداد هالك الخرسانة</t>
  </si>
  <si>
    <t>المحاسبة بالحصر الهندسي وفق طريقة القياس التعاقدية</t>
  </si>
  <si>
    <t>MEA06132، MEA06134</t>
  </si>
  <si>
    <t>CLM-033</t>
  </si>
  <si>
    <t>زيادة خرسانة النظافة لعدم دقة مناسيب الحفر</t>
  </si>
  <si>
    <t>الزيادة نفذت فعلا ويجب سدادها</t>
  </si>
  <si>
    <t>خرسانة الفرشة تحسب بالمسطح ولا تحتسب الزيادة الناتجة عن خطأ التنفيذ أو عدم دقة مناسيب الحفر</t>
  </si>
  <si>
    <t>ص 76</t>
  </si>
  <si>
    <t>جدول الكميات</t>
  </si>
  <si>
    <t>رفع مناسيب الحفر، الحصر</t>
  </si>
  <si>
    <t>مطالبة بكميات خرسانة نظافة زائدة</t>
  </si>
  <si>
    <t>المحاسبة بالأبعاد التعاقدية</t>
  </si>
  <si>
    <t>MEA06133</t>
  </si>
  <si>
    <t>CLM-034</t>
  </si>
  <si>
    <t>احتساب التقاطعات بين الكمرات والأعمدة مرتين</t>
  </si>
  <si>
    <t>كل عنصر يقاس كاملا</t>
  </si>
  <si>
    <t>الأعمدة تقاس حتى أسفل البلاطة، والكمرات بالطول الصافي بين الركائز، والتقاطعات لا تحتسب أكثر من مرة</t>
  </si>
  <si>
    <t>ص 155</t>
  </si>
  <si>
    <t>المواصفات المصرية لبنود الأعمال</t>
  </si>
  <si>
    <t>مذكرة الحصر</t>
  </si>
  <si>
    <t>خصم الكميات المكررة</t>
  </si>
  <si>
    <t>تصحيح الحصر</t>
  </si>
  <si>
    <t>ازدواج احتساب حجم التقاطعات في الحصر</t>
  </si>
  <si>
    <t>تصحيح الحصر وخصم الكميات المكررة</t>
  </si>
  <si>
    <t>MEA06135، MEA06136</t>
  </si>
  <si>
    <t>CLM-035</t>
  </si>
  <si>
    <t>هزاز يسحب الخرسانة أو يلمس الحديد</t>
  </si>
  <si>
    <t>الهز ضروري لدفع الخرسانة</t>
  </si>
  <si>
    <t>يغمس الهزاز رأسيا على مسافات منتظمة بطبقات نحو 300 مم ولا يسحب به الخرسانة ولا يلمس الحديد</t>
  </si>
  <si>
    <t>ص 85، ص 110، ص 429</t>
  </si>
  <si>
    <t>ملاحظة الصب، صور</t>
  </si>
  <si>
    <t>إيقاف الطريقة وتصحيحها؛ ظهور عيوب: معالجة</t>
  </si>
  <si>
    <t>تدريب الطاقم، معالجة العيوب</t>
  </si>
  <si>
    <t>استخدام الهزاز بطريقة تسبب الانفصال الحبيبي</t>
  </si>
  <si>
    <t>تصحيح طريقة الهز فورا</t>
  </si>
  <si>
    <t>MIS06482، MIS06506</t>
  </si>
  <si>
    <t>CLM-036</t>
  </si>
  <si>
    <t>إسقاط الخرسانة من ارتفاع داخل فرم عميقة</t>
  </si>
  <si>
    <t>الضخ من أعلى أسرع</t>
  </si>
  <si>
    <t>يمد خرطوم المضخة داخل الفرم قرب سطح الصب أو يستخدم أنبوب إسقاط لتفادي الانفصال</t>
  </si>
  <si>
    <t>ص 428، ص 429، ص 431</t>
  </si>
  <si>
    <t>إيقاف الطريقة؛ عيوب بعد الفك: تقييم</t>
  </si>
  <si>
    <t>أنبوب إسقاط، خرطوم مرن</t>
  </si>
  <si>
    <t>صب بسقوط حر من ارتفاع كبير</t>
  </si>
  <si>
    <t>إيقاف الصب لحين توفير وسيلة إسقاط مناسبة</t>
  </si>
  <si>
    <t>MIS06505، MIS06510</t>
  </si>
  <si>
    <t>CLM-037</t>
  </si>
  <si>
    <t>محطة خرسانة بموازين غير معايرة</t>
  </si>
  <si>
    <t>المحطة معتمدة من جهات أخرى</t>
  </si>
  <si>
    <t>دقة الموازين ±0.2% من السعة وتجدد شهادة المعايرة كل 6 أشهر</t>
  </si>
  <si>
    <t>ص 16</t>
  </si>
  <si>
    <t>م.ق.م 1-5130/2006، ASTM C94</t>
  </si>
  <si>
    <t>شهادة المعايرة</t>
  </si>
  <si>
    <t>شهادة منتهية: إيقاف التوريد من المحطة</t>
  </si>
  <si>
    <t>معايرة المحطة</t>
  </si>
  <si>
    <t>انتهاء صلاحية معايرة موازين المحطة</t>
  </si>
  <si>
    <t>إيقاف التوريد لحين تقديم شهادة معايرة سارية</t>
  </si>
  <si>
    <t>TES05830</t>
  </si>
  <si>
    <t>CLM-038</t>
  </si>
  <si>
    <t>ماكينة كسر بشهادة معايرة منتهية</t>
  </si>
  <si>
    <t>النتائج صحيحة رغم انتهاء المعايرة</t>
  </si>
  <si>
    <t>معايرة ماكينة الكسر أقل من 18 شهرا ويفضل سنويا</t>
  </si>
  <si>
    <t>ص 66</t>
  </si>
  <si>
    <t>شهادة منتهية: لا يعتد بالنتائج ويعاد الاختبار بمعمل معتمد</t>
  </si>
  <si>
    <t>إعادة الاختبار بعينات احتياطية أو قلوب</t>
  </si>
  <si>
    <t>L10</t>
  </si>
  <si>
    <t>اختبار العينات على ماكينة غير معايرة</t>
  </si>
  <si>
    <t>إعادة الاختبار بمعمل بمعايرة سارية</t>
  </si>
  <si>
    <t>TES05871</t>
  </si>
  <si>
    <t>CLM-039</t>
  </si>
  <si>
    <t>هواء محبوس زائد بالخرسانة</t>
  </si>
  <si>
    <t>النسبة لا تؤثر</t>
  </si>
  <si>
    <t>محتوى الهواء 2% أو أقل بدون إضافات و3% أو أقل مع الإضافات</t>
  </si>
  <si>
    <t>ص 43</t>
  </si>
  <si>
    <t>الكود المصري</t>
  </si>
  <si>
    <t>نتيجة اختبار الهواء</t>
  </si>
  <si>
    <t>تجاوز: رفض الحمولة أو الخلطة</t>
  </si>
  <si>
    <t>تعديل الخلطة</t>
  </si>
  <si>
    <t>محتوى هواء أعلى من الحد</t>
  </si>
  <si>
    <t>رفض الحمولة وتعديل الخلطة</t>
  </si>
  <si>
    <t>TOL04054، TOL04055</t>
  </si>
  <si>
    <t>CLM-040</t>
  </si>
  <si>
    <t>خرسانة ذاتية الدمك خارج حدود الانسياب</t>
  </si>
  <si>
    <t>الخلطة تنساب بشكل كاف</t>
  </si>
  <si>
    <t>الانسياب Slump Flow من 600 إلى 800 مم وزمن t50 من 2 إلى 5 ثوان</t>
  </si>
  <si>
    <t>ص 67</t>
  </si>
  <si>
    <t>المواصفات الفنية للخرسانة ذاتية الدمك 2007</t>
  </si>
  <si>
    <t>نتائج الاختبارات الطازجة</t>
  </si>
  <si>
    <t>خارج الحدود: رفض الحمولة</t>
  </si>
  <si>
    <t>استبدال الحمولة</t>
  </si>
  <si>
    <t>رفض الحمولة</t>
  </si>
  <si>
    <t>TES05872، TES05873</t>
  </si>
  <si>
    <t>CLM-041</t>
  </si>
  <si>
    <t>تحميل البلاطة الأرضية على ميدات منخفضة</t>
  </si>
  <si>
    <t>التنفيذ حسب المخططات</t>
  </si>
  <si>
    <t>عند انخفاض الميدات عن التشطيب يبنى مدماك بسمك العادية مع فواصل رأسية لمنع اختلاف الهبوط</t>
  </si>
  <si>
    <t>ص 104</t>
  </si>
  <si>
    <t>مخططات، صور</t>
  </si>
  <si>
    <t>معالجة معتمدة قبل الصب</t>
  </si>
  <si>
    <t>مدماك وفواصل</t>
  </si>
  <si>
    <t>تنفيذ البلاطة الأرضية فوق ميدات منخفضة دون معالجة</t>
  </si>
  <si>
    <t>تنفيذ المعالجة المعتمدة قبل الصب</t>
  </si>
  <si>
    <t>MIS06487</t>
  </si>
  <si>
    <t>CLM-042</t>
  </si>
  <si>
    <t>فك بطنيات الأسقف مبكرا</t>
  </si>
  <si>
    <t>الخرسانة تصلبت والشدة مطلوبة لدور آخر</t>
  </si>
  <si>
    <t>فك بطنيات الأسقف والكمرات بعد 2 × البحر الصغير بالمتر + 2 يوم وبحد أدنى أسبوع، والكابولي 4 × طوله + 2 يوم</t>
  </si>
  <si>
    <t>ص 120</t>
  </si>
  <si>
    <t>سجل الصب والفك، عينات حقلية، رفع الترخيم</t>
  </si>
  <si>
    <t>فك مبكر دون عينات: إيقاف وإعادة دعم وفحص الترخيم والشروخ</t>
  </si>
  <si>
    <t>إعادة الدعم، قياس الترخيم، قلب عند الشروخ</t>
  </si>
  <si>
    <t>فك بطنيات قبل المدة المسموحة</t>
  </si>
  <si>
    <t>إيقاف الفك وإعادة الدعامات فورا وتقديم قياسات الترخيم</t>
  </si>
  <si>
    <t>TOL04289، TOL04290</t>
  </si>
  <si>
    <t>CLM-043</t>
  </si>
  <si>
    <t>الفك المبكر استنادا لنتائج عينات</t>
  </si>
  <si>
    <t>العينات تثبت المقاومة</t>
  </si>
  <si>
    <t>يجوز الفك المبكر عند بلوغ عينات معالجة بجوار العنصر 70% من مقاومة 28 يوما أو 75% من الرتبة، و3 عينات على الأقل لكل 100 م3 أو أقل يوميا</t>
  </si>
  <si>
    <t>المواصفات العامة السعودية، مواصفات المشروع</t>
  </si>
  <si>
    <t>نتائج العينات الحقلية</t>
  </si>
  <si>
    <t>تحقق النسبة بعينات حقلية كافية: قبول؛ غير ذلك: رفض</t>
  </si>
  <si>
    <t>استكمال العينات</t>
  </si>
  <si>
    <t>طلب فك مبكر بنتائج عينات</t>
  </si>
  <si>
    <t>تقديم نتائج العينات الحقلية بالعدد المطلوب قبل الفك</t>
  </si>
  <si>
    <t>TOL04293، TES05884</t>
  </si>
  <si>
    <t>CLM-044</t>
  </si>
  <si>
    <t>فك سقف محمل بشدة الدور التالي قبل 28 يوما</t>
  </si>
  <si>
    <t>المقاومة كافية</t>
  </si>
  <si>
    <t>لا يفك سقف محمل بأحمال شدة الدور التالي قبل 28 يوما مع الاسترشاد بالعينات</t>
  </si>
  <si>
    <t>سجل الصب، العينات</t>
  </si>
  <si>
    <t>إيقاف الفك</t>
  </si>
  <si>
    <t>إعادة الدعم</t>
  </si>
  <si>
    <t>فك سقف محمل قبل 28 يوما</t>
  </si>
  <si>
    <t>إيقاف الفك وإعادة الدعم</t>
  </si>
  <si>
    <t>MIS06532، TOL04291</t>
  </si>
  <si>
    <t>CLM-045</t>
  </si>
  <si>
    <t>أفقية شدة البلاطة خارج السماح</t>
  </si>
  <si>
    <t>الفرق يعالج في السكريد</t>
  </si>
  <si>
    <t>أفقية الشدة للبلاطات ±5 مم لكل 3 م، وقاع الكمرات ±10 مم لكل 6 م، والمسطح الكلي ±20 مم</t>
  </si>
  <si>
    <t>ملحق مصور ص 19</t>
  </si>
  <si>
    <t>قراءات الميزان</t>
  </si>
  <si>
    <t>نقطة توقف: لا تصريح بالتسليح قبل التصحيح</t>
  </si>
  <si>
    <t>إعادة الضبط</t>
  </si>
  <si>
    <t>أفقية الشدة خارج حدود السماح</t>
  </si>
  <si>
    <t>تصحيح المناسيب وإعادة طلب الاستلام</t>
  </si>
  <si>
    <t>TOL04302، TOL04303</t>
  </si>
  <si>
    <t>CLM-046</t>
  </si>
  <si>
    <t>أبعاد الكمرات بالشدة خارج السماح</t>
  </si>
  <si>
    <t>الفرق بالمليمترات</t>
  </si>
  <si>
    <t>عرض الكمرة +10 مم/-5 مم، وارتفاعها زيادة 15 مم أو نقص 10 مم</t>
  </si>
  <si>
    <t>ملحق مصور ص 19 إلى 20</t>
  </si>
  <si>
    <t>قياسات الشدة</t>
  </si>
  <si>
    <t>تصحيح قبل الصب</t>
  </si>
  <si>
    <t>تعديل الشدة</t>
  </si>
  <si>
    <t>أبعاد شدة الكمرات خارج السماح</t>
  </si>
  <si>
    <t>تعديل الشدة قبل طلب الاستلام</t>
  </si>
  <si>
    <t>TOL04301، TOL04305</t>
  </si>
  <si>
    <t>CLM-047</t>
  </si>
  <si>
    <t>ترخيم الشدة بعد الصب</t>
  </si>
  <si>
    <t>الترخيم بسيط ويعالج باللياسة</t>
  </si>
  <si>
    <t>تعمل الكمرات والبلاطات بطول 8 م فأكثر بتحدب Camber من 1/300 إلى 1/500 والكابولي 1/150</t>
  </si>
  <si>
    <t>ص 117</t>
  </si>
  <si>
    <t>رفع مساحي للبطنية، صور</t>
  </si>
  <si>
    <t>ضمن السماح: قبول؛ ترخيم ظاهر أو شروخ: مراجعة إنشائية</t>
  </si>
  <si>
    <t>مراجعة إنشائية، معالجة سطحية</t>
  </si>
  <si>
    <t>ترخيم في بطنية العنصر بعد الصب</t>
  </si>
  <si>
    <t>تقديم رفع مساحي ومراجعة</t>
  </si>
  <si>
    <t>TOL04282</t>
  </si>
  <si>
    <t>CLM-048</t>
  </si>
  <si>
    <t>قوائم الشدة على بلوك مفرغ</t>
  </si>
  <si>
    <t>الأرض غير ممهدة والبلوك متاح</t>
  </si>
  <si>
    <t>تركب القوائم والمرافيع على أرض مدموكة أو نعلات، ويمنع البلوك المفرغ لخطر الانزلاق</t>
  </si>
  <si>
    <t>ص 116</t>
  </si>
  <si>
    <t>صور</t>
  </si>
  <si>
    <t>خطر انهيار: إيقاف فوري</t>
  </si>
  <si>
    <t>إعادة التركيب على نعلات</t>
  </si>
  <si>
    <t>تركيب قوائم الشدة على بلوك مفرغ</t>
  </si>
  <si>
    <t>إيقاف العمل وإعادة التركيب على قواعد آمنة</t>
  </si>
  <si>
    <t>MIS06527</t>
  </si>
  <si>
    <t>CLM-049</t>
  </si>
  <si>
    <t>دهان الشدات بزيت محركات مستعمل</t>
  </si>
  <si>
    <t>الزيت يؤدي الغرض</t>
  </si>
  <si>
    <t>تدهن الشدات بزيت شدات أو بذرة كتان مخفف بالكيروسين، وزيت المحركات يلوث الخرسانة والحديد</t>
  </si>
  <si>
    <t>ص 77، ص 118</t>
  </si>
  <si>
    <t>صور، عبوات</t>
  </si>
  <si>
    <t>قبل الصب: تنظيف واستبدال؛ بعده: معالجة السطح</t>
  </si>
  <si>
    <t>تنظيف، استبدال الزيت</t>
  </si>
  <si>
    <t>استخدام زيت محركات لدهان الشدات</t>
  </si>
  <si>
    <t>استبدال المادة وتنظيف الأسطح والحديد</t>
  </si>
  <si>
    <t>MIS06517، MIS06529</t>
  </si>
  <si>
    <t>CLM-050</t>
  </si>
  <si>
    <t>قياس سمك بلاطة السلم رأسيا</t>
  </si>
  <si>
    <t>السمك محقق</t>
  </si>
  <si>
    <t>يقاس سمك بلاطة السلم عموديا على الشريحة وليس رأسيا</t>
  </si>
  <si>
    <t>ص 114</t>
  </si>
  <si>
    <t>قياسات</t>
  </si>
  <si>
    <t>تصحيح الشدة قبل الصب</t>
  </si>
  <si>
    <t>سمك بلاطة السلم أقل من التصميم بالقياس العمودي</t>
  </si>
  <si>
    <t>تصحيح الشدة</t>
  </si>
  <si>
    <t>MIS06531</t>
  </si>
  <si>
    <t>CLM-051</t>
  </si>
  <si>
    <t>غياب شطف الزوايا للعناصر الظاهرة</t>
  </si>
  <si>
    <t>غير منصوص عليه بالرسومات</t>
  </si>
  <si>
    <t>تنفذ شطفات 20 × 20 أو 25 × 25 مم لزوايا الأعمدة والكمرات الظاهرة وتعد مشمولة بسعر الخرسانة</t>
  </si>
  <si>
    <t>ملحق مصور ص 13</t>
  </si>
  <si>
    <t>قبل الصب: تصحيح؛ بعده: معالجة سطحية دون مطالبة</t>
  </si>
  <si>
    <t>تركيب الشطف</t>
  </si>
  <si>
    <t>غياب شطف زوايا العناصر الظاهرة</t>
  </si>
  <si>
    <t>تركيب الشطف قبل الصب</t>
  </si>
  <si>
    <t>TOL04296، CON06302، MEA06147</t>
  </si>
  <si>
    <t>CLM-052</t>
  </si>
  <si>
    <t>نقص الغطاء الخرساني قبل الصب</t>
  </si>
  <si>
    <t>البسكوت المستخدم كاف</t>
  </si>
  <si>
    <t>الغطاء للأساسات 5 سم على الأقل، الميدات 4 سم غالبا، الكمرات 2.5 إلى 3 سم مصريا و4 سم ACI، مع بسكوت خرساني وليس فضل حديد أو طوب</t>
  </si>
  <si>
    <t>ص 83، ص 101، ص 124</t>
  </si>
  <si>
    <t>الكود المصري، ACI 318</t>
  </si>
  <si>
    <t>قياس الغطاء، صور البسكوت</t>
  </si>
  <si>
    <t>نقطة توقف: لا تصريح بالصب قبل التصحيح</t>
  </si>
  <si>
    <t>بسكوت معتمد بالمقاس</t>
  </si>
  <si>
    <t>الغطاء الخرساني أقل من المطلوب</t>
  </si>
  <si>
    <t>تركيب بسكوت معتمد وتحقيق الغطاء قبل الصب</t>
  </si>
  <si>
    <t>TOL04364، TOL04435، MIS06533</t>
  </si>
  <si>
    <t>CLM-053</t>
  </si>
  <si>
    <t>نقص الغطاء بعد الصب</t>
  </si>
  <si>
    <t>الغطاء الناقص لا يؤثر</t>
  </si>
  <si>
    <t>تحقيق الغطاء المطلوب لكل عنصر لحماية الحديد من الصدأ</t>
  </si>
  <si>
    <t>ص 83، ص 124</t>
  </si>
  <si>
    <t>مسح Cover-Meter، صور</t>
  </si>
  <si>
    <t>نقص محدود: طبقة حماية معتمدة؛ نقص جسيم: مراجعة ديمومة</t>
  </si>
  <si>
    <t>طلاء حماية، زيادة الغطاء بمونة معتمدة</t>
  </si>
  <si>
    <t>نقص الغطاء الخرساني في العنصر المنفذ</t>
  </si>
  <si>
    <t>تقديم مسح للغطاء ومعالجة معتمدة</t>
  </si>
  <si>
    <t>TOL04364، TOL04435</t>
  </si>
  <si>
    <t>CLM-054</t>
  </si>
  <si>
    <t>قصر طول وصلة الحديد</t>
  </si>
  <si>
    <t>الوصلة كافية عمليا</t>
  </si>
  <si>
    <t>وصلة أشاير الأعمدة 65 قطر ولا تقل عن 1 م أو Class B (1.3 Ld)، ووصلة الشد 1.3 × 60 قطر والضغط 1.3 × 40 قطر</t>
  </si>
  <si>
    <t>ص 79، ص 82، ص 108، ص 129</t>
  </si>
  <si>
    <t>قياس أطوال الوصلات، قوائم التسليح</t>
  </si>
  <si>
    <t>نقطة توقف: إضافة حديد أو إعادة تركيب قبل الصب</t>
  </si>
  <si>
    <t>زيادة الطول، وصلات ميكانيكية مختبرة</t>
  </si>
  <si>
    <t>طول وصلة الحديد أقل من المطلوب</t>
  </si>
  <si>
    <t>تصحيح الوصلات قبل الصب</t>
  </si>
  <si>
    <t>TOL04354، TOL04407، TOL04451</t>
  </si>
  <si>
    <t>CLM-055</t>
  </si>
  <si>
    <t>وصل أكثر من 25% من الحديد في قطاع واحد</t>
  </si>
  <si>
    <t>التنفيذ أسهل</t>
  </si>
  <si>
    <t>لا تزيد المساحة الموصولة في القطاع عن 25% وتتباعد الوصلات 1.3 Ld على الأقل</t>
  </si>
  <si>
    <t>ص 81، ص 129</t>
  </si>
  <si>
    <t>صور، رسومات الورشة</t>
  </si>
  <si>
    <t>إعادة توزيع الوصلات قبل الصب</t>
  </si>
  <si>
    <t>إعادة الترتيب</t>
  </si>
  <si>
    <t>تجميع الوصلات في قطاع واحد</t>
  </si>
  <si>
    <t>تبادل الوصلات وفق المسافات المطلوبة</t>
  </si>
  <si>
    <t>TOL04359، TOL04450</t>
  </si>
  <si>
    <t>CLM-056</t>
  </si>
  <si>
    <t>وصل الحزم بأكملها</t>
  </si>
  <si>
    <t>الحزم توصل معا</t>
  </si>
  <si>
    <t>توصل أسياخ الحزمة بالتبادل وبمعامل 1.2 لثلاثة أسياخ و1.33 لأربعة</t>
  </si>
  <si>
    <t>ص 108</t>
  </si>
  <si>
    <t>الكود السعودي، الكود المصري</t>
  </si>
  <si>
    <t>إعادة الوصل</t>
  </si>
  <si>
    <t>وصل حزمة كاملة في موضع واحد</t>
  </si>
  <si>
    <t>إعادة الوصل بالتبادل بالمعامل المطلوب</t>
  </si>
  <si>
    <t>MIS06539</t>
  </si>
  <si>
    <t>CLM-057</t>
  </si>
  <si>
    <t>ثني الحديد ثم إعادة عدله</t>
  </si>
  <si>
    <t>السيخ سليم بعد العدل</t>
  </si>
  <si>
    <t>يمنع ثني السيخ ثم عدله لأنه يضعف منطقة الثني ويستبدل السيخ</t>
  </si>
  <si>
    <t>ص 83</t>
  </si>
  <si>
    <t>استبدال الأسياخ المعدولة</t>
  </si>
  <si>
    <t>استبدال</t>
  </si>
  <si>
    <t>إعادة عدل أسياخ سبق ثنيها</t>
  </si>
  <si>
    <t>استبدال الأسياخ قبل الصب</t>
  </si>
  <si>
    <t>MIS06534</t>
  </si>
  <si>
    <t>CLM-058</t>
  </si>
  <si>
    <t>فشل اختبار شد الحديد</t>
  </si>
  <si>
    <t>الشهادة من المصنع مقبولة</t>
  </si>
  <si>
    <t>حديد 36/52: خضوع 360 وشد 520 ن/مم2 واستطالة 12% ونسبة شد إلى خضوع 1.05؛ Grade 60: خضوع 420 وشد 620</t>
  </si>
  <si>
    <t>ص 39</t>
  </si>
  <si>
    <t>الكود المصري 203، ASTM A615</t>
  </si>
  <si>
    <t>تقرير المعمل المحايد، شهادة المصنع</t>
  </si>
  <si>
    <t>فشل: رفض الشحنة وإبعادها</t>
  </si>
  <si>
    <t>استبدال الشحنة</t>
  </si>
  <si>
    <t>فشل عينات حديد التسليح في اختبار الشد</t>
  </si>
  <si>
    <t>إبعاد الشحنة وتوريد بديل مختبر</t>
  </si>
  <si>
    <t>TES05898</t>
  </si>
  <si>
    <t>CLM-059</t>
  </si>
  <si>
    <t>نقص وزن المتر الطولي للحديد</t>
  </si>
  <si>
    <t>الفرق ضمن تفاوت المصانع</t>
  </si>
  <si>
    <t>يحدد وزن المتر الطولي مع عينات الشد ويطابق المواصفة</t>
  </si>
  <si>
    <t>الكود المصري 203</t>
  </si>
  <si>
    <t>نتائج الوزن</t>
  </si>
  <si>
    <t>خارج المواصفة: رفض الشحنة</t>
  </si>
  <si>
    <t>وزن المتر الطولي أقل من المواصفة</t>
  </si>
  <si>
    <t>رفض الشحنة</t>
  </si>
  <si>
    <t>TES05900</t>
  </si>
  <si>
    <t>CLM-060</t>
  </si>
  <si>
    <t>خلاف على وزن حديد التسليح</t>
  </si>
  <si>
    <t>يحاسب بوزن الميزان شاملا الهالك</t>
  </si>
  <si>
    <t>يحسب الحديد بالطن من أطوال الأسياخ والوصلات بقوائم التسليح وبالأوزان النظرية لكل قطر، والسعر يشمل التقطيع والكراسي وسلك الرباط والهالك</t>
  </si>
  <si>
    <t>قوائم التسليح المعتمدة، الحصر</t>
  </si>
  <si>
    <t>رفض المحاسبة بالميزان أو الهالك</t>
  </si>
  <si>
    <t>مطالبة بمحاسبة الحديد بالوزن الفعلي والهالك</t>
  </si>
  <si>
    <t>المحاسبة بالأوزان النظرية من قوائم التسليح</t>
  </si>
  <si>
    <t>MEA06151</t>
  </si>
  <si>
    <t>CLM-061</t>
  </si>
  <si>
    <t>مطالبة بالكراسي وسلك الرباط كبند مستقل</t>
  </si>
  <si>
    <t>غير مذكورة بالبند</t>
  </si>
  <si>
    <t>سعر بند الحديد يشمل الكراسي وسلك الرباط والهالك والتقطيع والتركيب</t>
  </si>
  <si>
    <t>وصف البند</t>
  </si>
  <si>
    <t>L08</t>
  </si>
  <si>
    <t>مطالبة بكراسي وسلك رباط كأعمال إضافية</t>
  </si>
  <si>
    <t>اعتبارها مشمولة بسعر البند</t>
  </si>
  <si>
    <t>CLM-062</t>
  </si>
  <si>
    <t>مطالبة بركوب الشبك الملحوم</t>
  </si>
  <si>
    <t>الركوب كمية منفذة</t>
  </si>
  <si>
    <t>الشبك الملحوم يقاس بصافي مسطح الخرسانة ولا تحتسب وصلات الركوب</t>
  </si>
  <si>
    <t>الحصر</t>
  </si>
  <si>
    <t>مطالبة باحتساب ركوب الشبك</t>
  </si>
  <si>
    <t>المحاسبة بصافي المسطح</t>
  </si>
  <si>
    <t>MEA06152</t>
  </si>
  <si>
    <t>CLM-063</t>
  </si>
  <si>
    <t>وصلات ميكانيكية دون اختبار</t>
  </si>
  <si>
    <t>الوصلة معتمدة من الصانع</t>
  </si>
  <si>
    <t>تختبر الوصلات الميكانيكية والملحومة للأقطار 28 مم فأكثر بمقاومة لا تقل عن 125% من إجهاد الخضوع</t>
  </si>
  <si>
    <t>ص 81، ص 130</t>
  </si>
  <si>
    <t>تقارير الاختبار</t>
  </si>
  <si>
    <t>إيقاف لحين الاختبار</t>
  </si>
  <si>
    <t>اختبار عينات</t>
  </si>
  <si>
    <t>تركيب وصلات ميكانيكية بدون اختبار</t>
  </si>
  <si>
    <t>تقديم نتائج اختبار 125% fy قبل الصب</t>
  </si>
  <si>
    <t>TES05906</t>
  </si>
  <si>
    <t>CLM-064</t>
  </si>
  <si>
    <t>أقفال الكانات في جانب واحد</t>
  </si>
  <si>
    <t>الأقفال لا تؤثر</t>
  </si>
  <si>
    <t>توزع أقفال كانات الأعمدة بالتبادل لتفادي الضعف المحلي</t>
  </si>
  <si>
    <t>تركيز أقفال الكانات في جانب واحد</t>
  </si>
  <si>
    <t>إعادة توزيع الأقفال</t>
  </si>
  <si>
    <t>MIS06538</t>
  </si>
  <si>
    <t>CLM-065</t>
  </si>
  <si>
    <t>عدم استمرار كانات الأعمدة داخل العقدة</t>
  </si>
  <si>
    <t>الكانات صعبة التركيب</t>
  </si>
  <si>
    <t>تستمر كانات الأعمدة داخل منطقة اتصالها بالكمرات</t>
  </si>
  <si>
    <t>ص 124</t>
  </si>
  <si>
    <t>تركيب الكانات</t>
  </si>
  <si>
    <t>غياب كانات العمود في منطقة العقدة</t>
  </si>
  <si>
    <t>تركيب الكانات قبل الصب</t>
  </si>
  <si>
    <t>MIS06540</t>
  </si>
  <si>
    <t>CLM-066</t>
  </si>
  <si>
    <t>غياب الحديد القطري حول فتحات البلاطة</t>
  </si>
  <si>
    <t>الفتحة صغيرة</t>
  </si>
  <si>
    <t>يوضع حديد قطري حول أركان الفتحات إضافة لتعويض الأسياخ المقطوعة، 10% من المقطوع بالاتجاهين بامتداد 45 قطر</t>
  </si>
  <si>
    <t>ص 126، ص 424</t>
  </si>
  <si>
    <t>صور، مخطط الفتحات</t>
  </si>
  <si>
    <t>إضافة الحديد قبل الصب</t>
  </si>
  <si>
    <t>إضافة حديد</t>
  </si>
  <si>
    <t>غياب حديد التقوية حول الفتحة</t>
  </si>
  <si>
    <t>إضافة الحديد القطري والتعويضي</t>
  </si>
  <si>
    <t>MIS06550، TOL04448</t>
  </si>
  <si>
    <t>CLM-067</t>
  </si>
  <si>
    <t>غياب الشبكة العلوية لبلاطة 16 سم فأكثر</t>
  </si>
  <si>
    <t>التصميم لا يتطلبها</t>
  </si>
  <si>
    <t>البلاطة بسمك 16 سم فأكثر تحتاج شبكة علوية لمقاومة الانكماش والحرارة</t>
  </si>
  <si>
    <t>ص 126، ص 425</t>
  </si>
  <si>
    <t>رسومات، صور</t>
  </si>
  <si>
    <t>استيضاح المصمم وإضافة قبل الصب</t>
  </si>
  <si>
    <t>إضافة شبكة</t>
  </si>
  <si>
    <t>غياب شبكة الانكماش العلوية</t>
  </si>
  <si>
    <t>إضافة الشبكة بعد اعتماد المصمم</t>
  </si>
  <si>
    <t>MIS06555، TOL04445</t>
  </si>
  <si>
    <t>CLM-068</t>
  </si>
  <si>
    <t>غياب الحديد الجانبي للكمرات العميقة</t>
  </si>
  <si>
    <t>غير مذكور بالرسومات</t>
  </si>
  <si>
    <t>الكمرات بعمق يزيد عن 60 سم تحتاج حديدا جانبيا لا يقل عن 8% من حديد الشد بتباعد 30 سم بحد أقصى</t>
  </si>
  <si>
    <t>ص 122، ص 425</t>
  </si>
  <si>
    <t>إضافة قبل الصب بعد اعتماد</t>
  </si>
  <si>
    <t>غياب الحديد الجانبي للكمرة العميقة</t>
  </si>
  <si>
    <t>إضافة الحديد الجانبي</t>
  </si>
  <si>
    <t>TOL04423، MIS06556</t>
  </si>
  <si>
    <t>CLM-069</t>
  </si>
  <si>
    <t>توريد حديد بدون شهادة مصنع</t>
  </si>
  <si>
    <t>المصنع معروف</t>
  </si>
  <si>
    <t>يقدم المقاول شهادة مطابقة لكل طلبية، وعند غيابها أو تغير المصنع تؤخذ عينات عشوائية</t>
  </si>
  <si>
    <t>ص 84</t>
  </si>
  <si>
    <t>شهادة المصنع، نتائج العينات</t>
  </si>
  <si>
    <t>لا تركيب قبل نتائج العينات</t>
  </si>
  <si>
    <t>توريد حديد دون شهادة مطابقة</t>
  </si>
  <si>
    <t>تقديم الشهادة أو أخذ عينات واختبارها قبل الاستخدام</t>
  </si>
  <si>
    <t>CON06307، TES05905</t>
  </si>
  <si>
    <t>CLM-070</t>
  </si>
  <si>
    <t>مطالبة بحفر زائد عن الأبعاد</t>
  </si>
  <si>
    <t>الحفر الفعلي أكبر بسبب ظروف الموقع</t>
  </si>
  <si>
    <t>يقاس الحفر هندسيا حسب أبعاد الرسومات التنفيذية ولا يحتسب أي حفر زائد</t>
  </si>
  <si>
    <t>ص 59</t>
  </si>
  <si>
    <t>الرفع المساحي قبل وبعد، الحصر</t>
  </si>
  <si>
    <t>رفض المطالبة إلا بأمر كتابي مسبق</t>
  </si>
  <si>
    <t>مطالبة بكميات حفر تزيد عن الأبعاد التعاقدية</t>
  </si>
  <si>
    <t>المحاسبة بالأبعاد الهندسية</t>
  </si>
  <si>
    <t>MEA06122</t>
  </si>
  <si>
    <t>CLM-071</t>
  </si>
  <si>
    <t>حفر زائد أسفل منسوب التأسيس</t>
  </si>
  <si>
    <t>الزيادة بسبب طبيعة التربة</t>
  </si>
  <si>
    <t>الحفر الزائد عن 30 سم يعالج بردم مصنف أو خرسانة عادية على حساب المقاول، وكذلك تعويض طبقة الحماية 15 سم عند عدم الالتزام بها</t>
  </si>
  <si>
    <t>ص 56 إلى 57</t>
  </si>
  <si>
    <t>رفع المناسيب، صور</t>
  </si>
  <si>
    <t>معالجة على حساب المقاول دون مطالبة</t>
  </si>
  <si>
    <t>ردم مصنف مدموك، خرسانة عادية</t>
  </si>
  <si>
    <t>حفر أسفل منسوب التأسيس المعتمد</t>
  </si>
  <si>
    <t>معالجة الزيادة بالمادة المعتمدة على حسابكم</t>
  </si>
  <si>
    <t>CON06255، TOL03935</t>
  </si>
  <si>
    <t>CLM-072</t>
  </si>
  <si>
    <t>انهيار جوانب الحفر</t>
  </si>
  <si>
    <t>الانهيار بسبب طبيعة التربة</t>
  </si>
  <si>
    <t>تزال نواتج انهيار الجوانب على حساب المقاول وتعتبر حفرا زائدا لا يحاسب عليه</t>
  </si>
  <si>
    <t>ص 58</t>
  </si>
  <si>
    <t>صور، رفع</t>
  </si>
  <si>
    <t>سند الجوانب</t>
  </si>
  <si>
    <t>إزالة النواتج وسند الجوانب على حسابكم</t>
  </si>
  <si>
    <t>CON06254</t>
  </si>
  <si>
    <t>CLM-073</t>
  </si>
  <si>
    <t>فشل اختبار الكثافة الحقلية</t>
  </si>
  <si>
    <t>الدمك كاف بالمعاينة</t>
  </si>
  <si>
    <t>الكثافة الحقلية لا تقل عن 95% من أقصى كثافة جافة، بمعدل 1 لكل 100 م2 لكل طبقة تحت الأساسات و1 لكل 200 م2 تحت المرصوف</t>
  </si>
  <si>
    <t>ص 95</t>
  </si>
  <si>
    <t>ASTM D1556</t>
  </si>
  <si>
    <t>نتائج المعمل، أماكن النقاط</t>
  </si>
  <si>
    <t>رفض الطبقة: إعادة الدمك أو الإزالة ثم إعادة الاختبار</t>
  </si>
  <si>
    <t>إعادة الدمك، ضبط الرطوبة</t>
  </si>
  <si>
    <t>الكثافة الحقلية أقل من 95%</t>
  </si>
  <si>
    <t>إعادة دمك الطبقة واختبارها قبل الطبقة التالية</t>
  </si>
  <si>
    <t>TES05812</t>
  </si>
  <si>
    <t>CLM-074</t>
  </si>
  <si>
    <t>فرد طبقة ردم قبل اعتماد نتيجة السابقة</t>
  </si>
  <si>
    <t>انتظار النتائج يعطل العمل</t>
  </si>
  <si>
    <t>لا تفرد طبقة جديدة قبل اعتماد نتيجة دمك الطبقة السابقة</t>
  </si>
  <si>
    <t>ص 96، ملحق مصور ص 14</t>
  </si>
  <si>
    <t>سجل الطبقات والنتائج</t>
  </si>
  <si>
    <t>إزالة الطبقة الجديدة لحين اعتماد السابقة</t>
  </si>
  <si>
    <t>إزالة واختبار</t>
  </si>
  <si>
    <t>فرد طبقة ردم دون اعتماد السابقة</t>
  </si>
  <si>
    <t>إزالة الطبقة لحين اعتماد نتيجة السابقة</t>
  </si>
  <si>
    <t>MIS06458، CON06265</t>
  </si>
  <si>
    <t>CLM-075</t>
  </si>
  <si>
    <t>مادة ردم غير ملائمة</t>
  </si>
  <si>
    <t>التربة متاحة ومن ناتج الحفر</t>
  </si>
  <si>
    <t>مواد الردم الملائمة GW وGP وGM وSM وSW وSP أو A-1 وA-2 وA-3، وغير الملائمة CH وCL وMH وOH؛ LL حتى 40% وPI حتى 10%</t>
  </si>
  <si>
    <t>ص 50، ص 93</t>
  </si>
  <si>
    <t>ASTM D2487، AASHTO M145</t>
  </si>
  <si>
    <t>نتائج التصنيف وحدود أتربرج</t>
  </si>
  <si>
    <t>رفض المادة</t>
  </si>
  <si>
    <t>استبدال بمادة معتمدة</t>
  </si>
  <si>
    <t>مادة ردم غير مطابقة للتصنيف</t>
  </si>
  <si>
    <t>إبعاد المادة وتوريد مادة معتمدة</t>
  </si>
  <si>
    <t>TES05793، TES05808</t>
  </si>
  <si>
    <t>CLM-076</t>
  </si>
  <si>
    <t>التربة الموردة لا تطابق العينة المعتمدة</t>
  </si>
  <si>
    <t>نفس المحجر</t>
  </si>
  <si>
    <t>تطابق التربة الموردة العينة المعتمدة كل 500 م3 على الأقل</t>
  </si>
  <si>
    <t>ص 94</t>
  </si>
  <si>
    <t>العينة المعتمدة المختومة، نتائج المطابقة</t>
  </si>
  <si>
    <t>رفض الكمية غير المطابقة</t>
  </si>
  <si>
    <t>إبعاد</t>
  </si>
  <si>
    <t>تربة موردة غير مطابقة للعينة المعتمدة</t>
  </si>
  <si>
    <t>إبعاد الكمية</t>
  </si>
  <si>
    <t>TES05811</t>
  </si>
  <si>
    <t>CLM-077</t>
  </si>
  <si>
    <t>نقل ناتج الحفر بعامل انتفاش</t>
  </si>
  <si>
    <t>الحجم بعد الحفر أكبر</t>
  </si>
  <si>
    <t>نقل المخلفات يحسب بالحجم الهندسي بدون عامل انتفاش، ولا يحسب إن كان محملا على بند الحفر</t>
  </si>
  <si>
    <t>ص 96</t>
  </si>
  <si>
    <t>رفض عامل الانتفاش</t>
  </si>
  <si>
    <t>مطالبة بحجم نقل مضاف إليه الانتفاش</t>
  </si>
  <si>
    <t>المحاسبة بالحجم الهندسي</t>
  </si>
  <si>
    <t>MEA06126</t>
  </si>
  <si>
    <t>CLM-078</t>
  </si>
  <si>
    <t>مطالبة بتكلفة حفر صخري</t>
  </si>
  <si>
    <t>وجود صخر غير متوقع</t>
  </si>
  <si>
    <t>بند الحفر في أي نوع تربة يشمل الحفر حتى المناسيب والنقل ونزح المياه وسند الجوانب</t>
  </si>
  <si>
    <t>جدول الكميات، تقرير التربة</t>
  </si>
  <si>
    <t>تقرير التربة، وصف البند</t>
  </si>
  <si>
    <t>البند لأي نوع تربة: رفض؛ وجود بند صخر مستقل: يحاسب به</t>
  </si>
  <si>
    <t>مطالبة بفرق سعر حفر صخري</t>
  </si>
  <si>
    <t>تطبيق وصف البند التعاقدي</t>
  </si>
  <si>
    <t>CLM-079</t>
  </si>
  <si>
    <t>مطالبة بنزح المياه كعمل إضافي</t>
  </si>
  <si>
    <t>المياه الجوفية ظرف مستجد</t>
  </si>
  <si>
    <t>بند الحفر يشمل نزح المياه وسند الجوانب ما لم تفرد لها بنود مستقلة</t>
  </si>
  <si>
    <t>وصف البند، تقرير التربة</t>
  </si>
  <si>
    <t>رفض ما لم يوجد بند مستقل</t>
  </si>
  <si>
    <t>مطالبة بنزح المياه كأعمال إضافية</t>
  </si>
  <si>
    <t>اعتبار النزح مشمولا ببند الحفر</t>
  </si>
  <si>
    <t>CLM-080</t>
  </si>
  <si>
    <t>زيادة كميات الإحلال عن الرسومات</t>
  </si>
  <si>
    <t>التربة احتاجت إحلالا أعمق</t>
  </si>
  <si>
    <t>الإحلال يقاس هندسيا حسب الرسومات ولا تحتسب الكميات الزائدة عنها</t>
  </si>
  <si>
    <t>ص 61</t>
  </si>
  <si>
    <t>رفع المناسيب، أوامر كتابية</t>
  </si>
  <si>
    <t>رفض ما لم يصدر أمر كتابي</t>
  </si>
  <si>
    <t>مطالبة بكميات إحلال زائدة</t>
  </si>
  <si>
    <t>المحاسبة بالأبعاد المعتمدة</t>
  </si>
  <si>
    <t>MEA06123</t>
  </si>
  <si>
    <t>CLM-081</t>
  </si>
  <si>
    <t>ردم حول حائط البدروم قبل صب سقفه</t>
  </si>
  <si>
    <t>الردم مطلوب لتسريع العمل</t>
  </si>
  <si>
    <t>يتم الردم حول حائط البدروم بعد صب سقفه لتفادي الضغط الجانبي على حائط غير مسنود</t>
  </si>
  <si>
    <t>إيقاف الردم</t>
  </si>
  <si>
    <t>تأجيل الردم</t>
  </si>
  <si>
    <t>ردم حول حائط بدروم غير مسنود</t>
  </si>
  <si>
    <t>إيقاف الردم حتى صب السقف</t>
  </si>
  <si>
    <t>MIS06459</t>
  </si>
  <si>
    <t>CLM-082</t>
  </si>
  <si>
    <t>الحفر بجوار مبنى قائم دون حماية</t>
  </si>
  <si>
    <t>الجار بعيد بما يكفي</t>
  </si>
  <si>
    <t>يعمل سند بكامل ارتفاع إحلال الجار قبل الحفر لتفادي هروب التربة من أسفل قواعده</t>
  </si>
  <si>
    <t>ص 57</t>
  </si>
  <si>
    <t>إيقاف فوري لحين اعتماد طريقة سند</t>
  </si>
  <si>
    <t>سند جوانب، تصميم حماية</t>
  </si>
  <si>
    <t>حفر بجوار منشأ قائم دون حماية</t>
  </si>
  <si>
    <t>إيقاف الحفر وتقديم طريقة سند معتمدة</t>
  </si>
  <si>
    <t>MIS28</t>
  </si>
  <si>
    <t>CLM-083</t>
  </si>
  <si>
    <t>إغراق طبقات الردم بالماء</t>
  </si>
  <si>
    <t>الماء يسرع الدمك</t>
  </si>
  <si>
    <t>يضبط المحتوى المائي حسب Modified Proctor بالرش التدريجي</t>
  </si>
  <si>
    <t>ASTM D1557</t>
  </si>
  <si>
    <t>ملاحظة، نتائج</t>
  </si>
  <si>
    <t>الطبقة المشبعة: إزالة أو تجفيف وإعادة</t>
  </si>
  <si>
    <t>تجفيف وإعادة دمك</t>
  </si>
  <si>
    <t>إغراق طبقة الردم بالماء</t>
  </si>
  <si>
    <t>تجفيف الطبقة وإعادة الدمك والاختبار</t>
  </si>
  <si>
    <t>MIS06457</t>
  </si>
  <si>
    <t>CLM-084</t>
  </si>
  <si>
    <t>اختبار تحميل خازوق قبل 28 يوما</t>
  </si>
  <si>
    <t>اختبار تحميل الخوازيق العاملة بعد 28 يوما من الصب، تجربة لكل 200 خازوق، بحمل يزيد 50% إلى 100% عن التصميمي</t>
  </si>
  <si>
    <t>ص 73</t>
  </si>
  <si>
    <t>لا يعتد بالنتيجة قبل 28 يوما</t>
  </si>
  <si>
    <t>إعادة الاختبار</t>
  </si>
  <si>
    <t>اختبار تحميل خازوق قبل العمر المسموح</t>
  </si>
  <si>
    <t>إعادة الاختبار بعد 28 يوما</t>
  </si>
  <si>
    <t>MIS06464، TES05818</t>
  </si>
  <si>
    <t>CLM-085</t>
  </si>
  <si>
    <t>ترحيل أو ميل الخازوق خارج السماح</t>
  </si>
  <si>
    <t>الترحيل بسيط</t>
  </si>
  <si>
    <t>الترحيل عن المكان التصميمي حتى 5 سم أو D/10، وعند التجاوز يتحمل المقاول إعادة تصميم الهامات والشدادات</t>
  </si>
  <si>
    <t>ص 71</t>
  </si>
  <si>
    <t>رفع مساحي للخوازيق</t>
  </si>
  <si>
    <t>تجاوز: إعادة تصميم وتنفيذ على حساب المقاول</t>
  </si>
  <si>
    <t>إعادة تصميم الهامة، خازوق إضافي</t>
  </si>
  <si>
    <t>ترحيل خوازيق عن مواقعها خارج السماح</t>
  </si>
  <si>
    <t>تقديم إعادة تصميم الهامات للاعتماد على حسابكم</t>
  </si>
  <si>
    <t>TOL04009، CON06269</t>
  </si>
  <si>
    <t>CLM-086</t>
  </si>
  <si>
    <t>إخراج ماسورة CFA أو التريمي من الخرسانة</t>
  </si>
  <si>
    <t>الصب تم بالكامل</t>
  </si>
  <si>
    <t>تبقى الماسورة مغمورة في الخرسانة 2 م على الأقل حتى نهاية الصب</t>
  </si>
  <si>
    <t>ص 72</t>
  </si>
  <si>
    <t>سجل الصب</t>
  </si>
  <si>
    <t>اختبار سلامة الخازوق؛ عيب: خازوق بديل</t>
  </si>
  <si>
    <t>Integrity Test، خازوق إضافي</t>
  </si>
  <si>
    <t>إخراج الماسورة من الخرسانة أثناء الصب</t>
  </si>
  <si>
    <t>إجراء اختبار سلامة للخازوق على حسابكم</t>
  </si>
  <si>
    <t>MIS06462</t>
  </si>
  <si>
    <t>CLM-087</t>
  </si>
  <si>
    <t>نتيجة اختبار السلامة غير جيدة</t>
  </si>
  <si>
    <t>الاختبار غير دقيق</t>
  </si>
  <si>
    <t>اختبار السلامة يتحقق من الأطوال والأقطار وجودة الخرسانة، والموجات فوق الصوتية لنسبة 25% من الخوازيق</t>
  </si>
  <si>
    <t>ص 73، ملحق مصور ص 5</t>
  </si>
  <si>
    <t>تقرير الاختبار</t>
  </si>
  <si>
    <t>عيب مؤكد: قلب أو خازوق بديل بتصميم معتمد</t>
  </si>
  <si>
    <t>قلب، خازوق إضافي</t>
  </si>
  <si>
    <t>نتيجة اختبار سلامة خازوق غير مقبولة</t>
  </si>
  <si>
    <t>تقديم تقييم وحل بديل معتمد</t>
  </si>
  <si>
    <t>TES05820، TES05827</t>
  </si>
  <si>
    <t>CLM-088</t>
  </si>
  <si>
    <t>تنفيذ الخازوق التجريبي مكان خازوق عامل</t>
  </si>
  <si>
    <t>توفير التكلفة</t>
  </si>
  <si>
    <t>ينفذ الخازوق التجريبي في موقع مستقل لأنه يحمل حتى الانهيار</t>
  </si>
  <si>
    <t>ص 70</t>
  </si>
  <si>
    <t>مخطط المواقع</t>
  </si>
  <si>
    <t>الخازوق المختبر للانهيار لا يستخدم كعامل</t>
  </si>
  <si>
    <t>خازوق بديل</t>
  </si>
  <si>
    <t>استخدام خازوق عامل كخازوق تجريبي</t>
  </si>
  <si>
    <t>تنفيذ خازوق بديل</t>
  </si>
  <si>
    <t>MIS06463</t>
  </si>
  <si>
    <t>CLM-089</t>
  </si>
  <si>
    <t>بنتونيت خارج الحدود</t>
  </si>
  <si>
    <t>المعلق مقبول</t>
  </si>
  <si>
    <t>لزوجة البنتونيت 32 إلى 35 ثانية بقمع مارش وكثافته 1.02 إلى 1.06 طن/م3 قبل الصب</t>
  </si>
  <si>
    <t>ملحق مصور ص 2</t>
  </si>
  <si>
    <t>نتائج الاختبار</t>
  </si>
  <si>
    <t>إيقاف الصب لحين التصحيح</t>
  </si>
  <si>
    <t>تعديل المعلق</t>
  </si>
  <si>
    <t>خواص معلق البنتونيت خارج الحدود</t>
  </si>
  <si>
    <t>إيقاف الصب وتصحيح المعلق</t>
  </si>
  <si>
    <t>TES05828، TES05829</t>
  </si>
  <si>
    <t>CLM-090</t>
  </si>
  <si>
    <t>ضعف مقاومة البلوك المفرغ</t>
  </si>
  <si>
    <t>البلوك من مصنع معروف</t>
  </si>
  <si>
    <t>مقاومة البلوك المفرغ متوسط 3 وحدات 4.14 MPa والوحدة المفردة 3.45 MPa على صافي المساحة</t>
  </si>
  <si>
    <t>ص 51</t>
  </si>
  <si>
    <t>ASTM C129</t>
  </si>
  <si>
    <t>تقرير المعمل</t>
  </si>
  <si>
    <t>مقاومة البلوك أقل من الحد</t>
  </si>
  <si>
    <t>TES05951</t>
  </si>
  <si>
    <t>CLM-091</t>
  </si>
  <si>
    <t>رأسية الحائط خارج السماح</t>
  </si>
  <si>
    <t>الفرق يعالج باللياسة</t>
  </si>
  <si>
    <t>تفاوت رأسية الحوائط ±5 مم لكل 6 م (الكود المصري)، وحسب ACI 530.1 حتى 6.4 مم لكل 3.05 م بحد أقصى 13 مم</t>
  </si>
  <si>
    <t>ص 167</t>
  </si>
  <si>
    <t>الكود المصري، ACI 530.1</t>
  </si>
  <si>
    <t>قراءات الشاغول والقدة</t>
  </si>
  <si>
    <t>خارج السماح: هدم وإعادة البناء</t>
  </si>
  <si>
    <t>إعادة البناء</t>
  </si>
  <si>
    <t>رأسية الحائط خارج حدود السماح</t>
  </si>
  <si>
    <t>هدم الجزء المخالف وإعادة بنائه</t>
  </si>
  <si>
    <t>TOL04717، TOL04718</t>
  </si>
  <si>
    <t>CLM-092</t>
  </si>
  <si>
    <t>بناء الحائط ملاصقا لبطنية الكمرة</t>
  </si>
  <si>
    <t>الفاصل غير ضروري</t>
  </si>
  <si>
    <t>يترك فاصل 12 إلى 25 مم بين الحائط وبطنية الكمرة يملأ بمادة قابلة للانضغاط وسيلانت</t>
  </si>
  <si>
    <t>ص 167، ص 379</t>
  </si>
  <si>
    <t>فتح الفاصل وتنفيذه</t>
  </si>
  <si>
    <t>قطع المدماك العلوي وعمل الفاصل</t>
  </si>
  <si>
    <t>بناء الحائط ملاصقا لبطنية الكمرة دون فاصل مرن</t>
  </si>
  <si>
    <t>فتح فاصل بالمقاس المطلوب وملؤه بالمادة المعتمدة</t>
  </si>
  <si>
    <t>MIS06580، MIS06581</t>
  </si>
  <si>
    <t>CLM-093</t>
  </si>
  <si>
    <t>تكسير الحوائط بالأزمة لتمديدات</t>
  </si>
  <si>
    <t>الطريقة معتادة</t>
  </si>
  <si>
    <t>التقطيع بماكينة قطع دوارة، وعمق الحز الرأسي حتى ثلث الوحدة والأفقي حتى سدسها، ويمنع في البلوك المفرغ</t>
  </si>
  <si>
    <t>ص 167، ص 168، ص 247</t>
  </si>
  <si>
    <t>تلف محدود: إصلاح معتمد؛ خلخلة الحائط: إعادة بناء</t>
  </si>
  <si>
    <t>إعادة بناء، شبك ولياسة</t>
  </si>
  <si>
    <t>تكسير الحوائط يدويا لتمديدات الخدمات</t>
  </si>
  <si>
    <t>إصلاح الأجزاء المتضررة والالتزام بالقطع الميكانيكي</t>
  </si>
  <si>
    <t>MIS06579، TOL04722</t>
  </si>
  <si>
    <t>CLM-094</t>
  </si>
  <si>
    <t>استخدام مونة بعد بدء الشك</t>
  </si>
  <si>
    <t>المونة صالحة</t>
  </si>
  <si>
    <t>لا تستخدم المونة بعد مرور ساعة من خلطها وعند الشك يجرى اختبار فيكات</t>
  </si>
  <si>
    <t>ص 163</t>
  </si>
  <si>
    <t>ملاحظة، اختبار فيكات</t>
  </si>
  <si>
    <t>رفض المونة وإزالة ما بني بها عند ثبوت الشك</t>
  </si>
  <si>
    <t>إزالة</t>
  </si>
  <si>
    <t>استخدام مونة منتهية الصلاحية</t>
  </si>
  <si>
    <t>إيقاف استخدامها وإزالة المباني المنفذة بها</t>
  </si>
  <si>
    <t>MIS06577، TOL04689</t>
  </si>
  <si>
    <t>CLM-095</t>
  </si>
  <si>
    <t>خصم فتحات المباني</t>
  </si>
  <si>
    <t>الفتحات لا تخصم</t>
  </si>
  <si>
    <t>تقاس المباني بالمساحة مع بيان النوع والسماكة، ولا تخصم الفتحات حتى 0.50 م2 وتخصم الأكبر</t>
  </si>
  <si>
    <t>ص 168</t>
  </si>
  <si>
    <t>خصم الفتحات الأكبر من 0.50 م2</t>
  </si>
  <si>
    <t>عدم خصم الفتحات الكبيرة من حصر المباني</t>
  </si>
  <si>
    <t>خصم الفتحات وفق طريقة القياس</t>
  </si>
  <si>
    <t>MEA06156</t>
  </si>
  <si>
    <t>CLM-096</t>
  </si>
  <si>
    <t>مطالبة بالأعتاب والسملات كبنود منفصلة</t>
  </si>
  <si>
    <t>أعمال إضافية</t>
  </si>
  <si>
    <t>الحليات والطلبسانات والإطارات والمداميك البارزة تقاس بالمتر الطولي ما لم تنص المواصفات أو الجداول على غير ذلك</t>
  </si>
  <si>
    <t>المواصفات السعودية قسم 04200</t>
  </si>
  <si>
    <t>وصف البنود</t>
  </si>
  <si>
    <t>حسب الجداول؛ غير منصوص: ضمن سعر المباني</t>
  </si>
  <si>
    <t>مطالبة بعناصر مباني كأعمال إضافية</t>
  </si>
  <si>
    <t>تطبيق وصف البند وطريقة القياس</t>
  </si>
  <si>
    <t>MEA06158</t>
  </si>
  <si>
    <t>CLM-097</t>
  </si>
  <si>
    <t>عراميس رأسية حالة في مدماكين</t>
  </si>
  <si>
    <t>المظهر لا يتأثر</t>
  </si>
  <si>
    <t>إزاحة اللحامات ربع الوحدة ولا تقل عن 50 مم للطوب و75 مم للبلوك</t>
  </si>
  <si>
    <t>ص 90</t>
  </si>
  <si>
    <t>لحامات رأسية متطابقة في مداميك متتالية</t>
  </si>
  <si>
    <t>إعادة بناء الجزء المخالف</t>
  </si>
  <si>
    <t>MIS06574، TOL04660</t>
  </si>
  <si>
    <t>CLM-098</t>
  </si>
  <si>
    <t>بناء أكثر من 1.2 م في الدفعة</t>
  </si>
  <si>
    <t>الإنتاجية مطلوبة</t>
  </si>
  <si>
    <t>الارتفاع المبني في الدفعة 1.2 م بحد أقصى</t>
  </si>
  <si>
    <t>ص 162</t>
  </si>
  <si>
    <t>ملاحظة</t>
  </si>
  <si>
    <t>إيقاف لحين التصلب؛ تشوه: إعادة</t>
  </si>
  <si>
    <t>إيقاف</t>
  </si>
  <si>
    <t>بناء ارتفاع يزيد عن المسموح في الدفعة</t>
  </si>
  <si>
    <t>الالتزام بالحد ومراجعة الرأسية</t>
  </si>
  <si>
    <t>TOL04685</t>
  </si>
  <si>
    <t>CLM-099</t>
  </si>
  <si>
    <t>غياب أسياخ الربط بالأعمدة</t>
  </si>
  <si>
    <t>الحائط ثابت</t>
  </si>
  <si>
    <t>أسياخ الربط 15 سم بالجدار و10 سم بالعمود كل 50 سم ارتفاع</t>
  </si>
  <si>
    <t>تركيب وصلات ربط معتمدة</t>
  </si>
  <si>
    <t>تثبيت روابط بالحفر والإيبوكسي</t>
  </si>
  <si>
    <t>غياب روابط الحائط بالأعمدة</t>
  </si>
  <si>
    <t>تركيب الروابط بالطريقة المعتمدة</t>
  </si>
  <si>
    <t>TOL04661</t>
  </si>
  <si>
    <t>CLM-100</t>
  </si>
  <si>
    <t>ركوب العتب أقل من الحد</t>
  </si>
  <si>
    <t>التحميل كاف</t>
  </si>
  <si>
    <t>ركوب العتب 15 سم كحد أدنى و40 سم في المناطق الزلزالية الشديدة</t>
  </si>
  <si>
    <t>ص 166</t>
  </si>
  <si>
    <t>قياس</t>
  </si>
  <si>
    <t>إعادة تنفيذ العتب</t>
  </si>
  <si>
    <t>إعادة</t>
  </si>
  <si>
    <t>ركوب العتب أقل من المطلوب</t>
  </si>
  <si>
    <t>TOL04711</t>
  </si>
  <si>
    <t>CLM-101</t>
  </si>
  <si>
    <t>سمك اللياسة خارج الحدود</t>
  </si>
  <si>
    <t>السمك الزائد لتعويض استقامة المباني</t>
  </si>
  <si>
    <t>سمك البؤج الأقصى 20 مم للحوائط الداخلية و15 مم للأسقف و25 مم للواجهات، والطبقة لا تزيد عن 15 مم وطبقتان بفاصل 24 ساعة، وما زاد عن 3 سم يتطلب شبكا كاملا</t>
  </si>
  <si>
    <t>ص 171، ملحق مصور ص 32</t>
  </si>
  <si>
    <t>الكود المصري للبياض 2006</t>
  </si>
  <si>
    <t>قياس السمك بالثقب، صور</t>
  </si>
  <si>
    <t>زيادة مع شبك وطبقات صحيحة: قبول؛ دون ذلك: إزالة</t>
  </si>
  <si>
    <t>شبك كامل، تنفيذ على طبقات، إزالة</t>
  </si>
  <si>
    <t>سمك اللياسة خارج الحدود المسموحة</t>
  </si>
  <si>
    <t>تقديم قياسات السمك وتنفيذ المعالجة المعتمدة</t>
  </si>
  <si>
    <t>TOL04763، TOL04803، TOL04804</t>
  </si>
  <si>
    <t>CLM-102</t>
  </si>
  <si>
    <t>سمك لياسة الواجهات أقل من المطلوب</t>
  </si>
  <si>
    <t>السمك كاف</t>
  </si>
  <si>
    <t>سمك لياسة الواجهات 2.5 سم على الأقل والسقف 10 مم على الأقل</t>
  </si>
  <si>
    <t>ص 172</t>
  </si>
  <si>
    <t>قياس السمك</t>
  </si>
  <si>
    <t>نقص محدود: خصم؛ نقص يؤثر على الحماية: إعادة</t>
  </si>
  <si>
    <t>إعادة طبقة</t>
  </si>
  <si>
    <t>سمك لياسة الواجهة أقل من المطلوب</t>
  </si>
  <si>
    <t>استكمال السمك أو الخصم</t>
  </si>
  <si>
    <t>TOL04767، TOL04768</t>
  </si>
  <si>
    <t>CLM-103</t>
  </si>
  <si>
    <t>عدم استواء سطح البياض</t>
  </si>
  <si>
    <t>الفرق لا يرى بعد الدهان</t>
  </si>
  <si>
    <t>انحراف سطح البياض لا يزيد عن 3 مم لكل 3000 مم بقدة 3 م في أي موضع</t>
  </si>
  <si>
    <t>ص 176</t>
  </si>
  <si>
    <t>قراءات القدة</t>
  </si>
  <si>
    <t>تجاوز محدود: تسوية معتمدة؛ كبير: إزالة</t>
  </si>
  <si>
    <t>تسوية بالمعجون، إزالة</t>
  </si>
  <si>
    <t>عدم استواء البياض أكثر من 3 مم لكل 3 م</t>
  </si>
  <si>
    <t>تنفيذ المعالجة المعتمدة</t>
  </si>
  <si>
    <t>TES05974، TOL04783</t>
  </si>
  <si>
    <t>CLM-104</t>
  </si>
  <si>
    <t>تطبيل البياض</t>
  </si>
  <si>
    <t>التطبيل محدود</t>
  </si>
  <si>
    <t>لا يقبل صوت أجوف عند الطرق، والعلاج تكسير وإعادة</t>
  </si>
  <si>
    <t>اختبار الطرق، خريطة</t>
  </si>
  <si>
    <t>تكسير الأجزاء المطبلة وإعادتها</t>
  </si>
  <si>
    <t>تكسير وإعادة</t>
  </si>
  <si>
    <t>تطبيل في البياض</t>
  </si>
  <si>
    <t>تكسير الأجزاء وإعادة تنفيذها</t>
  </si>
  <si>
    <t>MIS06588، TES05975</t>
  </si>
  <si>
    <t>CLM-105</t>
  </si>
  <si>
    <t>شروخ شعرية في البياض</t>
  </si>
  <si>
    <t>الشروخ طبيعية</t>
  </si>
  <si>
    <t>التنميلات تنتج عن نسبة الأسمنت والمعالجة وضعف الالتصاق</t>
  </si>
  <si>
    <t>صور، خريطة الشروخ</t>
  </si>
  <si>
    <t>معالجة الشروخ أو إعادة الضهارة</t>
  </si>
  <si>
    <t>سد ومعجون، شبك</t>
  </si>
  <si>
    <t>معالجة الشروخ بالطريقة المعتمدة</t>
  </si>
  <si>
    <t>MIS06589</t>
  </si>
  <si>
    <t>CLM-106</t>
  </si>
  <si>
    <t>غياب شبك عند التقاء الخرسانة بالمباني</t>
  </si>
  <si>
    <t>غير مطلوب</t>
  </si>
  <si>
    <t>يثبت شبك معدني عند التقاء الخرسانة بالمباني بمسامير صلب مع ورد على مسافات لا تزيد عن 25 سم</t>
  </si>
  <si>
    <t>ملحق مصور ص 32</t>
  </si>
  <si>
    <t>صور قبل البياض</t>
  </si>
  <si>
    <t>تركيب قبل البياض</t>
  </si>
  <si>
    <t>تركيب الشبك</t>
  </si>
  <si>
    <t>تركيب الشبك قبل البياض</t>
  </si>
  <si>
    <t>TOL04799</t>
  </si>
  <si>
    <t>CLM-107</t>
  </si>
  <si>
    <t>البياض في حرارة أعلى من 35 °م</t>
  </si>
  <si>
    <t>العمل مستمر</t>
  </si>
  <si>
    <t>الحد الأقصى لحرارة الهواء للبياض 35 °م</t>
  </si>
  <si>
    <t>ص 175</t>
  </si>
  <si>
    <t>قراءة الحرارة</t>
  </si>
  <si>
    <t>إيقاف في ساعات الذروة</t>
  </si>
  <si>
    <t>تعديل المواعيد</t>
  </si>
  <si>
    <t>تنفيذ البياض في حرارة أعلى من الحد</t>
  </si>
  <si>
    <t>إيقاف العمل وقت الذروة</t>
  </si>
  <si>
    <t>TOL04774</t>
  </si>
  <si>
    <t>CLM-108</t>
  </si>
  <si>
    <t>حصر البياض دون خصم الفتحات</t>
  </si>
  <si>
    <t>الجوانب تعوض الفتحات</t>
  </si>
  <si>
    <t>يقاس البياض هندسيا بالمتر المسطح لكل دور مع تنزيل كل الفراغات، ويشمل البلكونات والأعتاب والجوانب والبطنيات</t>
  </si>
  <si>
    <t>خصم الفتحات واحتساب الجوانب ضمن السعر</t>
  </si>
  <si>
    <t>عدم خصم الفتحات من حصر البياض</t>
  </si>
  <si>
    <t>تصحيح الحصر بتنزيل الفتحات</t>
  </si>
  <si>
    <t>MEA06160</t>
  </si>
  <si>
    <t>CLM-109</t>
  </si>
  <si>
    <t>مكعبات مونة الطرطشة دون الحد</t>
  </si>
  <si>
    <t>المونة مطابقة بالنسب</t>
  </si>
  <si>
    <t>مقاومة مكعبات مونة الطرطشة 300 كجم/سم2 على الأقل بعمر 28 يوما</t>
  </si>
  <si>
    <t>ص 52، ص 171</t>
  </si>
  <si>
    <t>رفض المونة وتقييم المنفذ</t>
  </si>
  <si>
    <t>مقاومة مونة الطرطشة أقل من الحد</t>
  </si>
  <si>
    <t>تعديل الخلطة وتقديم نتائج جديدة</t>
  </si>
  <si>
    <t>TES05964</t>
  </si>
  <si>
    <t>CLM-110</t>
  </si>
  <si>
    <t>التمليح على البياض</t>
  </si>
  <si>
    <t>مصدر الأملاح خارجي</t>
  </si>
  <si>
    <t>يستخدم ماء ورمل خاليان من الأملاح مع رش جيد ومعالجة الأملاح</t>
  </si>
  <si>
    <t>صور، تحليل الرمل</t>
  </si>
  <si>
    <t>إزالة الأملاح ومعالجة المصدر</t>
  </si>
  <si>
    <t>تنظيف ومعالجة</t>
  </si>
  <si>
    <t>ظهور أملاح على البياض</t>
  </si>
  <si>
    <t>معالجة السطح والمصدر</t>
  </si>
  <si>
    <t>MIS06590</t>
  </si>
  <si>
    <t>CLM-111</t>
  </si>
  <si>
    <t>بروز بين البلاطات المتجاورة Lippage</t>
  </si>
  <si>
    <t>الفرق بسيط ولا يرى</t>
  </si>
  <si>
    <t>لا يقبل بروز أو تسنين بين البلاطات المتجاورة، ويستلم بالقدة والميزان أثناء التركيب</t>
  </si>
  <si>
    <t>ملحق مصور ص 37</t>
  </si>
  <si>
    <t>مواصفات المشروع (تحدد القيمة الرقمية بها)</t>
  </si>
  <si>
    <t>قياس بالقدة والفلر، صور</t>
  </si>
  <si>
    <t>بروز ظاهر يسبب التعثر: فك وإعادة التركيب</t>
  </si>
  <si>
    <t>فك وإعادة، جلي للرخام</t>
  </si>
  <si>
    <t>بروز بين البلاطات المتجاورة</t>
  </si>
  <si>
    <t>فك البلاطات المخالفة وإعادة تركيبها</t>
  </si>
  <si>
    <t>MIS06617</t>
  </si>
  <si>
    <t>CLM-112</t>
  </si>
  <si>
    <t>صوت أجوف تحت البلاط</t>
  </si>
  <si>
    <t>التطبيل لا يؤثر</t>
  </si>
  <si>
    <t>لا يقبل صوت أجوف عند الطرق، وتغطية ظهر البلاطة بالمونة 80% على الأقل و100% بالمناطق الرطبة</t>
  </si>
  <si>
    <t>ص 185، ص 295</t>
  </si>
  <si>
    <t>فك وإعادة التركيب بملء كامل</t>
  </si>
  <si>
    <t>فك وإعادة</t>
  </si>
  <si>
    <t>بلاطات مطبلة</t>
  </si>
  <si>
    <t>فك البلاطات وإعادة تركيبها بملء كامل للمونة</t>
  </si>
  <si>
    <t>MIS06618، TOL04891</t>
  </si>
  <si>
    <t>CLM-113</t>
  </si>
  <si>
    <t>بلاط مورد خارج سماحات الأبعاد</t>
  </si>
  <si>
    <t>التفاوت من المصنع</t>
  </si>
  <si>
    <t>طول الحافة ±1.5 مم للأطوال 100 مم و±3 مم للأطوال 200 مم، والتربيع 0.5% والاستقامة ±0.3%</t>
  </si>
  <si>
    <t>ص 181</t>
  </si>
  <si>
    <t>قياس عينة لكل رسالة</t>
  </si>
  <si>
    <t>رفض الرسالة</t>
  </si>
  <si>
    <t>أبعاد البلاط المورد خارج السماح</t>
  </si>
  <si>
    <t>TES05994، TES05996</t>
  </si>
  <si>
    <t>CLM-114</t>
  </si>
  <si>
    <t>اختلاف درجة اللون</t>
  </si>
  <si>
    <t>اختلاف طبيعي</t>
  </si>
  <si>
    <t>يفرز البلاط حسب اللون والتون قبل التركيب</t>
  </si>
  <si>
    <t>صور، أرقام اللوطات</t>
  </si>
  <si>
    <t>فك البلاط المختلف</t>
  </si>
  <si>
    <t>فك واستبدال</t>
  </si>
  <si>
    <t>اختلاف درجة لون البلاط</t>
  </si>
  <si>
    <t>فك واستبدال البلاطات المختلفة</t>
  </si>
  <si>
    <t>MIS06616</t>
  </si>
  <si>
    <t>CLM-115</t>
  </si>
  <si>
    <t>غلاقات أقل من نصف بلاطة</t>
  </si>
  <si>
    <t>التقسيط حسب الفراغ</t>
  </si>
  <si>
    <t>يقسط البلاط من محاور الفراغ بغلاقات متماثلة أكبر من النصف</t>
  </si>
  <si>
    <t>ص 182</t>
  </si>
  <si>
    <t>صور، مخطط التقسيط</t>
  </si>
  <si>
    <t>إعادة التقسيط</t>
  </si>
  <si>
    <t>MIS06605</t>
  </si>
  <si>
    <t>CLM-116</t>
  </si>
  <si>
    <t>غياب فواصل الحركة بالتبليطات</t>
  </si>
  <si>
    <t>غير مطلوبة</t>
  </si>
  <si>
    <t>فواصل حركة بعرض 5 مم على الأقل بمساحات طولها حتى 10 م وفي الأسطح أكبر من 25 م2</t>
  </si>
  <si>
    <t>BS 5385، المواصفات السعودية 09400</t>
  </si>
  <si>
    <t>مخطط الفواصل</t>
  </si>
  <si>
    <t>قطع وتنفيذ الفواصل</t>
  </si>
  <si>
    <t>قطع ومادة مرنة</t>
  </si>
  <si>
    <t>غياب فواصل الحركة</t>
  </si>
  <si>
    <t>تنفيذ الفواصل بالمادة المعتمدة</t>
  </si>
  <si>
    <t>TOL04872، TOL04873</t>
  </si>
  <si>
    <t>CLM-117</t>
  </si>
  <si>
    <t>فشل اختبار ميول أرضية الحمام</t>
  </si>
  <si>
    <t>الميول كافية</t>
  </si>
  <si>
    <t>يختبر ميل أرضيات الحمامات بسكب الماء ويجب السريان والتصفية الكاملة نحو البيبة</t>
  </si>
  <si>
    <t>ص 295</t>
  </si>
  <si>
    <t>اختبار سكب الماء، صور</t>
  </si>
  <si>
    <t>فك وإعادة الميول</t>
  </si>
  <si>
    <t>تجمع المياه وعدم تصفيتها نحو البيبة</t>
  </si>
  <si>
    <t>فك البلاط وإعادة الميول</t>
  </si>
  <si>
    <t>TES06003</t>
  </si>
  <si>
    <t>CLM-118</t>
  </si>
  <si>
    <t>منسوب البيبة لا يصل للسيراميك</t>
  </si>
  <si>
    <t>المونة تكمل المسافة</t>
  </si>
  <si>
    <t>تصل البيبة لمنسوب السيراميك أو بقطعة ماسورة واصلة دون مونة بينهما</t>
  </si>
  <si>
    <t>ص 187</t>
  </si>
  <si>
    <t>تصحيح منسوب البيبة</t>
  </si>
  <si>
    <t>تعديل</t>
  </si>
  <si>
    <t>مونة بين البيبة ومنسوب السيراميك</t>
  </si>
  <si>
    <t>تعديل البيبة بالطريقة المعتمدة</t>
  </si>
  <si>
    <t>MIS06606</t>
  </si>
  <si>
    <t>CLM-119</t>
  </si>
  <si>
    <t>تثبيت الجرانيت بالواجهات بالمونة فقط</t>
  </si>
  <si>
    <t>الطريقة مستخدمة</t>
  </si>
  <si>
    <t>تثبت تكسيات الجرانيت بالواجهات والأسقف ميكانيكيا بمشابك stainless، والتخريم بالدريل في منتصف السمك</t>
  </si>
  <si>
    <t>ص 208، ص 384</t>
  </si>
  <si>
    <t>صور، طريقة التثبيت</t>
  </si>
  <si>
    <t>خطر سقوط: إيقاف وإزالة</t>
  </si>
  <si>
    <t>تثبيت ميكانيكي</t>
  </si>
  <si>
    <t>تثبيت تكسيات واجهة بالمونة فقط</t>
  </si>
  <si>
    <t>إيقاف العمل وتقديم طريقة تثبيت ميكانيكية</t>
  </si>
  <si>
    <t>MIS06614، MIS06609</t>
  </si>
  <si>
    <t>CLM-120</t>
  </si>
  <si>
    <t>لحامات الرخام أكبر من المتفق</t>
  </si>
  <si>
    <t>اللحام مقبول</t>
  </si>
  <si>
    <t>عرض لحامات الرخام 2 مم أو أقل أو Zero Joint حسب المتفق</t>
  </si>
  <si>
    <t>ص 188</t>
  </si>
  <si>
    <t>لحامات رخام أعرض من المتفق</t>
  </si>
  <si>
    <t>فك وإعادة التركيب</t>
  </si>
  <si>
    <t>TOL04899</t>
  </si>
  <si>
    <t>CLM-121</t>
  </si>
  <si>
    <t>مقاومة انحناء البلاط دون الحد</t>
  </si>
  <si>
    <t>مطابق للكتالوج</t>
  </si>
  <si>
    <t>مقاومة الانحناء 75 كجم/سم2 على الأقل لمتوسط 5 قطع</t>
  </si>
  <si>
    <t>ص 180</t>
  </si>
  <si>
    <t>مقاومة انحناء البلاط أقل من الحد</t>
  </si>
  <si>
    <t>TES05993</t>
  </si>
  <si>
    <t>CLM-122</t>
  </si>
  <si>
    <t>عدم استواء أرضية الفينيل</t>
  </si>
  <si>
    <t>مقبول</t>
  </si>
  <si>
    <t>فرق الارتفاع بين أي نقطتين في أرضية الفينيل حتى 5 مم عند عدم النص</t>
  </si>
  <si>
    <t>ص 189</t>
  </si>
  <si>
    <t>إعادة السكريد والتركيب</t>
  </si>
  <si>
    <t>إعادة تسوية السكريد وتركيب الفينيل</t>
  </si>
  <si>
    <t>TOL04906</t>
  </si>
  <si>
    <t>CLM-123</t>
  </si>
  <si>
    <t>السقية بالأسمنت الجاف</t>
  </si>
  <si>
    <t>الطريقة سريعة</t>
  </si>
  <si>
    <t>تتم السقية بلباني الأسمنت أو المواد الخاصة بعد التصلب و24 ساعة على الأقل من التركيب</t>
  </si>
  <si>
    <t>ص 183</t>
  </si>
  <si>
    <t>إزالة السقية وإعادتها</t>
  </si>
  <si>
    <t>إعادة السقية</t>
  </si>
  <si>
    <t>سقية اللحامات بأسمنت جاف</t>
  </si>
  <si>
    <t>إزالة السقية وإعادتها بالمادة المعتمدة</t>
  </si>
  <si>
    <t>MIS06603</t>
  </si>
  <si>
    <t>CLM-124</t>
  </si>
  <si>
    <t>فشل اختبار الغمر للحمام</t>
  </si>
  <si>
    <t>الرشح من مصدر آخر</t>
  </si>
  <si>
    <t>اختبار الغمر بارتفاع 10 إلى 15 سم لمدة 48 ساعة ثم 48 ساعة ملاحظة بعد التفريغ دون نقص منسوب أو رشح</t>
  </si>
  <si>
    <t>ص 178</t>
  </si>
  <si>
    <t>سجل المنسوب، صور السطح السفلي</t>
  </si>
  <si>
    <t>إصلاح أو إعادة العزل على حساب المقاول وإعادة الاختبار</t>
  </si>
  <si>
    <t>إصلاح، إعادة العزل</t>
  </si>
  <si>
    <t>فشل اختبار الغمر لعزل الحمام</t>
  </si>
  <si>
    <t>إصلاح العزل وإعادة الاختبار على حسابكم</t>
  </si>
  <si>
    <t>TES05986، TOL04825</t>
  </si>
  <si>
    <t>CLM-125</t>
  </si>
  <si>
    <t>فشل اختبار الغمر لعزل السطح</t>
  </si>
  <si>
    <t>التسرب من التمديدات</t>
  </si>
  <si>
    <t>اختبار الغمر لعزل السطح 48 إلى 72 ساعة دون ظهور رشح أسفل السطح</t>
  </si>
  <si>
    <t>ص 179</t>
  </si>
  <si>
    <t>سجل الاختبار، صور</t>
  </si>
  <si>
    <t>إصلاح أو إعادة العزل وإعادة الاختبار</t>
  </si>
  <si>
    <t>إصلاح، إعادة</t>
  </si>
  <si>
    <t>إصلاح العزل وإعادة الاختبار</t>
  </si>
  <si>
    <t>TES05987، TOL04832</t>
  </si>
  <si>
    <t>CLM-126</t>
  </si>
  <si>
    <t>اختبار عزل الحمام قبل تمديد السباكة</t>
  </si>
  <si>
    <t>الاختبار تم ونجح</t>
  </si>
  <si>
    <t>يختبر عزل الحمامات بعد تمديد مواسير السباكة واختبارها واستلامها لأن التمديد اللاحق قد يقطع العزل</t>
  </si>
  <si>
    <t>تواريخ الاختبارات</t>
  </si>
  <si>
    <t>إعادة الاختبار بعد السباكة</t>
  </si>
  <si>
    <t>اختبار العزل قبل استكمال تمديدات السباكة</t>
  </si>
  <si>
    <t>إعادة اختبار الغمر بعد استلام السباكة</t>
  </si>
  <si>
    <t>MIS06597</t>
  </si>
  <si>
    <t>CLM-127</t>
  </si>
  <si>
    <t>رشح بحوائط البدروم بعد الغمر</t>
  </si>
  <si>
    <t>مصدر الرطوبة التكثيف</t>
  </si>
  <si>
    <t>يعيد المقاول العزل ويصلحه على حسابه ويختبره مرة أخرى عند ظهور رطوبة في اختبار الغمر أسبوعا</t>
  </si>
  <si>
    <t>ص 92</t>
  </si>
  <si>
    <t>صور، سجل الاختبار</t>
  </si>
  <si>
    <t>إصلاح وإعادة الاختبار</t>
  </si>
  <si>
    <t>إصلاح، حقن</t>
  </si>
  <si>
    <t>ظهور رطوبة بحوائط البدروم بعد الغمر</t>
  </si>
  <si>
    <t>CON06328، TES05979</t>
  </si>
  <si>
    <t>CLM-128</t>
  </si>
  <si>
    <t>تراكب لفائف العزل أقل من المطلوب</t>
  </si>
  <si>
    <t>التراكب كاف</t>
  </si>
  <si>
    <t>التراكب الطولي 10 سم والعرضي 15 سم على الأقل، واللحامات عمودية على اتجاه المياه</t>
  </si>
  <si>
    <t>ص 177، ص 179، ملحق مصور ص 41</t>
  </si>
  <si>
    <t>قياس، صور</t>
  </si>
  <si>
    <t>إضافة شرائح أو إعادة التركيب</t>
  </si>
  <si>
    <t>شرائح تقوية، إعادة</t>
  </si>
  <si>
    <t>تراكب لفائف العزل أقل من الحد</t>
  </si>
  <si>
    <t>تصحيح التراكبات قبل الحماية</t>
  </si>
  <si>
    <t>TOL04857، TOL04858، MIS06599</t>
  </si>
  <si>
    <t>CLM-129</t>
  </si>
  <si>
    <t>مطالبة بوزرة العزل</t>
  </si>
  <si>
    <t>الوزرة كمية إضافية</t>
  </si>
  <si>
    <t>وزرة العزل حتى 20 سم محملة على بند العزل، وما زاد يحسب هندسيا</t>
  </si>
  <si>
    <t>ص 178، ص 180</t>
  </si>
  <si>
    <t>رفض احتساب أول 20 سم</t>
  </si>
  <si>
    <t>مطالبة باحتساب الوزرة كاملة</t>
  </si>
  <si>
    <t>احتساب الزيادة عن 20 سم فقط</t>
  </si>
  <si>
    <t>MEA06164، MEA06165</t>
  </si>
  <si>
    <t>CLM-130</t>
  </si>
  <si>
    <t>خصم أجزاء العزل غير المنفذة</t>
  </si>
  <si>
    <t>الخصم لا يطبق</t>
  </si>
  <si>
    <t>يقاس العزل بالمسطح الفعلي المنفذ وتخصم الأجزاء غير المنفذة عدا فتحات المواسير</t>
  </si>
  <si>
    <t>خصم غير المنفذ</t>
  </si>
  <si>
    <t>احتساب مساحات عزل غير منفذة</t>
  </si>
  <si>
    <t>خصم المساحات غير المنفذة</t>
  </si>
  <si>
    <t>MEA06162</t>
  </si>
  <si>
    <t>CLM-131</t>
  </si>
  <si>
    <t>العزل على سطح رطب أو قبل 7 أيام</t>
  </si>
  <si>
    <t>السطح جاف بالمعاينة</t>
  </si>
  <si>
    <t>يبدأ العزل بعد 7 أيام من صب آخر عنصر وجفاف تام</t>
  </si>
  <si>
    <t>ص 91</t>
  </si>
  <si>
    <t>تاريخ الصب، قياس الرطوبة</t>
  </si>
  <si>
    <t>إزالة العزل المنفصل وإعادته</t>
  </si>
  <si>
    <t>تنفيذ العزل قبل الجفاف</t>
  </si>
  <si>
    <t>إزالة الأجزاء غير الملتصقة وإعادتها</t>
  </si>
  <si>
    <t>MIS06594</t>
  </si>
  <si>
    <t>CLM-132</t>
  </si>
  <si>
    <t>تخفيف البيتومين بالكيروسين أو الماء</t>
  </si>
  <si>
    <t>التخفيف يسهل الدهان</t>
  </si>
  <si>
    <t>يمنع التخفيف إلا بنص النشرة الفنية</t>
  </si>
  <si>
    <t>نشرة الصانع</t>
  </si>
  <si>
    <t>إزالة وإعادة</t>
  </si>
  <si>
    <t>تخفيف مادة العزل بالموقع</t>
  </si>
  <si>
    <t>إزالة وإعادة التنفيذ</t>
  </si>
  <si>
    <t>MIS06593</t>
  </si>
  <si>
    <t>CLM-133</t>
  </si>
  <si>
    <t>تركيب جراجير المطر بعد العزل</t>
  </si>
  <si>
    <t>التركيب ممكن لاحقا</t>
  </si>
  <si>
    <t>تركب جراجير المطر والمواسير قبل العزل مع الحلقمة</t>
  </si>
  <si>
    <t>فك وإعادة العزل حول الجرجور</t>
  </si>
  <si>
    <t>إعادة العزل حول الجراجير</t>
  </si>
  <si>
    <t>MIS06600</t>
  </si>
  <si>
    <t>CLM-134</t>
  </si>
  <si>
    <t>ميول السطح أقل من الحد وتجمع المياه</t>
  </si>
  <si>
    <t>ميول الأسطح 1% على الأقل ولا تقل بأي حال عن 3 مم/م، والمعتاد 5 إلى 10 مم/م</t>
  </si>
  <si>
    <t>ص 179، ملحق مصور ص 39</t>
  </si>
  <si>
    <t>كود البناء السعودي</t>
  </si>
  <si>
    <t>رفع مناسيب، اختبار الغمر</t>
  </si>
  <si>
    <t>إعادة خرسانة الميول</t>
  </si>
  <si>
    <t>تجمع المياه على السطح لنقص الميول</t>
  </si>
  <si>
    <t>إعادة الميول</t>
  </si>
  <si>
    <t>TOL04828، TOL04855</t>
  </si>
  <si>
    <t>CLM-135</t>
  </si>
  <si>
    <t>تثبيت غطاء فاصل التمدد من الجهتين</t>
  </si>
  <si>
    <t>التثبيت أمتن</t>
  </si>
  <si>
    <t>يثبت غطاء فاصل التمدد من جهة واحدة فقط</t>
  </si>
  <si>
    <t>ص 388</t>
  </si>
  <si>
    <t>فك التثبيت من جهة</t>
  </si>
  <si>
    <t>تثبيت غطاء الفاصل من الجهتين</t>
  </si>
  <si>
    <t>تعديل التثبيت</t>
  </si>
  <si>
    <t>MIS06602</t>
  </si>
  <si>
    <t>CLM-136</t>
  </si>
  <si>
    <t>إنهاء عزل السطح دون رفعه على الدروة</t>
  </si>
  <si>
    <t>الارتفاع كاف</t>
  </si>
  <si>
    <t>يرفع العزل على الدروة 400 مم مع وزرة 100 × 100 مم وFlashing وسيلانت</t>
  </si>
  <si>
    <t>ص 378</t>
  </si>
  <si>
    <t>صور، قياس</t>
  </si>
  <si>
    <t>استكمال الرفع</t>
  </si>
  <si>
    <t>عدم رفع العزل على الدروة</t>
  </si>
  <si>
    <t>استكمال العزل بالارتفاع المطلوب</t>
  </si>
  <si>
    <t>MIS06601، TOL04843</t>
  </si>
  <si>
    <t>CLM-137</t>
  </si>
  <si>
    <t>اختبار الخزان بعد العزل الخارجي</t>
  </si>
  <si>
    <t>العزل الخارجي يحمي</t>
  </si>
  <si>
    <t>يختبر الخزان بعد 28 يوما من الصب وقبل العزل الخارجي، بثبات المنسوب أسبوعا مع احتساب التبخر وعدم الرشح</t>
  </si>
  <si>
    <t>ص 145</t>
  </si>
  <si>
    <t>المواصفات المصرية لأعمال العزل 1995</t>
  </si>
  <si>
    <t>سجل المنسوب</t>
  </si>
  <si>
    <t>إعادة الاختبار وفق الإجراء</t>
  </si>
  <si>
    <t>إعادة الاختبار وفق الإجراء المعتمد</t>
  </si>
  <si>
    <t>MIS06568، TES05926</t>
  </si>
  <si>
    <t>CLM-138</t>
  </si>
  <si>
    <t>توصيل فائض الخزان على الصرف الصحي</t>
  </si>
  <si>
    <t>الحل أسهل</t>
  </si>
  <si>
    <t>يصرف فائض الخزان على عمود مستقل حتى الدور الأرضي لمنع التلوث</t>
  </si>
  <si>
    <t>ص 232</t>
  </si>
  <si>
    <t>إعادة التوصيل</t>
  </si>
  <si>
    <t>توصيل فائض الخزان على قوائم الصرف</t>
  </si>
  <si>
    <t>فصل الفائض على عمود مستقل</t>
  </si>
  <si>
    <t>MIS06570</t>
  </si>
  <si>
    <t>CLM-139</t>
  </si>
  <si>
    <t>فشل اختبار الماء لمواسير الصرف الداخلي</t>
  </si>
  <si>
    <t>التسرب من السدادات</t>
  </si>
  <si>
    <t>يختبر الصرف الداخلي بملء المواسير تحت عمود ماء 3 م دون تسرب قبل التغطية</t>
  </si>
  <si>
    <t>ص 225</t>
  </si>
  <si>
    <t>إصلاح الوصلات</t>
  </si>
  <si>
    <t>تسرب في اختبار مواسير الصرف</t>
  </si>
  <si>
    <t>إصلاح التسرب وإعادة الاختبار</t>
  </si>
  <si>
    <t>TES06020</t>
  </si>
  <si>
    <t>CLM-140</t>
  </si>
  <si>
    <t>فشل اختبار ضغط مواسير التغذية</t>
  </si>
  <si>
    <t>الهبوط بسبب الحرارة</t>
  </si>
  <si>
    <t>ضغط الاختبار 1.5 × ضغط التشغيل (المعتاد 8 بار) دون هبوط قبل التغطية</t>
  </si>
  <si>
    <t>ص 229</t>
  </si>
  <si>
    <t>قراءة العداد بتوقيع، صور</t>
  </si>
  <si>
    <t>إصلاح</t>
  </si>
  <si>
    <t>هبوط ضغط مواسير التغذية في الاختبار</t>
  </si>
  <si>
    <t>إصلاح الشبكة وإعادة الاختبار</t>
  </si>
  <si>
    <t>TES06024</t>
  </si>
  <si>
    <t>CLM-141</t>
  </si>
  <si>
    <t>فشل اختبار خط الصرف الخارجي</t>
  </si>
  <si>
    <t>الخط سليم</t>
  </si>
  <si>
    <t>يختبر كل قطاع حتى 100 م بقطر واحد بعمود ماء 3 م ويثبت المنسوب 15 دقيقة على الأقل</t>
  </si>
  <si>
    <t>ص 236</t>
  </si>
  <si>
    <t>SBC 701-2007</t>
  </si>
  <si>
    <t>سجل الاختبار</t>
  </si>
  <si>
    <t>إصلاح وإعادة الاختبار قبل الردم</t>
  </si>
  <si>
    <t>TES06026</t>
  </si>
  <si>
    <t>CLM-142</t>
  </si>
  <si>
    <t>ميول مواسير الصرف أقل من الحد</t>
  </si>
  <si>
    <t>الميل كاف للتصريف</t>
  </si>
  <si>
    <t>أقل ميل 2% للأقطار حتى 65 مم و1% من 75 إلى 150 مم و0.5% لقطر 200 مم فأكبر</t>
  </si>
  <si>
    <t>ص 223 إلى 224</t>
  </si>
  <si>
    <t>SBC 701-2007 Table 4.4.1</t>
  </si>
  <si>
    <t>رفع مناسيب المواسير</t>
  </si>
  <si>
    <t>فك وإعادة التركيب بالميل المطلوب</t>
  </si>
  <si>
    <t>إعادة تركيب المواسير بالميول المطلوبة</t>
  </si>
  <si>
    <t>TOL05114، TOL05115، TOL05116</t>
  </si>
  <si>
    <t>CLM-143</t>
  </si>
  <si>
    <t>تصغير قطر الصرف في اتجاه التصريف</t>
  </si>
  <si>
    <t>القطر الأصغر كاف</t>
  </si>
  <si>
    <t>تتدرج أقطار الصرف من الأصغر إلى الأكبر في اتجاه التصريف فقط</t>
  </si>
  <si>
    <t>ص 234</t>
  </si>
  <si>
    <t>مخطط تنفيذي، صور</t>
  </si>
  <si>
    <t>إعادة التنفيذ</t>
  </si>
  <si>
    <t>تصغير قطر الصرف في اتجاه التدفق</t>
  </si>
  <si>
    <t>إعادة التنفيذ بالأقطار الصحيحة</t>
  </si>
  <si>
    <t>MIS06648</t>
  </si>
  <si>
    <t>CLM-144</t>
  </si>
  <si>
    <t>فشل اختبار المطبق</t>
  </si>
  <si>
    <t>التسرب بسيط</t>
  </si>
  <si>
    <t>يختبر المطبق بملء الماء على درجات ويثبت المنسوب 24 ساعة قبل الردم</t>
  </si>
  <si>
    <t>ص 237</t>
  </si>
  <si>
    <t>إصلاح وإعادة</t>
  </si>
  <si>
    <t>TES06030</t>
  </si>
  <si>
    <t>CLM-145</t>
  </si>
  <si>
    <t>مسافة تعليق المواسير أكبر من المسموح</t>
  </si>
  <si>
    <t>الحوامل كافية</t>
  </si>
  <si>
    <t>أقصى مسافة تعليق أفقية للصرف البلاستيك 1.2 م وللحديد 3.6 م</t>
  </si>
  <si>
    <t>ص 223</t>
  </si>
  <si>
    <t>SBC 701 جدول 1.8.5</t>
  </si>
  <si>
    <t>إضافة حوامل</t>
  </si>
  <si>
    <t>تباعد حوامل المواسير أكبر من المسموح</t>
  </si>
  <si>
    <t>إضافة الحوامل</t>
  </si>
  <si>
    <t>TOL05110</t>
  </si>
  <si>
    <t>CLM-146</t>
  </si>
  <si>
    <t>تركيب أجهزة دون تهوية vent</t>
  </si>
  <si>
    <t>التهوية غير ضرورية</t>
  </si>
  <si>
    <t>Vent 50 مم لكل جهاز إلى خط التهوية الرئيسي لمنع سحب مياه السيفون</t>
  </si>
  <si>
    <t>ص 391</t>
  </si>
  <si>
    <t>صور، مخطط</t>
  </si>
  <si>
    <t>استكمال التهوية</t>
  </si>
  <si>
    <t>إضافة تهوية</t>
  </si>
  <si>
    <t>غياب تهوية الأجهزة الصحية</t>
  </si>
  <si>
    <t>MIS06651</t>
  </si>
  <si>
    <t>CLM-147</t>
  </si>
  <si>
    <t>عدم تعقيم شبكة مياه الشرب</t>
  </si>
  <si>
    <t>المياه نظيفة</t>
  </si>
  <si>
    <t>ملء وتفريغ ثم كلور 50 مجم/لتر لمدة 24 ساعة ثم التفريغ</t>
  </si>
  <si>
    <t>ص 231</t>
  </si>
  <si>
    <t>تقرير التعقيم</t>
  </si>
  <si>
    <t>لا تشغيل قبل التعقيم والتقرير</t>
  </si>
  <si>
    <t>تعقيم</t>
  </si>
  <si>
    <t>تنفيذ التعقيم وتقديم التقرير</t>
  </si>
  <si>
    <t>TES06025</t>
  </si>
  <si>
    <t>CLM-148</t>
  </si>
  <si>
    <t>مطالبة بالقطع الخاصة كبند مستقل</t>
  </si>
  <si>
    <t>القطع ليست ضمن البند</t>
  </si>
  <si>
    <t>مواسير الصرف والتغذية تقاس بالمتر الطولي على المحور شاملة القطع الخاصة</t>
  </si>
  <si>
    <t>مطالبة بقطع المواسير كبند مستقل</t>
  </si>
  <si>
    <t>اعتبارها مشمولة</t>
  </si>
  <si>
    <t>MEA06189</t>
  </si>
  <si>
    <t>CLM-149</t>
  </si>
  <si>
    <t>مطالبة بمواسير الأجهزة المسعرة بالمقطوعية</t>
  </si>
  <si>
    <t>المواسير منفصلة</t>
  </si>
  <si>
    <t>عند نص دفتر البنود على المقطوعية تحمل أسعار المواسير على الجهاز</t>
  </si>
  <si>
    <t>ص 226</t>
  </si>
  <si>
    <t>مطالبة بمواسير مشمولة بسعر الجهاز</t>
  </si>
  <si>
    <t>تطبيق وصف البند</t>
  </si>
  <si>
    <t>MEA06186</t>
  </si>
  <si>
    <t>CLM-150</t>
  </si>
  <si>
    <t>تمديد مواسير فوق بلاطة الحمام قبل اختبار العزل</t>
  </si>
  <si>
    <t>التنسيق صعب</t>
  </si>
  <si>
    <t>تمدد المواسير الأفقية بعد اختبار العزل ثم تحمى بلياسة 2 سم</t>
  </si>
  <si>
    <t>إيقاف وإعادة الاختبار</t>
  </si>
  <si>
    <t>تمديد مواسير قبل اختبار العزل</t>
  </si>
  <si>
    <t>إعادة اختبار العزل</t>
  </si>
  <si>
    <t>MIS06646</t>
  </si>
  <si>
    <t>CLM-151</t>
  </si>
  <si>
    <t>مواسير كهرباء السقف غير مربوطة بالحديد</t>
  </si>
  <si>
    <t>المواسير ثابتة</t>
  </si>
  <si>
    <t>تربط المواسير بحديد السقف على مسافات مناسبة لمنع الطفو والإزاحة أثناء الصب</t>
  </si>
  <si>
    <t>ص 246 إلى 247</t>
  </si>
  <si>
    <t>صور، محضر استلام</t>
  </si>
  <si>
    <t>نقطة توقف قبل الصب</t>
  </si>
  <si>
    <t>ربط</t>
  </si>
  <si>
    <t>مواسير كهرباء غير مثبتة بالحديد</t>
  </si>
  <si>
    <t>تثبيت المواسير قبل الصب</t>
  </si>
  <si>
    <t>MIS06653</t>
  </si>
  <si>
    <t>CLM-152</t>
  </si>
  <si>
    <t>مواسير كهرباء في الطبقة الخطأ أو بغطاء ناقص</t>
  </si>
  <si>
    <t>الموضع لا يؤثر</t>
  </si>
  <si>
    <t>الغطاء الخرساني للمجاري المدفونة 40 مم على الأقل، والقطر الخارجي حتى ثلث سمك الخرسانة، والمسافة بينها 3 أقطار، وأقل سمك بلاطة 100 مم</t>
  </si>
  <si>
    <t>ص 244</t>
  </si>
  <si>
    <t>مواصفات المشروع قسم 03300</t>
  </si>
  <si>
    <t>نقطة توقف: إعادة الترتيب قبل الصب</t>
  </si>
  <si>
    <t>إعادة التمديد</t>
  </si>
  <si>
    <t>مواسير كهرباء بالسقف في موضع يخالف حدود الغطاء والتباعد</t>
  </si>
  <si>
    <t>إعادة تمديد المواسير قبل الصب</t>
  </si>
  <si>
    <t>TOL05306، TOL05307، TOL05308</t>
  </si>
  <si>
    <t>CLM-153</t>
  </si>
  <si>
    <t>مواسير كهرباء مائلة</t>
  </si>
  <si>
    <t>المسار أقصر</t>
  </si>
  <si>
    <t>تمدد المواسير أفقيا ورأسيا موازية للمحاور ويمنع المسار المائل</t>
  </si>
  <si>
    <t>إعادة التمديد قبل الصب</t>
  </si>
  <si>
    <t>تمديد مواسير مائلة</t>
  </si>
  <si>
    <t>MIS06655</t>
  </si>
  <si>
    <t>CLM-154</t>
  </si>
  <si>
    <t>أكثر من انحناءين بين صندوقين</t>
  </si>
  <si>
    <t>السحب ممكن</t>
  </si>
  <si>
    <t>حد أقصى انحناءان 90 درجة بين صندوقين ومسافة 10 م بين صندوقي الاتصال</t>
  </si>
  <si>
    <t>ص 245</t>
  </si>
  <si>
    <t>إضافة صندوق سحب</t>
  </si>
  <si>
    <t>صندوق إضافي</t>
  </si>
  <si>
    <t>انحناءات زائدة بين صناديق السحب</t>
  </si>
  <si>
    <t>TOL05312، TOL05310</t>
  </si>
  <si>
    <t>CLM-155</t>
  </si>
  <si>
    <t>ألوان أسلاك مخالفة</t>
  </si>
  <si>
    <t>الفني يعرف التوصيل</t>
  </si>
  <si>
    <t>اللون الأزرق للمحايد فقط ولا يستخدم لسلك مكهرب</t>
  </si>
  <si>
    <t>ص 251</t>
  </si>
  <si>
    <t>SBC 401</t>
  </si>
  <si>
    <t>صور، اختبار</t>
  </si>
  <si>
    <t>إعادة السحب بالألوان الصحيحة</t>
  </si>
  <si>
    <t>ألوان أسلاك مخالفة للكود</t>
  </si>
  <si>
    <t>إعادة سحب الأسلاك</t>
  </si>
  <si>
    <t>MIS06668</t>
  </si>
  <si>
    <t>CLM-156</t>
  </si>
  <si>
    <t>توصيل الأسلاك بالجدل والشريط</t>
  </si>
  <si>
    <t>التوصيل آمن</t>
  </si>
  <si>
    <t>يكون التوصيل بمرابط معزولة داخل صناديق الاتصال</t>
  </si>
  <si>
    <t>مرابط</t>
  </si>
  <si>
    <t>توصيل أسلاك بالجدل والشريط العازل</t>
  </si>
  <si>
    <t>إعادة التوصيل بمرابط</t>
  </si>
  <si>
    <t>MIS06669</t>
  </si>
  <si>
    <t>CLM-157</t>
  </si>
  <si>
    <t>قواطع بمقنن لا يتناسب مع مقطع السلك</t>
  </si>
  <si>
    <t>التصميم موحد</t>
  </si>
  <si>
    <t>يختار مقنن القاطع حسب مقطع سلك كل دائرة لمنع استمرار التيار الزائد</t>
  </si>
  <si>
    <t>ص 263</t>
  </si>
  <si>
    <t>جدول اللوحة</t>
  </si>
  <si>
    <t>استبدال القواطع</t>
  </si>
  <si>
    <t>قواطع بمقنن أكبر من مقنن الأسلاك</t>
  </si>
  <si>
    <t>MIS06673</t>
  </si>
  <si>
    <t>CLM-158</t>
  </si>
  <si>
    <t>فشل اختبار مقاومة العزل</t>
  </si>
  <si>
    <t>القراءة بسبب الرطوبة</t>
  </si>
  <si>
    <t>اختبار مقاومة العزل Megger لدوائر الإنارة والقوى ضمن تسلسل الاختبارات قبل الاستلام</t>
  </si>
  <si>
    <t>ص 252، ص 301</t>
  </si>
  <si>
    <t>الكود المصري للتركيبات الكهربائية</t>
  </si>
  <si>
    <t>تحديد العيب وإصلاحه وإعادة الاختبار</t>
  </si>
  <si>
    <t>TES06045، TES06069</t>
  </si>
  <si>
    <t>CLM-159</t>
  </si>
  <si>
    <t>اختبارات بغير التسلسل المطلوب</t>
  </si>
  <si>
    <t>النتيجة واحدة</t>
  </si>
  <si>
    <t>تجرى الاختبارات الكهربائية بالترتيب المحدد من الاستمرارية حتى التشغيل بالحمل الكلي</t>
  </si>
  <si>
    <t>ص 301</t>
  </si>
  <si>
    <t>سجل الاختبارات</t>
  </si>
  <si>
    <t>إعادة الاختبارات بالتسلسل</t>
  </si>
  <si>
    <t>تنفيذ الاختبارات الكهربائية بغير التسلسل</t>
  </si>
  <si>
    <t>إعادة الاختبارات بالترتيب</t>
  </si>
  <si>
    <t>CON06372</t>
  </si>
  <si>
    <t>CLM-160</t>
  </si>
  <si>
    <t>تقفيل مسارات الكهرباء بالجبس</t>
  </si>
  <si>
    <t>أسرع</t>
  </si>
  <si>
    <t>تقفل المسارات بمونة رمل وأسمنت بعد الرش والطرطشة</t>
  </si>
  <si>
    <t>ص 250</t>
  </si>
  <si>
    <t>إزالة الجبس وإعادة التقفيل</t>
  </si>
  <si>
    <t>تقفيل مسارات بالجبس</t>
  </si>
  <si>
    <t>إزالة وإعادة بالمونة</t>
  </si>
  <si>
    <t>MIS06667</t>
  </si>
  <si>
    <t>CLM-161</t>
  </si>
  <si>
    <t>خلاف على مكونات النقطة الكهربائية</t>
  </si>
  <si>
    <t>المواسير والأسلاك تحسب منفصلة</t>
  </si>
  <si>
    <t>النقطة تقاس بالعدد شاملة المواسير والأسلاك والعلب</t>
  </si>
  <si>
    <t>ص 415</t>
  </si>
  <si>
    <t>مطالبة بمواسير وأسلاك النقاط كبنود منفصلة</t>
  </si>
  <si>
    <t>المحاسبة بالنقطة</t>
  </si>
  <si>
    <t>MEA06193</t>
  </si>
  <si>
    <t>CLM-162</t>
  </si>
  <si>
    <t>حامل كابلات مستمر عبر فاصل التمدد</t>
  </si>
  <si>
    <t>الحامل مرن</t>
  </si>
  <si>
    <t>تترك فجوة عند الفاصل مع شريط نحاس مجدول بارتخاء</t>
  </si>
  <si>
    <t>قطع وتركيب وصلة مرنة</t>
  </si>
  <si>
    <t>تعديل الحامل</t>
  </si>
  <si>
    <t>MIS06677</t>
  </si>
  <si>
    <t>CLM-163</t>
  </si>
  <si>
    <t>تعليق سقف مستعار من حوامل الكابلات</t>
  </si>
  <si>
    <t>التعليق مؤقت</t>
  </si>
  <si>
    <t>يعلق السقف المستعار تعليقا مستقلا بعيدا عن حوامل الكابلات</t>
  </si>
  <si>
    <t>ص 255</t>
  </si>
  <si>
    <t>فك وإعادة التعليق</t>
  </si>
  <si>
    <t>تعليق مستقل</t>
  </si>
  <si>
    <t>تعليق السقف المستعار من حوامل الكابلات</t>
  </si>
  <si>
    <t>إعادة التعليق المستقل</t>
  </si>
  <si>
    <t>MIS06670</t>
  </si>
  <si>
    <t>CLM-164</t>
  </si>
  <si>
    <t>مواسير مياه فوق اللوحات الكهربائية</t>
  </si>
  <si>
    <t>المواسير معزولة</t>
  </si>
  <si>
    <t>يحول مسار المواسير بعيدا عن المعدات وغرف الكهرباء</t>
  </si>
  <si>
    <t>ص 300</t>
  </si>
  <si>
    <t>تحويل المسار</t>
  </si>
  <si>
    <t>تحويل</t>
  </si>
  <si>
    <t>مرور مواسير مياه فوق اللوحات</t>
  </si>
  <si>
    <t>MIS06675</t>
  </si>
  <si>
    <t>CLM-165</t>
  </si>
  <si>
    <t>فشل الاختبار الهيدروستاتيكي لشبكة الحريق</t>
  </si>
  <si>
    <t>الهبوط من الحرارة</t>
  </si>
  <si>
    <t>ضغط التصميم + 3.5 بار وبحد أدنى 14 بار لمدة ساعتين دون هبوط، و13.8 بار لساعتين حسب NFPA 13</t>
  </si>
  <si>
    <t>ص 285، ص 298</t>
  </si>
  <si>
    <t>SBC 800، NFPA 13</t>
  </si>
  <si>
    <t>قراءة العداد بتوقيع</t>
  </si>
  <si>
    <t>هبوط ضغط شبكة الحريق في الاختبار</t>
  </si>
  <si>
    <t>TES06096، TES06101</t>
  </si>
  <si>
    <t>CLM-166</t>
  </si>
  <si>
    <t>اختبار شبكة الحريق الخارجية بعد السفلتة</t>
  </si>
  <si>
    <t>الاختبار تم</t>
  </si>
  <si>
    <t>تختبر الشبكة الخارجية قبل السفلتة وتركيب البلاط</t>
  </si>
  <si>
    <t>ص 287</t>
  </si>
  <si>
    <t>تواريخ</t>
  </si>
  <si>
    <t>تكسير وإعادة عند أي تسرب على حساب المقاول</t>
  </si>
  <si>
    <t>اختبار الشبكة الخارجية بعد التغطية</t>
  </si>
  <si>
    <t>تحمل تكسير وإعادة أي إصلاح</t>
  </si>
  <si>
    <t>MIS06681</t>
  </si>
  <si>
    <t>CLM-167</t>
  </si>
  <si>
    <t>ظهور سن القلاووظ بعد التجميع</t>
  </si>
  <si>
    <t>يحكم التجميع بحيث لا يظهر السن</t>
  </si>
  <si>
    <t>ص 286</t>
  </si>
  <si>
    <t>إعادة التجميع أو حماية</t>
  </si>
  <si>
    <t>ظهور سن القلاووظ</t>
  </si>
  <si>
    <t>إعادة التجميع</t>
  </si>
  <si>
    <t>MIS06678</t>
  </si>
  <si>
    <t>CLM-168</t>
  </si>
  <si>
    <t>كواشف حرارة قرب مخارج التكييف</t>
  </si>
  <si>
    <t>المسافة كافية</t>
  </si>
  <si>
    <t>مسافة كاشف الحرارة عن مخرج الهواء 1 م على الأقل</t>
  </si>
  <si>
    <t>ص 302</t>
  </si>
  <si>
    <t>نقل الكواشف</t>
  </si>
  <si>
    <t>نقل</t>
  </si>
  <si>
    <t>كاشف حرارة قريب من مخرج تكييف</t>
  </si>
  <si>
    <t>نقل الكاشف</t>
  </si>
  <si>
    <t>MIS06685</t>
  </si>
  <si>
    <t>CLM-169</t>
  </si>
  <si>
    <t>ATS مضخة الحريق يغذي أجهزة أخرى</t>
  </si>
  <si>
    <t>توفير</t>
  </si>
  <si>
    <t>قاطع التحويل الآلي مخصص لمضخة الحريق فقط</t>
  </si>
  <si>
    <t>مخطط اللوحة</t>
  </si>
  <si>
    <t>فصل الأحمال</t>
  </si>
  <si>
    <t>تغذية أحمال أخرى من ATS مضخة الحريق</t>
  </si>
  <si>
    <t>MIS06682</t>
  </si>
  <si>
    <t>CLM-170</t>
  </si>
  <si>
    <t>طلمبة موصلة أثناء اختبار المياه المثلجة</t>
  </si>
  <si>
    <t>لتعويض الفاقد</t>
  </si>
  <si>
    <t>1.5 × ضغط التشغيل 24 ساعة على الأقل مع تغليف العداد وتوقيعه والتأكد من عدم توصيل طلمبة</t>
  </si>
  <si>
    <t>ص 279</t>
  </si>
  <si>
    <t>عداد مختوم، صور</t>
  </si>
  <si>
    <t>إلغاء الاختبار وإعادته</t>
  </si>
  <si>
    <t>توصيل طلمبة أثناء اختبار الضغط</t>
  </si>
  <si>
    <t>MIS06688، TES06111</t>
  </si>
  <si>
    <t>CLM-171</t>
  </si>
  <si>
    <t>عزل مجاري الهواء قبل اختبار التسرب</t>
  </si>
  <si>
    <t>المجاري سليمة</t>
  </si>
  <si>
    <t>تختبر مجاري الضغط المتوسط والعالي قبل العزل لأطوال حتى 30 م رأسي و45 م أفقي</t>
  </si>
  <si>
    <t>ص 278</t>
  </si>
  <si>
    <t>الكود المصري 3-4/2/2/1</t>
  </si>
  <si>
    <t>فك العزل في عينات والاختبار</t>
  </si>
  <si>
    <t>عزل مجاري قبل اختبار التسرب</t>
  </si>
  <si>
    <t>فك العزل والاختبار</t>
  </si>
  <si>
    <t>TES06109</t>
  </si>
  <si>
    <t>CLM-172</t>
  </si>
  <si>
    <t>خلاف قياس مجاري الهواء</t>
  </si>
  <si>
    <t>بالوزن أعلى</t>
  </si>
  <si>
    <t>تقاس مجاري الهواء بمساحة الصاج أو بالوزن حسب العقد شاملة الوصلات والحوامل</t>
  </si>
  <si>
    <t>ص 410</t>
  </si>
  <si>
    <t>الحصر، العقد</t>
  </si>
  <si>
    <t>تطبيق وحدة العقد</t>
  </si>
  <si>
    <t>خلاف على وحدة قياس مجاري الهواء</t>
  </si>
  <si>
    <t>تطبيق وحدة القياس التعاقدية</t>
  </si>
  <si>
    <t>MEA06200</t>
  </si>
  <si>
    <t>CLM-173</t>
  </si>
  <si>
    <t>عدم تنفيذ اختبار الثقة 30 يوما</t>
  </si>
  <si>
    <t>الاختبار غير ضروري</t>
  </si>
  <si>
    <t>تشغيل كل معدات التكييف تشغيلا دائما 30 يوما بعد الضبط والموازنة</t>
  </si>
  <si>
    <t>ص 281</t>
  </si>
  <si>
    <t>سجل التشغيل</t>
  </si>
  <si>
    <t>لا استلام نهائي دونه</t>
  </si>
  <si>
    <t>تنفيذ الاختبار</t>
  </si>
  <si>
    <t>L12</t>
  </si>
  <si>
    <t>عدم تنفيذ اختبار الثقة</t>
  </si>
  <si>
    <t>تنفيذ الاختبار خلال الضمان</t>
  </si>
  <si>
    <t>CON06384</t>
  </si>
  <si>
    <t>CLM-174</t>
  </si>
  <si>
    <t>أجهزة بدون موانع اهتزاز</t>
  </si>
  <si>
    <t>غير لازم</t>
  </si>
  <si>
    <t>يركب Vibration Isolator بين الجهاز والقاعدة</t>
  </si>
  <si>
    <t>ص 297</t>
  </si>
  <si>
    <t>تركيب</t>
  </si>
  <si>
    <t>تركيب أجهزة دون موانع اهتزاز</t>
  </si>
  <si>
    <t>تركيب الموانع</t>
  </si>
  <si>
    <t>MIS06690</t>
  </si>
  <si>
    <t>CLM-175</t>
  </si>
  <si>
    <t>Fire damper بدون خلوص تمدد</t>
  </si>
  <si>
    <t>التركيب محكم</t>
  </si>
  <si>
    <t>خلوص 6 مم على الأقل حول الـ damper</t>
  </si>
  <si>
    <t>ص 411</t>
  </si>
  <si>
    <t>إعادة التركيب</t>
  </si>
  <si>
    <t>غياب خلوص التمدد حول fire damper</t>
  </si>
  <si>
    <t>MIS06692</t>
  </si>
  <si>
    <t>CLM-176</t>
  </si>
  <si>
    <t>سقف مستعار قبل اختبار الخدمات</t>
  </si>
  <si>
    <t>البرنامج يتطلب ذلك</t>
  </si>
  <si>
    <t>يركب السقف بعد انتهاء واختبار واستلام كل الخدمات أعلاه</t>
  </si>
  <si>
    <t>ص 190</t>
  </si>
  <si>
    <t>فك على حساب المقاول عند الحاجة</t>
  </si>
  <si>
    <t>تركيب سقف مستعار قبل استلام الخدمات</t>
  </si>
  <si>
    <t>فك الأجزاء لاستكمال الاختبارات على حسابكم</t>
  </si>
  <si>
    <t>MIS06620</t>
  </si>
  <si>
    <t>CLM-177</t>
  </si>
  <si>
    <t>تعليق السقف في مجاري التكييف</t>
  </si>
  <si>
    <t>لا يوجد مكان آخر</t>
  </si>
  <si>
    <t>يعلق من شبكة قطاعات حديدية مستقلة أعلى السقف</t>
  </si>
  <si>
    <t>ص 191</t>
  </si>
  <si>
    <t>إعادة التعليق</t>
  </si>
  <si>
    <t>MIS06619</t>
  </si>
  <si>
    <t>CLM-178</t>
  </si>
  <si>
    <t>تباعد علاقات السقف أكبر من المسموح</t>
  </si>
  <si>
    <t>كاف</t>
  </si>
  <si>
    <t>المسافة بين العلاقات 1.2 م بحد أقصى و15 سم من الأطراف</t>
  </si>
  <si>
    <t>إضافة علاقات</t>
  </si>
  <si>
    <t>إضافة</t>
  </si>
  <si>
    <t>تباعد العلاقات أكبر من المسموح</t>
  </si>
  <si>
    <t>TOL04942</t>
  </si>
  <si>
    <t>CLM-179</t>
  </si>
  <si>
    <t>خصم فتحات السقف المستعار</t>
  </si>
  <si>
    <t>يقاس بالمتر المسطح وتخصم الفتحات الأكبر من 0.75 م2</t>
  </si>
  <si>
    <t>ص 192</t>
  </si>
  <si>
    <t>خصم الفتحات الكبيرة</t>
  </si>
  <si>
    <t>عدم خصم الفتحات الكبيرة</t>
  </si>
  <si>
    <t>خصم الفتحات</t>
  </si>
  <si>
    <t>MEA06170</t>
  </si>
  <si>
    <t>CLM-180</t>
  </si>
  <si>
    <t>خلوص الضلفة مع الحلق كبير</t>
  </si>
  <si>
    <t>الخلوص طبيعي</t>
  </si>
  <si>
    <t>الخلوص بين الحلق والضلفة 0.8 مم رأسي و1.5 مم أفقي مع البويات الساترة</t>
  </si>
  <si>
    <t>ص 195، ملحق مصور ص 35</t>
  </si>
  <si>
    <t>ضبط أو استبدال الضلفة</t>
  </si>
  <si>
    <t>ضبط، استبدال</t>
  </si>
  <si>
    <t>خلوص الضلفة خارج السماح</t>
  </si>
  <si>
    <t>ضبط أو استبدال الضلف</t>
  </si>
  <si>
    <t>TOL05008</t>
  </si>
  <si>
    <t>CLM-181</t>
  </si>
  <si>
    <t>رطوبة الخشب أعلى من الحد قبل الدهان</t>
  </si>
  <si>
    <t>الخشب جاف</t>
  </si>
  <si>
    <t>رطوبة الخشب 12% للمعرض للجو و18% لغير المعرض</t>
  </si>
  <si>
    <t>ص 196</t>
  </si>
  <si>
    <t>قراءة جهاز الرطوبة</t>
  </si>
  <si>
    <t>لا دهان قبل بلوغ الحد</t>
  </si>
  <si>
    <t>تجفيف</t>
  </si>
  <si>
    <t>رطوبة الخشب أعلى من الحد</t>
  </si>
  <si>
    <t>التجفيف قبل الدهان</t>
  </si>
  <si>
    <t>TES06015</t>
  </si>
  <si>
    <t>CLM-182</t>
  </si>
  <si>
    <t>قياس الألمنيوم من خارج الإطار</t>
  </si>
  <si>
    <t>المقاس الفعلي أكبر</t>
  </si>
  <si>
    <t>الأبعاد من الحلق الزفر وليس من خارج إطار الألمنيوم</t>
  </si>
  <si>
    <t>ص 213</t>
  </si>
  <si>
    <t>تصحيح المساحات</t>
  </si>
  <si>
    <t>حصر الألمنيوم من خارج الإطار</t>
  </si>
  <si>
    <t>MEA06180، MEA06181</t>
  </si>
  <si>
    <t>CLM-183</t>
  </si>
  <si>
    <t>مطالبة بفرق سعر تعديل مقاس نموذج ألمنيوم</t>
  </si>
  <si>
    <t>سعر جديد</t>
  </si>
  <si>
    <t>يعدل سعر الألمنيوم بنسبة محيط النموذج المعدل إلى الأصلي والزجاج بنسبة المسطح</t>
  </si>
  <si>
    <t>النموذج الأصلي والمعدل</t>
  </si>
  <si>
    <t>تطبيق نسبة التعديل</t>
  </si>
  <si>
    <t>مطالبة بسعر جديد لنموذج معدل المقاس</t>
  </si>
  <si>
    <t>تطبيق قاعدة التعديل بالنسبة</t>
  </si>
  <si>
    <t>MEA06182</t>
  </si>
  <si>
    <t>CLM-184</t>
  </si>
  <si>
    <t>قص باب حريق من أسفل</t>
  </si>
  <si>
    <t>لضبط المنسوب</t>
  </si>
  <si>
    <t>يمنع قص الأبواب المعدنية لأنه يلغي تصنيف الحريق، ويضبط منسوب التركيب والبلاط</t>
  </si>
  <si>
    <t>ص 201</t>
  </si>
  <si>
    <t>NFPA 252</t>
  </si>
  <si>
    <t>صور، لوحة البيانات</t>
  </si>
  <si>
    <t>استبدال الباب</t>
  </si>
  <si>
    <t>قص باب حريق بالموقع</t>
  </si>
  <si>
    <t>استبدال الباب بآخر مصنف</t>
  </si>
  <si>
    <t>MIS06631</t>
  </si>
  <si>
    <t>CLM-185</t>
  </si>
  <si>
    <t>سمك الأنودة أقل من المطلوب</t>
  </si>
  <si>
    <t>مطابق للمورد</t>
  </si>
  <si>
    <t>سمك طبقة الأكسدة من 12 إلى 25 ميكرون حسب درجة تلوث الجو</t>
  </si>
  <si>
    <t>ص 211</t>
  </si>
  <si>
    <t>المواصفات المصرية للألومنيوم</t>
  </si>
  <si>
    <t>رفض القطاعات</t>
  </si>
  <si>
    <t>TES06007</t>
  </si>
  <si>
    <t>CLM-186</t>
  </si>
  <si>
    <t>تسرب ماء من الشبابيك</t>
  </si>
  <si>
    <t>التسرب من الحائط</t>
  </si>
  <si>
    <t>يختبر عدم نفاذية الشبابيك والواجهات بالماء المضغوط عند الاستلام دون تسرب</t>
  </si>
  <si>
    <t>تسرب ماء في اختبار الشبابيك</t>
  </si>
  <si>
    <t>TES06014</t>
  </si>
  <si>
    <t>CLM-187</t>
  </si>
  <si>
    <t>ملامسة الألمنيوم لمعادن أخرى</t>
  </si>
  <si>
    <t>لا تأثير</t>
  </si>
  <si>
    <t>يفصل الألمنيوم عن المعادن الأخرى بطلاء أو عزل بيتوميني أو حشوة</t>
  </si>
  <si>
    <t>ص 212</t>
  </si>
  <si>
    <t>تركيب فاصل</t>
  </si>
  <si>
    <t>فاصل</t>
  </si>
  <si>
    <t>تلامس الألمنيوم مع معادن أخرى</t>
  </si>
  <si>
    <t>تركيب الفاصل</t>
  </si>
  <si>
    <t>MIS06635</t>
  </si>
  <si>
    <t>CLM-188</t>
  </si>
  <si>
    <t>الدهان على لياسة رطبة</t>
  </si>
  <si>
    <t>اللياسة جافة</t>
  </si>
  <si>
    <t>رطوبة اللياسة 12% أو أقل وجفاف أسبوعين صيفا و3 أسابيع شتاء قبل الدهان</t>
  </si>
  <si>
    <t>ص 202</t>
  </si>
  <si>
    <t>قراءات جهاز الرطوبة</t>
  </si>
  <si>
    <t>إزالة الدهان المتقشر وإعادته</t>
  </si>
  <si>
    <t>دهان على لياسة رطوبتها أعلى من الحد</t>
  </si>
  <si>
    <t>إزالة وإعادة الدهان</t>
  </si>
  <si>
    <t>TES06016، TOL05062</t>
  </si>
  <si>
    <t>CLM-189</t>
  </si>
  <si>
    <t>طبقة دهان قبل جفاف السابقة</t>
  </si>
  <si>
    <t>المنتج سريع الجفاف</t>
  </si>
  <si>
    <t>24 ساعة على الأقل بين الطبقات ما لم يحدد الصانع خلافه</t>
  </si>
  <si>
    <t>ص 204</t>
  </si>
  <si>
    <t>سجل</t>
  </si>
  <si>
    <t>إعادة عند التجعد</t>
  </si>
  <si>
    <t>دهان طبقة قبل جفاف السابقة</t>
  </si>
  <si>
    <t>إعادة الأجزاء المعيبة</t>
  </si>
  <si>
    <t>TOL05067</t>
  </si>
  <si>
    <t>CLM-190</t>
  </si>
  <si>
    <t>عدد أوجه الدهان أقل من المطلوب</t>
  </si>
  <si>
    <t>التغطية كافية</t>
  </si>
  <si>
    <t>وجهان مغطيان دون تسييل على الأقل عند الاستلام</t>
  </si>
  <si>
    <t>قياس السمك الجاف DFT</t>
  </si>
  <si>
    <t>استكمال الأوجه أو الخصم</t>
  </si>
  <si>
    <t>وجه إضافي</t>
  </si>
  <si>
    <t>استكمال الأوجه</t>
  </si>
  <si>
    <t>TOL05068، TES06017</t>
  </si>
  <si>
    <t>CLM-191</t>
  </si>
  <si>
    <t>إيبوكسي قبل 28 يوما أو مع مخففات</t>
  </si>
  <si>
    <t>الخرسانة جافة</t>
  </si>
  <si>
    <t>يبدأ الإيبوكسي بعد جفاف الخرسانة ومرور 28 يوما ويمنع إضافة المخففات</t>
  </si>
  <si>
    <t>ملحق مصور ص 44 إلى 45</t>
  </si>
  <si>
    <t>تنفيذ إيبوكسي مخالف لشروط البدء</t>
  </si>
  <si>
    <t>MIS06643، TOL05069</t>
  </si>
  <si>
    <t>CLM-192</t>
  </si>
  <si>
    <t>سمك الأسفلت بالكور أقل من المطلوب</t>
  </si>
  <si>
    <t>السمك متوسط مقبول</t>
  </si>
  <si>
    <t>3 عينات كور لكل 836 م2 للسمك والكثافة، وترفض الطبقة غير المحققة للسمك</t>
  </si>
  <si>
    <t>ص 152، ملحق مصور ص 27</t>
  </si>
  <si>
    <t>نتائج الكور</t>
  </si>
  <si>
    <t>رفض الطبقة أو طبقة تكميلية معتمدة</t>
  </si>
  <si>
    <t>إزالة، طبقة تكميلية</t>
  </si>
  <si>
    <t>سمك الأسفلت أقل من المطلوب</t>
  </si>
  <si>
    <t>إزالة أو طبقة تكميلية معتمدة</t>
  </si>
  <si>
    <t>TES05937، CON06323</t>
  </si>
  <si>
    <t>CLM-193</t>
  </si>
  <si>
    <t>حرارة الأسفلت خارج 120 إلى 160 °م</t>
  </si>
  <si>
    <t>الخلطة صالحة</t>
  </si>
  <si>
    <t>لا تنزل حمولة أقل من 120 أو أعلى من 160 °م</t>
  </si>
  <si>
    <t>ص 151، ملحق مصور ص 27</t>
  </si>
  <si>
    <t>حرارة حمولة الأسفلت خارج الحدود</t>
  </si>
  <si>
    <t>TOL04633</t>
  </si>
  <si>
    <t>CLM-194</t>
  </si>
  <si>
    <t>استطالة كابلات الشد خارج السماح</t>
  </si>
  <si>
    <t>الفرق من الاحتكاك</t>
  </si>
  <si>
    <t>فرق القوة 6% بحد أقصى والاستطالة ±7% من المحسوبة</t>
  </si>
  <si>
    <t>ص 138</t>
  </si>
  <si>
    <t>الكود المصري 2000، ACI 318M-11</t>
  </si>
  <si>
    <t>سجل الشد لكل كابل</t>
  </si>
  <si>
    <t>مراجعة المصمم قبل الحقن والقص</t>
  </si>
  <si>
    <t>إعادة شد، مراجعة</t>
  </si>
  <si>
    <t>استطالة كابلات خارج السماح</t>
  </si>
  <si>
    <t>تقديم سجلات الشد ومراجعة المصمم</t>
  </si>
  <si>
    <t>TES05920</t>
  </si>
  <si>
    <t>CLM-195</t>
  </si>
  <si>
    <t>الشد قبل بلوغ المقاومة المطلوبة</t>
  </si>
  <si>
    <t>الوقت ضيق</t>
  </si>
  <si>
    <t>مقاومة الخرسانة قبل الشد 85% من المطلوب أو حسب ACI</t>
  </si>
  <si>
    <t>ص 137</t>
  </si>
  <si>
    <t>الكود المصري، ACI 318M-11 18.13.4.3</t>
  </si>
  <si>
    <t>نتائج العينات</t>
  </si>
  <si>
    <t>إيقاف الشد</t>
  </si>
  <si>
    <t>انتظار</t>
  </si>
  <si>
    <t>بدء الشد قبل بلوغ المقاومة</t>
  </si>
  <si>
    <t>TES05919</t>
  </si>
  <si>
    <t>CLM-196</t>
  </si>
  <si>
    <t>كانة المخدات بفرعين في الهوردي</t>
  </si>
  <si>
    <t>كافية</t>
  </si>
  <si>
    <t>كانة المخدات بأربعة أفرع على الأقل لمقاومة القص</t>
  </si>
  <si>
    <t>ص 128</t>
  </si>
  <si>
    <t>كانات المخدات بفرعين فقط</t>
  </si>
  <si>
    <t>تركيب كانات بأربعة أفرع</t>
  </si>
  <si>
    <t>MIS06566</t>
  </si>
  <si>
    <t>CLM-197</t>
  </si>
  <si>
    <t>سماكات عناصر معدنية أقل من المخططات</t>
  </si>
  <si>
    <t>التفاوت مسموح</t>
  </si>
  <si>
    <t>تقاس سماكات العناصر بالورنية فور التوريد وتطابق المخططات المعتمدة</t>
  </si>
  <si>
    <t>ملحق مصور ص 15</t>
  </si>
  <si>
    <t>قياسات الورنية</t>
  </si>
  <si>
    <t>رفض العناصر</t>
  </si>
  <si>
    <t>سماكات عناصر معدنية أقل من المعتمد</t>
  </si>
  <si>
    <t>TES05931، CON06321</t>
  </si>
  <si>
    <t>CLM-198</t>
  </si>
  <si>
    <t>مطالبة مدة عن تأخير نشاط له عوم</t>
  </si>
  <si>
    <t>كل تأخير يستحق تمديدا</t>
  </si>
  <si>
    <t>البرنامج المعتمد يجب أن يكشف المسار الحرج، والنشاط ذو العوم لا يؤخر نهاية المشروع ما لم يستهلك عومه</t>
  </si>
  <si>
    <t>ص 35 إلى 36</t>
  </si>
  <si>
    <t>شروط العقد، البرنامج المعتمد</t>
  </si>
  <si>
    <t>البرنامج المحدث، تحليل التأثير الزمني</t>
  </si>
  <si>
    <t>لا أثر على المسار الحرج: رفض المطالبة</t>
  </si>
  <si>
    <t>مطالبة تمديد مدة عن تأخير نشاط غير حرج</t>
  </si>
  <si>
    <t>تقديم تحليل تأثير زمني يثبت الأثر على المسار الحرج</t>
  </si>
  <si>
    <t>MIS06438</t>
  </si>
  <si>
    <t>CLM-199</t>
  </si>
  <si>
    <t>مطالبة مدة مبنية على برنامج كثير القيود</t>
  </si>
  <si>
    <t>البرنامج المحدث يثبت التأخير</t>
  </si>
  <si>
    <t>الإكثار من Constraints يشوه البرنامج ويسبب عوما سالبا ويجب تقليلها لأدنى حد</t>
  </si>
  <si>
    <t>ص 36</t>
  </si>
  <si>
    <t>شروط العقد</t>
  </si>
  <si>
    <t>ملف البرنامج XER</t>
  </si>
  <si>
    <t>رفض لحين تصحيح المنطق</t>
  </si>
  <si>
    <t>تصحيح البرنامج</t>
  </si>
  <si>
    <t>مطالبة مدة على برنامج غير منطقي</t>
  </si>
  <si>
    <t>تقديم برنامج مصحح المنطق</t>
  </si>
  <si>
    <t>MIS06439</t>
  </si>
  <si>
    <t>CLM-200</t>
  </si>
  <si>
    <t>مطالبة مدة بفترات انتظار Lags غير مبررة</t>
  </si>
  <si>
    <t>فترات فنية</t>
  </si>
  <si>
    <t>تقصر الـ Lags على انتظار له معنى تنفيذي مثل المعالجة</t>
  </si>
  <si>
    <t>البرنامج</t>
  </si>
  <si>
    <t>رفض الأجزاء غير المبررة</t>
  </si>
  <si>
    <t>تصحيح</t>
  </si>
  <si>
    <t>مطالبة مدة على فترات انتظار غير مبررة</t>
  </si>
  <si>
    <t>تبرير الفترات أو حذفها</t>
  </si>
  <si>
    <t>MIS06440</t>
  </si>
  <si>
    <t>CLM-201</t>
  </si>
  <si>
    <t>مطالبة مدة على تقدم غير متحقق</t>
  </si>
  <si>
    <t>البيانات من الموقع</t>
  </si>
  <si>
    <t>يحدث البرنامج من مصادر موثوقة ومتحقق منها وليس من بيانات المقاول فقط</t>
  </si>
  <si>
    <t>التقارير اليومية، محاضر الاستلام</t>
  </si>
  <si>
    <t>رفض لحين المطابقة</t>
  </si>
  <si>
    <t>مطابقة</t>
  </si>
  <si>
    <t>مطالبة مدة على بيانات تقدم غير موثقة</t>
  </si>
  <si>
    <t>تقديم بيانات موثقة</t>
  </si>
  <si>
    <t>MIS06442</t>
  </si>
  <si>
    <t>CLM-202</t>
  </si>
  <si>
    <t>مطالبة مدة عن إعادة أعمال مرفوضة</t>
  </si>
  <si>
    <t>التأخير بسبب الاستشاري</t>
  </si>
  <si>
    <t>إعادة الأعمال المرفوضة وإعادة الاختبارات تتم على حساب المقاول لعدم المطابقة</t>
  </si>
  <si>
    <t>ص 47، ص 92</t>
  </si>
  <si>
    <t>شروط العقد، مواصفات المشروع</t>
  </si>
  <si>
    <t>إشعارات الرفض، نتائج الاختبارات</t>
  </si>
  <si>
    <t>مطالبة مدة عن إعادة أعمال غير مطابقة</t>
  </si>
  <si>
    <t>استيعاب الأثر ضمن مدة العقد</t>
  </si>
  <si>
    <t>CON06280، CON06328</t>
  </si>
  <si>
    <t>CLM-203</t>
  </si>
  <si>
    <t>مطالبة مدة لانتظار فحص دون إخطار مسبق</t>
  </si>
  <si>
    <t>الاستشاري تأخر</t>
  </si>
  <si>
    <t>يخطر المقاول مهندس المالك قبل سبعة أيام على الأقل من اختبارات الضغط والضبط</t>
  </si>
  <si>
    <t>طلبات الفحص بتواريخها</t>
  </si>
  <si>
    <t>لا إخطار في الموعد: رفض</t>
  </si>
  <si>
    <t>مطالبة مدة لانتظار فحص دون إخطار</t>
  </si>
  <si>
    <t>الالتزام بمهل الإخطار</t>
  </si>
  <si>
    <t>CON06385</t>
  </si>
  <si>
    <t>CLM-204</t>
  </si>
  <si>
    <t>مطالبة تغيير لاختلاف المخططات عن الكميات</t>
  </si>
  <si>
    <t>العمل إضافي بالكامل</t>
  </si>
  <si>
    <t>أي اختلاف بين المخططات التنفيذية وجدول الكميات يعالج بجداول زيادات ووفورات وبنود مستجدة أو أوامر تغيير معتمدة من المالك</t>
  </si>
  <si>
    <t>ص 10</t>
  </si>
  <si>
    <t>المخططات، الجدول</t>
  </si>
  <si>
    <t>تقييم بالزيادة والوفر وبأسعار العقد</t>
  </si>
  <si>
    <t>أمر تغيير</t>
  </si>
  <si>
    <t>المالك</t>
  </si>
  <si>
    <t>مطالبة أعمال إضافية لاختلاف المخططات عن الكميات</t>
  </si>
  <si>
    <t>تقديم جدول زيادات ووفورات</t>
  </si>
  <si>
    <t>CON06210</t>
  </si>
  <si>
    <t>CLM-205</t>
  </si>
  <si>
    <t>مطالبة تغيير لتنفيذ من نسخ غير معتمدة</t>
  </si>
  <si>
    <t>نفذنا المتاح</t>
  </si>
  <si>
    <t>يعمل المقاول على النسخ المطبوعة المعتمدة وينفذ الملاحظات عليها</t>
  </si>
  <si>
    <t>ص 33 إلى 34</t>
  </si>
  <si>
    <t>سجل المخططات</t>
  </si>
  <si>
    <t>رفض وتصحيح على حساب المقاول</t>
  </si>
  <si>
    <t>تنفيذ من نسخ غير معتمدة</t>
  </si>
  <si>
    <t>تصحيح الأعمال وفق المعتمد</t>
  </si>
  <si>
    <t>MIS06437، CON06215</t>
  </si>
  <si>
    <t>CLM-206</t>
  </si>
  <si>
    <t>مطالبة بالشدات كبند منفصل</t>
  </si>
  <si>
    <t>غير مشمولة</t>
  </si>
  <si>
    <t>الشدات تقاس منفصلة فقط إذا نص العقد أنها غير محملة على بنود الخرسانة</t>
  </si>
  <si>
    <t>ص 155 إلى 156</t>
  </si>
  <si>
    <t>لا نص: رفض</t>
  </si>
  <si>
    <t>MEA06150، MEA31</t>
  </si>
  <si>
    <t>CLM-207</t>
  </si>
  <si>
    <t>مطالبة بموقفات المياه كبند منفصل</t>
  </si>
  <si>
    <t>موقفات المياه ومواد الفواصل تقاس منفصلة فقط إذا نص العقد</t>
  </si>
  <si>
    <t>ص 156</t>
  </si>
  <si>
    <t>MEA06163</t>
  </si>
  <si>
    <t>CLM-208</t>
  </si>
  <si>
    <t>رفع أشخاص بقفص الروافع</t>
  </si>
  <si>
    <t>إجراء مؤقت</t>
  </si>
  <si>
    <t>يحظر رفع الأشخاص بأقفاص المعدات</t>
  </si>
  <si>
    <t>ص 38</t>
  </si>
  <si>
    <t>خطة السلامة المعتمدة</t>
  </si>
  <si>
    <t>صور، شهود</t>
  </si>
  <si>
    <t>إيقاف فوري</t>
  </si>
  <si>
    <t>وسيلة معتمدة</t>
  </si>
  <si>
    <t>رفع أشخاص بقفص مواد</t>
  </si>
  <si>
    <t>MIS06443</t>
  </si>
  <si>
    <t>CLM-209</t>
  </si>
  <si>
    <t>غياب حواجز السقوط حول الفتحات</t>
  </si>
  <si>
    <t>مؤقت</t>
  </si>
  <si>
    <t>تركب حواجز مانعة للسقوط حول المناور والسلالم وآبار المصاعد ومحيط الشدات</t>
  </si>
  <si>
    <t>إيقاف لحين التركيب</t>
  </si>
  <si>
    <t>تركيب حواجز</t>
  </si>
  <si>
    <t>غياب حواجز السقوط</t>
  </si>
  <si>
    <t>إيقاف العمل بالمنطقة لحين التركيب</t>
  </si>
  <si>
    <t>CON06233</t>
  </si>
  <si>
    <t>CLM-210</t>
  </si>
  <si>
    <t>اعتماد المادة أثناء التنفيذ يسقط حق الرفض</t>
  </si>
  <si>
    <t>المادة اعتمدت سابقا</t>
  </si>
  <si>
    <t>للجنة الاستلام رفض المهمات أو قبولها بتخفيض قيمتها ولو سبق اعتمادها أثناء التنفيذ</t>
  </si>
  <si>
    <t>ص 294</t>
  </si>
  <si>
    <t>محضر اللجنة</t>
  </si>
  <si>
    <t>رفض الاحتجاج</t>
  </si>
  <si>
    <t>استبدال أو تخفيض</t>
  </si>
  <si>
    <t>الاحتجاج بالاعتماد المسبق لمادة غير مطابقة</t>
  </si>
  <si>
    <t>استبدال المادة أو قبول التخفيض</t>
  </si>
  <si>
    <t>MIS06694، CON06415</t>
  </si>
  <si>
    <t>CLM-211</t>
  </si>
  <si>
    <t>محضر بنواقص جوهرية كاستلام ابتدائي</t>
  </si>
  <si>
    <t>المحضر استلام</t>
  </si>
  <si>
    <t>المحضر الذي به نواقص جوهرية محضر معاينة فقط ولا يبدأ الضمان</t>
  </si>
  <si>
    <t>ص 293</t>
  </si>
  <si>
    <t>قائمة النواقص</t>
  </si>
  <si>
    <t>محضر معاينة</t>
  </si>
  <si>
    <t>استكمال</t>
  </si>
  <si>
    <t>طلب اعتبار محضر به نواقص جوهرية استلاما ابتدائيا</t>
  </si>
  <si>
    <t>استكمال النواقص وإعادة الطلب</t>
  </si>
  <si>
    <t>MIS06695</t>
  </si>
  <si>
    <t>CLM-212</t>
  </si>
  <si>
    <t>عيب بسيط مقبول فنيا</t>
  </si>
  <si>
    <t>الإصلاح لاحقا</t>
  </si>
  <si>
    <t>يجوز قبول العيب البسيط المقبول فنيا مع خصم تكلفة إصلاحه أو تغييره من المستحقات</t>
  </si>
  <si>
    <t>محضر اللجنة، تقدير التكلفة</t>
  </si>
  <si>
    <t>قبول مع خصم</t>
  </si>
  <si>
    <t>خصم تكلفة الإصلاح</t>
  </si>
  <si>
    <t>CON06397</t>
  </si>
  <si>
    <t>CLM-213</t>
  </si>
  <si>
    <t>تعليق مبالغ الملاحظات بالاستلام الابتدائي</t>
  </si>
  <si>
    <t>سداد كامل</t>
  </si>
  <si>
    <t>تعلق وتخصم القيم المحددة لحين تلافي الملاحظات قبل الاستلام النهائي</t>
  </si>
  <si>
    <t>ص 304</t>
  </si>
  <si>
    <t>بيان الملاحظات</t>
  </si>
  <si>
    <t>تعليق المبالغ</t>
  </si>
  <si>
    <t>ملاحظات قائمة عند الاستلام الابتدائي</t>
  </si>
  <si>
    <t>تلافي الملاحظات قبل الاستلام النهائي</t>
  </si>
  <si>
    <t>CON06418</t>
  </si>
  <si>
    <t>CLM-214</t>
  </si>
  <si>
    <t>كميات الحصر تتجاوز المقايسة دون مناقلة</t>
  </si>
  <si>
    <t>تصرف كاملة</t>
  </si>
  <si>
    <t>تعمل مناقلة ختامية بآخر كميات الحصر</t>
  </si>
  <si>
    <t>الحصر الختامي</t>
  </si>
  <si>
    <t>لا صرف دون مناقلة معتمدة</t>
  </si>
  <si>
    <t>مناقلة</t>
  </si>
  <si>
    <t>تجاوز كميات الحصر دون مناقلة</t>
  </si>
  <si>
    <t>تقديم مناقلة ختامية</t>
  </si>
  <si>
    <t>MIS06696</t>
  </si>
  <si>
    <t>CLM-215</t>
  </si>
  <si>
    <t>تحميل المقاول عيوب الاستعمال العادي</t>
  </si>
  <si>
    <t>عيوب استعمال</t>
  </si>
  <si>
    <t>يفصل بين عيوب الاستعمال العادي Fair Wear and Tear وعيوب التنفيذ</t>
  </si>
  <si>
    <t>ص 305</t>
  </si>
  <si>
    <t>تقرير المعاينة، صور</t>
  </si>
  <si>
    <t>عيوب التنفيذ على المقاول، والاستعمال العادي على المالك</t>
  </si>
  <si>
    <t>خلاف على تصنيف العيوب في فترة الضمان</t>
  </si>
  <si>
    <t>تقديم تصنيف موثق للعيوب</t>
  </si>
  <si>
    <t>MIS06697</t>
  </si>
  <si>
    <t>CLM-216</t>
  </si>
  <si>
    <t>استلام نهائي رغم عيوب تنفيذ</t>
  </si>
  <si>
    <t>العيوب بسيطة</t>
  </si>
  <si>
    <t>لا يصدر محضر استلام نهائي مع وجود عيوب تنفيذ ويعتبر معاينة لحين الإصلاح</t>
  </si>
  <si>
    <t>قائمة العيوب</t>
  </si>
  <si>
    <t>معاينة لحين الإصلاح</t>
  </si>
  <si>
    <t>طلب استلام نهائي مع عيوب قائمة</t>
  </si>
  <si>
    <t>إصلاح العيوب</t>
  </si>
  <si>
    <t>MIS06698</t>
  </si>
  <si>
    <t>مولد فقرات خطاب عدم المطابقة والرفض</t>
  </si>
  <si>
    <t>اختر رقم السيناريو وأدخل البيانات في الخلايا الصفراء، وتتكون فقرات الخطاب تلقائيا من ورقة Reference.</t>
  </si>
  <si>
    <t>المدخلات</t>
  </si>
  <si>
    <t>اسم المشروع</t>
  </si>
  <si>
    <t>[اسم المشروع]</t>
  </si>
  <si>
    <t>اسم المقاول</t>
  </si>
  <si>
    <t>[اسم المقاول]</t>
  </si>
  <si>
    <t>الموقع أو العنصر</t>
  </si>
  <si>
    <t>[الدور، المحور، العنصر]</t>
  </si>
  <si>
    <t>تاريخ الخطاب</t>
  </si>
  <si>
    <t>رقم الخطاب (يترك فارغا لتوليد الصيغة)</t>
  </si>
  <si>
    <t>تاريخ المعاينة أو الاختبار</t>
  </si>
  <si>
    <t>بيانات مسحوبة من المرجع</t>
  </si>
  <si>
    <t>السيناريو</t>
  </si>
  <si>
    <t>الأساس الفني والتعاقدي</t>
  </si>
  <si>
    <t>الكود أو المرجع</t>
  </si>
  <si>
    <t>رقم النموذج</t>
  </si>
  <si>
    <t>اسم النموذج</t>
  </si>
  <si>
    <t>صياغة الملاحظة</t>
  </si>
  <si>
    <t>الأدلة المطلوبة</t>
  </si>
  <si>
    <t>آخر موعد للتنفيذ</t>
  </si>
  <si>
    <t>فقرات الخطاب</t>
  </si>
  <si>
    <t>رقم الخطاب والتاريخ</t>
  </si>
  <si>
    <t>الموضوع</t>
  </si>
  <si>
    <t>المخاطب</t>
  </si>
  <si>
    <t>فقرة الملاحظة</t>
  </si>
  <si>
    <t>فقرة الأساس</t>
  </si>
  <si>
    <t>فقرة الإجراء</t>
  </si>
  <si>
    <t>فقرة الختام</t>
  </si>
  <si>
    <t>التوقيع</t>
  </si>
  <si>
    <t>الخطاب كاملا للنسخ</t>
  </si>
  <si>
    <t>النص الكامل</t>
  </si>
  <si>
    <t>تحقق</t>
  </si>
  <si>
    <t>القوائم المرجعية</t>
  </si>
  <si>
    <t>اسم التخصص</t>
  </si>
  <si>
    <t>الغرض</t>
  </si>
  <si>
    <t>إجراءات عامة ومستندات</t>
  </si>
  <si>
    <t>قبول</t>
  </si>
  <si>
    <t>إشعار عدم مطابقة NCR</t>
  </si>
  <si>
    <t>تسجيل مخالفة فنية وطلب تصحيحها قبل الاستلام</t>
  </si>
  <si>
    <t>SITE</t>
  </si>
  <si>
    <t>استلام الموقع والجسات</t>
  </si>
  <si>
    <t>رفض مواد موردة</t>
  </si>
  <si>
    <t>رفض مادة أو حمولة غير مطابقة وإبعادها عن الموقع</t>
  </si>
  <si>
    <t>حفر وإحلال وردم</t>
  </si>
  <si>
    <t>رفض أعمال مع الإزالة</t>
  </si>
  <si>
    <t>رفض عمل منفذ وإلزام المقاول بإزالته وإعادة تنفيذه</t>
  </si>
  <si>
    <t>خوازيق</t>
  </si>
  <si>
    <t>قبول مشروط بمعالجة</t>
  </si>
  <si>
    <t>قبول العمل بشرط تنفيذ معالجة معتمدة</t>
  </si>
  <si>
    <t>خرسانة ومواد واختبارات</t>
  </si>
  <si>
    <t>طلب اختبار قلب خرساني على حساب المقاول</t>
  </si>
  <si>
    <t>طلب اختبارات إضافية لإثبات المطابقة</t>
  </si>
  <si>
    <t>شدات ونجارة مسلحة</t>
  </si>
  <si>
    <t>الرد على خلاف في القياس والحصر</t>
  </si>
  <si>
    <t>تطبيق طريقة القياس التعاقدية على بند متنازع عليه</t>
  </si>
  <si>
    <t>حديد تسليح</t>
  </si>
  <si>
    <t>الرد على مطالبة تمديد مدة لأسباب فنية</t>
  </si>
  <si>
    <t>تقييم مطالبة مدة على أساس البرنامج والسجلات</t>
  </si>
  <si>
    <t>أسقف خاصة</t>
  </si>
  <si>
    <t>الرد على مطالبة أعمال إضافية أو تغيير</t>
  </si>
  <si>
    <t>تقييم مطالبة تغيير مقابل نطاق البند ووصفه</t>
  </si>
  <si>
    <t>خزانات وبيارات</t>
  </si>
  <si>
    <t>أمر إيقاف عمل لأسباب السلامة أو الجودة</t>
  </si>
  <si>
    <t>إيقاف فوري لنشاط يمثل خطرا أو مخالفة جسيمة</t>
  </si>
  <si>
    <t>منشآت معدنية وأسوار</t>
  </si>
  <si>
    <t>إشعار إعادة فحص أو اختبار</t>
  </si>
  <si>
    <t>تحديد موعد إعادة الفحص بعد التصحيح</t>
  </si>
  <si>
    <t>أسفلت وبردورات وإنترلوك</t>
  </si>
  <si>
    <t>إشعار خصم من المستخلص</t>
  </si>
  <si>
    <t>خصم قيمة عمل ناقص أو معيب مقبول فنيا</t>
  </si>
  <si>
    <t>مباني بلوك وطوب</t>
  </si>
  <si>
    <t>استلام مع تحفظات</t>
  </si>
  <si>
    <t>استلام ابتدائي أو نهائي مع قائمة ملاحظات وتعليق مبالغ</t>
  </si>
  <si>
    <t>لياسة وبياض</t>
  </si>
  <si>
    <t>عزل مائي وحراري</t>
  </si>
  <si>
    <t>بلاط ورخام وتكسيات</t>
  </si>
  <si>
    <t>أسقف مستعارة</t>
  </si>
  <si>
    <t>نجارة معمارية</t>
  </si>
  <si>
    <t>أبواب معدنية وألمنيوم وواجهات</t>
  </si>
  <si>
    <t>دهانات وإيبوكسي</t>
  </si>
  <si>
    <t>صحي وتغذية وصرف</t>
  </si>
  <si>
    <t>كهرباء</t>
  </si>
  <si>
    <t>حريق وإنذار</t>
  </si>
  <si>
    <t>تكييف وتهوية</t>
  </si>
  <si>
    <t>LIFT</t>
  </si>
  <si>
    <t>مصاعد</t>
  </si>
  <si>
    <t>تسليم ابتدائي ونهائي</t>
  </si>
  <si>
    <t>DET</t>
  </si>
  <si>
    <t>تفاصيل قياسية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</si>
</sst>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b/>
      <sz val="16"/>
      <color rgb="FF052976"/>
      <name val="Almarai"/>
    </font>
    <font>
      <i/>
      <sz val="10"/>
      <color rgb="FF5B6475"/>
      <name val="Almarai"/>
    </font>
    <font>
      <i/>
      <sz val="8"/>
      <color rgb="FF5B6475"/>
      <name val="Almarai"/>
    </font>
    <font>
      <b/>
      <sz val="10"/>
      <color rgb="FF052976"/>
      <name val="Almarai"/>
    </font>
    <font>
      <sz val="10"/>
      <color rgb="FF000000"/>
      <name val="Almarai"/>
    </font>
    <font>
      <b/>
      <sz val="10"/>
      <color rgb="FFFFFFFF"/>
      <name val="Almarai"/>
    </font>
    <font>
      <u/>
      <sz val="10"/>
      <color rgb="FF0563C1"/>
      <name val="Almarai"/>
    </font>
    <font>
      <sz val="10"/>
      <color rgb="FF008000"/>
      <name val="Almarai"/>
    </font>
    <font>
      <b/>
      <sz val="12"/>
      <color rgb="FF052976"/>
      <name val="Almarai"/>
    </font>
    <font>
      <b/>
      <sz val="10"/>
      <name val="Almarai"/>
    </font>
    <font>
      <b/>
      <sz val="11"/>
      <color rgb="FF052976"/>
      <name val="Almarai"/>
    </font>
    <font>
      <b/>
      <sz val="14"/>
      <color rgb="FF052976"/>
      <name val="Almarai"/>
    </font>
    <font>
      <i/>
      <sz val="9"/>
      <color rgb="FF5B6475"/>
      <name val="Almarai"/>
    </font>
    <font>
      <sz val="10"/>
      <color rgb="FF0000FF"/>
      <name val="Almarai"/>
    </font>
    <font>
      <sz val="11"/>
      <color rgb="FF000000"/>
      <name val="Almarai"/>
    </font>
    <font>
      <sz val="11"/>
      <name val="Almarai"/>
    </font>
  </fonts>
  <fills count="5">
    <fill>
      <patternFill patternType="none"/>
    </fill>
    <fill>
      <patternFill patternType="gray125"/>
    </fill>
    <fill>
      <patternFill patternType="solid">
        <fgColor rgb="FF052976"/>
      </patternFill>
    </fill>
    <fill>
      <patternFill patternType="solid">
        <fgColor rgb="FFEEF1FA"/>
      </patternFill>
    </fill>
    <fill>
      <patternFill patternType="solid">
        <fgColor rgb="FFFFF9E5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readingOrder="2"/>
    </xf>
    <xf numFmtId="0" fontId="5" fillId="0" borderId="1" xfId="0" applyFont="1" applyBorder="1" applyAlignment="1">
      <alignment horizontal="right" vertical="top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right" vertical="center" readingOrder="2"/>
    </xf>
    <xf numFmtId="0" fontId="8" fillId="0" borderId="1" xfId="0" applyFont="1" applyBorder="1" applyAlignment="1">
      <alignment horizontal="right" vertical="top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right" vertical="top" wrapText="1" readingOrder="2"/>
    </xf>
    <xf numFmtId="0" fontId="8" fillId="3" borderId="1" xfId="0" applyFont="1" applyFill="1" applyBorder="1" applyAlignment="1">
      <alignment horizontal="center" vertical="center" wrapText="1" readingOrder="2"/>
    </xf>
    <xf numFmtId="0" fontId="10" fillId="0" borderId="0" xfId="0" applyFont="1" applyAlignment="1">
      <alignment horizontal="right" vertical="center" readingOrder="2"/>
    </xf>
    <xf numFmtId="0" fontId="12" fillId="0" borderId="0" xfId="0" applyFont="1"/>
    <xf numFmtId="0" fontId="13" fillId="0" borderId="0" xfId="0" applyFont="1"/>
    <xf numFmtId="0" fontId="14" fillId="4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right" vertical="top" wrapText="1" readingOrder="2"/>
    </xf>
    <xf numFmtId="0" fontId="9" fillId="0" borderId="0" xfId="0" applyFont="1"/>
    <xf numFmtId="0" fontId="4" fillId="0" borderId="1" xfId="0" applyFont="1" applyBorder="1" applyAlignment="1">
      <alignment horizontal="right" vertical="top" wrapText="1" readingOrder="2"/>
    </xf>
    <xf numFmtId="0" fontId="14" fillId="4" borderId="1" xfId="0" applyFont="1" applyFill="1" applyBorder="1" applyAlignment="1">
      <alignment horizontal="right" vertical="top" wrapText="1" readingOrder="2"/>
    </xf>
    <xf numFmtId="14" fontId="14" fillId="4" borderId="1" xfId="0" applyNumberFormat="1" applyFont="1" applyFill="1" applyBorder="1" applyAlignment="1">
      <alignment horizontal="right" vertical="top" wrapText="1" readingOrder="2"/>
    </xf>
    <xf numFmtId="14" fontId="5" fillId="0" borderId="1" xfId="0" applyNumberFormat="1" applyFont="1" applyBorder="1" applyAlignment="1">
      <alignment horizontal="right" vertical="top" wrapText="1" readingOrder="2"/>
    </xf>
    <xf numFmtId="0" fontId="15" fillId="0" borderId="1" xfId="0" applyFont="1" applyBorder="1" applyAlignment="1">
      <alignment horizontal="right" vertical="top" wrapText="1" readingOrder="2"/>
    </xf>
    <xf numFmtId="0" fontId="16" fillId="0" borderId="1" xfId="0" applyFont="1" applyBorder="1" applyAlignment="1">
      <alignment horizontal="right" vertical="top" wrapText="1" readingOrder="2"/>
    </xf>
    <xf numFmtId="0" fontId="8" fillId="0" borderId="1" xfId="0" applyFont="1" applyBorder="1"/>
    <xf numFmtId="0" fontId="6" fillId="0" borderId="2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right" vertical="top" wrapText="1" readingOrder="2"/>
    </xf>
    <xf numFmtId="0" fontId="0" fillId="0" borderId="0" xfId="0"/>
    <xf numFmtId="0" fontId="11" fillId="0" borderId="0" xfId="0" applyFont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224790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33FF"/>
    <pageSetUpPr fitToPage="1"/>
  </sheetPr>
  <dimension ref="A1:C71"/>
  <sheetViews>
    <sheetView rightToLeft="1" tabSelected="1" workbookViewId="0"/>
  </sheetViews>
  <sheetFormatPr defaultRowHeight="13.8" x14ac:dyDescent="0.25"/>
  <cols>
    <col min="1" max="1" width="26" customWidth="1"/>
    <col min="2" max="2" width="62" customWidth="1"/>
    <col min="3" max="4" width="14" customWidth="1"/>
  </cols>
  <sheetData>
    <row r="1" spans="1:3" ht="27.6" x14ac:dyDescent="0.25">
      <c r="A1" s="1" t="s">
        <v>0</v>
      </c>
    </row>
    <row r="2" spans="1:3" ht="18" x14ac:dyDescent="0.25">
      <c r="A2" s="2" t="s">
        <v>1</v>
      </c>
    </row>
    <row r="3" spans="1:3" x14ac:dyDescent="0.25">
      <c r="A3" s="3" t="s">
        <v>2</v>
      </c>
    </row>
    <row r="5" spans="1:3" ht="18" x14ac:dyDescent="0.25">
      <c r="A5" s="4" t="s">
        <v>3</v>
      </c>
      <c r="B5" s="5" t="s">
        <v>4</v>
      </c>
    </row>
    <row r="6" spans="1:3" ht="18" x14ac:dyDescent="0.25">
      <c r="A6" s="4" t="s">
        <v>5</v>
      </c>
      <c r="B6" s="5" t="s">
        <v>6</v>
      </c>
    </row>
    <row r="7" spans="1:3" ht="18" x14ac:dyDescent="0.25">
      <c r="A7" s="4" t="s">
        <v>7</v>
      </c>
      <c r="B7" s="5" t="s">
        <v>8</v>
      </c>
    </row>
    <row r="8" spans="1:3" ht="18" x14ac:dyDescent="0.25">
      <c r="A8" s="4" t="s">
        <v>9</v>
      </c>
      <c r="B8" s="5" t="s">
        <v>10</v>
      </c>
    </row>
    <row r="10" spans="1:3" ht="18" x14ac:dyDescent="0.25">
      <c r="A10" s="6" t="s">
        <v>11</v>
      </c>
      <c r="B10" s="6" t="s">
        <v>12</v>
      </c>
      <c r="C10" s="6" t="s">
        <v>13</v>
      </c>
    </row>
    <row r="11" spans="1:3" ht="36" x14ac:dyDescent="0.25">
      <c r="A11" s="7" t="s">
        <v>14</v>
      </c>
      <c r="B11" s="8" t="s">
        <v>15</v>
      </c>
      <c r="C11" s="9">
        <f>COUNTA(Reference!$A$5:$A$220)</f>
        <v>216</v>
      </c>
    </row>
    <row r="12" spans="1:3" ht="18" x14ac:dyDescent="0.25">
      <c r="A12" s="7" t="s">
        <v>16</v>
      </c>
      <c r="B12" s="8" t="s">
        <v>17</v>
      </c>
      <c r="C12" s="10"/>
    </row>
    <row r="13" spans="1:3" ht="36" x14ac:dyDescent="0.25">
      <c r="A13" s="7" t="s">
        <v>18</v>
      </c>
      <c r="B13" s="8" t="s">
        <v>19</v>
      </c>
      <c r="C13" s="9">
        <f>COUNTA(Lists!$A$5:$A$40)</f>
        <v>26</v>
      </c>
    </row>
    <row r="15" spans="1:3" ht="20.399999999999999" x14ac:dyDescent="0.25">
      <c r="A15" s="11" t="s">
        <v>20</v>
      </c>
    </row>
    <row r="16" spans="1:3" ht="36" x14ac:dyDescent="0.25">
      <c r="A16" s="6" t="s">
        <v>21</v>
      </c>
      <c r="B16" s="6" t="s">
        <v>22</v>
      </c>
      <c r="C16" s="6" t="s">
        <v>23</v>
      </c>
    </row>
    <row r="17" spans="1:3" ht="18" x14ac:dyDescent="0.25">
      <c r="A17" s="10" t="s">
        <v>24</v>
      </c>
      <c r="B17" s="12" t="str">
        <f>VLOOKUP(A17,Lists!$A$5:$B$40,2,FALSE)</f>
        <v>إجراءات عامة ومستندات</v>
      </c>
      <c r="C17" s="9">
        <f>COUNTIF(Reference!$B$5:$B$220,A17)</f>
        <v>12</v>
      </c>
    </row>
    <row r="18" spans="1:3" ht="18" x14ac:dyDescent="0.25">
      <c r="A18" s="13" t="s">
        <v>25</v>
      </c>
      <c r="B18" s="14" t="str">
        <f>VLOOKUP(A18,Lists!$A$5:$B$40,2,FALSE)</f>
        <v>حفر وإحلال وردم</v>
      </c>
      <c r="C18" s="15">
        <f>COUNTIF(Reference!$B$5:$B$220,A18)</f>
        <v>14</v>
      </c>
    </row>
    <row r="19" spans="1:3" ht="18" x14ac:dyDescent="0.25">
      <c r="A19" s="10" t="s">
        <v>26</v>
      </c>
      <c r="B19" s="12" t="str">
        <f>VLOOKUP(A19,Lists!$A$5:$B$40,2,FALSE)</f>
        <v>خوازيق</v>
      </c>
      <c r="C19" s="9">
        <f>COUNTIF(Reference!$B$5:$B$220,A19)</f>
        <v>6</v>
      </c>
    </row>
    <row r="20" spans="1:3" ht="18" x14ac:dyDescent="0.25">
      <c r="A20" s="13" t="s">
        <v>27</v>
      </c>
      <c r="B20" s="14" t="str">
        <f>VLOOKUP(A20,Lists!$A$5:$B$40,2,FALSE)</f>
        <v>خرسانة ومواد واختبارات</v>
      </c>
      <c r="C20" s="15">
        <f>COUNTIF(Reference!$B$5:$B$220,A20)</f>
        <v>41</v>
      </c>
    </row>
    <row r="21" spans="1:3" ht="18" x14ac:dyDescent="0.25">
      <c r="A21" s="10" t="s">
        <v>28</v>
      </c>
      <c r="B21" s="12" t="str">
        <f>VLOOKUP(A21,Lists!$A$5:$B$40,2,FALSE)</f>
        <v>شدات ونجارة مسلحة</v>
      </c>
      <c r="C21" s="9">
        <f>COUNTIF(Reference!$B$5:$B$220,A21)</f>
        <v>10</v>
      </c>
    </row>
    <row r="22" spans="1:3" ht="18" x14ac:dyDescent="0.25">
      <c r="A22" s="13" t="s">
        <v>29</v>
      </c>
      <c r="B22" s="14" t="str">
        <f>VLOOKUP(A22,Lists!$A$5:$B$40,2,FALSE)</f>
        <v>حديد تسليح</v>
      </c>
      <c r="C22" s="15">
        <f>COUNTIF(Reference!$B$5:$B$220,A22)</f>
        <v>18</v>
      </c>
    </row>
    <row r="23" spans="1:3" ht="18" x14ac:dyDescent="0.25">
      <c r="A23" s="10" t="s">
        <v>30</v>
      </c>
      <c r="B23" s="12" t="str">
        <f>VLOOKUP(A23,Lists!$A$5:$B$40,2,FALSE)</f>
        <v>أسقف خاصة</v>
      </c>
      <c r="C23" s="9">
        <f>COUNTIF(Reference!$B$5:$B$220,A23)</f>
        <v>3</v>
      </c>
    </row>
    <row r="24" spans="1:3" ht="18" x14ac:dyDescent="0.25">
      <c r="A24" s="13" t="s">
        <v>31</v>
      </c>
      <c r="B24" s="14" t="str">
        <f>VLOOKUP(A24,Lists!$A$5:$B$40,2,FALSE)</f>
        <v>خزانات وبيارات</v>
      </c>
      <c r="C24" s="15">
        <f>COUNTIF(Reference!$B$5:$B$220,A24)</f>
        <v>2</v>
      </c>
    </row>
    <row r="25" spans="1:3" ht="18" x14ac:dyDescent="0.25">
      <c r="A25" s="10" t="s">
        <v>32</v>
      </c>
      <c r="B25" s="12" t="str">
        <f>VLOOKUP(A25,Lists!$A$5:$B$40,2,FALSE)</f>
        <v>منشآت معدنية وأسوار</v>
      </c>
      <c r="C25" s="9">
        <f>COUNTIF(Reference!$B$5:$B$220,A25)</f>
        <v>1</v>
      </c>
    </row>
    <row r="26" spans="1:3" ht="18" x14ac:dyDescent="0.25">
      <c r="A26" s="13" t="s">
        <v>33</v>
      </c>
      <c r="B26" s="14" t="str">
        <f>VLOOKUP(A26,Lists!$A$5:$B$40,2,FALSE)</f>
        <v>أسفلت وبردورات وإنترلوك</v>
      </c>
      <c r="C26" s="15">
        <f>COUNTIF(Reference!$B$5:$B$220,A26)</f>
        <v>2</v>
      </c>
    </row>
    <row r="27" spans="1:3" ht="18" x14ac:dyDescent="0.25">
      <c r="A27" s="10" t="s">
        <v>34</v>
      </c>
      <c r="B27" s="12" t="str">
        <f>VLOOKUP(A27,Lists!$A$5:$B$40,2,FALSE)</f>
        <v>مباني بلوك وطوب</v>
      </c>
      <c r="C27" s="9">
        <f>COUNTIF(Reference!$B$5:$B$220,A27)</f>
        <v>11</v>
      </c>
    </row>
    <row r="28" spans="1:3" ht="18" x14ac:dyDescent="0.25">
      <c r="A28" s="13" t="s">
        <v>35</v>
      </c>
      <c r="B28" s="14" t="str">
        <f>VLOOKUP(A28,Lists!$A$5:$B$40,2,FALSE)</f>
        <v>لياسة وبياض</v>
      </c>
      <c r="C28" s="15">
        <f>COUNTIF(Reference!$B$5:$B$220,A28)</f>
        <v>10</v>
      </c>
    </row>
    <row r="29" spans="1:3" ht="18" x14ac:dyDescent="0.25">
      <c r="A29" s="10" t="s">
        <v>36</v>
      </c>
      <c r="B29" s="12" t="str">
        <f>VLOOKUP(A29,Lists!$A$5:$B$40,2,FALSE)</f>
        <v>عزل مائي وحراري</v>
      </c>
      <c r="C29" s="9">
        <f>COUNTIF(Reference!$B$5:$B$220,A29)</f>
        <v>13</v>
      </c>
    </row>
    <row r="30" spans="1:3" ht="18" x14ac:dyDescent="0.25">
      <c r="A30" s="13" t="s">
        <v>37</v>
      </c>
      <c r="B30" s="14" t="str">
        <f>VLOOKUP(A30,Lists!$A$5:$B$40,2,FALSE)</f>
        <v>بلاط ورخام وتكسيات</v>
      </c>
      <c r="C30" s="15">
        <f>COUNTIF(Reference!$B$5:$B$220,A30)</f>
        <v>13</v>
      </c>
    </row>
    <row r="31" spans="1:3" ht="18" x14ac:dyDescent="0.25">
      <c r="A31" s="10" t="s">
        <v>38</v>
      </c>
      <c r="B31" s="12" t="str">
        <f>VLOOKUP(A31,Lists!$A$5:$B$40,2,FALSE)</f>
        <v>أسقف مستعارة</v>
      </c>
      <c r="C31" s="9">
        <f>COUNTIF(Reference!$B$5:$B$220,A31)</f>
        <v>4</v>
      </c>
    </row>
    <row r="32" spans="1:3" ht="18" x14ac:dyDescent="0.25">
      <c r="A32" s="13" t="s">
        <v>39</v>
      </c>
      <c r="B32" s="14" t="str">
        <f>VLOOKUP(A32,Lists!$A$5:$B$40,2,FALSE)</f>
        <v>نجارة معمارية</v>
      </c>
      <c r="C32" s="15">
        <f>COUNTIF(Reference!$B$5:$B$220,A32)</f>
        <v>2</v>
      </c>
    </row>
    <row r="33" spans="1:3" ht="18" x14ac:dyDescent="0.25">
      <c r="A33" s="10" t="s">
        <v>40</v>
      </c>
      <c r="B33" s="12" t="str">
        <f>VLOOKUP(A33,Lists!$A$5:$B$40,2,FALSE)</f>
        <v>أبواب معدنية وألمنيوم وواجهات</v>
      </c>
      <c r="C33" s="9">
        <f>COUNTIF(Reference!$B$5:$B$220,A33)</f>
        <v>6</v>
      </c>
    </row>
    <row r="34" spans="1:3" ht="18" x14ac:dyDescent="0.25">
      <c r="A34" s="13" t="s">
        <v>41</v>
      </c>
      <c r="B34" s="14" t="str">
        <f>VLOOKUP(A34,Lists!$A$5:$B$40,2,FALSE)</f>
        <v>دهانات وإيبوكسي</v>
      </c>
      <c r="C34" s="15">
        <f>COUNTIF(Reference!$B$5:$B$220,A34)</f>
        <v>4</v>
      </c>
    </row>
    <row r="35" spans="1:3" ht="18" x14ac:dyDescent="0.25">
      <c r="A35" s="10" t="s">
        <v>42</v>
      </c>
      <c r="B35" s="12" t="str">
        <f>VLOOKUP(A35,Lists!$A$5:$B$40,2,FALSE)</f>
        <v>صحي وتغذية وصرف</v>
      </c>
      <c r="C35" s="9">
        <f>COUNTIF(Reference!$B$5:$B$220,A35)</f>
        <v>12</v>
      </c>
    </row>
    <row r="36" spans="1:3" ht="18" x14ac:dyDescent="0.25">
      <c r="A36" s="13" t="s">
        <v>43</v>
      </c>
      <c r="B36" s="14" t="str">
        <f>VLOOKUP(A36,Lists!$A$5:$B$40,2,FALSE)</f>
        <v>كهرباء</v>
      </c>
      <c r="C36" s="15">
        <f>COUNTIF(Reference!$B$5:$B$220,A36)</f>
        <v>14</v>
      </c>
    </row>
    <row r="37" spans="1:3" ht="18" x14ac:dyDescent="0.25">
      <c r="A37" s="10" t="s">
        <v>44</v>
      </c>
      <c r="B37" s="12" t="str">
        <f>VLOOKUP(A37,Lists!$A$5:$B$40,2,FALSE)</f>
        <v>حريق وإنذار</v>
      </c>
      <c r="C37" s="9">
        <f>COUNTIF(Reference!$B$5:$B$220,A37)</f>
        <v>5</v>
      </c>
    </row>
    <row r="38" spans="1:3" ht="18" x14ac:dyDescent="0.25">
      <c r="A38" s="13" t="s">
        <v>45</v>
      </c>
      <c r="B38" s="14" t="str">
        <f>VLOOKUP(A38,Lists!$A$5:$B$40,2,FALSE)</f>
        <v>تكييف وتهوية</v>
      </c>
      <c r="C38" s="15">
        <f>COUNTIF(Reference!$B$5:$B$220,A38)</f>
        <v>6</v>
      </c>
    </row>
    <row r="39" spans="1:3" ht="18" x14ac:dyDescent="0.25">
      <c r="A39" s="10" t="s">
        <v>46</v>
      </c>
      <c r="B39" s="12" t="str">
        <f>VLOOKUP(A39,Lists!$A$5:$B$40,2,FALSE)</f>
        <v>تسليم ابتدائي ونهائي</v>
      </c>
      <c r="C39" s="9">
        <f>COUNTIF(Reference!$B$5:$B$220,A39)</f>
        <v>7</v>
      </c>
    </row>
    <row r="40" spans="1:3" ht="18" x14ac:dyDescent="0.25">
      <c r="B40" s="16" t="s">
        <v>47</v>
      </c>
      <c r="C40" s="16">
        <f>SUM(C17:C39)</f>
        <v>216</v>
      </c>
    </row>
    <row r="41" spans="1:3" ht="18" x14ac:dyDescent="0.25">
      <c r="B41" s="5" t="s">
        <v>48</v>
      </c>
      <c r="C41" s="5">
        <f>C40-C11</f>
        <v>0</v>
      </c>
    </row>
    <row r="42" spans="1:3" ht="20.399999999999999" x14ac:dyDescent="0.25">
      <c r="A42" s="11" t="s">
        <v>49</v>
      </c>
    </row>
    <row r="43" spans="1:3" ht="18" x14ac:dyDescent="0.25">
      <c r="A43" s="6" t="s">
        <v>50</v>
      </c>
      <c r="B43" s="6" t="s">
        <v>51</v>
      </c>
      <c r="C43" s="6"/>
    </row>
    <row r="44" spans="1:3" ht="18" x14ac:dyDescent="0.25">
      <c r="A44" s="9" t="str">
        <f>Lists!D5</f>
        <v>قبول</v>
      </c>
      <c r="B44" s="9">
        <f>COUNTIF(Reference!$J$5:$J$220,A44)</f>
        <v>0</v>
      </c>
    </row>
    <row r="45" spans="1:3" ht="18" x14ac:dyDescent="0.25">
      <c r="A45" s="9" t="str">
        <f>Lists!D6</f>
        <v>قبول بمعالجة</v>
      </c>
      <c r="B45" s="9">
        <f>COUNTIF(Reference!$J$5:$J$220,A45)</f>
        <v>27</v>
      </c>
    </row>
    <row r="46" spans="1:3" ht="18" x14ac:dyDescent="0.25">
      <c r="A46" s="9" t="str">
        <f>Lists!D7</f>
        <v>رفض وإزالة</v>
      </c>
      <c r="B46" s="9">
        <f>COUNTIF(Reference!$J$5:$J$220,A46)</f>
        <v>77</v>
      </c>
    </row>
    <row r="47" spans="1:3" ht="18" x14ac:dyDescent="0.25">
      <c r="A47" s="9" t="str">
        <f>Lists!D8</f>
        <v>خصم</v>
      </c>
      <c r="B47" s="9">
        <f>COUNTIF(Reference!$J$5:$J$220,A47)</f>
        <v>11</v>
      </c>
    </row>
    <row r="48" spans="1:3" ht="18" x14ac:dyDescent="0.25">
      <c r="A48" s="9" t="str">
        <f>Lists!D9</f>
        <v>رفض المطالبة</v>
      </c>
      <c r="B48" s="9">
        <f>COUNTIF(Reference!$J$5:$J$220,A48)</f>
        <v>38</v>
      </c>
    </row>
    <row r="49" spans="1:3" ht="18" x14ac:dyDescent="0.25">
      <c r="A49" s="9" t="str">
        <f>Lists!D10</f>
        <v>تعليق لحين الاختبار</v>
      </c>
      <c r="B49" s="9">
        <f>COUNTIF(Reference!$J$5:$J$220,A49)</f>
        <v>23</v>
      </c>
    </row>
    <row r="50" spans="1:3" ht="18" x14ac:dyDescent="0.25">
      <c r="A50" s="9" t="str">
        <f>Lists!D11</f>
        <v>إيقاف وتصحيح</v>
      </c>
      <c r="B50" s="9">
        <f>COUNTIF(Reference!$J$5:$J$220,A50)</f>
        <v>40</v>
      </c>
    </row>
    <row r="52" spans="1:3" ht="36" x14ac:dyDescent="0.25">
      <c r="A52" s="6" t="s">
        <v>52</v>
      </c>
      <c r="B52" s="6" t="s">
        <v>22</v>
      </c>
      <c r="C52" s="6" t="s">
        <v>53</v>
      </c>
    </row>
    <row r="53" spans="1:3" ht="18" x14ac:dyDescent="0.25">
      <c r="A53" s="9" t="str">
        <f>Lists!F5</f>
        <v>L01</v>
      </c>
      <c r="B53" s="12" t="str">
        <f>VLOOKUP(A53,Lists!$F$5:$G$16,2,FALSE)</f>
        <v>إشعار عدم مطابقة NCR</v>
      </c>
      <c r="C53" s="9">
        <f>COUNTIF(Reference!$N$5:$N$220,A53)</f>
        <v>41</v>
      </c>
    </row>
    <row r="54" spans="1:3" ht="18" x14ac:dyDescent="0.25">
      <c r="A54" s="9" t="str">
        <f>Lists!F6</f>
        <v>L02</v>
      </c>
      <c r="B54" s="12" t="str">
        <f>VLOOKUP(A54,Lists!$F$5:$G$16,2,FALSE)</f>
        <v>رفض مواد موردة</v>
      </c>
      <c r="C54" s="9">
        <f>COUNTIF(Reference!$N$5:$N$220,A54)</f>
        <v>21</v>
      </c>
    </row>
    <row r="55" spans="1:3" ht="18" x14ac:dyDescent="0.25">
      <c r="A55" s="9" t="str">
        <f>Lists!F7</f>
        <v>L03</v>
      </c>
      <c r="B55" s="12" t="str">
        <f>VLOOKUP(A55,Lists!$F$5:$G$16,2,FALSE)</f>
        <v>رفض أعمال مع الإزالة</v>
      </c>
      <c r="C55" s="9">
        <f>COUNTIF(Reference!$N$5:$N$220,A55)</f>
        <v>41</v>
      </c>
    </row>
    <row r="56" spans="1:3" ht="18" x14ac:dyDescent="0.25">
      <c r="A56" s="9" t="str">
        <f>Lists!F8</f>
        <v>L04</v>
      </c>
      <c r="B56" s="12" t="str">
        <f>VLOOKUP(A56,Lists!$F$5:$G$16,2,FALSE)</f>
        <v>قبول مشروط بمعالجة</v>
      </c>
      <c r="C56" s="9">
        <f>COUNTIF(Reference!$N$5:$N$220,A56)</f>
        <v>22</v>
      </c>
    </row>
    <row r="57" spans="1:3" ht="18" x14ac:dyDescent="0.25">
      <c r="A57" s="9" t="str">
        <f>Lists!F9</f>
        <v>L05</v>
      </c>
      <c r="B57" s="12" t="str">
        <f>VLOOKUP(A57,Lists!$F$5:$G$16,2,FALSE)</f>
        <v>طلب اختبار قلب خرساني على حساب المقاول</v>
      </c>
      <c r="C57" s="9">
        <f>COUNTIF(Reference!$N$5:$N$220,A57)</f>
        <v>10</v>
      </c>
    </row>
    <row r="58" spans="1:3" ht="18" x14ac:dyDescent="0.25">
      <c r="A58" s="9" t="str">
        <f>Lists!F10</f>
        <v>L06</v>
      </c>
      <c r="B58" s="12" t="str">
        <f>VLOOKUP(A58,Lists!$F$5:$G$16,2,FALSE)</f>
        <v>الرد على خلاف في القياس والحصر</v>
      </c>
      <c r="C58" s="9">
        <f>COUNTIF(Reference!$N$5:$N$220,A58)</f>
        <v>21</v>
      </c>
    </row>
    <row r="59" spans="1:3" ht="18" x14ac:dyDescent="0.25">
      <c r="A59" s="9" t="str">
        <f>Lists!F11</f>
        <v>L07</v>
      </c>
      <c r="B59" s="12" t="str">
        <f>VLOOKUP(A59,Lists!$F$5:$G$16,2,FALSE)</f>
        <v>الرد على مطالبة تمديد مدة لأسباب فنية</v>
      </c>
      <c r="C59" s="9">
        <f>COUNTIF(Reference!$N$5:$N$220,A59)</f>
        <v>7</v>
      </c>
    </row>
    <row r="60" spans="1:3" ht="18" x14ac:dyDescent="0.25">
      <c r="A60" s="9" t="str">
        <f>Lists!F12</f>
        <v>L08</v>
      </c>
      <c r="B60" s="12" t="str">
        <f>VLOOKUP(A60,Lists!$F$5:$G$16,2,FALSE)</f>
        <v>الرد على مطالبة أعمال إضافية أو تغيير</v>
      </c>
      <c r="C60" s="9">
        <f>COUNTIF(Reference!$N$5:$N$220,A60)</f>
        <v>9</v>
      </c>
    </row>
    <row r="61" spans="1:3" ht="18" x14ac:dyDescent="0.25">
      <c r="A61" s="9" t="str">
        <f>Lists!F13</f>
        <v>L09</v>
      </c>
      <c r="B61" s="12" t="str">
        <f>VLOOKUP(A61,Lists!$F$5:$G$16,2,FALSE)</f>
        <v>أمر إيقاف عمل لأسباب السلامة أو الجودة</v>
      </c>
      <c r="C61" s="9">
        <f>COUNTIF(Reference!$N$5:$N$220,A61)</f>
        <v>16</v>
      </c>
    </row>
    <row r="62" spans="1:3" ht="18" x14ac:dyDescent="0.25">
      <c r="A62" s="9" t="str">
        <f>Lists!F14</f>
        <v>L10</v>
      </c>
      <c r="B62" s="12" t="str">
        <f>VLOOKUP(A62,Lists!$F$5:$G$16,2,FALSE)</f>
        <v>إشعار إعادة فحص أو اختبار</v>
      </c>
      <c r="C62" s="9">
        <f>COUNTIF(Reference!$N$5:$N$220,A62)</f>
        <v>18</v>
      </c>
    </row>
    <row r="63" spans="1:3" ht="18" x14ac:dyDescent="0.25">
      <c r="A63" s="9" t="str">
        <f>Lists!F15</f>
        <v>L11</v>
      </c>
      <c r="B63" s="12" t="str">
        <f>VLOOKUP(A63,Lists!$F$5:$G$16,2,FALSE)</f>
        <v>إشعار خصم من المستخلص</v>
      </c>
      <c r="C63" s="9">
        <f>COUNTIF(Reference!$N$5:$N$220,A63)</f>
        <v>4</v>
      </c>
    </row>
    <row r="64" spans="1:3" ht="18" x14ac:dyDescent="0.25">
      <c r="A64" s="9" t="str">
        <f>Lists!F16</f>
        <v>L12</v>
      </c>
      <c r="B64" s="12" t="str">
        <f>VLOOKUP(A64,Lists!$F$5:$G$16,2,FALSE)</f>
        <v>استلام مع تحفظات</v>
      </c>
      <c r="C64" s="9">
        <f>COUNTIF(Reference!$N$5:$N$220,A64)</f>
        <v>6</v>
      </c>
    </row>
    <row r="66" spans="1:3" x14ac:dyDescent="0.25">
      <c r="A66" s="32" t="s">
        <v>54</v>
      </c>
      <c r="B66" s="31"/>
      <c r="C66" s="31"/>
    </row>
    <row r="67" spans="1:3" x14ac:dyDescent="0.25">
      <c r="A67" s="30" t="s">
        <v>55</v>
      </c>
      <c r="B67" s="31"/>
      <c r="C67" s="31"/>
    </row>
    <row r="68" spans="1:3" x14ac:dyDescent="0.25">
      <c r="A68" s="30" t="s">
        <v>56</v>
      </c>
      <c r="B68" s="31"/>
      <c r="C68" s="31"/>
    </row>
    <row r="69" spans="1:3" x14ac:dyDescent="0.25">
      <c r="A69" s="30" t="s">
        <v>57</v>
      </c>
      <c r="B69" s="31"/>
      <c r="C69" s="31"/>
    </row>
    <row r="70" spans="1:3" x14ac:dyDescent="0.25">
      <c r="A70" s="30" t="s">
        <v>58</v>
      </c>
      <c r="B70" s="31"/>
      <c r="C70" s="31"/>
    </row>
    <row r="71" spans="1:3" x14ac:dyDescent="0.25">
      <c r="A71" s="30" t="s">
        <v>59</v>
      </c>
      <c r="B71" s="31"/>
      <c r="C71" s="31"/>
    </row>
  </sheetData>
  <mergeCells count="6">
    <mergeCell ref="A68:C68"/>
    <mergeCell ref="A66:C66"/>
    <mergeCell ref="A71:C71"/>
    <mergeCell ref="A70:C70"/>
    <mergeCell ref="A67:C67"/>
    <mergeCell ref="A69:C69"/>
  </mergeCells>
  <hyperlinks>
    <hyperlink ref="A11" location="'Reference'!A1" display="Reference" xr:uid="{00000000-0004-0000-0000-000000000000}"/>
    <hyperlink ref="A12" location="'Letter_Generator'!A1" display="Letter_Generator" xr:uid="{00000000-0004-0000-0000-000001000000}"/>
    <hyperlink ref="A13" location="'Lists'!A1" display="Lists" xr:uid="{00000000-0004-0000-0000-000002000000}"/>
  </hyperlinks>
  <printOptions horizontalCentered="1"/>
  <pageMargins left="0.75" right="0.75" top="1" bottom="1" header="0.5" footer="0.5"/>
  <pageSetup paperSize="9" fitToHeight="0" orientation="portrait"/>
  <headerFooter>
    <oddFooter>&amp;Cصفحة &amp;P من &amp;N&amp;RACE  |  &amp;A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52976"/>
    <pageSetUpPr fitToPage="1"/>
  </sheetPr>
  <dimension ref="A1:S220"/>
  <sheetViews>
    <sheetView rightToLeft="1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10" customWidth="1"/>
    <col min="2" max="2" width="8" customWidth="1"/>
    <col min="3" max="3" width="16" customWidth="1"/>
    <col min="4" max="4" width="28" customWidth="1"/>
    <col min="5" max="5" width="26" customWidth="1"/>
    <col min="6" max="6" width="48" customWidth="1"/>
    <col min="7" max="7" width="13" customWidth="1"/>
    <col min="8" max="8" width="20" customWidth="1"/>
    <col min="9" max="9" width="28" customWidth="1"/>
    <col min="10" max="10" width="13" customWidth="1"/>
    <col min="11" max="11" width="32" customWidth="1"/>
    <col min="12" max="12" width="28" customWidth="1"/>
    <col min="13" max="13" width="13" customWidth="1"/>
    <col min="14" max="14" width="9" customWidth="1"/>
    <col min="15" max="15" width="20" customWidth="1"/>
    <col min="16" max="16" width="30" customWidth="1"/>
    <col min="17" max="17" width="32" customWidth="1"/>
    <col min="18" max="18" width="8" customWidth="1"/>
    <col min="19" max="19" width="18" customWidth="1"/>
  </cols>
  <sheetData>
    <row r="1" spans="1:19" ht="22.8" x14ac:dyDescent="0.65">
      <c r="A1" s="17" t="s">
        <v>60</v>
      </c>
    </row>
    <row r="2" spans="1:19" ht="16.8" x14ac:dyDescent="0.5">
      <c r="A2" s="18" t="s">
        <v>2</v>
      </c>
    </row>
    <row r="4" spans="1:19" ht="54" x14ac:dyDescent="0.25">
      <c r="A4" s="6" t="s">
        <v>61</v>
      </c>
      <c r="B4" s="6" t="s">
        <v>62</v>
      </c>
      <c r="C4" s="6" t="s">
        <v>21</v>
      </c>
      <c r="D4" s="6" t="s">
        <v>63</v>
      </c>
      <c r="E4" s="6" t="s">
        <v>64</v>
      </c>
      <c r="F4" s="6" t="s">
        <v>65</v>
      </c>
      <c r="G4" s="6" t="s">
        <v>66</v>
      </c>
      <c r="H4" s="6" t="s">
        <v>67</v>
      </c>
      <c r="I4" s="6" t="s">
        <v>68</v>
      </c>
      <c r="J4" s="6" t="s">
        <v>50</v>
      </c>
      <c r="K4" s="6" t="s">
        <v>69</v>
      </c>
      <c r="L4" s="6" t="s">
        <v>70</v>
      </c>
      <c r="M4" s="6" t="s">
        <v>71</v>
      </c>
      <c r="N4" s="6" t="s">
        <v>72</v>
      </c>
      <c r="O4" s="6" t="s">
        <v>73</v>
      </c>
      <c r="P4" s="6" t="s">
        <v>74</v>
      </c>
      <c r="Q4" s="6" t="s">
        <v>75</v>
      </c>
      <c r="R4" s="6" t="s">
        <v>76</v>
      </c>
      <c r="S4" s="6" t="s">
        <v>77</v>
      </c>
    </row>
    <row r="5" spans="1:19" ht="54" x14ac:dyDescent="0.25">
      <c r="A5" s="10" t="s">
        <v>78</v>
      </c>
      <c r="B5" s="10" t="s">
        <v>27</v>
      </c>
      <c r="C5" s="12" t="str">
        <f>VLOOKUP(B5,Lists!$A$5:$B$40,2,FALSE)</f>
        <v>خرسانة ومواد واختبارات</v>
      </c>
      <c r="D5" s="8" t="s">
        <v>79</v>
      </c>
      <c r="E5" s="8" t="s">
        <v>80</v>
      </c>
      <c r="F5" s="8" t="s">
        <v>81</v>
      </c>
      <c r="G5" s="10" t="s">
        <v>82</v>
      </c>
      <c r="H5" s="8" t="s">
        <v>83</v>
      </c>
      <c r="I5" s="8" t="s">
        <v>84</v>
      </c>
      <c r="J5" s="19" t="s">
        <v>85</v>
      </c>
      <c r="K5" s="8" t="s">
        <v>86</v>
      </c>
      <c r="L5" s="8" t="s">
        <v>87</v>
      </c>
      <c r="M5" s="19" t="s">
        <v>88</v>
      </c>
      <c r="N5" s="19" t="s">
        <v>89</v>
      </c>
      <c r="O5" s="12" t="str">
        <f>VLOOKUP(N5,Lists!$F$5:$G$16,2,FALSE)</f>
        <v>قبول مشروط بمعالجة</v>
      </c>
      <c r="P5" s="8" t="s">
        <v>90</v>
      </c>
      <c r="Q5" s="8" t="s">
        <v>91</v>
      </c>
      <c r="R5" s="19">
        <v>7</v>
      </c>
      <c r="S5" s="8" t="s">
        <v>92</v>
      </c>
    </row>
    <row r="6" spans="1:19" ht="54" x14ac:dyDescent="0.25">
      <c r="A6" s="13" t="s">
        <v>93</v>
      </c>
      <c r="B6" s="13" t="s">
        <v>27</v>
      </c>
      <c r="C6" s="14" t="str">
        <f>VLOOKUP(B6,Lists!$A$5:$B$40,2,FALSE)</f>
        <v>خرسانة ومواد واختبارات</v>
      </c>
      <c r="D6" s="20" t="s">
        <v>94</v>
      </c>
      <c r="E6" s="20" t="s">
        <v>95</v>
      </c>
      <c r="F6" s="20" t="s">
        <v>96</v>
      </c>
      <c r="G6" s="13" t="s">
        <v>97</v>
      </c>
      <c r="H6" s="20" t="s">
        <v>98</v>
      </c>
      <c r="I6" s="20" t="s">
        <v>99</v>
      </c>
      <c r="J6" s="19" t="s">
        <v>100</v>
      </c>
      <c r="K6" s="20" t="s">
        <v>101</v>
      </c>
      <c r="L6" s="20" t="s">
        <v>102</v>
      </c>
      <c r="M6" s="19" t="s">
        <v>88</v>
      </c>
      <c r="N6" s="19" t="s">
        <v>103</v>
      </c>
      <c r="O6" s="14" t="str">
        <f>VLOOKUP(N6,Lists!$F$5:$G$16,2,FALSE)</f>
        <v>إشعار عدم مطابقة NCR</v>
      </c>
      <c r="P6" s="20" t="s">
        <v>104</v>
      </c>
      <c r="Q6" s="20" t="s">
        <v>105</v>
      </c>
      <c r="R6" s="19">
        <v>7</v>
      </c>
      <c r="S6" s="20" t="s">
        <v>106</v>
      </c>
    </row>
    <row r="7" spans="1:19" ht="36" x14ac:dyDescent="0.25">
      <c r="A7" s="10" t="s">
        <v>107</v>
      </c>
      <c r="B7" s="10" t="s">
        <v>27</v>
      </c>
      <c r="C7" s="12" t="str">
        <f>VLOOKUP(B7,Lists!$A$5:$B$40,2,FALSE)</f>
        <v>خرسانة ومواد واختبارات</v>
      </c>
      <c r="D7" s="8" t="s">
        <v>108</v>
      </c>
      <c r="E7" s="8" t="s">
        <v>109</v>
      </c>
      <c r="F7" s="8" t="s">
        <v>110</v>
      </c>
      <c r="G7" s="10" t="s">
        <v>111</v>
      </c>
      <c r="H7" s="8" t="s">
        <v>98</v>
      </c>
      <c r="I7" s="8" t="s">
        <v>112</v>
      </c>
      <c r="J7" s="19" t="s">
        <v>100</v>
      </c>
      <c r="K7" s="8" t="s">
        <v>113</v>
      </c>
      <c r="L7" s="8" t="s">
        <v>114</v>
      </c>
      <c r="M7" s="19" t="s">
        <v>88</v>
      </c>
      <c r="N7" s="19" t="s">
        <v>103</v>
      </c>
      <c r="O7" s="12" t="str">
        <f>VLOOKUP(N7,Lists!$F$5:$G$16,2,FALSE)</f>
        <v>إشعار عدم مطابقة NCR</v>
      </c>
      <c r="P7" s="8" t="s">
        <v>115</v>
      </c>
      <c r="Q7" s="8" t="s">
        <v>116</v>
      </c>
      <c r="R7" s="19">
        <v>7</v>
      </c>
      <c r="S7" s="8" t="s">
        <v>117</v>
      </c>
    </row>
    <row r="8" spans="1:19" ht="36" x14ac:dyDescent="0.25">
      <c r="A8" s="13" t="s">
        <v>118</v>
      </c>
      <c r="B8" s="13" t="s">
        <v>27</v>
      </c>
      <c r="C8" s="14" t="str">
        <f>VLOOKUP(B8,Lists!$A$5:$B$40,2,FALSE)</f>
        <v>خرسانة ومواد واختبارات</v>
      </c>
      <c r="D8" s="20" t="s">
        <v>119</v>
      </c>
      <c r="E8" s="20" t="s">
        <v>120</v>
      </c>
      <c r="F8" s="20" t="s">
        <v>121</v>
      </c>
      <c r="G8" s="13" t="s">
        <v>122</v>
      </c>
      <c r="H8" s="20" t="s">
        <v>123</v>
      </c>
      <c r="I8" s="20" t="s">
        <v>124</v>
      </c>
      <c r="J8" s="19" t="s">
        <v>100</v>
      </c>
      <c r="K8" s="20" t="s">
        <v>125</v>
      </c>
      <c r="L8" s="20" t="s">
        <v>126</v>
      </c>
      <c r="M8" s="19" t="s">
        <v>127</v>
      </c>
      <c r="N8" s="19" t="s">
        <v>103</v>
      </c>
      <c r="O8" s="14" t="str">
        <f>VLOOKUP(N8,Lists!$F$5:$G$16,2,FALSE)</f>
        <v>إشعار عدم مطابقة NCR</v>
      </c>
      <c r="P8" s="20" t="s">
        <v>128</v>
      </c>
      <c r="Q8" s="20" t="s">
        <v>129</v>
      </c>
      <c r="R8" s="19">
        <v>28</v>
      </c>
      <c r="S8" s="20" t="s">
        <v>130</v>
      </c>
    </row>
    <row r="9" spans="1:19" ht="36" x14ac:dyDescent="0.25">
      <c r="A9" s="10" t="s">
        <v>131</v>
      </c>
      <c r="B9" s="10" t="s">
        <v>27</v>
      </c>
      <c r="C9" s="12" t="str">
        <f>VLOOKUP(B9,Lists!$A$5:$B$40,2,FALSE)</f>
        <v>خرسانة ومواد واختبارات</v>
      </c>
      <c r="D9" s="8" t="s">
        <v>132</v>
      </c>
      <c r="E9" s="8" t="s">
        <v>133</v>
      </c>
      <c r="F9" s="8" t="s">
        <v>134</v>
      </c>
      <c r="G9" s="10" t="s">
        <v>135</v>
      </c>
      <c r="H9" s="8" t="s">
        <v>136</v>
      </c>
      <c r="I9" s="8" t="s">
        <v>137</v>
      </c>
      <c r="J9" s="19" t="s">
        <v>100</v>
      </c>
      <c r="K9" s="8" t="s">
        <v>138</v>
      </c>
      <c r="L9" s="8" t="s">
        <v>139</v>
      </c>
      <c r="M9" s="19" t="s">
        <v>88</v>
      </c>
      <c r="N9" s="19" t="s">
        <v>140</v>
      </c>
      <c r="O9" s="12" t="str">
        <f>VLOOKUP(N9,Lists!$F$5:$G$16,2,FALSE)</f>
        <v>طلب اختبار قلب خرساني على حساب المقاول</v>
      </c>
      <c r="P9" s="8" t="s">
        <v>141</v>
      </c>
      <c r="Q9" s="8" t="s">
        <v>142</v>
      </c>
      <c r="R9" s="19">
        <v>7</v>
      </c>
      <c r="S9" s="8" t="s">
        <v>143</v>
      </c>
    </row>
    <row r="10" spans="1:19" ht="54" x14ac:dyDescent="0.25">
      <c r="A10" s="13" t="s">
        <v>144</v>
      </c>
      <c r="B10" s="13" t="s">
        <v>27</v>
      </c>
      <c r="C10" s="14" t="str">
        <f>VLOOKUP(B10,Lists!$A$5:$B$40,2,FALSE)</f>
        <v>خرسانة ومواد واختبارات</v>
      </c>
      <c r="D10" s="20" t="s">
        <v>145</v>
      </c>
      <c r="E10" s="20" t="s">
        <v>146</v>
      </c>
      <c r="F10" s="20" t="s">
        <v>147</v>
      </c>
      <c r="G10" s="13" t="s">
        <v>135</v>
      </c>
      <c r="H10" s="20" t="s">
        <v>148</v>
      </c>
      <c r="I10" s="20" t="s">
        <v>149</v>
      </c>
      <c r="J10" s="19" t="s">
        <v>100</v>
      </c>
      <c r="K10" s="20" t="s">
        <v>150</v>
      </c>
      <c r="L10" s="20" t="s">
        <v>151</v>
      </c>
      <c r="M10" s="19" t="s">
        <v>88</v>
      </c>
      <c r="N10" s="19" t="s">
        <v>140</v>
      </c>
      <c r="O10" s="14" t="str">
        <f>VLOOKUP(N10,Lists!$F$5:$G$16,2,FALSE)</f>
        <v>طلب اختبار قلب خرساني على حساب المقاول</v>
      </c>
      <c r="P10" s="20" t="s">
        <v>152</v>
      </c>
      <c r="Q10" s="20" t="s">
        <v>153</v>
      </c>
      <c r="R10" s="19">
        <v>7</v>
      </c>
      <c r="S10" s="20" t="s">
        <v>154</v>
      </c>
    </row>
    <row r="11" spans="1:19" ht="54" x14ac:dyDescent="0.25">
      <c r="A11" s="10" t="s">
        <v>155</v>
      </c>
      <c r="B11" s="10" t="s">
        <v>27</v>
      </c>
      <c r="C11" s="12" t="str">
        <f>VLOOKUP(B11,Lists!$A$5:$B$40,2,FALSE)</f>
        <v>خرسانة ومواد واختبارات</v>
      </c>
      <c r="D11" s="8" t="s">
        <v>156</v>
      </c>
      <c r="E11" s="8" t="s">
        <v>157</v>
      </c>
      <c r="F11" s="8" t="s">
        <v>158</v>
      </c>
      <c r="G11" s="10" t="s">
        <v>159</v>
      </c>
      <c r="H11" s="8" t="s">
        <v>160</v>
      </c>
      <c r="I11" s="8" t="s">
        <v>161</v>
      </c>
      <c r="J11" s="19" t="s">
        <v>100</v>
      </c>
      <c r="K11" s="8" t="s">
        <v>162</v>
      </c>
      <c r="L11" s="8" t="s">
        <v>163</v>
      </c>
      <c r="M11" s="19" t="s">
        <v>88</v>
      </c>
      <c r="N11" s="19" t="s">
        <v>140</v>
      </c>
      <c r="O11" s="12" t="str">
        <f>VLOOKUP(N11,Lists!$F$5:$G$16,2,FALSE)</f>
        <v>طلب اختبار قلب خرساني على حساب المقاول</v>
      </c>
      <c r="P11" s="8" t="s">
        <v>164</v>
      </c>
      <c r="Q11" s="8" t="s">
        <v>165</v>
      </c>
      <c r="R11" s="19">
        <v>14</v>
      </c>
      <c r="S11" s="8" t="s">
        <v>166</v>
      </c>
    </row>
    <row r="12" spans="1:19" ht="54" x14ac:dyDescent="0.25">
      <c r="A12" s="13" t="s">
        <v>167</v>
      </c>
      <c r="B12" s="13" t="s">
        <v>27</v>
      </c>
      <c r="C12" s="14" t="str">
        <f>VLOOKUP(B12,Lists!$A$5:$B$40,2,FALSE)</f>
        <v>خرسانة ومواد واختبارات</v>
      </c>
      <c r="D12" s="20" t="s">
        <v>168</v>
      </c>
      <c r="E12" s="20" t="s">
        <v>169</v>
      </c>
      <c r="F12" s="20" t="s">
        <v>170</v>
      </c>
      <c r="G12" s="13" t="s">
        <v>171</v>
      </c>
      <c r="H12" s="20" t="s">
        <v>136</v>
      </c>
      <c r="I12" s="20" t="s">
        <v>172</v>
      </c>
      <c r="J12" s="19" t="s">
        <v>173</v>
      </c>
      <c r="K12" s="20" t="s">
        <v>174</v>
      </c>
      <c r="L12" s="20" t="s">
        <v>175</v>
      </c>
      <c r="M12" s="19" t="s">
        <v>127</v>
      </c>
      <c r="N12" s="19" t="s">
        <v>140</v>
      </c>
      <c r="O12" s="14" t="str">
        <f>VLOOKUP(N12,Lists!$F$5:$G$16,2,FALSE)</f>
        <v>طلب اختبار قلب خرساني على حساب المقاول</v>
      </c>
      <c r="P12" s="20" t="s">
        <v>176</v>
      </c>
      <c r="Q12" s="20" t="s">
        <v>177</v>
      </c>
      <c r="R12" s="19">
        <v>3</v>
      </c>
      <c r="S12" s="20" t="s">
        <v>178</v>
      </c>
    </row>
    <row r="13" spans="1:19" ht="36" x14ac:dyDescent="0.25">
      <c r="A13" s="10" t="s">
        <v>179</v>
      </c>
      <c r="B13" s="10" t="s">
        <v>27</v>
      </c>
      <c r="C13" s="12" t="str">
        <f>VLOOKUP(B13,Lists!$A$5:$B$40,2,FALSE)</f>
        <v>خرسانة ومواد واختبارات</v>
      </c>
      <c r="D13" s="8" t="s">
        <v>180</v>
      </c>
      <c r="E13" s="8" t="s">
        <v>181</v>
      </c>
      <c r="F13" s="8" t="s">
        <v>182</v>
      </c>
      <c r="G13" s="10" t="s">
        <v>183</v>
      </c>
      <c r="H13" s="8" t="s">
        <v>136</v>
      </c>
      <c r="I13" s="8" t="s">
        <v>184</v>
      </c>
      <c r="J13" s="19" t="s">
        <v>173</v>
      </c>
      <c r="K13" s="8" t="s">
        <v>185</v>
      </c>
      <c r="L13" s="8" t="s">
        <v>186</v>
      </c>
      <c r="M13" s="19" t="s">
        <v>88</v>
      </c>
      <c r="N13" s="19" t="s">
        <v>140</v>
      </c>
      <c r="O13" s="12" t="str">
        <f>VLOOKUP(N13,Lists!$F$5:$G$16,2,FALSE)</f>
        <v>طلب اختبار قلب خرساني على حساب المقاول</v>
      </c>
      <c r="P13" s="8" t="s">
        <v>187</v>
      </c>
      <c r="Q13" s="8" t="s">
        <v>188</v>
      </c>
      <c r="R13" s="19">
        <v>7</v>
      </c>
      <c r="S13" s="8" t="s">
        <v>189</v>
      </c>
    </row>
    <row r="14" spans="1:19" ht="36" x14ac:dyDescent="0.25">
      <c r="A14" s="13" t="s">
        <v>190</v>
      </c>
      <c r="B14" s="13" t="s">
        <v>27</v>
      </c>
      <c r="C14" s="14" t="str">
        <f>VLOOKUP(B14,Lists!$A$5:$B$40,2,FALSE)</f>
        <v>خرسانة ومواد واختبارات</v>
      </c>
      <c r="D14" s="20" t="s">
        <v>191</v>
      </c>
      <c r="E14" s="20" t="s">
        <v>192</v>
      </c>
      <c r="F14" s="20" t="s">
        <v>193</v>
      </c>
      <c r="G14" s="13" t="s">
        <v>183</v>
      </c>
      <c r="H14" s="20" t="s">
        <v>194</v>
      </c>
      <c r="I14" s="20" t="s">
        <v>195</v>
      </c>
      <c r="J14" s="19" t="s">
        <v>173</v>
      </c>
      <c r="K14" s="20" t="s">
        <v>196</v>
      </c>
      <c r="L14" s="20" t="s">
        <v>197</v>
      </c>
      <c r="M14" s="19" t="s">
        <v>88</v>
      </c>
      <c r="N14" s="19" t="s">
        <v>198</v>
      </c>
      <c r="O14" s="14" t="str">
        <f>VLOOKUP(N14,Lists!$F$5:$G$16,2,FALSE)</f>
        <v>الرد على مطالبة تمديد مدة لأسباب فنية</v>
      </c>
      <c r="P14" s="20" t="s">
        <v>199</v>
      </c>
      <c r="Q14" s="20" t="s">
        <v>200</v>
      </c>
      <c r="R14" s="19">
        <v>3</v>
      </c>
      <c r="S14" s="20" t="s">
        <v>201</v>
      </c>
    </row>
    <row r="15" spans="1:19" ht="36" x14ac:dyDescent="0.25">
      <c r="A15" s="10" t="s">
        <v>202</v>
      </c>
      <c r="B15" s="10" t="s">
        <v>27</v>
      </c>
      <c r="C15" s="12" t="str">
        <f>VLOOKUP(B15,Lists!$A$5:$B$40,2,FALSE)</f>
        <v>خرسانة ومواد واختبارات</v>
      </c>
      <c r="D15" s="8" t="s">
        <v>203</v>
      </c>
      <c r="E15" s="8" t="s">
        <v>204</v>
      </c>
      <c r="F15" s="8" t="s">
        <v>205</v>
      </c>
      <c r="G15" s="10" t="s">
        <v>206</v>
      </c>
      <c r="H15" s="8" t="s">
        <v>98</v>
      </c>
      <c r="I15" s="8" t="s">
        <v>207</v>
      </c>
      <c r="J15" s="19" t="s">
        <v>208</v>
      </c>
      <c r="K15" s="8" t="s">
        <v>209</v>
      </c>
      <c r="L15" s="8" t="s">
        <v>210</v>
      </c>
      <c r="M15" s="19" t="s">
        <v>88</v>
      </c>
      <c r="N15" s="19" t="s">
        <v>211</v>
      </c>
      <c r="O15" s="12" t="str">
        <f>VLOOKUP(N15,Lists!$F$5:$G$16,2,FALSE)</f>
        <v>رفض مواد موردة</v>
      </c>
      <c r="P15" s="8" t="s">
        <v>212</v>
      </c>
      <c r="Q15" s="8" t="s">
        <v>213</v>
      </c>
      <c r="R15" s="19">
        <v>1</v>
      </c>
      <c r="S15" s="8" t="s">
        <v>214</v>
      </c>
    </row>
    <row r="16" spans="1:19" ht="36" x14ac:dyDescent="0.25">
      <c r="A16" s="13" t="s">
        <v>215</v>
      </c>
      <c r="B16" s="13" t="s">
        <v>27</v>
      </c>
      <c r="C16" s="14" t="str">
        <f>VLOOKUP(B16,Lists!$A$5:$B$40,2,FALSE)</f>
        <v>خرسانة ومواد واختبارات</v>
      </c>
      <c r="D16" s="20" t="s">
        <v>216</v>
      </c>
      <c r="E16" s="20" t="s">
        <v>217</v>
      </c>
      <c r="F16" s="20" t="s">
        <v>218</v>
      </c>
      <c r="G16" s="13" t="s">
        <v>219</v>
      </c>
      <c r="H16" s="20" t="s">
        <v>220</v>
      </c>
      <c r="I16" s="20" t="s">
        <v>221</v>
      </c>
      <c r="J16" s="19" t="s">
        <v>208</v>
      </c>
      <c r="K16" s="20" t="s">
        <v>222</v>
      </c>
      <c r="L16" s="20" t="s">
        <v>223</v>
      </c>
      <c r="M16" s="19" t="s">
        <v>88</v>
      </c>
      <c r="N16" s="19" t="s">
        <v>211</v>
      </c>
      <c r="O16" s="14" t="str">
        <f>VLOOKUP(N16,Lists!$F$5:$G$16,2,FALSE)</f>
        <v>رفض مواد موردة</v>
      </c>
      <c r="P16" s="20" t="s">
        <v>224</v>
      </c>
      <c r="Q16" s="20" t="s">
        <v>225</v>
      </c>
      <c r="R16" s="19">
        <v>1</v>
      </c>
      <c r="S16" s="20" t="s">
        <v>226</v>
      </c>
    </row>
    <row r="17" spans="1:19" ht="36" x14ac:dyDescent="0.25">
      <c r="A17" s="10" t="s">
        <v>227</v>
      </c>
      <c r="B17" s="10" t="s">
        <v>27</v>
      </c>
      <c r="C17" s="12" t="str">
        <f>VLOOKUP(B17,Lists!$A$5:$B$40,2,FALSE)</f>
        <v>خرسانة ومواد واختبارات</v>
      </c>
      <c r="D17" s="8" t="s">
        <v>228</v>
      </c>
      <c r="E17" s="8" t="s">
        <v>229</v>
      </c>
      <c r="F17" s="8" t="s">
        <v>230</v>
      </c>
      <c r="G17" s="10" t="s">
        <v>231</v>
      </c>
      <c r="H17" s="8" t="s">
        <v>232</v>
      </c>
      <c r="I17" s="8" t="s">
        <v>233</v>
      </c>
      <c r="J17" s="19" t="s">
        <v>208</v>
      </c>
      <c r="K17" s="8" t="s">
        <v>234</v>
      </c>
      <c r="L17" s="8" t="s">
        <v>235</v>
      </c>
      <c r="M17" s="19" t="s">
        <v>88</v>
      </c>
      <c r="N17" s="19" t="s">
        <v>211</v>
      </c>
      <c r="O17" s="12" t="str">
        <f>VLOOKUP(N17,Lists!$F$5:$G$16,2,FALSE)</f>
        <v>رفض مواد موردة</v>
      </c>
      <c r="P17" s="8" t="s">
        <v>236</v>
      </c>
      <c r="Q17" s="8" t="s">
        <v>237</v>
      </c>
      <c r="R17" s="19">
        <v>1</v>
      </c>
      <c r="S17" s="8" t="s">
        <v>238</v>
      </c>
    </row>
    <row r="18" spans="1:19" ht="36" x14ac:dyDescent="0.25">
      <c r="A18" s="13" t="s">
        <v>239</v>
      </c>
      <c r="B18" s="13" t="s">
        <v>27</v>
      </c>
      <c r="C18" s="14" t="str">
        <f>VLOOKUP(B18,Lists!$A$5:$B$40,2,FALSE)</f>
        <v>خرسانة ومواد واختبارات</v>
      </c>
      <c r="D18" s="20" t="s">
        <v>240</v>
      </c>
      <c r="E18" s="20" t="s">
        <v>241</v>
      </c>
      <c r="F18" s="20" t="s">
        <v>242</v>
      </c>
      <c r="G18" s="13" t="s">
        <v>243</v>
      </c>
      <c r="H18" s="20" t="s">
        <v>244</v>
      </c>
      <c r="I18" s="20" t="s">
        <v>245</v>
      </c>
      <c r="J18" s="19" t="s">
        <v>246</v>
      </c>
      <c r="K18" s="20" t="s">
        <v>247</v>
      </c>
      <c r="L18" s="20" t="s">
        <v>248</v>
      </c>
      <c r="M18" s="19" t="s">
        <v>88</v>
      </c>
      <c r="N18" s="19" t="s">
        <v>249</v>
      </c>
      <c r="O18" s="14" t="str">
        <f>VLOOKUP(N18,Lists!$F$5:$G$16,2,FALSE)</f>
        <v>أمر إيقاف عمل لأسباب السلامة أو الجودة</v>
      </c>
      <c r="P18" s="20" t="s">
        <v>250</v>
      </c>
      <c r="Q18" s="20" t="s">
        <v>251</v>
      </c>
      <c r="R18" s="19">
        <v>1</v>
      </c>
      <c r="S18" s="20" t="s">
        <v>252</v>
      </c>
    </row>
    <row r="19" spans="1:19" ht="36" x14ac:dyDescent="0.25">
      <c r="A19" s="10" t="s">
        <v>253</v>
      </c>
      <c r="B19" s="10" t="s">
        <v>27</v>
      </c>
      <c r="C19" s="12" t="str">
        <f>VLOOKUP(B19,Lists!$A$5:$B$40,2,FALSE)</f>
        <v>خرسانة ومواد واختبارات</v>
      </c>
      <c r="D19" s="8" t="s">
        <v>254</v>
      </c>
      <c r="E19" s="8" t="s">
        <v>255</v>
      </c>
      <c r="F19" s="8" t="s">
        <v>256</v>
      </c>
      <c r="G19" s="10" t="s">
        <v>257</v>
      </c>
      <c r="H19" s="8" t="s">
        <v>258</v>
      </c>
      <c r="I19" s="8" t="s">
        <v>259</v>
      </c>
      <c r="J19" s="19" t="s">
        <v>246</v>
      </c>
      <c r="K19" s="8" t="s">
        <v>260</v>
      </c>
      <c r="L19" s="8" t="s">
        <v>261</v>
      </c>
      <c r="M19" s="19" t="s">
        <v>88</v>
      </c>
      <c r="N19" s="19" t="s">
        <v>249</v>
      </c>
      <c r="O19" s="12" t="str">
        <f>VLOOKUP(N19,Lists!$F$5:$G$16,2,FALSE)</f>
        <v>أمر إيقاف عمل لأسباب السلامة أو الجودة</v>
      </c>
      <c r="P19" s="8" t="s">
        <v>262</v>
      </c>
      <c r="Q19" s="8" t="s">
        <v>263</v>
      </c>
      <c r="R19" s="19">
        <v>1</v>
      </c>
      <c r="S19" s="8" t="s">
        <v>264</v>
      </c>
    </row>
    <row r="20" spans="1:19" ht="36" x14ac:dyDescent="0.25">
      <c r="A20" s="13" t="s">
        <v>265</v>
      </c>
      <c r="B20" s="13" t="s">
        <v>27</v>
      </c>
      <c r="C20" s="14" t="str">
        <f>VLOOKUP(B20,Lists!$A$5:$B$40,2,FALSE)</f>
        <v>خرسانة ومواد واختبارات</v>
      </c>
      <c r="D20" s="20" t="s">
        <v>266</v>
      </c>
      <c r="E20" s="20" t="s">
        <v>267</v>
      </c>
      <c r="F20" s="20" t="s">
        <v>268</v>
      </c>
      <c r="G20" s="13" t="s">
        <v>269</v>
      </c>
      <c r="H20" s="20" t="s">
        <v>220</v>
      </c>
      <c r="I20" s="20" t="s">
        <v>270</v>
      </c>
      <c r="J20" s="19" t="s">
        <v>173</v>
      </c>
      <c r="K20" s="20" t="s">
        <v>271</v>
      </c>
      <c r="L20" s="20" t="s">
        <v>186</v>
      </c>
      <c r="M20" s="19" t="s">
        <v>88</v>
      </c>
      <c r="N20" s="19" t="s">
        <v>140</v>
      </c>
      <c r="O20" s="14" t="str">
        <f>VLOOKUP(N20,Lists!$F$5:$G$16,2,FALSE)</f>
        <v>طلب اختبار قلب خرساني على حساب المقاول</v>
      </c>
      <c r="P20" s="20" t="s">
        <v>272</v>
      </c>
      <c r="Q20" s="20" t="s">
        <v>273</v>
      </c>
      <c r="R20" s="19">
        <v>7</v>
      </c>
      <c r="S20" s="20" t="s">
        <v>274</v>
      </c>
    </row>
    <row r="21" spans="1:19" ht="36" x14ac:dyDescent="0.25">
      <c r="A21" s="10" t="s">
        <v>275</v>
      </c>
      <c r="B21" s="10" t="s">
        <v>27</v>
      </c>
      <c r="C21" s="12" t="str">
        <f>VLOOKUP(B21,Lists!$A$5:$B$40,2,FALSE)</f>
        <v>خرسانة ومواد واختبارات</v>
      </c>
      <c r="D21" s="8" t="s">
        <v>276</v>
      </c>
      <c r="E21" s="8" t="s">
        <v>277</v>
      </c>
      <c r="F21" s="8" t="s">
        <v>278</v>
      </c>
      <c r="G21" s="10" t="s">
        <v>279</v>
      </c>
      <c r="H21" s="8" t="s">
        <v>98</v>
      </c>
      <c r="I21" s="8" t="s">
        <v>280</v>
      </c>
      <c r="J21" s="19" t="s">
        <v>173</v>
      </c>
      <c r="K21" s="8" t="s">
        <v>281</v>
      </c>
      <c r="L21" s="8" t="s">
        <v>186</v>
      </c>
      <c r="M21" s="19" t="s">
        <v>88</v>
      </c>
      <c r="N21" s="19" t="s">
        <v>140</v>
      </c>
      <c r="O21" s="12" t="str">
        <f>VLOOKUP(N21,Lists!$F$5:$G$16,2,FALSE)</f>
        <v>طلب اختبار قلب خرساني على حساب المقاول</v>
      </c>
      <c r="P21" s="8" t="s">
        <v>282</v>
      </c>
      <c r="Q21" s="8" t="s">
        <v>283</v>
      </c>
      <c r="R21" s="19">
        <v>7</v>
      </c>
      <c r="S21" s="8" t="s">
        <v>284</v>
      </c>
    </row>
    <row r="22" spans="1:19" ht="36" x14ac:dyDescent="0.25">
      <c r="A22" s="13" t="s">
        <v>285</v>
      </c>
      <c r="B22" s="13" t="s">
        <v>27</v>
      </c>
      <c r="C22" s="14" t="str">
        <f>VLOOKUP(B22,Lists!$A$5:$B$40,2,FALSE)</f>
        <v>خرسانة ومواد واختبارات</v>
      </c>
      <c r="D22" s="20" t="s">
        <v>286</v>
      </c>
      <c r="E22" s="20" t="s">
        <v>287</v>
      </c>
      <c r="F22" s="20" t="s">
        <v>288</v>
      </c>
      <c r="G22" s="13" t="s">
        <v>289</v>
      </c>
      <c r="H22" s="20" t="s">
        <v>290</v>
      </c>
      <c r="I22" s="20" t="s">
        <v>291</v>
      </c>
      <c r="J22" s="19" t="s">
        <v>100</v>
      </c>
      <c r="K22" s="20" t="s">
        <v>292</v>
      </c>
      <c r="L22" s="20" t="s">
        <v>293</v>
      </c>
      <c r="M22" s="19" t="s">
        <v>88</v>
      </c>
      <c r="N22" s="19" t="s">
        <v>103</v>
      </c>
      <c r="O22" s="14" t="str">
        <f>VLOOKUP(N22,Lists!$F$5:$G$16,2,FALSE)</f>
        <v>إشعار عدم مطابقة NCR</v>
      </c>
      <c r="P22" s="20" t="s">
        <v>294</v>
      </c>
      <c r="Q22" s="20" t="s">
        <v>295</v>
      </c>
      <c r="R22" s="19">
        <v>1</v>
      </c>
      <c r="S22" s="20" t="s">
        <v>296</v>
      </c>
    </row>
    <row r="23" spans="1:19" ht="36" x14ac:dyDescent="0.25">
      <c r="A23" s="10" t="s">
        <v>297</v>
      </c>
      <c r="B23" s="10" t="s">
        <v>27</v>
      </c>
      <c r="C23" s="12" t="str">
        <f>VLOOKUP(B23,Lists!$A$5:$B$40,2,FALSE)</f>
        <v>خرسانة ومواد واختبارات</v>
      </c>
      <c r="D23" s="8" t="s">
        <v>298</v>
      </c>
      <c r="E23" s="8" t="s">
        <v>299</v>
      </c>
      <c r="F23" s="8" t="s">
        <v>300</v>
      </c>
      <c r="G23" s="10" t="s">
        <v>301</v>
      </c>
      <c r="H23" s="8" t="s">
        <v>98</v>
      </c>
      <c r="I23" s="8" t="s">
        <v>302</v>
      </c>
      <c r="J23" s="19" t="s">
        <v>85</v>
      </c>
      <c r="K23" s="8" t="s">
        <v>303</v>
      </c>
      <c r="L23" s="8" t="s">
        <v>304</v>
      </c>
      <c r="M23" s="19" t="s">
        <v>88</v>
      </c>
      <c r="N23" s="19" t="s">
        <v>89</v>
      </c>
      <c r="O23" s="12" t="str">
        <f>VLOOKUP(N23,Lists!$F$5:$G$16,2,FALSE)</f>
        <v>قبول مشروط بمعالجة</v>
      </c>
      <c r="P23" s="8" t="s">
        <v>305</v>
      </c>
      <c r="Q23" s="8" t="s">
        <v>306</v>
      </c>
      <c r="R23" s="19">
        <v>7</v>
      </c>
      <c r="S23" s="8" t="s">
        <v>307</v>
      </c>
    </row>
    <row r="24" spans="1:19" ht="36" x14ac:dyDescent="0.25">
      <c r="A24" s="13" t="s">
        <v>308</v>
      </c>
      <c r="B24" s="13" t="s">
        <v>27</v>
      </c>
      <c r="C24" s="14" t="str">
        <f>VLOOKUP(B24,Lists!$A$5:$B$40,2,FALSE)</f>
        <v>خرسانة ومواد واختبارات</v>
      </c>
      <c r="D24" s="20" t="s">
        <v>309</v>
      </c>
      <c r="E24" s="20" t="s">
        <v>310</v>
      </c>
      <c r="F24" s="20" t="s">
        <v>311</v>
      </c>
      <c r="G24" s="13" t="s">
        <v>312</v>
      </c>
      <c r="H24" s="20" t="s">
        <v>98</v>
      </c>
      <c r="I24" s="20" t="s">
        <v>313</v>
      </c>
      <c r="J24" s="19" t="s">
        <v>246</v>
      </c>
      <c r="K24" s="20" t="s">
        <v>314</v>
      </c>
      <c r="L24" s="20" t="s">
        <v>315</v>
      </c>
      <c r="M24" s="19" t="s">
        <v>88</v>
      </c>
      <c r="N24" s="19" t="s">
        <v>103</v>
      </c>
      <c r="O24" s="14" t="str">
        <f>VLOOKUP(N24,Lists!$F$5:$G$16,2,FALSE)</f>
        <v>إشعار عدم مطابقة NCR</v>
      </c>
      <c r="P24" s="20" t="s">
        <v>316</v>
      </c>
      <c r="Q24" s="20" t="s">
        <v>317</v>
      </c>
      <c r="R24" s="19">
        <v>1</v>
      </c>
      <c r="S24" s="20" t="s">
        <v>318</v>
      </c>
    </row>
    <row r="25" spans="1:19" ht="36" x14ac:dyDescent="0.25">
      <c r="A25" s="10" t="s">
        <v>319</v>
      </c>
      <c r="B25" s="10" t="s">
        <v>27</v>
      </c>
      <c r="C25" s="12" t="str">
        <f>VLOOKUP(B25,Lists!$A$5:$B$40,2,FALSE)</f>
        <v>خرسانة ومواد واختبارات</v>
      </c>
      <c r="D25" s="8" t="s">
        <v>320</v>
      </c>
      <c r="E25" s="8" t="s">
        <v>321</v>
      </c>
      <c r="F25" s="8" t="s">
        <v>322</v>
      </c>
      <c r="G25" s="10" t="s">
        <v>323</v>
      </c>
      <c r="H25" s="8" t="s">
        <v>98</v>
      </c>
      <c r="I25" s="8" t="s">
        <v>324</v>
      </c>
      <c r="J25" s="19" t="s">
        <v>100</v>
      </c>
      <c r="K25" s="8" t="s">
        <v>325</v>
      </c>
      <c r="L25" s="8" t="s">
        <v>326</v>
      </c>
      <c r="M25" s="19" t="s">
        <v>88</v>
      </c>
      <c r="N25" s="19" t="s">
        <v>103</v>
      </c>
      <c r="O25" s="12" t="str">
        <f>VLOOKUP(N25,Lists!$F$5:$G$16,2,FALSE)</f>
        <v>إشعار عدم مطابقة NCR</v>
      </c>
      <c r="P25" s="8" t="s">
        <v>327</v>
      </c>
      <c r="Q25" s="8" t="s">
        <v>328</v>
      </c>
      <c r="R25" s="19">
        <v>7</v>
      </c>
      <c r="S25" s="8" t="s">
        <v>329</v>
      </c>
    </row>
    <row r="26" spans="1:19" ht="36" x14ac:dyDescent="0.25">
      <c r="A26" s="13" t="s">
        <v>330</v>
      </c>
      <c r="B26" s="13" t="s">
        <v>27</v>
      </c>
      <c r="C26" s="14" t="str">
        <f>VLOOKUP(B26,Lists!$A$5:$B$40,2,FALSE)</f>
        <v>خرسانة ومواد واختبارات</v>
      </c>
      <c r="D26" s="20" t="s">
        <v>331</v>
      </c>
      <c r="E26" s="20" t="s">
        <v>332</v>
      </c>
      <c r="F26" s="20" t="s">
        <v>333</v>
      </c>
      <c r="G26" s="13" t="s">
        <v>334</v>
      </c>
      <c r="H26" s="20" t="s">
        <v>98</v>
      </c>
      <c r="I26" s="20" t="s">
        <v>335</v>
      </c>
      <c r="J26" s="19" t="s">
        <v>100</v>
      </c>
      <c r="K26" s="20" t="s">
        <v>336</v>
      </c>
      <c r="L26" s="20" t="s">
        <v>337</v>
      </c>
      <c r="M26" s="19" t="s">
        <v>88</v>
      </c>
      <c r="N26" s="19" t="s">
        <v>103</v>
      </c>
      <c r="O26" s="14" t="str">
        <f>VLOOKUP(N26,Lists!$F$5:$G$16,2,FALSE)</f>
        <v>إشعار عدم مطابقة NCR</v>
      </c>
      <c r="P26" s="20" t="s">
        <v>338</v>
      </c>
      <c r="Q26" s="20" t="s">
        <v>339</v>
      </c>
      <c r="R26" s="19">
        <v>7</v>
      </c>
      <c r="S26" s="20" t="s">
        <v>340</v>
      </c>
    </row>
    <row r="27" spans="1:19" ht="36" x14ac:dyDescent="0.25">
      <c r="A27" s="10" t="s">
        <v>341</v>
      </c>
      <c r="B27" s="10" t="s">
        <v>27</v>
      </c>
      <c r="C27" s="12" t="str">
        <f>VLOOKUP(B27,Lists!$A$5:$B$40,2,FALSE)</f>
        <v>خرسانة ومواد واختبارات</v>
      </c>
      <c r="D27" s="8" t="s">
        <v>342</v>
      </c>
      <c r="E27" s="8" t="s">
        <v>343</v>
      </c>
      <c r="F27" s="8" t="s">
        <v>344</v>
      </c>
      <c r="G27" s="10" t="s">
        <v>345</v>
      </c>
      <c r="H27" s="8" t="s">
        <v>98</v>
      </c>
      <c r="I27" s="8" t="s">
        <v>346</v>
      </c>
      <c r="J27" s="19" t="s">
        <v>347</v>
      </c>
      <c r="K27" s="8" t="s">
        <v>348</v>
      </c>
      <c r="L27" s="8" t="s">
        <v>349</v>
      </c>
      <c r="M27" s="19" t="s">
        <v>88</v>
      </c>
      <c r="N27" s="19" t="s">
        <v>350</v>
      </c>
      <c r="O27" s="12" t="str">
        <f>VLOOKUP(N27,Lists!$F$5:$G$16,2,FALSE)</f>
        <v>إشعار خصم من المستخلص</v>
      </c>
      <c r="P27" s="8" t="s">
        <v>351</v>
      </c>
      <c r="Q27" s="8" t="s">
        <v>352</v>
      </c>
      <c r="R27" s="19">
        <v>7</v>
      </c>
      <c r="S27" s="8" t="s">
        <v>353</v>
      </c>
    </row>
    <row r="28" spans="1:19" ht="36" x14ac:dyDescent="0.25">
      <c r="A28" s="13" t="s">
        <v>354</v>
      </c>
      <c r="B28" s="13" t="s">
        <v>27</v>
      </c>
      <c r="C28" s="14" t="str">
        <f>VLOOKUP(B28,Lists!$A$5:$B$40,2,FALSE)</f>
        <v>خرسانة ومواد واختبارات</v>
      </c>
      <c r="D28" s="20" t="s">
        <v>355</v>
      </c>
      <c r="E28" s="20" t="s">
        <v>356</v>
      </c>
      <c r="F28" s="20" t="s">
        <v>357</v>
      </c>
      <c r="G28" s="13" t="s">
        <v>358</v>
      </c>
      <c r="H28" s="20" t="s">
        <v>98</v>
      </c>
      <c r="I28" s="20" t="s">
        <v>359</v>
      </c>
      <c r="J28" s="19" t="s">
        <v>100</v>
      </c>
      <c r="K28" s="20" t="s">
        <v>360</v>
      </c>
      <c r="L28" s="20" t="s">
        <v>361</v>
      </c>
      <c r="M28" s="19" t="s">
        <v>127</v>
      </c>
      <c r="N28" s="19" t="s">
        <v>140</v>
      </c>
      <c r="O28" s="14" t="str">
        <f>VLOOKUP(N28,Lists!$F$5:$G$16,2,FALSE)</f>
        <v>طلب اختبار قلب خرساني على حساب المقاول</v>
      </c>
      <c r="P28" s="20" t="s">
        <v>362</v>
      </c>
      <c r="Q28" s="20" t="s">
        <v>363</v>
      </c>
      <c r="R28" s="19">
        <v>7</v>
      </c>
      <c r="S28" s="20" t="s">
        <v>364</v>
      </c>
    </row>
    <row r="29" spans="1:19" ht="36" x14ac:dyDescent="0.25">
      <c r="A29" s="10" t="s">
        <v>365</v>
      </c>
      <c r="B29" s="10" t="s">
        <v>27</v>
      </c>
      <c r="C29" s="12" t="str">
        <f>VLOOKUP(B29,Lists!$A$5:$B$40,2,FALSE)</f>
        <v>خرسانة ومواد واختبارات</v>
      </c>
      <c r="D29" s="8" t="s">
        <v>366</v>
      </c>
      <c r="E29" s="8" t="s">
        <v>367</v>
      </c>
      <c r="F29" s="8" t="s">
        <v>368</v>
      </c>
      <c r="G29" s="10" t="s">
        <v>369</v>
      </c>
      <c r="H29" s="8" t="s">
        <v>98</v>
      </c>
      <c r="I29" s="8" t="s">
        <v>370</v>
      </c>
      <c r="J29" s="19" t="s">
        <v>246</v>
      </c>
      <c r="K29" s="8" t="s">
        <v>371</v>
      </c>
      <c r="L29" s="8" t="s">
        <v>372</v>
      </c>
      <c r="M29" s="19" t="s">
        <v>88</v>
      </c>
      <c r="N29" s="19" t="s">
        <v>249</v>
      </c>
      <c r="O29" s="12" t="str">
        <f>VLOOKUP(N29,Lists!$F$5:$G$16,2,FALSE)</f>
        <v>أمر إيقاف عمل لأسباب السلامة أو الجودة</v>
      </c>
      <c r="P29" s="8" t="s">
        <v>373</v>
      </c>
      <c r="Q29" s="8" t="s">
        <v>374</v>
      </c>
      <c r="R29" s="19">
        <v>1</v>
      </c>
      <c r="S29" s="8" t="s">
        <v>375</v>
      </c>
    </row>
    <row r="30" spans="1:19" ht="36" x14ac:dyDescent="0.25">
      <c r="A30" s="13" t="s">
        <v>376</v>
      </c>
      <c r="B30" s="13" t="s">
        <v>27</v>
      </c>
      <c r="C30" s="14" t="str">
        <f>VLOOKUP(B30,Lists!$A$5:$B$40,2,FALSE)</f>
        <v>خرسانة ومواد واختبارات</v>
      </c>
      <c r="D30" s="20" t="s">
        <v>377</v>
      </c>
      <c r="E30" s="20" t="s">
        <v>378</v>
      </c>
      <c r="F30" s="20" t="s">
        <v>379</v>
      </c>
      <c r="G30" s="13" t="s">
        <v>380</v>
      </c>
      <c r="H30" s="20" t="s">
        <v>98</v>
      </c>
      <c r="I30" s="20" t="s">
        <v>381</v>
      </c>
      <c r="J30" s="19" t="s">
        <v>208</v>
      </c>
      <c r="K30" s="20" t="s">
        <v>382</v>
      </c>
      <c r="L30" s="20" t="s">
        <v>383</v>
      </c>
      <c r="M30" s="19" t="s">
        <v>88</v>
      </c>
      <c r="N30" s="19" t="s">
        <v>384</v>
      </c>
      <c r="O30" s="14" t="str">
        <f>VLOOKUP(N30,Lists!$F$5:$G$16,2,FALSE)</f>
        <v>رفض أعمال مع الإزالة</v>
      </c>
      <c r="P30" s="20" t="s">
        <v>385</v>
      </c>
      <c r="Q30" s="20" t="s">
        <v>386</v>
      </c>
      <c r="R30" s="19">
        <v>14</v>
      </c>
      <c r="S30" s="20" t="s">
        <v>387</v>
      </c>
    </row>
    <row r="31" spans="1:19" ht="36" x14ac:dyDescent="0.25">
      <c r="A31" s="10" t="s">
        <v>388</v>
      </c>
      <c r="B31" s="10" t="s">
        <v>27</v>
      </c>
      <c r="C31" s="12" t="str">
        <f>VLOOKUP(B31,Lists!$A$5:$B$40,2,FALSE)</f>
        <v>خرسانة ومواد واختبارات</v>
      </c>
      <c r="D31" s="8" t="s">
        <v>389</v>
      </c>
      <c r="E31" s="8" t="s">
        <v>390</v>
      </c>
      <c r="F31" s="8" t="s">
        <v>391</v>
      </c>
      <c r="G31" s="10" t="s">
        <v>392</v>
      </c>
      <c r="H31" s="8" t="s">
        <v>98</v>
      </c>
      <c r="I31" s="8" t="s">
        <v>393</v>
      </c>
      <c r="J31" s="19" t="s">
        <v>85</v>
      </c>
      <c r="K31" s="8" t="s">
        <v>394</v>
      </c>
      <c r="L31" s="8" t="s">
        <v>395</v>
      </c>
      <c r="M31" s="19" t="s">
        <v>88</v>
      </c>
      <c r="N31" s="19" t="s">
        <v>89</v>
      </c>
      <c r="O31" s="12" t="str">
        <f>VLOOKUP(N31,Lists!$F$5:$G$16,2,FALSE)</f>
        <v>قبول مشروط بمعالجة</v>
      </c>
      <c r="P31" s="8" t="s">
        <v>396</v>
      </c>
      <c r="Q31" s="8" t="s">
        <v>397</v>
      </c>
      <c r="R31" s="19">
        <v>14</v>
      </c>
      <c r="S31" s="8" t="s">
        <v>398</v>
      </c>
    </row>
    <row r="32" spans="1:19" ht="36" x14ac:dyDescent="0.25">
      <c r="A32" s="13" t="s">
        <v>399</v>
      </c>
      <c r="B32" s="13" t="s">
        <v>27</v>
      </c>
      <c r="C32" s="14" t="str">
        <f>VLOOKUP(B32,Lists!$A$5:$B$40,2,FALSE)</f>
        <v>خرسانة ومواد واختبارات</v>
      </c>
      <c r="D32" s="20" t="s">
        <v>400</v>
      </c>
      <c r="E32" s="20" t="s">
        <v>401</v>
      </c>
      <c r="F32" s="20" t="s">
        <v>402</v>
      </c>
      <c r="G32" s="13" t="s">
        <v>403</v>
      </c>
      <c r="H32" s="20" t="s">
        <v>98</v>
      </c>
      <c r="I32" s="20" t="s">
        <v>404</v>
      </c>
      <c r="J32" s="19" t="s">
        <v>208</v>
      </c>
      <c r="K32" s="20" t="s">
        <v>405</v>
      </c>
      <c r="L32" s="20" t="s">
        <v>406</v>
      </c>
      <c r="M32" s="19" t="s">
        <v>88</v>
      </c>
      <c r="N32" s="19" t="s">
        <v>211</v>
      </c>
      <c r="O32" s="14" t="str">
        <f>VLOOKUP(N32,Lists!$F$5:$G$16,2,FALSE)</f>
        <v>رفض مواد موردة</v>
      </c>
      <c r="P32" s="20" t="s">
        <v>407</v>
      </c>
      <c r="Q32" s="20" t="s">
        <v>408</v>
      </c>
      <c r="R32" s="19">
        <v>3</v>
      </c>
      <c r="S32" s="20" t="s">
        <v>409</v>
      </c>
    </row>
    <row r="33" spans="1:19" ht="36" x14ac:dyDescent="0.25">
      <c r="A33" s="10" t="s">
        <v>410</v>
      </c>
      <c r="B33" s="10" t="s">
        <v>27</v>
      </c>
      <c r="C33" s="12" t="str">
        <f>VLOOKUP(B33,Lists!$A$5:$B$40,2,FALSE)</f>
        <v>خرسانة ومواد واختبارات</v>
      </c>
      <c r="D33" s="8" t="s">
        <v>411</v>
      </c>
      <c r="E33" s="8" t="s">
        <v>412</v>
      </c>
      <c r="F33" s="8" t="s">
        <v>413</v>
      </c>
      <c r="G33" s="10" t="s">
        <v>403</v>
      </c>
      <c r="H33" s="8" t="s">
        <v>136</v>
      </c>
      <c r="I33" s="8" t="s">
        <v>414</v>
      </c>
      <c r="J33" s="19" t="s">
        <v>208</v>
      </c>
      <c r="K33" s="8" t="s">
        <v>415</v>
      </c>
      <c r="L33" s="8" t="s">
        <v>416</v>
      </c>
      <c r="M33" s="19" t="s">
        <v>88</v>
      </c>
      <c r="N33" s="19" t="s">
        <v>211</v>
      </c>
      <c r="O33" s="12" t="str">
        <f>VLOOKUP(N33,Lists!$F$5:$G$16,2,FALSE)</f>
        <v>رفض مواد موردة</v>
      </c>
      <c r="P33" s="8" t="s">
        <v>417</v>
      </c>
      <c r="Q33" s="8" t="s">
        <v>418</v>
      </c>
      <c r="R33" s="19">
        <v>14</v>
      </c>
      <c r="S33" s="8" t="s">
        <v>419</v>
      </c>
    </row>
    <row r="34" spans="1:19" ht="36" x14ac:dyDescent="0.25">
      <c r="A34" s="13" t="s">
        <v>420</v>
      </c>
      <c r="B34" s="13" t="s">
        <v>27</v>
      </c>
      <c r="C34" s="14" t="str">
        <f>VLOOKUP(B34,Lists!$A$5:$B$40,2,FALSE)</f>
        <v>خرسانة ومواد واختبارات</v>
      </c>
      <c r="D34" s="20" t="s">
        <v>421</v>
      </c>
      <c r="E34" s="20" t="s">
        <v>422</v>
      </c>
      <c r="F34" s="20" t="s">
        <v>423</v>
      </c>
      <c r="G34" s="13" t="s">
        <v>424</v>
      </c>
      <c r="H34" s="20" t="s">
        <v>425</v>
      </c>
      <c r="I34" s="20" t="s">
        <v>426</v>
      </c>
      <c r="J34" s="19" t="s">
        <v>208</v>
      </c>
      <c r="K34" s="20" t="s">
        <v>427</v>
      </c>
      <c r="L34" s="20" t="s">
        <v>428</v>
      </c>
      <c r="M34" s="19" t="s">
        <v>88</v>
      </c>
      <c r="N34" s="19" t="s">
        <v>211</v>
      </c>
      <c r="O34" s="14" t="str">
        <f>VLOOKUP(N34,Lists!$F$5:$G$16,2,FALSE)</f>
        <v>رفض مواد موردة</v>
      </c>
      <c r="P34" s="20" t="s">
        <v>429</v>
      </c>
      <c r="Q34" s="20" t="s">
        <v>430</v>
      </c>
      <c r="R34" s="19">
        <v>7</v>
      </c>
      <c r="S34" s="20" t="s">
        <v>431</v>
      </c>
    </row>
    <row r="35" spans="1:19" ht="36" x14ac:dyDescent="0.25">
      <c r="A35" s="10" t="s">
        <v>432</v>
      </c>
      <c r="B35" s="10" t="s">
        <v>27</v>
      </c>
      <c r="C35" s="12" t="str">
        <f>VLOOKUP(B35,Lists!$A$5:$B$40,2,FALSE)</f>
        <v>خرسانة ومواد واختبارات</v>
      </c>
      <c r="D35" s="8" t="s">
        <v>433</v>
      </c>
      <c r="E35" s="8" t="s">
        <v>434</v>
      </c>
      <c r="F35" s="8" t="s">
        <v>435</v>
      </c>
      <c r="G35" s="10" t="s">
        <v>436</v>
      </c>
      <c r="H35" s="8" t="s">
        <v>98</v>
      </c>
      <c r="I35" s="8" t="s">
        <v>437</v>
      </c>
      <c r="J35" s="19" t="s">
        <v>173</v>
      </c>
      <c r="K35" s="8" t="s">
        <v>438</v>
      </c>
      <c r="L35" s="8" t="s">
        <v>439</v>
      </c>
      <c r="M35" s="19" t="s">
        <v>440</v>
      </c>
      <c r="N35" s="19" t="s">
        <v>441</v>
      </c>
      <c r="O35" s="12" t="str">
        <f>VLOOKUP(N35,Lists!$F$5:$G$16,2,FALSE)</f>
        <v>الرد على خلاف في القياس والحصر</v>
      </c>
      <c r="P35" s="8" t="s">
        <v>442</v>
      </c>
      <c r="Q35" s="8" t="s">
        <v>443</v>
      </c>
      <c r="R35" s="19">
        <v>7</v>
      </c>
      <c r="S35" s="8" t="s">
        <v>444</v>
      </c>
    </row>
    <row r="36" spans="1:19" ht="36" x14ac:dyDescent="0.25">
      <c r="A36" s="13" t="s">
        <v>445</v>
      </c>
      <c r="B36" s="13" t="s">
        <v>27</v>
      </c>
      <c r="C36" s="14" t="str">
        <f>VLOOKUP(B36,Lists!$A$5:$B$40,2,FALSE)</f>
        <v>خرسانة ومواد واختبارات</v>
      </c>
      <c r="D36" s="20" t="s">
        <v>446</v>
      </c>
      <c r="E36" s="20" t="s">
        <v>447</v>
      </c>
      <c r="F36" s="20" t="s">
        <v>448</v>
      </c>
      <c r="G36" s="13" t="s">
        <v>449</v>
      </c>
      <c r="H36" s="20" t="s">
        <v>450</v>
      </c>
      <c r="I36" s="20" t="s">
        <v>451</v>
      </c>
      <c r="J36" s="19" t="s">
        <v>173</v>
      </c>
      <c r="K36" s="20" t="s">
        <v>452</v>
      </c>
      <c r="L36" s="20" t="s">
        <v>453</v>
      </c>
      <c r="M36" s="19" t="s">
        <v>440</v>
      </c>
      <c r="N36" s="19" t="s">
        <v>441</v>
      </c>
      <c r="O36" s="14" t="str">
        <f>VLOOKUP(N36,Lists!$F$5:$G$16,2,FALSE)</f>
        <v>الرد على خلاف في القياس والحصر</v>
      </c>
      <c r="P36" s="20" t="s">
        <v>454</v>
      </c>
      <c r="Q36" s="20" t="s">
        <v>455</v>
      </c>
      <c r="R36" s="19">
        <v>7</v>
      </c>
      <c r="S36" s="20" t="s">
        <v>456</v>
      </c>
    </row>
    <row r="37" spans="1:19" ht="36" x14ac:dyDescent="0.25">
      <c r="A37" s="10" t="s">
        <v>457</v>
      </c>
      <c r="B37" s="10" t="s">
        <v>27</v>
      </c>
      <c r="C37" s="12" t="str">
        <f>VLOOKUP(B37,Lists!$A$5:$B$40,2,FALSE)</f>
        <v>خرسانة ومواد واختبارات</v>
      </c>
      <c r="D37" s="8" t="s">
        <v>458</v>
      </c>
      <c r="E37" s="8" t="s">
        <v>459</v>
      </c>
      <c r="F37" s="8" t="s">
        <v>460</v>
      </c>
      <c r="G37" s="10" t="s">
        <v>461</v>
      </c>
      <c r="H37" s="8" t="s">
        <v>462</v>
      </c>
      <c r="I37" s="8" t="s">
        <v>463</v>
      </c>
      <c r="J37" s="19" t="s">
        <v>173</v>
      </c>
      <c r="K37" s="8" t="s">
        <v>173</v>
      </c>
      <c r="L37" s="8" t="s">
        <v>453</v>
      </c>
      <c r="M37" s="19" t="s">
        <v>440</v>
      </c>
      <c r="N37" s="19" t="s">
        <v>441</v>
      </c>
      <c r="O37" s="12" t="str">
        <f>VLOOKUP(N37,Lists!$F$5:$G$16,2,FALSE)</f>
        <v>الرد على خلاف في القياس والحصر</v>
      </c>
      <c r="P37" s="8" t="s">
        <v>464</v>
      </c>
      <c r="Q37" s="8" t="s">
        <v>465</v>
      </c>
      <c r="R37" s="19">
        <v>7</v>
      </c>
      <c r="S37" s="8" t="s">
        <v>466</v>
      </c>
    </row>
    <row r="38" spans="1:19" ht="36" x14ac:dyDescent="0.25">
      <c r="A38" s="13" t="s">
        <v>467</v>
      </c>
      <c r="B38" s="13" t="s">
        <v>27</v>
      </c>
      <c r="C38" s="14" t="str">
        <f>VLOOKUP(B38,Lists!$A$5:$B$40,2,FALSE)</f>
        <v>خرسانة ومواد واختبارات</v>
      </c>
      <c r="D38" s="20" t="s">
        <v>468</v>
      </c>
      <c r="E38" s="20" t="s">
        <v>469</v>
      </c>
      <c r="F38" s="20" t="s">
        <v>470</v>
      </c>
      <c r="G38" s="13" t="s">
        <v>471</v>
      </c>
      <c r="H38" s="20" t="s">
        <v>472</v>
      </c>
      <c r="I38" s="20" t="s">
        <v>473</v>
      </c>
      <c r="J38" s="19" t="s">
        <v>347</v>
      </c>
      <c r="K38" s="20" t="s">
        <v>474</v>
      </c>
      <c r="L38" s="20" t="s">
        <v>475</v>
      </c>
      <c r="M38" s="19" t="s">
        <v>440</v>
      </c>
      <c r="N38" s="19" t="s">
        <v>441</v>
      </c>
      <c r="O38" s="14" t="str">
        <f>VLOOKUP(N38,Lists!$F$5:$G$16,2,FALSE)</f>
        <v>الرد على خلاف في القياس والحصر</v>
      </c>
      <c r="P38" s="20" t="s">
        <v>476</v>
      </c>
      <c r="Q38" s="20" t="s">
        <v>477</v>
      </c>
      <c r="R38" s="19">
        <v>7</v>
      </c>
      <c r="S38" s="20" t="s">
        <v>478</v>
      </c>
    </row>
    <row r="39" spans="1:19" ht="36" x14ac:dyDescent="0.25">
      <c r="A39" s="10" t="s">
        <v>479</v>
      </c>
      <c r="B39" s="10" t="s">
        <v>27</v>
      </c>
      <c r="C39" s="12" t="str">
        <f>VLOOKUP(B39,Lists!$A$5:$B$40,2,FALSE)</f>
        <v>خرسانة ومواد واختبارات</v>
      </c>
      <c r="D39" s="8" t="s">
        <v>480</v>
      </c>
      <c r="E39" s="8" t="s">
        <v>481</v>
      </c>
      <c r="F39" s="8" t="s">
        <v>482</v>
      </c>
      <c r="G39" s="10" t="s">
        <v>483</v>
      </c>
      <c r="H39" s="8" t="s">
        <v>98</v>
      </c>
      <c r="I39" s="8" t="s">
        <v>484</v>
      </c>
      <c r="J39" s="19" t="s">
        <v>246</v>
      </c>
      <c r="K39" s="8" t="s">
        <v>485</v>
      </c>
      <c r="L39" s="8" t="s">
        <v>486</v>
      </c>
      <c r="M39" s="19" t="s">
        <v>88</v>
      </c>
      <c r="N39" s="19" t="s">
        <v>103</v>
      </c>
      <c r="O39" s="12" t="str">
        <f>VLOOKUP(N39,Lists!$F$5:$G$16,2,FALSE)</f>
        <v>إشعار عدم مطابقة NCR</v>
      </c>
      <c r="P39" s="8" t="s">
        <v>487</v>
      </c>
      <c r="Q39" s="8" t="s">
        <v>488</v>
      </c>
      <c r="R39" s="19">
        <v>1</v>
      </c>
      <c r="S39" s="8" t="s">
        <v>489</v>
      </c>
    </row>
    <row r="40" spans="1:19" ht="36" x14ac:dyDescent="0.25">
      <c r="A40" s="13" t="s">
        <v>490</v>
      </c>
      <c r="B40" s="13" t="s">
        <v>27</v>
      </c>
      <c r="C40" s="14" t="str">
        <f>VLOOKUP(B40,Lists!$A$5:$B$40,2,FALSE)</f>
        <v>خرسانة ومواد واختبارات</v>
      </c>
      <c r="D40" s="20" t="s">
        <v>491</v>
      </c>
      <c r="E40" s="20" t="s">
        <v>492</v>
      </c>
      <c r="F40" s="20" t="s">
        <v>493</v>
      </c>
      <c r="G40" s="13" t="s">
        <v>494</v>
      </c>
      <c r="H40" s="20" t="s">
        <v>98</v>
      </c>
      <c r="I40" s="20" t="s">
        <v>484</v>
      </c>
      <c r="J40" s="19" t="s">
        <v>246</v>
      </c>
      <c r="K40" s="20" t="s">
        <v>495</v>
      </c>
      <c r="L40" s="20" t="s">
        <v>496</v>
      </c>
      <c r="M40" s="19" t="s">
        <v>88</v>
      </c>
      <c r="N40" s="19" t="s">
        <v>249</v>
      </c>
      <c r="O40" s="14" t="str">
        <f>VLOOKUP(N40,Lists!$F$5:$G$16,2,FALSE)</f>
        <v>أمر إيقاف عمل لأسباب السلامة أو الجودة</v>
      </c>
      <c r="P40" s="20" t="s">
        <v>497</v>
      </c>
      <c r="Q40" s="20" t="s">
        <v>498</v>
      </c>
      <c r="R40" s="19">
        <v>1</v>
      </c>
      <c r="S40" s="20" t="s">
        <v>499</v>
      </c>
    </row>
    <row r="41" spans="1:19" ht="36" x14ac:dyDescent="0.25">
      <c r="A41" s="10" t="s">
        <v>500</v>
      </c>
      <c r="B41" s="10" t="s">
        <v>27</v>
      </c>
      <c r="C41" s="12" t="str">
        <f>VLOOKUP(B41,Lists!$A$5:$B$40,2,FALSE)</f>
        <v>خرسانة ومواد واختبارات</v>
      </c>
      <c r="D41" s="8" t="s">
        <v>501</v>
      </c>
      <c r="E41" s="8" t="s">
        <v>502</v>
      </c>
      <c r="F41" s="8" t="s">
        <v>503</v>
      </c>
      <c r="G41" s="10" t="s">
        <v>504</v>
      </c>
      <c r="H41" s="8" t="s">
        <v>505</v>
      </c>
      <c r="I41" s="8" t="s">
        <v>506</v>
      </c>
      <c r="J41" s="19" t="s">
        <v>208</v>
      </c>
      <c r="K41" s="8" t="s">
        <v>507</v>
      </c>
      <c r="L41" s="8" t="s">
        <v>508</v>
      </c>
      <c r="M41" s="19" t="s">
        <v>88</v>
      </c>
      <c r="N41" s="19" t="s">
        <v>211</v>
      </c>
      <c r="O41" s="12" t="str">
        <f>VLOOKUP(N41,Lists!$F$5:$G$16,2,FALSE)</f>
        <v>رفض مواد موردة</v>
      </c>
      <c r="P41" s="8" t="s">
        <v>509</v>
      </c>
      <c r="Q41" s="8" t="s">
        <v>510</v>
      </c>
      <c r="R41" s="19">
        <v>3</v>
      </c>
      <c r="S41" s="8" t="s">
        <v>511</v>
      </c>
    </row>
    <row r="42" spans="1:19" ht="36" x14ac:dyDescent="0.25">
      <c r="A42" s="13" t="s">
        <v>512</v>
      </c>
      <c r="B42" s="13" t="s">
        <v>27</v>
      </c>
      <c r="C42" s="14" t="str">
        <f>VLOOKUP(B42,Lists!$A$5:$B$40,2,FALSE)</f>
        <v>خرسانة ومواد واختبارات</v>
      </c>
      <c r="D42" s="20" t="s">
        <v>513</v>
      </c>
      <c r="E42" s="20" t="s">
        <v>514</v>
      </c>
      <c r="F42" s="20" t="s">
        <v>515</v>
      </c>
      <c r="G42" s="13" t="s">
        <v>516</v>
      </c>
      <c r="H42" s="20" t="s">
        <v>98</v>
      </c>
      <c r="I42" s="20" t="s">
        <v>506</v>
      </c>
      <c r="J42" s="19" t="s">
        <v>100</v>
      </c>
      <c r="K42" s="20" t="s">
        <v>517</v>
      </c>
      <c r="L42" s="20" t="s">
        <v>518</v>
      </c>
      <c r="M42" s="19" t="s">
        <v>88</v>
      </c>
      <c r="N42" s="19" t="s">
        <v>519</v>
      </c>
      <c r="O42" s="14" t="str">
        <f>VLOOKUP(N42,Lists!$F$5:$G$16,2,FALSE)</f>
        <v>إشعار إعادة فحص أو اختبار</v>
      </c>
      <c r="P42" s="20" t="s">
        <v>520</v>
      </c>
      <c r="Q42" s="20" t="s">
        <v>521</v>
      </c>
      <c r="R42" s="19">
        <v>7</v>
      </c>
      <c r="S42" s="20" t="s">
        <v>522</v>
      </c>
    </row>
    <row r="43" spans="1:19" ht="36" x14ac:dyDescent="0.25">
      <c r="A43" s="10" t="s">
        <v>523</v>
      </c>
      <c r="B43" s="10" t="s">
        <v>27</v>
      </c>
      <c r="C43" s="12" t="str">
        <f>VLOOKUP(B43,Lists!$A$5:$B$40,2,FALSE)</f>
        <v>خرسانة ومواد واختبارات</v>
      </c>
      <c r="D43" s="8" t="s">
        <v>524</v>
      </c>
      <c r="E43" s="8" t="s">
        <v>525</v>
      </c>
      <c r="F43" s="8" t="s">
        <v>526</v>
      </c>
      <c r="G43" s="10" t="s">
        <v>527</v>
      </c>
      <c r="H43" s="8" t="s">
        <v>528</v>
      </c>
      <c r="I43" s="8" t="s">
        <v>529</v>
      </c>
      <c r="J43" s="19" t="s">
        <v>208</v>
      </c>
      <c r="K43" s="8" t="s">
        <v>530</v>
      </c>
      <c r="L43" s="8" t="s">
        <v>531</v>
      </c>
      <c r="M43" s="19" t="s">
        <v>88</v>
      </c>
      <c r="N43" s="19" t="s">
        <v>211</v>
      </c>
      <c r="O43" s="12" t="str">
        <f>VLOOKUP(N43,Lists!$F$5:$G$16,2,FALSE)</f>
        <v>رفض مواد موردة</v>
      </c>
      <c r="P43" s="8" t="s">
        <v>532</v>
      </c>
      <c r="Q43" s="8" t="s">
        <v>533</v>
      </c>
      <c r="R43" s="19">
        <v>1</v>
      </c>
      <c r="S43" s="8" t="s">
        <v>534</v>
      </c>
    </row>
    <row r="44" spans="1:19" ht="36" x14ac:dyDescent="0.25">
      <c r="A44" s="13" t="s">
        <v>535</v>
      </c>
      <c r="B44" s="13" t="s">
        <v>27</v>
      </c>
      <c r="C44" s="14" t="str">
        <f>VLOOKUP(B44,Lists!$A$5:$B$40,2,FALSE)</f>
        <v>خرسانة ومواد واختبارات</v>
      </c>
      <c r="D44" s="20" t="s">
        <v>536</v>
      </c>
      <c r="E44" s="20" t="s">
        <v>537</v>
      </c>
      <c r="F44" s="20" t="s">
        <v>538</v>
      </c>
      <c r="G44" s="13" t="s">
        <v>539</v>
      </c>
      <c r="H44" s="20" t="s">
        <v>540</v>
      </c>
      <c r="I44" s="20" t="s">
        <v>541</v>
      </c>
      <c r="J44" s="19" t="s">
        <v>208</v>
      </c>
      <c r="K44" s="20" t="s">
        <v>542</v>
      </c>
      <c r="L44" s="20" t="s">
        <v>543</v>
      </c>
      <c r="M44" s="19" t="s">
        <v>88</v>
      </c>
      <c r="N44" s="19" t="s">
        <v>211</v>
      </c>
      <c r="O44" s="14" t="str">
        <f>VLOOKUP(N44,Lists!$F$5:$G$16,2,FALSE)</f>
        <v>رفض مواد موردة</v>
      </c>
      <c r="P44" s="20" t="s">
        <v>536</v>
      </c>
      <c r="Q44" s="20" t="s">
        <v>544</v>
      </c>
      <c r="R44" s="19">
        <v>1</v>
      </c>
      <c r="S44" s="20" t="s">
        <v>545</v>
      </c>
    </row>
    <row r="45" spans="1:19" ht="36" x14ac:dyDescent="0.25">
      <c r="A45" s="10" t="s">
        <v>546</v>
      </c>
      <c r="B45" s="10" t="s">
        <v>27</v>
      </c>
      <c r="C45" s="12" t="str">
        <f>VLOOKUP(B45,Lists!$A$5:$B$40,2,FALSE)</f>
        <v>خرسانة ومواد واختبارات</v>
      </c>
      <c r="D45" s="8" t="s">
        <v>547</v>
      </c>
      <c r="E45" s="8" t="s">
        <v>548</v>
      </c>
      <c r="F45" s="8" t="s">
        <v>549</v>
      </c>
      <c r="G45" s="10" t="s">
        <v>550</v>
      </c>
      <c r="H45" s="8" t="s">
        <v>98</v>
      </c>
      <c r="I45" s="8" t="s">
        <v>551</v>
      </c>
      <c r="J45" s="19" t="s">
        <v>85</v>
      </c>
      <c r="K45" s="8" t="s">
        <v>552</v>
      </c>
      <c r="L45" s="8" t="s">
        <v>553</v>
      </c>
      <c r="M45" s="19" t="s">
        <v>88</v>
      </c>
      <c r="N45" s="19" t="s">
        <v>103</v>
      </c>
      <c r="O45" s="12" t="str">
        <f>VLOOKUP(N45,Lists!$F$5:$G$16,2,FALSE)</f>
        <v>إشعار عدم مطابقة NCR</v>
      </c>
      <c r="P45" s="8" t="s">
        <v>554</v>
      </c>
      <c r="Q45" s="8" t="s">
        <v>555</v>
      </c>
      <c r="R45" s="19">
        <v>3</v>
      </c>
      <c r="S45" s="8" t="s">
        <v>556</v>
      </c>
    </row>
    <row r="46" spans="1:19" ht="36" x14ac:dyDescent="0.25">
      <c r="A46" s="13" t="s">
        <v>557</v>
      </c>
      <c r="B46" s="13" t="s">
        <v>28</v>
      </c>
      <c r="C46" s="14" t="str">
        <f>VLOOKUP(B46,Lists!$A$5:$B$40,2,FALSE)</f>
        <v>شدات ونجارة مسلحة</v>
      </c>
      <c r="D46" s="20" t="s">
        <v>558</v>
      </c>
      <c r="E46" s="20" t="s">
        <v>559</v>
      </c>
      <c r="F46" s="20" t="s">
        <v>560</v>
      </c>
      <c r="G46" s="13" t="s">
        <v>561</v>
      </c>
      <c r="H46" s="20" t="s">
        <v>98</v>
      </c>
      <c r="I46" s="20" t="s">
        <v>562</v>
      </c>
      <c r="J46" s="19" t="s">
        <v>246</v>
      </c>
      <c r="K46" s="20" t="s">
        <v>563</v>
      </c>
      <c r="L46" s="20" t="s">
        <v>564</v>
      </c>
      <c r="M46" s="19" t="s">
        <v>88</v>
      </c>
      <c r="N46" s="19" t="s">
        <v>249</v>
      </c>
      <c r="O46" s="14" t="str">
        <f>VLOOKUP(N46,Lists!$F$5:$G$16,2,FALSE)</f>
        <v>أمر إيقاف عمل لأسباب السلامة أو الجودة</v>
      </c>
      <c r="P46" s="20" t="s">
        <v>565</v>
      </c>
      <c r="Q46" s="20" t="s">
        <v>566</v>
      </c>
      <c r="R46" s="19">
        <v>1</v>
      </c>
      <c r="S46" s="20" t="s">
        <v>567</v>
      </c>
    </row>
    <row r="47" spans="1:19" ht="54" x14ac:dyDescent="0.25">
      <c r="A47" s="10" t="s">
        <v>568</v>
      </c>
      <c r="B47" s="10" t="s">
        <v>28</v>
      </c>
      <c r="C47" s="12" t="str">
        <f>VLOOKUP(B47,Lists!$A$5:$B$40,2,FALSE)</f>
        <v>شدات ونجارة مسلحة</v>
      </c>
      <c r="D47" s="8" t="s">
        <v>569</v>
      </c>
      <c r="E47" s="8" t="s">
        <v>570</v>
      </c>
      <c r="F47" s="8" t="s">
        <v>571</v>
      </c>
      <c r="G47" s="10" t="s">
        <v>561</v>
      </c>
      <c r="H47" s="8" t="s">
        <v>572</v>
      </c>
      <c r="I47" s="8" t="s">
        <v>573</v>
      </c>
      <c r="J47" s="19" t="s">
        <v>85</v>
      </c>
      <c r="K47" s="8" t="s">
        <v>574</v>
      </c>
      <c r="L47" s="8" t="s">
        <v>575</v>
      </c>
      <c r="M47" s="19" t="s">
        <v>127</v>
      </c>
      <c r="N47" s="19" t="s">
        <v>89</v>
      </c>
      <c r="O47" s="12" t="str">
        <f>VLOOKUP(N47,Lists!$F$5:$G$16,2,FALSE)</f>
        <v>قبول مشروط بمعالجة</v>
      </c>
      <c r="P47" s="8" t="s">
        <v>576</v>
      </c>
      <c r="Q47" s="8" t="s">
        <v>577</v>
      </c>
      <c r="R47" s="19">
        <v>1</v>
      </c>
      <c r="S47" s="8" t="s">
        <v>578</v>
      </c>
    </row>
    <row r="48" spans="1:19" ht="36" x14ac:dyDescent="0.25">
      <c r="A48" s="13" t="s">
        <v>579</v>
      </c>
      <c r="B48" s="13" t="s">
        <v>28</v>
      </c>
      <c r="C48" s="14" t="str">
        <f>VLOOKUP(B48,Lists!$A$5:$B$40,2,FALSE)</f>
        <v>شدات ونجارة مسلحة</v>
      </c>
      <c r="D48" s="20" t="s">
        <v>580</v>
      </c>
      <c r="E48" s="20" t="s">
        <v>581</v>
      </c>
      <c r="F48" s="20" t="s">
        <v>582</v>
      </c>
      <c r="G48" s="13" t="s">
        <v>561</v>
      </c>
      <c r="H48" s="20" t="s">
        <v>98</v>
      </c>
      <c r="I48" s="20" t="s">
        <v>583</v>
      </c>
      <c r="J48" s="19" t="s">
        <v>246</v>
      </c>
      <c r="K48" s="20" t="s">
        <v>584</v>
      </c>
      <c r="L48" s="20" t="s">
        <v>585</v>
      </c>
      <c r="M48" s="19" t="s">
        <v>88</v>
      </c>
      <c r="N48" s="19" t="s">
        <v>249</v>
      </c>
      <c r="O48" s="14" t="str">
        <f>VLOOKUP(N48,Lists!$F$5:$G$16,2,FALSE)</f>
        <v>أمر إيقاف عمل لأسباب السلامة أو الجودة</v>
      </c>
      <c r="P48" s="20" t="s">
        <v>586</v>
      </c>
      <c r="Q48" s="20" t="s">
        <v>587</v>
      </c>
      <c r="R48" s="19">
        <v>1</v>
      </c>
      <c r="S48" s="20" t="s">
        <v>588</v>
      </c>
    </row>
    <row r="49" spans="1:19" ht="36" x14ac:dyDescent="0.25">
      <c r="A49" s="10" t="s">
        <v>589</v>
      </c>
      <c r="B49" s="10" t="s">
        <v>28</v>
      </c>
      <c r="C49" s="12" t="str">
        <f>VLOOKUP(B49,Lists!$A$5:$B$40,2,FALSE)</f>
        <v>شدات ونجارة مسلحة</v>
      </c>
      <c r="D49" s="8" t="s">
        <v>590</v>
      </c>
      <c r="E49" s="8" t="s">
        <v>591</v>
      </c>
      <c r="F49" s="8" t="s">
        <v>592</v>
      </c>
      <c r="G49" s="10" t="s">
        <v>593</v>
      </c>
      <c r="H49" s="8" t="s">
        <v>98</v>
      </c>
      <c r="I49" s="8" t="s">
        <v>594</v>
      </c>
      <c r="J49" s="19" t="s">
        <v>246</v>
      </c>
      <c r="K49" s="8" t="s">
        <v>595</v>
      </c>
      <c r="L49" s="8" t="s">
        <v>596</v>
      </c>
      <c r="M49" s="19" t="s">
        <v>88</v>
      </c>
      <c r="N49" s="19" t="s">
        <v>103</v>
      </c>
      <c r="O49" s="12" t="str">
        <f>VLOOKUP(N49,Lists!$F$5:$G$16,2,FALSE)</f>
        <v>إشعار عدم مطابقة NCR</v>
      </c>
      <c r="P49" s="8" t="s">
        <v>597</v>
      </c>
      <c r="Q49" s="8" t="s">
        <v>598</v>
      </c>
      <c r="R49" s="19">
        <v>2</v>
      </c>
      <c r="S49" s="8" t="s">
        <v>599</v>
      </c>
    </row>
    <row r="50" spans="1:19" ht="36" x14ac:dyDescent="0.25">
      <c r="A50" s="13" t="s">
        <v>600</v>
      </c>
      <c r="B50" s="13" t="s">
        <v>28</v>
      </c>
      <c r="C50" s="14" t="str">
        <f>VLOOKUP(B50,Lists!$A$5:$B$40,2,FALSE)</f>
        <v>شدات ونجارة مسلحة</v>
      </c>
      <c r="D50" s="20" t="s">
        <v>601</v>
      </c>
      <c r="E50" s="20" t="s">
        <v>602</v>
      </c>
      <c r="F50" s="20" t="s">
        <v>603</v>
      </c>
      <c r="G50" s="13" t="s">
        <v>604</v>
      </c>
      <c r="H50" s="20" t="s">
        <v>98</v>
      </c>
      <c r="I50" s="20" t="s">
        <v>605</v>
      </c>
      <c r="J50" s="19" t="s">
        <v>246</v>
      </c>
      <c r="K50" s="20" t="s">
        <v>606</v>
      </c>
      <c r="L50" s="20" t="s">
        <v>607</v>
      </c>
      <c r="M50" s="19" t="s">
        <v>88</v>
      </c>
      <c r="N50" s="19" t="s">
        <v>103</v>
      </c>
      <c r="O50" s="14" t="str">
        <f>VLOOKUP(N50,Lists!$F$5:$G$16,2,FALSE)</f>
        <v>إشعار عدم مطابقة NCR</v>
      </c>
      <c r="P50" s="20" t="s">
        <v>608</v>
      </c>
      <c r="Q50" s="20" t="s">
        <v>609</v>
      </c>
      <c r="R50" s="19">
        <v>2</v>
      </c>
      <c r="S50" s="20" t="s">
        <v>610</v>
      </c>
    </row>
    <row r="51" spans="1:19" ht="36" x14ac:dyDescent="0.25">
      <c r="A51" s="10" t="s">
        <v>611</v>
      </c>
      <c r="B51" s="10" t="s">
        <v>28</v>
      </c>
      <c r="C51" s="12" t="str">
        <f>VLOOKUP(B51,Lists!$A$5:$B$40,2,FALSE)</f>
        <v>شدات ونجارة مسلحة</v>
      </c>
      <c r="D51" s="8" t="s">
        <v>612</v>
      </c>
      <c r="E51" s="8" t="s">
        <v>613</v>
      </c>
      <c r="F51" s="8" t="s">
        <v>614</v>
      </c>
      <c r="G51" s="10" t="s">
        <v>615</v>
      </c>
      <c r="H51" s="8" t="s">
        <v>98</v>
      </c>
      <c r="I51" s="8" t="s">
        <v>616</v>
      </c>
      <c r="J51" s="19" t="s">
        <v>100</v>
      </c>
      <c r="K51" s="8" t="s">
        <v>617</v>
      </c>
      <c r="L51" s="8" t="s">
        <v>618</v>
      </c>
      <c r="M51" s="19" t="s">
        <v>88</v>
      </c>
      <c r="N51" s="19" t="s">
        <v>103</v>
      </c>
      <c r="O51" s="12" t="str">
        <f>VLOOKUP(N51,Lists!$F$5:$G$16,2,FALSE)</f>
        <v>إشعار عدم مطابقة NCR</v>
      </c>
      <c r="P51" s="8" t="s">
        <v>619</v>
      </c>
      <c r="Q51" s="8" t="s">
        <v>620</v>
      </c>
      <c r="R51" s="19">
        <v>7</v>
      </c>
      <c r="S51" s="8" t="s">
        <v>621</v>
      </c>
    </row>
    <row r="52" spans="1:19" ht="36" x14ac:dyDescent="0.25">
      <c r="A52" s="13" t="s">
        <v>622</v>
      </c>
      <c r="B52" s="13" t="s">
        <v>28</v>
      </c>
      <c r="C52" s="14" t="str">
        <f>VLOOKUP(B52,Lists!$A$5:$B$40,2,FALSE)</f>
        <v>شدات ونجارة مسلحة</v>
      </c>
      <c r="D52" s="20" t="s">
        <v>623</v>
      </c>
      <c r="E52" s="20" t="s">
        <v>624</v>
      </c>
      <c r="F52" s="20" t="s">
        <v>625</v>
      </c>
      <c r="G52" s="13" t="s">
        <v>626</v>
      </c>
      <c r="H52" s="20" t="s">
        <v>98</v>
      </c>
      <c r="I52" s="20" t="s">
        <v>627</v>
      </c>
      <c r="J52" s="19" t="s">
        <v>246</v>
      </c>
      <c r="K52" s="20" t="s">
        <v>628</v>
      </c>
      <c r="L52" s="20" t="s">
        <v>629</v>
      </c>
      <c r="M52" s="19" t="s">
        <v>88</v>
      </c>
      <c r="N52" s="19" t="s">
        <v>249</v>
      </c>
      <c r="O52" s="14" t="str">
        <f>VLOOKUP(N52,Lists!$F$5:$G$16,2,FALSE)</f>
        <v>أمر إيقاف عمل لأسباب السلامة أو الجودة</v>
      </c>
      <c r="P52" s="20" t="s">
        <v>630</v>
      </c>
      <c r="Q52" s="20" t="s">
        <v>631</v>
      </c>
      <c r="R52" s="19">
        <v>1</v>
      </c>
      <c r="S52" s="20" t="s">
        <v>632</v>
      </c>
    </row>
    <row r="53" spans="1:19" ht="36" x14ac:dyDescent="0.25">
      <c r="A53" s="10" t="s">
        <v>633</v>
      </c>
      <c r="B53" s="10" t="s">
        <v>28</v>
      </c>
      <c r="C53" s="12" t="str">
        <f>VLOOKUP(B53,Lists!$A$5:$B$40,2,FALSE)</f>
        <v>شدات ونجارة مسلحة</v>
      </c>
      <c r="D53" s="8" t="s">
        <v>634</v>
      </c>
      <c r="E53" s="8" t="s">
        <v>635</v>
      </c>
      <c r="F53" s="8" t="s">
        <v>636</v>
      </c>
      <c r="G53" s="10" t="s">
        <v>637</v>
      </c>
      <c r="H53" s="8" t="s">
        <v>98</v>
      </c>
      <c r="I53" s="8" t="s">
        <v>638</v>
      </c>
      <c r="J53" s="19" t="s">
        <v>246</v>
      </c>
      <c r="K53" s="8" t="s">
        <v>639</v>
      </c>
      <c r="L53" s="8" t="s">
        <v>640</v>
      </c>
      <c r="M53" s="19" t="s">
        <v>88</v>
      </c>
      <c r="N53" s="19" t="s">
        <v>103</v>
      </c>
      <c r="O53" s="12" t="str">
        <f>VLOOKUP(N53,Lists!$F$5:$G$16,2,FALSE)</f>
        <v>إشعار عدم مطابقة NCR</v>
      </c>
      <c r="P53" s="8" t="s">
        <v>641</v>
      </c>
      <c r="Q53" s="8" t="s">
        <v>642</v>
      </c>
      <c r="R53" s="19">
        <v>1</v>
      </c>
      <c r="S53" s="8" t="s">
        <v>643</v>
      </c>
    </row>
    <row r="54" spans="1:19" ht="36" x14ac:dyDescent="0.25">
      <c r="A54" s="13" t="s">
        <v>644</v>
      </c>
      <c r="B54" s="13" t="s">
        <v>28</v>
      </c>
      <c r="C54" s="14" t="str">
        <f>VLOOKUP(B54,Lists!$A$5:$B$40,2,FALSE)</f>
        <v>شدات ونجارة مسلحة</v>
      </c>
      <c r="D54" s="20" t="s">
        <v>645</v>
      </c>
      <c r="E54" s="20" t="s">
        <v>646</v>
      </c>
      <c r="F54" s="20" t="s">
        <v>647</v>
      </c>
      <c r="G54" s="13" t="s">
        <v>648</v>
      </c>
      <c r="H54" s="20" t="s">
        <v>98</v>
      </c>
      <c r="I54" s="20" t="s">
        <v>649</v>
      </c>
      <c r="J54" s="19" t="s">
        <v>246</v>
      </c>
      <c r="K54" s="20" t="s">
        <v>650</v>
      </c>
      <c r="L54" s="20" t="s">
        <v>607</v>
      </c>
      <c r="M54" s="19" t="s">
        <v>88</v>
      </c>
      <c r="N54" s="19" t="s">
        <v>103</v>
      </c>
      <c r="O54" s="14" t="str">
        <f>VLOOKUP(N54,Lists!$F$5:$G$16,2,FALSE)</f>
        <v>إشعار عدم مطابقة NCR</v>
      </c>
      <c r="P54" s="20" t="s">
        <v>651</v>
      </c>
      <c r="Q54" s="20" t="s">
        <v>652</v>
      </c>
      <c r="R54" s="19">
        <v>2</v>
      </c>
      <c r="S54" s="20" t="s">
        <v>653</v>
      </c>
    </row>
    <row r="55" spans="1:19" ht="36" x14ac:dyDescent="0.25">
      <c r="A55" s="10" t="s">
        <v>654</v>
      </c>
      <c r="B55" s="10" t="s">
        <v>28</v>
      </c>
      <c r="C55" s="12" t="str">
        <f>VLOOKUP(B55,Lists!$A$5:$B$40,2,FALSE)</f>
        <v>شدات ونجارة مسلحة</v>
      </c>
      <c r="D55" s="8" t="s">
        <v>655</v>
      </c>
      <c r="E55" s="8" t="s">
        <v>656</v>
      </c>
      <c r="F55" s="8" t="s">
        <v>657</v>
      </c>
      <c r="G55" s="10" t="s">
        <v>658</v>
      </c>
      <c r="H55" s="8" t="s">
        <v>98</v>
      </c>
      <c r="I55" s="8" t="s">
        <v>627</v>
      </c>
      <c r="J55" s="19" t="s">
        <v>85</v>
      </c>
      <c r="K55" s="8" t="s">
        <v>659</v>
      </c>
      <c r="L55" s="8" t="s">
        <v>660</v>
      </c>
      <c r="M55" s="19" t="s">
        <v>88</v>
      </c>
      <c r="N55" s="19" t="s">
        <v>103</v>
      </c>
      <c r="O55" s="12" t="str">
        <f>VLOOKUP(N55,Lists!$F$5:$G$16,2,FALSE)</f>
        <v>إشعار عدم مطابقة NCR</v>
      </c>
      <c r="P55" s="8" t="s">
        <v>661</v>
      </c>
      <c r="Q55" s="8" t="s">
        <v>662</v>
      </c>
      <c r="R55" s="19">
        <v>1</v>
      </c>
      <c r="S55" s="8" t="s">
        <v>663</v>
      </c>
    </row>
    <row r="56" spans="1:19" ht="54" x14ac:dyDescent="0.25">
      <c r="A56" s="13" t="s">
        <v>664</v>
      </c>
      <c r="B56" s="13" t="s">
        <v>29</v>
      </c>
      <c r="C56" s="14" t="str">
        <f>VLOOKUP(B56,Lists!$A$5:$B$40,2,FALSE)</f>
        <v>حديد تسليح</v>
      </c>
      <c r="D56" s="20" t="s">
        <v>665</v>
      </c>
      <c r="E56" s="20" t="s">
        <v>666</v>
      </c>
      <c r="F56" s="20" t="s">
        <v>667</v>
      </c>
      <c r="G56" s="13" t="s">
        <v>668</v>
      </c>
      <c r="H56" s="20" t="s">
        <v>669</v>
      </c>
      <c r="I56" s="20" t="s">
        <v>670</v>
      </c>
      <c r="J56" s="19" t="s">
        <v>246</v>
      </c>
      <c r="K56" s="20" t="s">
        <v>671</v>
      </c>
      <c r="L56" s="20" t="s">
        <v>672</v>
      </c>
      <c r="M56" s="19" t="s">
        <v>88</v>
      </c>
      <c r="N56" s="19" t="s">
        <v>103</v>
      </c>
      <c r="O56" s="14" t="str">
        <f>VLOOKUP(N56,Lists!$F$5:$G$16,2,FALSE)</f>
        <v>إشعار عدم مطابقة NCR</v>
      </c>
      <c r="P56" s="20" t="s">
        <v>673</v>
      </c>
      <c r="Q56" s="20" t="s">
        <v>674</v>
      </c>
      <c r="R56" s="19">
        <v>1</v>
      </c>
      <c r="S56" s="20" t="s">
        <v>675</v>
      </c>
    </row>
    <row r="57" spans="1:19" ht="36" x14ac:dyDescent="0.25">
      <c r="A57" s="10" t="s">
        <v>676</v>
      </c>
      <c r="B57" s="10" t="s">
        <v>29</v>
      </c>
      <c r="C57" s="12" t="str">
        <f>VLOOKUP(B57,Lists!$A$5:$B$40,2,FALSE)</f>
        <v>حديد تسليح</v>
      </c>
      <c r="D57" s="8" t="s">
        <v>677</v>
      </c>
      <c r="E57" s="8" t="s">
        <v>678</v>
      </c>
      <c r="F57" s="8" t="s">
        <v>679</v>
      </c>
      <c r="G57" s="10" t="s">
        <v>680</v>
      </c>
      <c r="H57" s="8" t="s">
        <v>669</v>
      </c>
      <c r="I57" s="8" t="s">
        <v>681</v>
      </c>
      <c r="J57" s="19" t="s">
        <v>85</v>
      </c>
      <c r="K57" s="8" t="s">
        <v>682</v>
      </c>
      <c r="L57" s="8" t="s">
        <v>683</v>
      </c>
      <c r="M57" s="19" t="s">
        <v>88</v>
      </c>
      <c r="N57" s="19" t="s">
        <v>89</v>
      </c>
      <c r="O57" s="12" t="str">
        <f>VLOOKUP(N57,Lists!$F$5:$G$16,2,FALSE)</f>
        <v>قبول مشروط بمعالجة</v>
      </c>
      <c r="P57" s="8" t="s">
        <v>684</v>
      </c>
      <c r="Q57" s="8" t="s">
        <v>685</v>
      </c>
      <c r="R57" s="19">
        <v>7</v>
      </c>
      <c r="S57" s="8" t="s">
        <v>686</v>
      </c>
    </row>
    <row r="58" spans="1:19" ht="36" x14ac:dyDescent="0.25">
      <c r="A58" s="13" t="s">
        <v>687</v>
      </c>
      <c r="B58" s="13" t="s">
        <v>29</v>
      </c>
      <c r="C58" s="14" t="str">
        <f>VLOOKUP(B58,Lists!$A$5:$B$40,2,FALSE)</f>
        <v>حديد تسليح</v>
      </c>
      <c r="D58" s="20" t="s">
        <v>688</v>
      </c>
      <c r="E58" s="20" t="s">
        <v>689</v>
      </c>
      <c r="F58" s="20" t="s">
        <v>690</v>
      </c>
      <c r="G58" s="13" t="s">
        <v>691</v>
      </c>
      <c r="H58" s="20" t="s">
        <v>669</v>
      </c>
      <c r="I58" s="20" t="s">
        <v>692</v>
      </c>
      <c r="J58" s="19" t="s">
        <v>246</v>
      </c>
      <c r="K58" s="20" t="s">
        <v>693</v>
      </c>
      <c r="L58" s="20" t="s">
        <v>694</v>
      </c>
      <c r="M58" s="19" t="s">
        <v>88</v>
      </c>
      <c r="N58" s="19" t="s">
        <v>103</v>
      </c>
      <c r="O58" s="14" t="str">
        <f>VLOOKUP(N58,Lists!$F$5:$G$16,2,FALSE)</f>
        <v>إشعار عدم مطابقة NCR</v>
      </c>
      <c r="P58" s="20" t="s">
        <v>695</v>
      </c>
      <c r="Q58" s="20" t="s">
        <v>696</v>
      </c>
      <c r="R58" s="19">
        <v>2</v>
      </c>
      <c r="S58" s="20" t="s">
        <v>697</v>
      </c>
    </row>
    <row r="59" spans="1:19" ht="36" x14ac:dyDescent="0.25">
      <c r="A59" s="10" t="s">
        <v>698</v>
      </c>
      <c r="B59" s="10" t="s">
        <v>29</v>
      </c>
      <c r="C59" s="12" t="str">
        <f>VLOOKUP(B59,Lists!$A$5:$B$40,2,FALSE)</f>
        <v>حديد تسليح</v>
      </c>
      <c r="D59" s="8" t="s">
        <v>699</v>
      </c>
      <c r="E59" s="8" t="s">
        <v>700</v>
      </c>
      <c r="F59" s="8" t="s">
        <v>701</v>
      </c>
      <c r="G59" s="10" t="s">
        <v>702</v>
      </c>
      <c r="H59" s="8" t="s">
        <v>528</v>
      </c>
      <c r="I59" s="8" t="s">
        <v>703</v>
      </c>
      <c r="J59" s="19" t="s">
        <v>246</v>
      </c>
      <c r="K59" s="8" t="s">
        <v>704</v>
      </c>
      <c r="L59" s="8" t="s">
        <v>705</v>
      </c>
      <c r="M59" s="19" t="s">
        <v>88</v>
      </c>
      <c r="N59" s="19" t="s">
        <v>103</v>
      </c>
      <c r="O59" s="12" t="str">
        <f>VLOOKUP(N59,Lists!$F$5:$G$16,2,FALSE)</f>
        <v>إشعار عدم مطابقة NCR</v>
      </c>
      <c r="P59" s="8" t="s">
        <v>706</v>
      </c>
      <c r="Q59" s="8" t="s">
        <v>707</v>
      </c>
      <c r="R59" s="19">
        <v>2</v>
      </c>
      <c r="S59" s="8" t="s">
        <v>708</v>
      </c>
    </row>
    <row r="60" spans="1:19" ht="36" x14ac:dyDescent="0.25">
      <c r="A60" s="13" t="s">
        <v>709</v>
      </c>
      <c r="B60" s="13" t="s">
        <v>29</v>
      </c>
      <c r="C60" s="14" t="str">
        <f>VLOOKUP(B60,Lists!$A$5:$B$40,2,FALSE)</f>
        <v>حديد تسليح</v>
      </c>
      <c r="D60" s="20" t="s">
        <v>710</v>
      </c>
      <c r="E60" s="20" t="s">
        <v>711</v>
      </c>
      <c r="F60" s="20" t="s">
        <v>712</v>
      </c>
      <c r="G60" s="13" t="s">
        <v>713</v>
      </c>
      <c r="H60" s="20" t="s">
        <v>714</v>
      </c>
      <c r="I60" s="20" t="s">
        <v>627</v>
      </c>
      <c r="J60" s="19" t="s">
        <v>246</v>
      </c>
      <c r="K60" s="20" t="s">
        <v>606</v>
      </c>
      <c r="L60" s="20" t="s">
        <v>715</v>
      </c>
      <c r="M60" s="19" t="s">
        <v>88</v>
      </c>
      <c r="N60" s="19" t="s">
        <v>103</v>
      </c>
      <c r="O60" s="14" t="str">
        <f>VLOOKUP(N60,Lists!$F$5:$G$16,2,FALSE)</f>
        <v>إشعار عدم مطابقة NCR</v>
      </c>
      <c r="P60" s="20" t="s">
        <v>716</v>
      </c>
      <c r="Q60" s="20" t="s">
        <v>717</v>
      </c>
      <c r="R60" s="19">
        <v>2</v>
      </c>
      <c r="S60" s="20" t="s">
        <v>718</v>
      </c>
    </row>
    <row r="61" spans="1:19" ht="18" x14ac:dyDescent="0.25">
      <c r="A61" s="10" t="s">
        <v>719</v>
      </c>
      <c r="B61" s="10" t="s">
        <v>29</v>
      </c>
      <c r="C61" s="12" t="str">
        <f>VLOOKUP(B61,Lists!$A$5:$B$40,2,FALSE)</f>
        <v>حديد تسليح</v>
      </c>
      <c r="D61" s="8" t="s">
        <v>720</v>
      </c>
      <c r="E61" s="8" t="s">
        <v>721</v>
      </c>
      <c r="F61" s="8" t="s">
        <v>722</v>
      </c>
      <c r="G61" s="10" t="s">
        <v>723</v>
      </c>
      <c r="H61" s="8" t="s">
        <v>528</v>
      </c>
      <c r="I61" s="8" t="s">
        <v>627</v>
      </c>
      <c r="J61" s="19" t="s">
        <v>208</v>
      </c>
      <c r="K61" s="8" t="s">
        <v>724</v>
      </c>
      <c r="L61" s="8" t="s">
        <v>725</v>
      </c>
      <c r="M61" s="19" t="s">
        <v>88</v>
      </c>
      <c r="N61" s="19" t="s">
        <v>384</v>
      </c>
      <c r="O61" s="12" t="str">
        <f>VLOOKUP(N61,Lists!$F$5:$G$16,2,FALSE)</f>
        <v>رفض أعمال مع الإزالة</v>
      </c>
      <c r="P61" s="8" t="s">
        <v>726</v>
      </c>
      <c r="Q61" s="8" t="s">
        <v>727</v>
      </c>
      <c r="R61" s="19">
        <v>2</v>
      </c>
      <c r="S61" s="8" t="s">
        <v>728</v>
      </c>
    </row>
    <row r="62" spans="1:19" ht="36" x14ac:dyDescent="0.25">
      <c r="A62" s="13" t="s">
        <v>729</v>
      </c>
      <c r="B62" s="13" t="s">
        <v>29</v>
      </c>
      <c r="C62" s="14" t="str">
        <f>VLOOKUP(B62,Lists!$A$5:$B$40,2,FALSE)</f>
        <v>حديد تسليح</v>
      </c>
      <c r="D62" s="20" t="s">
        <v>730</v>
      </c>
      <c r="E62" s="20" t="s">
        <v>731</v>
      </c>
      <c r="F62" s="20" t="s">
        <v>732</v>
      </c>
      <c r="G62" s="13" t="s">
        <v>733</v>
      </c>
      <c r="H62" s="20" t="s">
        <v>734</v>
      </c>
      <c r="I62" s="20" t="s">
        <v>735</v>
      </c>
      <c r="J62" s="19" t="s">
        <v>208</v>
      </c>
      <c r="K62" s="20" t="s">
        <v>736</v>
      </c>
      <c r="L62" s="20" t="s">
        <v>737</v>
      </c>
      <c r="M62" s="19" t="s">
        <v>88</v>
      </c>
      <c r="N62" s="19" t="s">
        <v>211</v>
      </c>
      <c r="O62" s="14" t="str">
        <f>VLOOKUP(N62,Lists!$F$5:$G$16,2,FALSE)</f>
        <v>رفض مواد موردة</v>
      </c>
      <c r="P62" s="20" t="s">
        <v>738</v>
      </c>
      <c r="Q62" s="20" t="s">
        <v>739</v>
      </c>
      <c r="R62" s="19">
        <v>3</v>
      </c>
      <c r="S62" s="20" t="s">
        <v>740</v>
      </c>
    </row>
    <row r="63" spans="1:19" ht="18" x14ac:dyDescent="0.25">
      <c r="A63" s="10" t="s">
        <v>741</v>
      </c>
      <c r="B63" s="10" t="s">
        <v>29</v>
      </c>
      <c r="C63" s="12" t="str">
        <f>VLOOKUP(B63,Lists!$A$5:$B$40,2,FALSE)</f>
        <v>حديد تسليح</v>
      </c>
      <c r="D63" s="8" t="s">
        <v>742</v>
      </c>
      <c r="E63" s="8" t="s">
        <v>743</v>
      </c>
      <c r="F63" s="8" t="s">
        <v>744</v>
      </c>
      <c r="G63" s="10" t="s">
        <v>733</v>
      </c>
      <c r="H63" s="8" t="s">
        <v>745</v>
      </c>
      <c r="I63" s="8" t="s">
        <v>746</v>
      </c>
      <c r="J63" s="19" t="s">
        <v>208</v>
      </c>
      <c r="K63" s="8" t="s">
        <v>747</v>
      </c>
      <c r="L63" s="8" t="s">
        <v>725</v>
      </c>
      <c r="M63" s="19" t="s">
        <v>88</v>
      </c>
      <c r="N63" s="19" t="s">
        <v>211</v>
      </c>
      <c r="O63" s="12" t="str">
        <f>VLOOKUP(N63,Lists!$F$5:$G$16,2,FALSE)</f>
        <v>رفض مواد موردة</v>
      </c>
      <c r="P63" s="8" t="s">
        <v>748</v>
      </c>
      <c r="Q63" s="8" t="s">
        <v>749</v>
      </c>
      <c r="R63" s="19">
        <v>3</v>
      </c>
      <c r="S63" s="8" t="s">
        <v>750</v>
      </c>
    </row>
    <row r="64" spans="1:19" ht="54" x14ac:dyDescent="0.25">
      <c r="A64" s="13" t="s">
        <v>751</v>
      </c>
      <c r="B64" s="13" t="s">
        <v>29</v>
      </c>
      <c r="C64" s="14" t="str">
        <f>VLOOKUP(B64,Lists!$A$5:$B$40,2,FALSE)</f>
        <v>حديد تسليح</v>
      </c>
      <c r="D64" s="20" t="s">
        <v>752</v>
      </c>
      <c r="E64" s="20" t="s">
        <v>753</v>
      </c>
      <c r="F64" s="20" t="s">
        <v>754</v>
      </c>
      <c r="G64" s="13" t="s">
        <v>471</v>
      </c>
      <c r="H64" s="20" t="s">
        <v>472</v>
      </c>
      <c r="I64" s="20" t="s">
        <v>755</v>
      </c>
      <c r="J64" s="19" t="s">
        <v>173</v>
      </c>
      <c r="K64" s="20" t="s">
        <v>756</v>
      </c>
      <c r="L64" s="20" t="s">
        <v>453</v>
      </c>
      <c r="M64" s="19" t="s">
        <v>440</v>
      </c>
      <c r="N64" s="19" t="s">
        <v>441</v>
      </c>
      <c r="O64" s="14" t="str">
        <f>VLOOKUP(N64,Lists!$F$5:$G$16,2,FALSE)</f>
        <v>الرد على خلاف في القياس والحصر</v>
      </c>
      <c r="P64" s="20" t="s">
        <v>757</v>
      </c>
      <c r="Q64" s="20" t="s">
        <v>758</v>
      </c>
      <c r="R64" s="19">
        <v>7</v>
      </c>
      <c r="S64" s="20" t="s">
        <v>759</v>
      </c>
    </row>
    <row r="65" spans="1:19" ht="36" x14ac:dyDescent="0.25">
      <c r="A65" s="10" t="s">
        <v>760</v>
      </c>
      <c r="B65" s="10" t="s">
        <v>29</v>
      </c>
      <c r="C65" s="12" t="str">
        <f>VLOOKUP(B65,Lists!$A$5:$B$40,2,FALSE)</f>
        <v>حديد تسليح</v>
      </c>
      <c r="D65" s="8" t="s">
        <v>761</v>
      </c>
      <c r="E65" s="8" t="s">
        <v>762</v>
      </c>
      <c r="F65" s="8" t="s">
        <v>763</v>
      </c>
      <c r="G65" s="10" t="s">
        <v>471</v>
      </c>
      <c r="H65" s="8" t="s">
        <v>462</v>
      </c>
      <c r="I65" s="8" t="s">
        <v>764</v>
      </c>
      <c r="J65" s="19" t="s">
        <v>173</v>
      </c>
      <c r="K65" s="8" t="s">
        <v>173</v>
      </c>
      <c r="L65" s="8" t="s">
        <v>453</v>
      </c>
      <c r="M65" s="19" t="s">
        <v>440</v>
      </c>
      <c r="N65" s="19" t="s">
        <v>765</v>
      </c>
      <c r="O65" s="12" t="str">
        <f>VLOOKUP(N65,Lists!$F$5:$G$16,2,FALSE)</f>
        <v>الرد على مطالبة أعمال إضافية أو تغيير</v>
      </c>
      <c r="P65" s="8" t="s">
        <v>766</v>
      </c>
      <c r="Q65" s="8" t="s">
        <v>767</v>
      </c>
      <c r="R65" s="19">
        <v>7</v>
      </c>
      <c r="S65" s="8" t="s">
        <v>759</v>
      </c>
    </row>
    <row r="66" spans="1:19" ht="36" x14ac:dyDescent="0.25">
      <c r="A66" s="13" t="s">
        <v>768</v>
      </c>
      <c r="B66" s="13" t="s">
        <v>29</v>
      </c>
      <c r="C66" s="14" t="str">
        <f>VLOOKUP(B66,Lists!$A$5:$B$40,2,FALSE)</f>
        <v>حديد تسليح</v>
      </c>
      <c r="D66" s="20" t="s">
        <v>769</v>
      </c>
      <c r="E66" s="20" t="s">
        <v>770</v>
      </c>
      <c r="F66" s="20" t="s">
        <v>771</v>
      </c>
      <c r="G66" s="13" t="s">
        <v>471</v>
      </c>
      <c r="H66" s="20" t="s">
        <v>472</v>
      </c>
      <c r="I66" s="20" t="s">
        <v>772</v>
      </c>
      <c r="J66" s="19" t="s">
        <v>173</v>
      </c>
      <c r="K66" s="20" t="s">
        <v>173</v>
      </c>
      <c r="L66" s="20" t="s">
        <v>453</v>
      </c>
      <c r="M66" s="19" t="s">
        <v>440</v>
      </c>
      <c r="N66" s="19" t="s">
        <v>441</v>
      </c>
      <c r="O66" s="14" t="str">
        <f>VLOOKUP(N66,Lists!$F$5:$G$16,2,FALSE)</f>
        <v>الرد على خلاف في القياس والحصر</v>
      </c>
      <c r="P66" s="20" t="s">
        <v>773</v>
      </c>
      <c r="Q66" s="20" t="s">
        <v>774</v>
      </c>
      <c r="R66" s="19">
        <v>7</v>
      </c>
      <c r="S66" s="20" t="s">
        <v>775</v>
      </c>
    </row>
    <row r="67" spans="1:19" ht="36" x14ac:dyDescent="0.25">
      <c r="A67" s="10" t="s">
        <v>776</v>
      </c>
      <c r="B67" s="10" t="s">
        <v>29</v>
      </c>
      <c r="C67" s="12" t="str">
        <f>VLOOKUP(B67,Lists!$A$5:$B$40,2,FALSE)</f>
        <v>حديد تسليح</v>
      </c>
      <c r="D67" s="8" t="s">
        <v>777</v>
      </c>
      <c r="E67" s="8" t="s">
        <v>778</v>
      </c>
      <c r="F67" s="8" t="s">
        <v>779</v>
      </c>
      <c r="G67" s="10" t="s">
        <v>780</v>
      </c>
      <c r="H67" s="8" t="s">
        <v>745</v>
      </c>
      <c r="I67" s="8" t="s">
        <v>781</v>
      </c>
      <c r="J67" s="19" t="s">
        <v>246</v>
      </c>
      <c r="K67" s="8" t="s">
        <v>782</v>
      </c>
      <c r="L67" s="8" t="s">
        <v>783</v>
      </c>
      <c r="M67" s="19" t="s">
        <v>88</v>
      </c>
      <c r="N67" s="19" t="s">
        <v>103</v>
      </c>
      <c r="O67" s="12" t="str">
        <f>VLOOKUP(N67,Lists!$F$5:$G$16,2,FALSE)</f>
        <v>إشعار عدم مطابقة NCR</v>
      </c>
      <c r="P67" s="8" t="s">
        <v>784</v>
      </c>
      <c r="Q67" s="8" t="s">
        <v>785</v>
      </c>
      <c r="R67" s="19">
        <v>7</v>
      </c>
      <c r="S67" s="8" t="s">
        <v>786</v>
      </c>
    </row>
    <row r="68" spans="1:19" ht="18" x14ac:dyDescent="0.25">
      <c r="A68" s="13" t="s">
        <v>787</v>
      </c>
      <c r="B68" s="13" t="s">
        <v>29</v>
      </c>
      <c r="C68" s="14" t="str">
        <f>VLOOKUP(B68,Lists!$A$5:$B$40,2,FALSE)</f>
        <v>حديد تسليح</v>
      </c>
      <c r="D68" s="20" t="s">
        <v>788</v>
      </c>
      <c r="E68" s="20" t="s">
        <v>789</v>
      </c>
      <c r="F68" s="20" t="s">
        <v>790</v>
      </c>
      <c r="G68" s="13" t="s">
        <v>713</v>
      </c>
      <c r="H68" s="20" t="s">
        <v>98</v>
      </c>
      <c r="I68" s="20" t="s">
        <v>627</v>
      </c>
      <c r="J68" s="19" t="s">
        <v>246</v>
      </c>
      <c r="K68" s="20" t="s">
        <v>606</v>
      </c>
      <c r="L68" s="20" t="s">
        <v>705</v>
      </c>
      <c r="M68" s="19" t="s">
        <v>88</v>
      </c>
      <c r="N68" s="19" t="s">
        <v>103</v>
      </c>
      <c r="O68" s="14" t="str">
        <f>VLOOKUP(N68,Lists!$F$5:$G$16,2,FALSE)</f>
        <v>إشعار عدم مطابقة NCR</v>
      </c>
      <c r="P68" s="20" t="s">
        <v>791</v>
      </c>
      <c r="Q68" s="20" t="s">
        <v>792</v>
      </c>
      <c r="R68" s="19">
        <v>1</v>
      </c>
      <c r="S68" s="20" t="s">
        <v>793</v>
      </c>
    </row>
    <row r="69" spans="1:19" ht="36" x14ac:dyDescent="0.25">
      <c r="A69" s="10" t="s">
        <v>794</v>
      </c>
      <c r="B69" s="10" t="s">
        <v>29</v>
      </c>
      <c r="C69" s="12" t="str">
        <f>VLOOKUP(B69,Lists!$A$5:$B$40,2,FALSE)</f>
        <v>حديد تسليح</v>
      </c>
      <c r="D69" s="8" t="s">
        <v>795</v>
      </c>
      <c r="E69" s="8" t="s">
        <v>796</v>
      </c>
      <c r="F69" s="8" t="s">
        <v>797</v>
      </c>
      <c r="G69" s="10" t="s">
        <v>798</v>
      </c>
      <c r="H69" s="8" t="s">
        <v>98</v>
      </c>
      <c r="I69" s="8" t="s">
        <v>627</v>
      </c>
      <c r="J69" s="19" t="s">
        <v>246</v>
      </c>
      <c r="K69" s="8" t="s">
        <v>606</v>
      </c>
      <c r="L69" s="8" t="s">
        <v>799</v>
      </c>
      <c r="M69" s="19" t="s">
        <v>88</v>
      </c>
      <c r="N69" s="19" t="s">
        <v>103</v>
      </c>
      <c r="O69" s="12" t="str">
        <f>VLOOKUP(N69,Lists!$F$5:$G$16,2,FALSE)</f>
        <v>إشعار عدم مطابقة NCR</v>
      </c>
      <c r="P69" s="8" t="s">
        <v>800</v>
      </c>
      <c r="Q69" s="8" t="s">
        <v>801</v>
      </c>
      <c r="R69" s="19">
        <v>1</v>
      </c>
      <c r="S69" s="8" t="s">
        <v>802</v>
      </c>
    </row>
    <row r="70" spans="1:19" ht="36" x14ac:dyDescent="0.25">
      <c r="A70" s="13" t="s">
        <v>803</v>
      </c>
      <c r="B70" s="13" t="s">
        <v>29</v>
      </c>
      <c r="C70" s="14" t="str">
        <f>VLOOKUP(B70,Lists!$A$5:$B$40,2,FALSE)</f>
        <v>حديد تسليح</v>
      </c>
      <c r="D70" s="20" t="s">
        <v>804</v>
      </c>
      <c r="E70" s="20" t="s">
        <v>805</v>
      </c>
      <c r="F70" s="20" t="s">
        <v>806</v>
      </c>
      <c r="G70" s="13" t="s">
        <v>807</v>
      </c>
      <c r="H70" s="20" t="s">
        <v>528</v>
      </c>
      <c r="I70" s="20" t="s">
        <v>808</v>
      </c>
      <c r="J70" s="19" t="s">
        <v>246</v>
      </c>
      <c r="K70" s="20" t="s">
        <v>809</v>
      </c>
      <c r="L70" s="20" t="s">
        <v>810</v>
      </c>
      <c r="M70" s="19" t="s">
        <v>88</v>
      </c>
      <c r="N70" s="19" t="s">
        <v>103</v>
      </c>
      <c r="O70" s="14" t="str">
        <f>VLOOKUP(N70,Lists!$F$5:$G$16,2,FALSE)</f>
        <v>إشعار عدم مطابقة NCR</v>
      </c>
      <c r="P70" s="20" t="s">
        <v>811</v>
      </c>
      <c r="Q70" s="20" t="s">
        <v>812</v>
      </c>
      <c r="R70" s="19">
        <v>1</v>
      </c>
      <c r="S70" s="20" t="s">
        <v>813</v>
      </c>
    </row>
    <row r="71" spans="1:19" ht="36" x14ac:dyDescent="0.25">
      <c r="A71" s="10" t="s">
        <v>814</v>
      </c>
      <c r="B71" s="10" t="s">
        <v>29</v>
      </c>
      <c r="C71" s="12" t="str">
        <f>VLOOKUP(B71,Lists!$A$5:$B$40,2,FALSE)</f>
        <v>حديد تسليح</v>
      </c>
      <c r="D71" s="8" t="s">
        <v>815</v>
      </c>
      <c r="E71" s="8" t="s">
        <v>816</v>
      </c>
      <c r="F71" s="8" t="s">
        <v>817</v>
      </c>
      <c r="G71" s="10" t="s">
        <v>818</v>
      </c>
      <c r="H71" s="8" t="s">
        <v>528</v>
      </c>
      <c r="I71" s="8" t="s">
        <v>819</v>
      </c>
      <c r="J71" s="19" t="s">
        <v>246</v>
      </c>
      <c r="K71" s="8" t="s">
        <v>820</v>
      </c>
      <c r="L71" s="8" t="s">
        <v>821</v>
      </c>
      <c r="M71" s="19" t="s">
        <v>88</v>
      </c>
      <c r="N71" s="19" t="s">
        <v>103</v>
      </c>
      <c r="O71" s="12" t="str">
        <f>VLOOKUP(N71,Lists!$F$5:$G$16,2,FALSE)</f>
        <v>إشعار عدم مطابقة NCR</v>
      </c>
      <c r="P71" s="8" t="s">
        <v>822</v>
      </c>
      <c r="Q71" s="8" t="s">
        <v>823</v>
      </c>
      <c r="R71" s="19">
        <v>2</v>
      </c>
      <c r="S71" s="8" t="s">
        <v>824</v>
      </c>
    </row>
    <row r="72" spans="1:19" ht="36" x14ac:dyDescent="0.25">
      <c r="A72" s="13" t="s">
        <v>825</v>
      </c>
      <c r="B72" s="13" t="s">
        <v>29</v>
      </c>
      <c r="C72" s="14" t="str">
        <f>VLOOKUP(B72,Lists!$A$5:$B$40,2,FALSE)</f>
        <v>حديد تسليح</v>
      </c>
      <c r="D72" s="20" t="s">
        <v>826</v>
      </c>
      <c r="E72" s="20" t="s">
        <v>827</v>
      </c>
      <c r="F72" s="20" t="s">
        <v>828</v>
      </c>
      <c r="G72" s="13" t="s">
        <v>829</v>
      </c>
      <c r="H72" s="20" t="s">
        <v>528</v>
      </c>
      <c r="I72" s="20" t="s">
        <v>819</v>
      </c>
      <c r="J72" s="19" t="s">
        <v>246</v>
      </c>
      <c r="K72" s="20" t="s">
        <v>830</v>
      </c>
      <c r="L72" s="20" t="s">
        <v>810</v>
      </c>
      <c r="M72" s="19" t="s">
        <v>88</v>
      </c>
      <c r="N72" s="19" t="s">
        <v>103</v>
      </c>
      <c r="O72" s="14" t="str">
        <f>VLOOKUP(N72,Lists!$F$5:$G$16,2,FALSE)</f>
        <v>إشعار عدم مطابقة NCR</v>
      </c>
      <c r="P72" s="20" t="s">
        <v>831</v>
      </c>
      <c r="Q72" s="20" t="s">
        <v>832</v>
      </c>
      <c r="R72" s="19">
        <v>2</v>
      </c>
      <c r="S72" s="20" t="s">
        <v>833</v>
      </c>
    </row>
    <row r="73" spans="1:19" ht="36" x14ac:dyDescent="0.25">
      <c r="A73" s="10" t="s">
        <v>834</v>
      </c>
      <c r="B73" s="10" t="s">
        <v>29</v>
      </c>
      <c r="C73" s="12" t="str">
        <f>VLOOKUP(B73,Lists!$A$5:$B$40,2,FALSE)</f>
        <v>حديد تسليح</v>
      </c>
      <c r="D73" s="8" t="s">
        <v>835</v>
      </c>
      <c r="E73" s="8" t="s">
        <v>836</v>
      </c>
      <c r="F73" s="8" t="s">
        <v>837</v>
      </c>
      <c r="G73" s="10" t="s">
        <v>838</v>
      </c>
      <c r="H73" s="8" t="s">
        <v>528</v>
      </c>
      <c r="I73" s="8" t="s">
        <v>839</v>
      </c>
      <c r="J73" s="19" t="s">
        <v>100</v>
      </c>
      <c r="K73" s="8" t="s">
        <v>840</v>
      </c>
      <c r="L73" s="8" t="s">
        <v>783</v>
      </c>
      <c r="M73" s="19" t="s">
        <v>88</v>
      </c>
      <c r="N73" s="19" t="s">
        <v>211</v>
      </c>
      <c r="O73" s="12" t="str">
        <f>VLOOKUP(N73,Lists!$F$5:$G$16,2,FALSE)</f>
        <v>رفض مواد موردة</v>
      </c>
      <c r="P73" s="8" t="s">
        <v>841</v>
      </c>
      <c r="Q73" s="8" t="s">
        <v>842</v>
      </c>
      <c r="R73" s="19">
        <v>7</v>
      </c>
      <c r="S73" s="8" t="s">
        <v>843</v>
      </c>
    </row>
    <row r="74" spans="1:19" ht="36" x14ac:dyDescent="0.25">
      <c r="A74" s="13" t="s">
        <v>844</v>
      </c>
      <c r="B74" s="13" t="s">
        <v>25</v>
      </c>
      <c r="C74" s="14" t="str">
        <f>VLOOKUP(B74,Lists!$A$5:$B$40,2,FALSE)</f>
        <v>حفر وإحلال وردم</v>
      </c>
      <c r="D74" s="20" t="s">
        <v>845</v>
      </c>
      <c r="E74" s="20" t="s">
        <v>846</v>
      </c>
      <c r="F74" s="20" t="s">
        <v>847</v>
      </c>
      <c r="G74" s="13" t="s">
        <v>848</v>
      </c>
      <c r="H74" s="20" t="s">
        <v>462</v>
      </c>
      <c r="I74" s="20" t="s">
        <v>849</v>
      </c>
      <c r="J74" s="19" t="s">
        <v>173</v>
      </c>
      <c r="K74" s="20" t="s">
        <v>850</v>
      </c>
      <c r="L74" s="20" t="s">
        <v>453</v>
      </c>
      <c r="M74" s="19" t="s">
        <v>440</v>
      </c>
      <c r="N74" s="19" t="s">
        <v>441</v>
      </c>
      <c r="O74" s="14" t="str">
        <f>VLOOKUP(N74,Lists!$F$5:$G$16,2,FALSE)</f>
        <v>الرد على خلاف في القياس والحصر</v>
      </c>
      <c r="P74" s="20" t="s">
        <v>851</v>
      </c>
      <c r="Q74" s="20" t="s">
        <v>852</v>
      </c>
      <c r="R74" s="19">
        <v>7</v>
      </c>
      <c r="S74" s="20" t="s">
        <v>853</v>
      </c>
    </row>
    <row r="75" spans="1:19" ht="54" x14ac:dyDescent="0.25">
      <c r="A75" s="10" t="s">
        <v>854</v>
      </c>
      <c r="B75" s="10" t="s">
        <v>25</v>
      </c>
      <c r="C75" s="12" t="str">
        <f>VLOOKUP(B75,Lists!$A$5:$B$40,2,FALSE)</f>
        <v>حفر وإحلال وردم</v>
      </c>
      <c r="D75" s="8" t="s">
        <v>855</v>
      </c>
      <c r="E75" s="8" t="s">
        <v>856</v>
      </c>
      <c r="F75" s="8" t="s">
        <v>857</v>
      </c>
      <c r="G75" s="10" t="s">
        <v>858</v>
      </c>
      <c r="H75" s="8" t="s">
        <v>98</v>
      </c>
      <c r="I75" s="8" t="s">
        <v>859</v>
      </c>
      <c r="J75" s="19" t="s">
        <v>85</v>
      </c>
      <c r="K75" s="8" t="s">
        <v>860</v>
      </c>
      <c r="L75" s="8" t="s">
        <v>861</v>
      </c>
      <c r="M75" s="19" t="s">
        <v>88</v>
      </c>
      <c r="N75" s="19" t="s">
        <v>89</v>
      </c>
      <c r="O75" s="12" t="str">
        <f>VLOOKUP(N75,Lists!$F$5:$G$16,2,FALSE)</f>
        <v>قبول مشروط بمعالجة</v>
      </c>
      <c r="P75" s="8" t="s">
        <v>862</v>
      </c>
      <c r="Q75" s="8" t="s">
        <v>863</v>
      </c>
      <c r="R75" s="19">
        <v>7</v>
      </c>
      <c r="S75" s="8" t="s">
        <v>864</v>
      </c>
    </row>
    <row r="76" spans="1:19" ht="36" x14ac:dyDescent="0.25">
      <c r="A76" s="13" t="s">
        <v>865</v>
      </c>
      <c r="B76" s="13" t="s">
        <v>25</v>
      </c>
      <c r="C76" s="14" t="str">
        <f>VLOOKUP(B76,Lists!$A$5:$B$40,2,FALSE)</f>
        <v>حفر وإحلال وردم</v>
      </c>
      <c r="D76" s="20" t="s">
        <v>866</v>
      </c>
      <c r="E76" s="20" t="s">
        <v>867</v>
      </c>
      <c r="F76" s="20" t="s">
        <v>868</v>
      </c>
      <c r="G76" s="13" t="s">
        <v>869</v>
      </c>
      <c r="H76" s="20" t="s">
        <v>98</v>
      </c>
      <c r="I76" s="20" t="s">
        <v>870</v>
      </c>
      <c r="J76" s="19" t="s">
        <v>173</v>
      </c>
      <c r="K76" s="20" t="s">
        <v>173</v>
      </c>
      <c r="L76" s="20" t="s">
        <v>871</v>
      </c>
      <c r="M76" s="19" t="s">
        <v>88</v>
      </c>
      <c r="N76" s="19" t="s">
        <v>441</v>
      </c>
      <c r="O76" s="14" t="str">
        <f>VLOOKUP(N76,Lists!$F$5:$G$16,2,FALSE)</f>
        <v>الرد على خلاف في القياس والحصر</v>
      </c>
      <c r="P76" s="20" t="s">
        <v>866</v>
      </c>
      <c r="Q76" s="20" t="s">
        <v>872</v>
      </c>
      <c r="R76" s="19">
        <v>3</v>
      </c>
      <c r="S76" s="20" t="s">
        <v>873</v>
      </c>
    </row>
    <row r="77" spans="1:19" ht="36" x14ac:dyDescent="0.25">
      <c r="A77" s="10" t="s">
        <v>874</v>
      </c>
      <c r="B77" s="10" t="s">
        <v>25</v>
      </c>
      <c r="C77" s="12" t="str">
        <f>VLOOKUP(B77,Lists!$A$5:$B$40,2,FALSE)</f>
        <v>حفر وإحلال وردم</v>
      </c>
      <c r="D77" s="8" t="s">
        <v>875</v>
      </c>
      <c r="E77" s="8" t="s">
        <v>876</v>
      </c>
      <c r="F77" s="8" t="s">
        <v>877</v>
      </c>
      <c r="G77" s="10" t="s">
        <v>878</v>
      </c>
      <c r="H77" s="8" t="s">
        <v>879</v>
      </c>
      <c r="I77" s="8" t="s">
        <v>880</v>
      </c>
      <c r="J77" s="19" t="s">
        <v>208</v>
      </c>
      <c r="K77" s="8" t="s">
        <v>881</v>
      </c>
      <c r="L77" s="8" t="s">
        <v>882</v>
      </c>
      <c r="M77" s="19" t="s">
        <v>88</v>
      </c>
      <c r="N77" s="19" t="s">
        <v>384</v>
      </c>
      <c r="O77" s="12" t="str">
        <f>VLOOKUP(N77,Lists!$F$5:$G$16,2,FALSE)</f>
        <v>رفض أعمال مع الإزالة</v>
      </c>
      <c r="P77" s="8" t="s">
        <v>883</v>
      </c>
      <c r="Q77" s="8" t="s">
        <v>884</v>
      </c>
      <c r="R77" s="19">
        <v>3</v>
      </c>
      <c r="S77" s="8" t="s">
        <v>885</v>
      </c>
    </row>
    <row r="78" spans="1:19" ht="36" x14ac:dyDescent="0.25">
      <c r="A78" s="13" t="s">
        <v>886</v>
      </c>
      <c r="B78" s="13" t="s">
        <v>25</v>
      </c>
      <c r="C78" s="14" t="str">
        <f>VLOOKUP(B78,Lists!$A$5:$B$40,2,FALSE)</f>
        <v>حفر وإحلال وردم</v>
      </c>
      <c r="D78" s="20" t="s">
        <v>887</v>
      </c>
      <c r="E78" s="20" t="s">
        <v>888</v>
      </c>
      <c r="F78" s="20" t="s">
        <v>889</v>
      </c>
      <c r="G78" s="13" t="s">
        <v>890</v>
      </c>
      <c r="H78" s="20" t="s">
        <v>98</v>
      </c>
      <c r="I78" s="20" t="s">
        <v>891</v>
      </c>
      <c r="J78" s="19" t="s">
        <v>208</v>
      </c>
      <c r="K78" s="20" t="s">
        <v>892</v>
      </c>
      <c r="L78" s="20" t="s">
        <v>893</v>
      </c>
      <c r="M78" s="19" t="s">
        <v>88</v>
      </c>
      <c r="N78" s="19" t="s">
        <v>384</v>
      </c>
      <c r="O78" s="14" t="str">
        <f>VLOOKUP(N78,Lists!$F$5:$G$16,2,FALSE)</f>
        <v>رفض أعمال مع الإزالة</v>
      </c>
      <c r="P78" s="20" t="s">
        <v>894</v>
      </c>
      <c r="Q78" s="20" t="s">
        <v>895</v>
      </c>
      <c r="R78" s="19">
        <v>3</v>
      </c>
      <c r="S78" s="20" t="s">
        <v>896</v>
      </c>
    </row>
    <row r="79" spans="1:19" ht="36" x14ac:dyDescent="0.25">
      <c r="A79" s="10" t="s">
        <v>897</v>
      </c>
      <c r="B79" s="10" t="s">
        <v>25</v>
      </c>
      <c r="C79" s="12" t="str">
        <f>VLOOKUP(B79,Lists!$A$5:$B$40,2,FALSE)</f>
        <v>حفر وإحلال وردم</v>
      </c>
      <c r="D79" s="8" t="s">
        <v>898</v>
      </c>
      <c r="E79" s="8" t="s">
        <v>899</v>
      </c>
      <c r="F79" s="8" t="s">
        <v>900</v>
      </c>
      <c r="G79" s="10" t="s">
        <v>901</v>
      </c>
      <c r="H79" s="8" t="s">
        <v>902</v>
      </c>
      <c r="I79" s="8" t="s">
        <v>903</v>
      </c>
      <c r="J79" s="19" t="s">
        <v>208</v>
      </c>
      <c r="K79" s="8" t="s">
        <v>904</v>
      </c>
      <c r="L79" s="8" t="s">
        <v>905</v>
      </c>
      <c r="M79" s="19" t="s">
        <v>88</v>
      </c>
      <c r="N79" s="19" t="s">
        <v>211</v>
      </c>
      <c r="O79" s="12" t="str">
        <f>VLOOKUP(N79,Lists!$F$5:$G$16,2,FALSE)</f>
        <v>رفض مواد موردة</v>
      </c>
      <c r="P79" s="8" t="s">
        <v>906</v>
      </c>
      <c r="Q79" s="8" t="s">
        <v>907</v>
      </c>
      <c r="R79" s="19">
        <v>3</v>
      </c>
      <c r="S79" s="8" t="s">
        <v>908</v>
      </c>
    </row>
    <row r="80" spans="1:19" ht="36" x14ac:dyDescent="0.25">
      <c r="A80" s="13" t="s">
        <v>909</v>
      </c>
      <c r="B80" s="13" t="s">
        <v>25</v>
      </c>
      <c r="C80" s="14" t="str">
        <f>VLOOKUP(B80,Lists!$A$5:$B$40,2,FALSE)</f>
        <v>حفر وإحلال وردم</v>
      </c>
      <c r="D80" s="20" t="s">
        <v>910</v>
      </c>
      <c r="E80" s="20" t="s">
        <v>911</v>
      </c>
      <c r="F80" s="20" t="s">
        <v>912</v>
      </c>
      <c r="G80" s="13" t="s">
        <v>913</v>
      </c>
      <c r="H80" s="20" t="s">
        <v>98</v>
      </c>
      <c r="I80" s="20" t="s">
        <v>914</v>
      </c>
      <c r="J80" s="19" t="s">
        <v>208</v>
      </c>
      <c r="K80" s="20" t="s">
        <v>915</v>
      </c>
      <c r="L80" s="20" t="s">
        <v>916</v>
      </c>
      <c r="M80" s="19" t="s">
        <v>88</v>
      </c>
      <c r="N80" s="19" t="s">
        <v>211</v>
      </c>
      <c r="O80" s="14" t="str">
        <f>VLOOKUP(N80,Lists!$F$5:$G$16,2,FALSE)</f>
        <v>رفض مواد موردة</v>
      </c>
      <c r="P80" s="20" t="s">
        <v>917</v>
      </c>
      <c r="Q80" s="20" t="s">
        <v>918</v>
      </c>
      <c r="R80" s="19">
        <v>3</v>
      </c>
      <c r="S80" s="20" t="s">
        <v>919</v>
      </c>
    </row>
    <row r="81" spans="1:19" ht="36" x14ac:dyDescent="0.25">
      <c r="A81" s="10" t="s">
        <v>920</v>
      </c>
      <c r="B81" s="10" t="s">
        <v>25</v>
      </c>
      <c r="C81" s="12" t="str">
        <f>VLOOKUP(B81,Lists!$A$5:$B$40,2,FALSE)</f>
        <v>حفر وإحلال وردم</v>
      </c>
      <c r="D81" s="8" t="s">
        <v>921</v>
      </c>
      <c r="E81" s="8" t="s">
        <v>922</v>
      </c>
      <c r="F81" s="8" t="s">
        <v>923</v>
      </c>
      <c r="G81" s="10" t="s">
        <v>924</v>
      </c>
      <c r="H81" s="8" t="s">
        <v>462</v>
      </c>
      <c r="I81" s="8" t="s">
        <v>772</v>
      </c>
      <c r="J81" s="19" t="s">
        <v>173</v>
      </c>
      <c r="K81" s="8" t="s">
        <v>925</v>
      </c>
      <c r="L81" s="8" t="s">
        <v>453</v>
      </c>
      <c r="M81" s="19" t="s">
        <v>440</v>
      </c>
      <c r="N81" s="19" t="s">
        <v>441</v>
      </c>
      <c r="O81" s="12" t="str">
        <f>VLOOKUP(N81,Lists!$F$5:$G$16,2,FALSE)</f>
        <v>الرد على خلاف في القياس والحصر</v>
      </c>
      <c r="P81" s="8" t="s">
        <v>926</v>
      </c>
      <c r="Q81" s="8" t="s">
        <v>927</v>
      </c>
      <c r="R81" s="19">
        <v>7</v>
      </c>
      <c r="S81" s="8" t="s">
        <v>928</v>
      </c>
    </row>
    <row r="82" spans="1:19" ht="36" x14ac:dyDescent="0.25">
      <c r="A82" s="13" t="s">
        <v>929</v>
      </c>
      <c r="B82" s="13" t="s">
        <v>25</v>
      </c>
      <c r="C82" s="14" t="str">
        <f>VLOOKUP(B82,Lists!$A$5:$B$40,2,FALSE)</f>
        <v>حفر وإحلال وردم</v>
      </c>
      <c r="D82" s="20" t="s">
        <v>930</v>
      </c>
      <c r="E82" s="20" t="s">
        <v>931</v>
      </c>
      <c r="F82" s="20" t="s">
        <v>932</v>
      </c>
      <c r="G82" s="13" t="s">
        <v>848</v>
      </c>
      <c r="H82" s="20" t="s">
        <v>933</v>
      </c>
      <c r="I82" s="20" t="s">
        <v>934</v>
      </c>
      <c r="J82" s="19" t="s">
        <v>173</v>
      </c>
      <c r="K82" s="20" t="s">
        <v>935</v>
      </c>
      <c r="L82" s="20" t="s">
        <v>453</v>
      </c>
      <c r="M82" s="19" t="s">
        <v>440</v>
      </c>
      <c r="N82" s="19" t="s">
        <v>765</v>
      </c>
      <c r="O82" s="14" t="str">
        <f>VLOOKUP(N82,Lists!$F$5:$G$16,2,FALSE)</f>
        <v>الرد على مطالبة أعمال إضافية أو تغيير</v>
      </c>
      <c r="P82" s="20" t="s">
        <v>936</v>
      </c>
      <c r="Q82" s="20" t="s">
        <v>937</v>
      </c>
      <c r="R82" s="19">
        <v>7</v>
      </c>
      <c r="S82" s="20" t="s">
        <v>853</v>
      </c>
    </row>
    <row r="83" spans="1:19" ht="36" x14ac:dyDescent="0.25">
      <c r="A83" s="10" t="s">
        <v>938</v>
      </c>
      <c r="B83" s="10" t="s">
        <v>25</v>
      </c>
      <c r="C83" s="12" t="str">
        <f>VLOOKUP(B83,Lists!$A$5:$B$40,2,FALSE)</f>
        <v>حفر وإحلال وردم</v>
      </c>
      <c r="D83" s="8" t="s">
        <v>939</v>
      </c>
      <c r="E83" s="8" t="s">
        <v>940</v>
      </c>
      <c r="F83" s="8" t="s">
        <v>941</v>
      </c>
      <c r="G83" s="10" t="s">
        <v>848</v>
      </c>
      <c r="H83" s="8" t="s">
        <v>462</v>
      </c>
      <c r="I83" s="8" t="s">
        <v>942</v>
      </c>
      <c r="J83" s="19" t="s">
        <v>173</v>
      </c>
      <c r="K83" s="8" t="s">
        <v>943</v>
      </c>
      <c r="L83" s="8" t="s">
        <v>453</v>
      </c>
      <c r="M83" s="19" t="s">
        <v>440</v>
      </c>
      <c r="N83" s="19" t="s">
        <v>765</v>
      </c>
      <c r="O83" s="12" t="str">
        <f>VLOOKUP(N83,Lists!$F$5:$G$16,2,FALSE)</f>
        <v>الرد على مطالبة أعمال إضافية أو تغيير</v>
      </c>
      <c r="P83" s="8" t="s">
        <v>944</v>
      </c>
      <c r="Q83" s="8" t="s">
        <v>945</v>
      </c>
      <c r="R83" s="19">
        <v>7</v>
      </c>
      <c r="S83" s="8" t="s">
        <v>853</v>
      </c>
    </row>
    <row r="84" spans="1:19" ht="36" x14ac:dyDescent="0.25">
      <c r="A84" s="13" t="s">
        <v>946</v>
      </c>
      <c r="B84" s="13" t="s">
        <v>25</v>
      </c>
      <c r="C84" s="14" t="str">
        <f>VLOOKUP(B84,Lists!$A$5:$B$40,2,FALSE)</f>
        <v>حفر وإحلال وردم</v>
      </c>
      <c r="D84" s="20" t="s">
        <v>947</v>
      </c>
      <c r="E84" s="20" t="s">
        <v>948</v>
      </c>
      <c r="F84" s="20" t="s">
        <v>949</v>
      </c>
      <c r="G84" s="13" t="s">
        <v>950</v>
      </c>
      <c r="H84" s="20" t="s">
        <v>462</v>
      </c>
      <c r="I84" s="20" t="s">
        <v>951</v>
      </c>
      <c r="J84" s="19" t="s">
        <v>173</v>
      </c>
      <c r="K84" s="20" t="s">
        <v>952</v>
      </c>
      <c r="L84" s="20" t="s">
        <v>453</v>
      </c>
      <c r="M84" s="19" t="s">
        <v>440</v>
      </c>
      <c r="N84" s="19" t="s">
        <v>441</v>
      </c>
      <c r="O84" s="14" t="str">
        <f>VLOOKUP(N84,Lists!$F$5:$G$16,2,FALSE)</f>
        <v>الرد على خلاف في القياس والحصر</v>
      </c>
      <c r="P84" s="20" t="s">
        <v>953</v>
      </c>
      <c r="Q84" s="20" t="s">
        <v>954</v>
      </c>
      <c r="R84" s="19">
        <v>7</v>
      </c>
      <c r="S84" s="20" t="s">
        <v>955</v>
      </c>
    </row>
    <row r="85" spans="1:19" ht="36" x14ac:dyDescent="0.25">
      <c r="A85" s="10" t="s">
        <v>956</v>
      </c>
      <c r="B85" s="10" t="s">
        <v>25</v>
      </c>
      <c r="C85" s="12" t="str">
        <f>VLOOKUP(B85,Lists!$A$5:$B$40,2,FALSE)</f>
        <v>حفر وإحلال وردم</v>
      </c>
      <c r="D85" s="8" t="s">
        <v>957</v>
      </c>
      <c r="E85" s="8" t="s">
        <v>958</v>
      </c>
      <c r="F85" s="8" t="s">
        <v>959</v>
      </c>
      <c r="G85" s="10" t="s">
        <v>878</v>
      </c>
      <c r="H85" s="8" t="s">
        <v>98</v>
      </c>
      <c r="I85" s="8" t="s">
        <v>627</v>
      </c>
      <c r="J85" s="19" t="s">
        <v>246</v>
      </c>
      <c r="K85" s="8" t="s">
        <v>960</v>
      </c>
      <c r="L85" s="8" t="s">
        <v>961</v>
      </c>
      <c r="M85" s="19" t="s">
        <v>88</v>
      </c>
      <c r="N85" s="19" t="s">
        <v>249</v>
      </c>
      <c r="O85" s="12" t="str">
        <f>VLOOKUP(N85,Lists!$F$5:$G$16,2,FALSE)</f>
        <v>أمر إيقاف عمل لأسباب السلامة أو الجودة</v>
      </c>
      <c r="P85" s="8" t="s">
        <v>962</v>
      </c>
      <c r="Q85" s="8" t="s">
        <v>963</v>
      </c>
      <c r="R85" s="19">
        <v>1</v>
      </c>
      <c r="S85" s="8" t="s">
        <v>964</v>
      </c>
    </row>
    <row r="86" spans="1:19" ht="36" x14ac:dyDescent="0.25">
      <c r="A86" s="13" t="s">
        <v>965</v>
      </c>
      <c r="B86" s="13" t="s">
        <v>25</v>
      </c>
      <c r="C86" s="14" t="str">
        <f>VLOOKUP(B86,Lists!$A$5:$B$40,2,FALSE)</f>
        <v>حفر وإحلال وردم</v>
      </c>
      <c r="D86" s="20" t="s">
        <v>966</v>
      </c>
      <c r="E86" s="20" t="s">
        <v>967</v>
      </c>
      <c r="F86" s="20" t="s">
        <v>968</v>
      </c>
      <c r="G86" s="13" t="s">
        <v>969</v>
      </c>
      <c r="H86" s="20" t="s">
        <v>98</v>
      </c>
      <c r="I86" s="20" t="s">
        <v>870</v>
      </c>
      <c r="J86" s="19" t="s">
        <v>246</v>
      </c>
      <c r="K86" s="20" t="s">
        <v>970</v>
      </c>
      <c r="L86" s="20" t="s">
        <v>971</v>
      </c>
      <c r="M86" s="19" t="s">
        <v>88</v>
      </c>
      <c r="N86" s="19" t="s">
        <v>249</v>
      </c>
      <c r="O86" s="14" t="str">
        <f>VLOOKUP(N86,Lists!$F$5:$G$16,2,FALSE)</f>
        <v>أمر إيقاف عمل لأسباب السلامة أو الجودة</v>
      </c>
      <c r="P86" s="20" t="s">
        <v>972</v>
      </c>
      <c r="Q86" s="20" t="s">
        <v>973</v>
      </c>
      <c r="R86" s="19">
        <v>1</v>
      </c>
      <c r="S86" s="20" t="s">
        <v>974</v>
      </c>
    </row>
    <row r="87" spans="1:19" ht="18" x14ac:dyDescent="0.25">
      <c r="A87" s="10" t="s">
        <v>975</v>
      </c>
      <c r="B87" s="10" t="s">
        <v>25</v>
      </c>
      <c r="C87" s="12" t="str">
        <f>VLOOKUP(B87,Lists!$A$5:$B$40,2,FALSE)</f>
        <v>حفر وإحلال وردم</v>
      </c>
      <c r="D87" s="8" t="s">
        <v>976</v>
      </c>
      <c r="E87" s="8" t="s">
        <v>977</v>
      </c>
      <c r="F87" s="8" t="s">
        <v>978</v>
      </c>
      <c r="G87" s="10" t="s">
        <v>924</v>
      </c>
      <c r="H87" s="8" t="s">
        <v>979</v>
      </c>
      <c r="I87" s="8" t="s">
        <v>980</v>
      </c>
      <c r="J87" s="19" t="s">
        <v>208</v>
      </c>
      <c r="K87" s="8" t="s">
        <v>981</v>
      </c>
      <c r="L87" s="8" t="s">
        <v>982</v>
      </c>
      <c r="M87" s="19" t="s">
        <v>88</v>
      </c>
      <c r="N87" s="19" t="s">
        <v>103</v>
      </c>
      <c r="O87" s="12" t="str">
        <f>VLOOKUP(N87,Lists!$F$5:$G$16,2,FALSE)</f>
        <v>إشعار عدم مطابقة NCR</v>
      </c>
      <c r="P87" s="8" t="s">
        <v>983</v>
      </c>
      <c r="Q87" s="8" t="s">
        <v>984</v>
      </c>
      <c r="R87" s="19">
        <v>3</v>
      </c>
      <c r="S87" s="8" t="s">
        <v>985</v>
      </c>
    </row>
    <row r="88" spans="1:19" ht="36" x14ac:dyDescent="0.25">
      <c r="A88" s="13" t="s">
        <v>986</v>
      </c>
      <c r="B88" s="13" t="s">
        <v>26</v>
      </c>
      <c r="C88" s="14" t="str">
        <f>VLOOKUP(B88,Lists!$A$5:$B$40,2,FALSE)</f>
        <v>خوازيق</v>
      </c>
      <c r="D88" s="20" t="s">
        <v>987</v>
      </c>
      <c r="E88" s="20" t="s">
        <v>581</v>
      </c>
      <c r="F88" s="20" t="s">
        <v>988</v>
      </c>
      <c r="G88" s="13" t="s">
        <v>989</v>
      </c>
      <c r="H88" s="20" t="s">
        <v>98</v>
      </c>
      <c r="I88" s="20" t="s">
        <v>195</v>
      </c>
      <c r="J88" s="19" t="s">
        <v>173</v>
      </c>
      <c r="K88" s="20" t="s">
        <v>990</v>
      </c>
      <c r="L88" s="20" t="s">
        <v>991</v>
      </c>
      <c r="M88" s="19" t="s">
        <v>88</v>
      </c>
      <c r="N88" s="19" t="s">
        <v>519</v>
      </c>
      <c r="O88" s="14" t="str">
        <f>VLOOKUP(N88,Lists!$F$5:$G$16,2,FALSE)</f>
        <v>إشعار إعادة فحص أو اختبار</v>
      </c>
      <c r="P88" s="20" t="s">
        <v>992</v>
      </c>
      <c r="Q88" s="20" t="s">
        <v>993</v>
      </c>
      <c r="R88" s="19">
        <v>7</v>
      </c>
      <c r="S88" s="20" t="s">
        <v>994</v>
      </c>
    </row>
    <row r="89" spans="1:19" ht="36" x14ac:dyDescent="0.25">
      <c r="A89" s="10" t="s">
        <v>995</v>
      </c>
      <c r="B89" s="10" t="s">
        <v>26</v>
      </c>
      <c r="C89" s="12" t="str">
        <f>VLOOKUP(B89,Lists!$A$5:$B$40,2,FALSE)</f>
        <v>خوازيق</v>
      </c>
      <c r="D89" s="8" t="s">
        <v>996</v>
      </c>
      <c r="E89" s="8" t="s">
        <v>997</v>
      </c>
      <c r="F89" s="8" t="s">
        <v>998</v>
      </c>
      <c r="G89" s="10" t="s">
        <v>999</v>
      </c>
      <c r="H89" s="8" t="s">
        <v>98</v>
      </c>
      <c r="I89" s="8" t="s">
        <v>1000</v>
      </c>
      <c r="J89" s="19" t="s">
        <v>85</v>
      </c>
      <c r="K89" s="8" t="s">
        <v>1001</v>
      </c>
      <c r="L89" s="8" t="s">
        <v>1002</v>
      </c>
      <c r="M89" s="19" t="s">
        <v>88</v>
      </c>
      <c r="N89" s="19" t="s">
        <v>89</v>
      </c>
      <c r="O89" s="12" t="str">
        <f>VLOOKUP(N89,Lists!$F$5:$G$16,2,FALSE)</f>
        <v>قبول مشروط بمعالجة</v>
      </c>
      <c r="P89" s="8" t="s">
        <v>1003</v>
      </c>
      <c r="Q89" s="8" t="s">
        <v>1004</v>
      </c>
      <c r="R89" s="19">
        <v>14</v>
      </c>
      <c r="S89" s="8" t="s">
        <v>1005</v>
      </c>
    </row>
    <row r="90" spans="1:19" ht="36" x14ac:dyDescent="0.25">
      <c r="A90" s="13" t="s">
        <v>1006</v>
      </c>
      <c r="B90" s="13" t="s">
        <v>26</v>
      </c>
      <c r="C90" s="14" t="str">
        <f>VLOOKUP(B90,Lists!$A$5:$B$40,2,FALSE)</f>
        <v>خوازيق</v>
      </c>
      <c r="D90" s="20" t="s">
        <v>1007</v>
      </c>
      <c r="E90" s="20" t="s">
        <v>1008</v>
      </c>
      <c r="F90" s="20" t="s">
        <v>1009</v>
      </c>
      <c r="G90" s="13" t="s">
        <v>1010</v>
      </c>
      <c r="H90" s="20" t="s">
        <v>98</v>
      </c>
      <c r="I90" s="20" t="s">
        <v>1011</v>
      </c>
      <c r="J90" s="19" t="s">
        <v>100</v>
      </c>
      <c r="K90" s="20" t="s">
        <v>1012</v>
      </c>
      <c r="L90" s="20" t="s">
        <v>1013</v>
      </c>
      <c r="M90" s="19" t="s">
        <v>88</v>
      </c>
      <c r="N90" s="19" t="s">
        <v>140</v>
      </c>
      <c r="O90" s="14" t="str">
        <f>VLOOKUP(N90,Lists!$F$5:$G$16,2,FALSE)</f>
        <v>طلب اختبار قلب خرساني على حساب المقاول</v>
      </c>
      <c r="P90" s="20" t="s">
        <v>1014</v>
      </c>
      <c r="Q90" s="20" t="s">
        <v>1015</v>
      </c>
      <c r="R90" s="19">
        <v>7</v>
      </c>
      <c r="S90" s="20" t="s">
        <v>1016</v>
      </c>
    </row>
    <row r="91" spans="1:19" ht="36" x14ac:dyDescent="0.25">
      <c r="A91" s="10" t="s">
        <v>1017</v>
      </c>
      <c r="B91" s="10" t="s">
        <v>26</v>
      </c>
      <c r="C91" s="12" t="str">
        <f>VLOOKUP(B91,Lists!$A$5:$B$40,2,FALSE)</f>
        <v>خوازيق</v>
      </c>
      <c r="D91" s="8" t="s">
        <v>1018</v>
      </c>
      <c r="E91" s="8" t="s">
        <v>1019</v>
      </c>
      <c r="F91" s="8" t="s">
        <v>1020</v>
      </c>
      <c r="G91" s="10" t="s">
        <v>1021</v>
      </c>
      <c r="H91" s="8" t="s">
        <v>98</v>
      </c>
      <c r="I91" s="8" t="s">
        <v>1022</v>
      </c>
      <c r="J91" s="19" t="s">
        <v>100</v>
      </c>
      <c r="K91" s="8" t="s">
        <v>1023</v>
      </c>
      <c r="L91" s="8" t="s">
        <v>1024</v>
      </c>
      <c r="M91" s="19" t="s">
        <v>88</v>
      </c>
      <c r="N91" s="19" t="s">
        <v>140</v>
      </c>
      <c r="O91" s="12" t="str">
        <f>VLOOKUP(N91,Lists!$F$5:$G$16,2,FALSE)</f>
        <v>طلب اختبار قلب خرساني على حساب المقاول</v>
      </c>
      <c r="P91" s="8" t="s">
        <v>1025</v>
      </c>
      <c r="Q91" s="8" t="s">
        <v>1026</v>
      </c>
      <c r="R91" s="19">
        <v>14</v>
      </c>
      <c r="S91" s="8" t="s">
        <v>1027</v>
      </c>
    </row>
    <row r="92" spans="1:19" ht="36" x14ac:dyDescent="0.25">
      <c r="A92" s="13" t="s">
        <v>1028</v>
      </c>
      <c r="B92" s="13" t="s">
        <v>26</v>
      </c>
      <c r="C92" s="14" t="str">
        <f>VLOOKUP(B92,Lists!$A$5:$B$40,2,FALSE)</f>
        <v>خوازيق</v>
      </c>
      <c r="D92" s="20" t="s">
        <v>1029</v>
      </c>
      <c r="E92" s="20" t="s">
        <v>1030</v>
      </c>
      <c r="F92" s="20" t="s">
        <v>1031</v>
      </c>
      <c r="G92" s="13" t="s">
        <v>1032</v>
      </c>
      <c r="H92" s="20" t="s">
        <v>98</v>
      </c>
      <c r="I92" s="20" t="s">
        <v>1033</v>
      </c>
      <c r="J92" s="19" t="s">
        <v>208</v>
      </c>
      <c r="K92" s="20" t="s">
        <v>1034</v>
      </c>
      <c r="L92" s="20" t="s">
        <v>1035</v>
      </c>
      <c r="M92" s="19" t="s">
        <v>88</v>
      </c>
      <c r="N92" s="19" t="s">
        <v>384</v>
      </c>
      <c r="O92" s="14" t="str">
        <f>VLOOKUP(N92,Lists!$F$5:$G$16,2,FALSE)</f>
        <v>رفض أعمال مع الإزالة</v>
      </c>
      <c r="P92" s="20" t="s">
        <v>1036</v>
      </c>
      <c r="Q92" s="20" t="s">
        <v>1037</v>
      </c>
      <c r="R92" s="19">
        <v>14</v>
      </c>
      <c r="S92" s="20" t="s">
        <v>1038</v>
      </c>
    </row>
    <row r="93" spans="1:19" ht="36" x14ac:dyDescent="0.25">
      <c r="A93" s="10" t="s">
        <v>1039</v>
      </c>
      <c r="B93" s="10" t="s">
        <v>26</v>
      </c>
      <c r="C93" s="12" t="str">
        <f>VLOOKUP(B93,Lists!$A$5:$B$40,2,FALSE)</f>
        <v>خوازيق</v>
      </c>
      <c r="D93" s="8" t="s">
        <v>1040</v>
      </c>
      <c r="E93" s="8" t="s">
        <v>1041</v>
      </c>
      <c r="F93" s="8" t="s">
        <v>1042</v>
      </c>
      <c r="G93" s="10" t="s">
        <v>1043</v>
      </c>
      <c r="H93" s="8" t="s">
        <v>98</v>
      </c>
      <c r="I93" s="8" t="s">
        <v>1044</v>
      </c>
      <c r="J93" s="19" t="s">
        <v>246</v>
      </c>
      <c r="K93" s="8" t="s">
        <v>1045</v>
      </c>
      <c r="L93" s="8" t="s">
        <v>1046</v>
      </c>
      <c r="M93" s="19" t="s">
        <v>88</v>
      </c>
      <c r="N93" s="19" t="s">
        <v>249</v>
      </c>
      <c r="O93" s="12" t="str">
        <f>VLOOKUP(N93,Lists!$F$5:$G$16,2,FALSE)</f>
        <v>أمر إيقاف عمل لأسباب السلامة أو الجودة</v>
      </c>
      <c r="P93" s="8" t="s">
        <v>1047</v>
      </c>
      <c r="Q93" s="8" t="s">
        <v>1048</v>
      </c>
      <c r="R93" s="19">
        <v>1</v>
      </c>
      <c r="S93" s="8" t="s">
        <v>1049</v>
      </c>
    </row>
    <row r="94" spans="1:19" ht="36" x14ac:dyDescent="0.25">
      <c r="A94" s="13" t="s">
        <v>1050</v>
      </c>
      <c r="B94" s="13" t="s">
        <v>34</v>
      </c>
      <c r="C94" s="14" t="str">
        <f>VLOOKUP(B94,Lists!$A$5:$B$40,2,FALSE)</f>
        <v>مباني بلوك وطوب</v>
      </c>
      <c r="D94" s="20" t="s">
        <v>1051</v>
      </c>
      <c r="E94" s="20" t="s">
        <v>1052</v>
      </c>
      <c r="F94" s="20" t="s">
        <v>1053</v>
      </c>
      <c r="G94" s="13" t="s">
        <v>1054</v>
      </c>
      <c r="H94" s="20" t="s">
        <v>1055</v>
      </c>
      <c r="I94" s="20" t="s">
        <v>1056</v>
      </c>
      <c r="J94" s="19" t="s">
        <v>208</v>
      </c>
      <c r="K94" s="20" t="s">
        <v>749</v>
      </c>
      <c r="L94" s="20" t="s">
        <v>725</v>
      </c>
      <c r="M94" s="19" t="s">
        <v>88</v>
      </c>
      <c r="N94" s="19" t="s">
        <v>211</v>
      </c>
      <c r="O94" s="14" t="str">
        <f>VLOOKUP(N94,Lists!$F$5:$G$16,2,FALSE)</f>
        <v>رفض مواد موردة</v>
      </c>
      <c r="P94" s="20" t="s">
        <v>1057</v>
      </c>
      <c r="Q94" s="20" t="s">
        <v>739</v>
      </c>
      <c r="R94" s="19">
        <v>3</v>
      </c>
      <c r="S94" s="20" t="s">
        <v>1058</v>
      </c>
    </row>
    <row r="95" spans="1:19" ht="36" x14ac:dyDescent="0.25">
      <c r="A95" s="10" t="s">
        <v>1059</v>
      </c>
      <c r="B95" s="10" t="s">
        <v>34</v>
      </c>
      <c r="C95" s="12" t="str">
        <f>VLOOKUP(B95,Lists!$A$5:$B$40,2,FALSE)</f>
        <v>مباني بلوك وطوب</v>
      </c>
      <c r="D95" s="8" t="s">
        <v>1060</v>
      </c>
      <c r="E95" s="8" t="s">
        <v>1061</v>
      </c>
      <c r="F95" s="8" t="s">
        <v>1062</v>
      </c>
      <c r="G95" s="10" t="s">
        <v>1063</v>
      </c>
      <c r="H95" s="8" t="s">
        <v>1064</v>
      </c>
      <c r="I95" s="8" t="s">
        <v>1065</v>
      </c>
      <c r="J95" s="19" t="s">
        <v>208</v>
      </c>
      <c r="K95" s="8" t="s">
        <v>1066</v>
      </c>
      <c r="L95" s="8" t="s">
        <v>1067</v>
      </c>
      <c r="M95" s="19" t="s">
        <v>88</v>
      </c>
      <c r="N95" s="19" t="s">
        <v>384</v>
      </c>
      <c r="O95" s="12" t="str">
        <f>VLOOKUP(N95,Lists!$F$5:$G$16,2,FALSE)</f>
        <v>رفض أعمال مع الإزالة</v>
      </c>
      <c r="P95" s="8" t="s">
        <v>1068</v>
      </c>
      <c r="Q95" s="8" t="s">
        <v>1069</v>
      </c>
      <c r="R95" s="19">
        <v>7</v>
      </c>
      <c r="S95" s="8" t="s">
        <v>1070</v>
      </c>
    </row>
    <row r="96" spans="1:19" ht="36" x14ac:dyDescent="0.25">
      <c r="A96" s="13" t="s">
        <v>1071</v>
      </c>
      <c r="B96" s="13" t="s">
        <v>34</v>
      </c>
      <c r="C96" s="14" t="str">
        <f>VLOOKUP(B96,Lists!$A$5:$B$40,2,FALSE)</f>
        <v>مباني بلوك وطوب</v>
      </c>
      <c r="D96" s="20" t="s">
        <v>1072</v>
      </c>
      <c r="E96" s="20" t="s">
        <v>1073</v>
      </c>
      <c r="F96" s="20" t="s">
        <v>1074</v>
      </c>
      <c r="G96" s="13" t="s">
        <v>1075</v>
      </c>
      <c r="H96" s="20" t="s">
        <v>98</v>
      </c>
      <c r="I96" s="20" t="s">
        <v>627</v>
      </c>
      <c r="J96" s="19" t="s">
        <v>85</v>
      </c>
      <c r="K96" s="20" t="s">
        <v>1076</v>
      </c>
      <c r="L96" s="20" t="s">
        <v>1077</v>
      </c>
      <c r="M96" s="19" t="s">
        <v>88</v>
      </c>
      <c r="N96" s="19" t="s">
        <v>89</v>
      </c>
      <c r="O96" s="14" t="str">
        <f>VLOOKUP(N96,Lists!$F$5:$G$16,2,FALSE)</f>
        <v>قبول مشروط بمعالجة</v>
      </c>
      <c r="P96" s="20" t="s">
        <v>1078</v>
      </c>
      <c r="Q96" s="20" t="s">
        <v>1079</v>
      </c>
      <c r="R96" s="19">
        <v>7</v>
      </c>
      <c r="S96" s="20" t="s">
        <v>1080</v>
      </c>
    </row>
    <row r="97" spans="1:19" ht="36" x14ac:dyDescent="0.25">
      <c r="A97" s="10" t="s">
        <v>1081</v>
      </c>
      <c r="B97" s="10" t="s">
        <v>34</v>
      </c>
      <c r="C97" s="12" t="str">
        <f>VLOOKUP(B97,Lists!$A$5:$B$40,2,FALSE)</f>
        <v>مباني بلوك وطوب</v>
      </c>
      <c r="D97" s="8" t="s">
        <v>1082</v>
      </c>
      <c r="E97" s="8" t="s">
        <v>1083</v>
      </c>
      <c r="F97" s="8" t="s">
        <v>1084</v>
      </c>
      <c r="G97" s="10" t="s">
        <v>1085</v>
      </c>
      <c r="H97" s="8" t="s">
        <v>98</v>
      </c>
      <c r="I97" s="8" t="s">
        <v>627</v>
      </c>
      <c r="J97" s="19" t="s">
        <v>85</v>
      </c>
      <c r="K97" s="8" t="s">
        <v>1086</v>
      </c>
      <c r="L97" s="8" t="s">
        <v>1087</v>
      </c>
      <c r="M97" s="19" t="s">
        <v>88</v>
      </c>
      <c r="N97" s="19" t="s">
        <v>89</v>
      </c>
      <c r="O97" s="12" t="str">
        <f>VLOOKUP(N97,Lists!$F$5:$G$16,2,FALSE)</f>
        <v>قبول مشروط بمعالجة</v>
      </c>
      <c r="P97" s="8" t="s">
        <v>1088</v>
      </c>
      <c r="Q97" s="8" t="s">
        <v>1089</v>
      </c>
      <c r="R97" s="19">
        <v>7</v>
      </c>
      <c r="S97" s="8" t="s">
        <v>1090</v>
      </c>
    </row>
    <row r="98" spans="1:19" ht="36" x14ac:dyDescent="0.25">
      <c r="A98" s="13" t="s">
        <v>1091</v>
      </c>
      <c r="B98" s="13" t="s">
        <v>34</v>
      </c>
      <c r="C98" s="14" t="str">
        <f>VLOOKUP(B98,Lists!$A$5:$B$40,2,FALSE)</f>
        <v>مباني بلوك وطوب</v>
      </c>
      <c r="D98" s="20" t="s">
        <v>1092</v>
      </c>
      <c r="E98" s="20" t="s">
        <v>1093</v>
      </c>
      <c r="F98" s="20" t="s">
        <v>1094</v>
      </c>
      <c r="G98" s="13" t="s">
        <v>1095</v>
      </c>
      <c r="H98" s="20" t="s">
        <v>98</v>
      </c>
      <c r="I98" s="20" t="s">
        <v>1096</v>
      </c>
      <c r="J98" s="19" t="s">
        <v>208</v>
      </c>
      <c r="K98" s="20" t="s">
        <v>1097</v>
      </c>
      <c r="L98" s="20" t="s">
        <v>1098</v>
      </c>
      <c r="M98" s="19" t="s">
        <v>88</v>
      </c>
      <c r="N98" s="19" t="s">
        <v>384</v>
      </c>
      <c r="O98" s="14" t="str">
        <f>VLOOKUP(N98,Lists!$F$5:$G$16,2,FALSE)</f>
        <v>رفض أعمال مع الإزالة</v>
      </c>
      <c r="P98" s="20" t="s">
        <v>1099</v>
      </c>
      <c r="Q98" s="20" t="s">
        <v>1100</v>
      </c>
      <c r="R98" s="19">
        <v>3</v>
      </c>
      <c r="S98" s="20" t="s">
        <v>1101</v>
      </c>
    </row>
    <row r="99" spans="1:19" ht="36" x14ac:dyDescent="0.25">
      <c r="A99" s="10" t="s">
        <v>1102</v>
      </c>
      <c r="B99" s="10" t="s">
        <v>34</v>
      </c>
      <c r="C99" s="12" t="str">
        <f>VLOOKUP(B99,Lists!$A$5:$B$40,2,FALSE)</f>
        <v>مباني بلوك وطوب</v>
      </c>
      <c r="D99" s="8" t="s">
        <v>1103</v>
      </c>
      <c r="E99" s="8" t="s">
        <v>1104</v>
      </c>
      <c r="F99" s="8" t="s">
        <v>1105</v>
      </c>
      <c r="G99" s="10" t="s">
        <v>1106</v>
      </c>
      <c r="H99" s="8" t="s">
        <v>462</v>
      </c>
      <c r="I99" s="8" t="s">
        <v>772</v>
      </c>
      <c r="J99" s="19" t="s">
        <v>347</v>
      </c>
      <c r="K99" s="8" t="s">
        <v>1107</v>
      </c>
      <c r="L99" s="8" t="s">
        <v>453</v>
      </c>
      <c r="M99" s="19" t="s">
        <v>440</v>
      </c>
      <c r="N99" s="19" t="s">
        <v>441</v>
      </c>
      <c r="O99" s="12" t="str">
        <f>VLOOKUP(N99,Lists!$F$5:$G$16,2,FALSE)</f>
        <v>الرد على خلاف في القياس والحصر</v>
      </c>
      <c r="P99" s="8" t="s">
        <v>1108</v>
      </c>
      <c r="Q99" s="8" t="s">
        <v>1109</v>
      </c>
      <c r="R99" s="19">
        <v>7</v>
      </c>
      <c r="S99" s="8" t="s">
        <v>1110</v>
      </c>
    </row>
    <row r="100" spans="1:19" ht="36" x14ac:dyDescent="0.25">
      <c r="A100" s="13" t="s">
        <v>1111</v>
      </c>
      <c r="B100" s="13" t="s">
        <v>34</v>
      </c>
      <c r="C100" s="14" t="str">
        <f>VLOOKUP(B100,Lists!$A$5:$B$40,2,FALSE)</f>
        <v>مباني بلوك وطوب</v>
      </c>
      <c r="D100" s="20" t="s">
        <v>1112</v>
      </c>
      <c r="E100" s="20" t="s">
        <v>1113</v>
      </c>
      <c r="F100" s="20" t="s">
        <v>1114</v>
      </c>
      <c r="G100" s="13" t="s">
        <v>1106</v>
      </c>
      <c r="H100" s="20" t="s">
        <v>1115</v>
      </c>
      <c r="I100" s="20" t="s">
        <v>1116</v>
      </c>
      <c r="J100" s="19" t="s">
        <v>173</v>
      </c>
      <c r="K100" s="20" t="s">
        <v>1117</v>
      </c>
      <c r="L100" s="20" t="s">
        <v>453</v>
      </c>
      <c r="M100" s="19" t="s">
        <v>440</v>
      </c>
      <c r="N100" s="19" t="s">
        <v>765</v>
      </c>
      <c r="O100" s="14" t="str">
        <f>VLOOKUP(N100,Lists!$F$5:$G$16,2,FALSE)</f>
        <v>الرد على مطالبة أعمال إضافية أو تغيير</v>
      </c>
      <c r="P100" s="20" t="s">
        <v>1118</v>
      </c>
      <c r="Q100" s="20" t="s">
        <v>1119</v>
      </c>
      <c r="R100" s="19">
        <v>7</v>
      </c>
      <c r="S100" s="20" t="s">
        <v>1120</v>
      </c>
    </row>
    <row r="101" spans="1:19" ht="18" x14ac:dyDescent="0.25">
      <c r="A101" s="10" t="s">
        <v>1121</v>
      </c>
      <c r="B101" s="10" t="s">
        <v>34</v>
      </c>
      <c r="C101" s="12" t="str">
        <f>VLOOKUP(B101,Lists!$A$5:$B$40,2,FALSE)</f>
        <v>مباني بلوك وطوب</v>
      </c>
      <c r="D101" s="8" t="s">
        <v>1122</v>
      </c>
      <c r="E101" s="8" t="s">
        <v>1123</v>
      </c>
      <c r="F101" s="8" t="s">
        <v>1124</v>
      </c>
      <c r="G101" s="10" t="s">
        <v>1125</v>
      </c>
      <c r="H101" s="8" t="s">
        <v>98</v>
      </c>
      <c r="I101" s="8" t="s">
        <v>627</v>
      </c>
      <c r="J101" s="19" t="s">
        <v>208</v>
      </c>
      <c r="K101" s="8" t="s">
        <v>1067</v>
      </c>
      <c r="L101" s="8" t="s">
        <v>1067</v>
      </c>
      <c r="M101" s="19" t="s">
        <v>88</v>
      </c>
      <c r="N101" s="19" t="s">
        <v>384</v>
      </c>
      <c r="O101" s="12" t="str">
        <f>VLOOKUP(N101,Lists!$F$5:$G$16,2,FALSE)</f>
        <v>رفض أعمال مع الإزالة</v>
      </c>
      <c r="P101" s="8" t="s">
        <v>1126</v>
      </c>
      <c r="Q101" s="8" t="s">
        <v>1127</v>
      </c>
      <c r="R101" s="19">
        <v>7</v>
      </c>
      <c r="S101" s="8" t="s">
        <v>1128</v>
      </c>
    </row>
    <row r="102" spans="1:19" ht="18" x14ac:dyDescent="0.25">
      <c r="A102" s="13" t="s">
        <v>1129</v>
      </c>
      <c r="B102" s="13" t="s">
        <v>34</v>
      </c>
      <c r="C102" s="14" t="str">
        <f>VLOOKUP(B102,Lists!$A$5:$B$40,2,FALSE)</f>
        <v>مباني بلوك وطوب</v>
      </c>
      <c r="D102" s="20" t="s">
        <v>1130</v>
      </c>
      <c r="E102" s="20" t="s">
        <v>1131</v>
      </c>
      <c r="F102" s="20" t="s">
        <v>1132</v>
      </c>
      <c r="G102" s="13" t="s">
        <v>1133</v>
      </c>
      <c r="H102" s="20" t="s">
        <v>98</v>
      </c>
      <c r="I102" s="20" t="s">
        <v>1134</v>
      </c>
      <c r="J102" s="19" t="s">
        <v>246</v>
      </c>
      <c r="K102" s="20" t="s">
        <v>1135</v>
      </c>
      <c r="L102" s="20" t="s">
        <v>1136</v>
      </c>
      <c r="M102" s="19" t="s">
        <v>88</v>
      </c>
      <c r="N102" s="19" t="s">
        <v>103</v>
      </c>
      <c r="O102" s="14" t="str">
        <f>VLOOKUP(N102,Lists!$F$5:$G$16,2,FALSE)</f>
        <v>إشعار عدم مطابقة NCR</v>
      </c>
      <c r="P102" s="20" t="s">
        <v>1137</v>
      </c>
      <c r="Q102" s="20" t="s">
        <v>1138</v>
      </c>
      <c r="R102" s="19">
        <v>1</v>
      </c>
      <c r="S102" s="20" t="s">
        <v>1139</v>
      </c>
    </row>
    <row r="103" spans="1:19" ht="18" x14ac:dyDescent="0.25">
      <c r="A103" s="10" t="s">
        <v>1140</v>
      </c>
      <c r="B103" s="10" t="s">
        <v>34</v>
      </c>
      <c r="C103" s="12" t="str">
        <f>VLOOKUP(B103,Lists!$A$5:$B$40,2,FALSE)</f>
        <v>مباني بلوك وطوب</v>
      </c>
      <c r="D103" s="8" t="s">
        <v>1141</v>
      </c>
      <c r="E103" s="8" t="s">
        <v>1142</v>
      </c>
      <c r="F103" s="8" t="s">
        <v>1143</v>
      </c>
      <c r="G103" s="10" t="s">
        <v>1125</v>
      </c>
      <c r="H103" s="8" t="s">
        <v>98</v>
      </c>
      <c r="I103" s="8" t="s">
        <v>627</v>
      </c>
      <c r="J103" s="19" t="s">
        <v>85</v>
      </c>
      <c r="K103" s="8" t="s">
        <v>1144</v>
      </c>
      <c r="L103" s="8" t="s">
        <v>1145</v>
      </c>
      <c r="M103" s="19" t="s">
        <v>88</v>
      </c>
      <c r="N103" s="19" t="s">
        <v>89</v>
      </c>
      <c r="O103" s="12" t="str">
        <f>VLOOKUP(N103,Lists!$F$5:$G$16,2,FALSE)</f>
        <v>قبول مشروط بمعالجة</v>
      </c>
      <c r="P103" s="8" t="s">
        <v>1146</v>
      </c>
      <c r="Q103" s="8" t="s">
        <v>1147</v>
      </c>
      <c r="R103" s="19">
        <v>3</v>
      </c>
      <c r="S103" s="8" t="s">
        <v>1148</v>
      </c>
    </row>
    <row r="104" spans="1:19" ht="18" x14ac:dyDescent="0.25">
      <c r="A104" s="13" t="s">
        <v>1149</v>
      </c>
      <c r="B104" s="13" t="s">
        <v>34</v>
      </c>
      <c r="C104" s="14" t="str">
        <f>VLOOKUP(B104,Lists!$A$5:$B$40,2,FALSE)</f>
        <v>مباني بلوك وطوب</v>
      </c>
      <c r="D104" s="20" t="s">
        <v>1150</v>
      </c>
      <c r="E104" s="20" t="s">
        <v>1151</v>
      </c>
      <c r="F104" s="20" t="s">
        <v>1152</v>
      </c>
      <c r="G104" s="13" t="s">
        <v>1153</v>
      </c>
      <c r="H104" s="20" t="s">
        <v>98</v>
      </c>
      <c r="I104" s="20" t="s">
        <v>1154</v>
      </c>
      <c r="J104" s="19" t="s">
        <v>208</v>
      </c>
      <c r="K104" s="20" t="s">
        <v>1155</v>
      </c>
      <c r="L104" s="20" t="s">
        <v>1156</v>
      </c>
      <c r="M104" s="19" t="s">
        <v>88</v>
      </c>
      <c r="N104" s="19" t="s">
        <v>384</v>
      </c>
      <c r="O104" s="14" t="str">
        <f>VLOOKUP(N104,Lists!$F$5:$G$16,2,FALSE)</f>
        <v>رفض أعمال مع الإزالة</v>
      </c>
      <c r="P104" s="20" t="s">
        <v>1157</v>
      </c>
      <c r="Q104" s="20" t="s">
        <v>1155</v>
      </c>
      <c r="R104" s="19">
        <v>7</v>
      </c>
      <c r="S104" s="20" t="s">
        <v>1158</v>
      </c>
    </row>
    <row r="105" spans="1:19" ht="54" x14ac:dyDescent="0.25">
      <c r="A105" s="10" t="s">
        <v>1159</v>
      </c>
      <c r="B105" s="10" t="s">
        <v>35</v>
      </c>
      <c r="C105" s="12" t="str">
        <f>VLOOKUP(B105,Lists!$A$5:$B$40,2,FALSE)</f>
        <v>لياسة وبياض</v>
      </c>
      <c r="D105" s="8" t="s">
        <v>1160</v>
      </c>
      <c r="E105" s="8" t="s">
        <v>1161</v>
      </c>
      <c r="F105" s="8" t="s">
        <v>1162</v>
      </c>
      <c r="G105" s="10" t="s">
        <v>1163</v>
      </c>
      <c r="H105" s="8" t="s">
        <v>1164</v>
      </c>
      <c r="I105" s="8" t="s">
        <v>1165</v>
      </c>
      <c r="J105" s="19" t="s">
        <v>85</v>
      </c>
      <c r="K105" s="8" t="s">
        <v>1166</v>
      </c>
      <c r="L105" s="8" t="s">
        <v>1167</v>
      </c>
      <c r="M105" s="19" t="s">
        <v>88</v>
      </c>
      <c r="N105" s="19" t="s">
        <v>89</v>
      </c>
      <c r="O105" s="12" t="str">
        <f>VLOOKUP(N105,Lists!$F$5:$G$16,2,FALSE)</f>
        <v>قبول مشروط بمعالجة</v>
      </c>
      <c r="P105" s="8" t="s">
        <v>1168</v>
      </c>
      <c r="Q105" s="8" t="s">
        <v>1169</v>
      </c>
      <c r="R105" s="19">
        <v>7</v>
      </c>
      <c r="S105" s="8" t="s">
        <v>1170</v>
      </c>
    </row>
    <row r="106" spans="1:19" ht="36" x14ac:dyDescent="0.25">
      <c r="A106" s="13" t="s">
        <v>1171</v>
      </c>
      <c r="B106" s="13" t="s">
        <v>35</v>
      </c>
      <c r="C106" s="14" t="str">
        <f>VLOOKUP(B106,Lists!$A$5:$B$40,2,FALSE)</f>
        <v>لياسة وبياض</v>
      </c>
      <c r="D106" s="20" t="s">
        <v>1172</v>
      </c>
      <c r="E106" s="20" t="s">
        <v>1173</v>
      </c>
      <c r="F106" s="20" t="s">
        <v>1174</v>
      </c>
      <c r="G106" s="13" t="s">
        <v>1175</v>
      </c>
      <c r="H106" s="20" t="s">
        <v>1164</v>
      </c>
      <c r="I106" s="20" t="s">
        <v>1176</v>
      </c>
      <c r="J106" s="19" t="s">
        <v>347</v>
      </c>
      <c r="K106" s="20" t="s">
        <v>1177</v>
      </c>
      <c r="L106" s="20" t="s">
        <v>1178</v>
      </c>
      <c r="M106" s="19" t="s">
        <v>88</v>
      </c>
      <c r="N106" s="19" t="s">
        <v>350</v>
      </c>
      <c r="O106" s="14" t="str">
        <f>VLOOKUP(N106,Lists!$F$5:$G$16,2,FALSE)</f>
        <v>إشعار خصم من المستخلص</v>
      </c>
      <c r="P106" s="20" t="s">
        <v>1179</v>
      </c>
      <c r="Q106" s="20" t="s">
        <v>1180</v>
      </c>
      <c r="R106" s="19">
        <v>7</v>
      </c>
      <c r="S106" s="20" t="s">
        <v>1181</v>
      </c>
    </row>
    <row r="107" spans="1:19" ht="36" x14ac:dyDescent="0.25">
      <c r="A107" s="10" t="s">
        <v>1182</v>
      </c>
      <c r="B107" s="10" t="s">
        <v>35</v>
      </c>
      <c r="C107" s="12" t="str">
        <f>VLOOKUP(B107,Lists!$A$5:$B$40,2,FALSE)</f>
        <v>لياسة وبياض</v>
      </c>
      <c r="D107" s="8" t="s">
        <v>1183</v>
      </c>
      <c r="E107" s="8" t="s">
        <v>1184</v>
      </c>
      <c r="F107" s="8" t="s">
        <v>1185</v>
      </c>
      <c r="G107" s="10" t="s">
        <v>1186</v>
      </c>
      <c r="H107" s="8" t="s">
        <v>98</v>
      </c>
      <c r="I107" s="8" t="s">
        <v>1187</v>
      </c>
      <c r="J107" s="19" t="s">
        <v>85</v>
      </c>
      <c r="K107" s="8" t="s">
        <v>1188</v>
      </c>
      <c r="L107" s="8" t="s">
        <v>1189</v>
      </c>
      <c r="M107" s="19" t="s">
        <v>88</v>
      </c>
      <c r="N107" s="19" t="s">
        <v>89</v>
      </c>
      <c r="O107" s="12" t="str">
        <f>VLOOKUP(N107,Lists!$F$5:$G$16,2,FALSE)</f>
        <v>قبول مشروط بمعالجة</v>
      </c>
      <c r="P107" s="8" t="s">
        <v>1190</v>
      </c>
      <c r="Q107" s="8" t="s">
        <v>1191</v>
      </c>
      <c r="R107" s="19">
        <v>7</v>
      </c>
      <c r="S107" s="8" t="s">
        <v>1192</v>
      </c>
    </row>
    <row r="108" spans="1:19" ht="18" x14ac:dyDescent="0.25">
      <c r="A108" s="13" t="s">
        <v>1193</v>
      </c>
      <c r="B108" s="13" t="s">
        <v>35</v>
      </c>
      <c r="C108" s="14" t="str">
        <f>VLOOKUP(B108,Lists!$A$5:$B$40,2,FALSE)</f>
        <v>لياسة وبياض</v>
      </c>
      <c r="D108" s="20" t="s">
        <v>1194</v>
      </c>
      <c r="E108" s="20" t="s">
        <v>1195</v>
      </c>
      <c r="F108" s="20" t="s">
        <v>1196</v>
      </c>
      <c r="G108" s="13" t="s">
        <v>1186</v>
      </c>
      <c r="H108" s="20" t="s">
        <v>98</v>
      </c>
      <c r="I108" s="20" t="s">
        <v>1197</v>
      </c>
      <c r="J108" s="19" t="s">
        <v>208</v>
      </c>
      <c r="K108" s="20" t="s">
        <v>1198</v>
      </c>
      <c r="L108" s="20" t="s">
        <v>1199</v>
      </c>
      <c r="M108" s="19" t="s">
        <v>88</v>
      </c>
      <c r="N108" s="19" t="s">
        <v>384</v>
      </c>
      <c r="O108" s="14" t="str">
        <f>VLOOKUP(N108,Lists!$F$5:$G$16,2,FALSE)</f>
        <v>رفض أعمال مع الإزالة</v>
      </c>
      <c r="P108" s="20" t="s">
        <v>1200</v>
      </c>
      <c r="Q108" s="20" t="s">
        <v>1201</v>
      </c>
      <c r="R108" s="19">
        <v>7</v>
      </c>
      <c r="S108" s="20" t="s">
        <v>1202</v>
      </c>
    </row>
    <row r="109" spans="1:19" ht="18" x14ac:dyDescent="0.25">
      <c r="A109" s="10" t="s">
        <v>1203</v>
      </c>
      <c r="B109" s="10" t="s">
        <v>35</v>
      </c>
      <c r="C109" s="12" t="str">
        <f>VLOOKUP(B109,Lists!$A$5:$B$40,2,FALSE)</f>
        <v>لياسة وبياض</v>
      </c>
      <c r="D109" s="8" t="s">
        <v>1204</v>
      </c>
      <c r="E109" s="8" t="s">
        <v>1205</v>
      </c>
      <c r="F109" s="8" t="s">
        <v>1206</v>
      </c>
      <c r="G109" s="10" t="s">
        <v>1186</v>
      </c>
      <c r="H109" s="8" t="s">
        <v>98</v>
      </c>
      <c r="I109" s="8" t="s">
        <v>1207</v>
      </c>
      <c r="J109" s="19" t="s">
        <v>85</v>
      </c>
      <c r="K109" s="8" t="s">
        <v>1208</v>
      </c>
      <c r="L109" s="8" t="s">
        <v>1209</v>
      </c>
      <c r="M109" s="19" t="s">
        <v>88</v>
      </c>
      <c r="N109" s="19" t="s">
        <v>89</v>
      </c>
      <c r="O109" s="12" t="str">
        <f>VLOOKUP(N109,Lists!$F$5:$G$16,2,FALSE)</f>
        <v>قبول مشروط بمعالجة</v>
      </c>
      <c r="P109" s="8" t="s">
        <v>1204</v>
      </c>
      <c r="Q109" s="8" t="s">
        <v>1210</v>
      </c>
      <c r="R109" s="19">
        <v>7</v>
      </c>
      <c r="S109" s="8" t="s">
        <v>1211</v>
      </c>
    </row>
    <row r="110" spans="1:19" ht="36" x14ac:dyDescent="0.25">
      <c r="A110" s="13" t="s">
        <v>1212</v>
      </c>
      <c r="B110" s="13" t="s">
        <v>35</v>
      </c>
      <c r="C110" s="14" t="str">
        <f>VLOOKUP(B110,Lists!$A$5:$B$40,2,FALSE)</f>
        <v>لياسة وبياض</v>
      </c>
      <c r="D110" s="20" t="s">
        <v>1213</v>
      </c>
      <c r="E110" s="20" t="s">
        <v>1214</v>
      </c>
      <c r="F110" s="20" t="s">
        <v>1215</v>
      </c>
      <c r="G110" s="13" t="s">
        <v>1216</v>
      </c>
      <c r="H110" s="20" t="s">
        <v>98</v>
      </c>
      <c r="I110" s="20" t="s">
        <v>1217</v>
      </c>
      <c r="J110" s="19" t="s">
        <v>246</v>
      </c>
      <c r="K110" s="20" t="s">
        <v>1218</v>
      </c>
      <c r="L110" s="20" t="s">
        <v>1219</v>
      </c>
      <c r="M110" s="19" t="s">
        <v>88</v>
      </c>
      <c r="N110" s="19" t="s">
        <v>103</v>
      </c>
      <c r="O110" s="14" t="str">
        <f>VLOOKUP(N110,Lists!$F$5:$G$16,2,FALSE)</f>
        <v>إشعار عدم مطابقة NCR</v>
      </c>
      <c r="P110" s="20" t="s">
        <v>1213</v>
      </c>
      <c r="Q110" s="20" t="s">
        <v>1220</v>
      </c>
      <c r="R110" s="19">
        <v>1</v>
      </c>
      <c r="S110" s="20" t="s">
        <v>1221</v>
      </c>
    </row>
    <row r="111" spans="1:19" ht="36" x14ac:dyDescent="0.25">
      <c r="A111" s="10" t="s">
        <v>1222</v>
      </c>
      <c r="B111" s="10" t="s">
        <v>35</v>
      </c>
      <c r="C111" s="12" t="str">
        <f>VLOOKUP(B111,Lists!$A$5:$B$40,2,FALSE)</f>
        <v>لياسة وبياض</v>
      </c>
      <c r="D111" s="8" t="s">
        <v>1223</v>
      </c>
      <c r="E111" s="8" t="s">
        <v>1224</v>
      </c>
      <c r="F111" s="8" t="s">
        <v>1225</v>
      </c>
      <c r="G111" s="10" t="s">
        <v>1226</v>
      </c>
      <c r="H111" s="8" t="s">
        <v>98</v>
      </c>
      <c r="I111" s="8" t="s">
        <v>1227</v>
      </c>
      <c r="J111" s="19" t="s">
        <v>246</v>
      </c>
      <c r="K111" s="8" t="s">
        <v>1228</v>
      </c>
      <c r="L111" s="8" t="s">
        <v>1229</v>
      </c>
      <c r="M111" s="19" t="s">
        <v>88</v>
      </c>
      <c r="N111" s="19" t="s">
        <v>249</v>
      </c>
      <c r="O111" s="12" t="str">
        <f>VLOOKUP(N111,Lists!$F$5:$G$16,2,FALSE)</f>
        <v>أمر إيقاف عمل لأسباب السلامة أو الجودة</v>
      </c>
      <c r="P111" s="8" t="s">
        <v>1230</v>
      </c>
      <c r="Q111" s="8" t="s">
        <v>1231</v>
      </c>
      <c r="R111" s="19">
        <v>1</v>
      </c>
      <c r="S111" s="8" t="s">
        <v>1232</v>
      </c>
    </row>
    <row r="112" spans="1:19" ht="36" x14ac:dyDescent="0.25">
      <c r="A112" s="13" t="s">
        <v>1233</v>
      </c>
      <c r="B112" s="13" t="s">
        <v>35</v>
      </c>
      <c r="C112" s="14" t="str">
        <f>VLOOKUP(B112,Lists!$A$5:$B$40,2,FALSE)</f>
        <v>لياسة وبياض</v>
      </c>
      <c r="D112" s="20" t="s">
        <v>1234</v>
      </c>
      <c r="E112" s="20" t="s">
        <v>1235</v>
      </c>
      <c r="F112" s="20" t="s">
        <v>1236</v>
      </c>
      <c r="G112" s="13" t="s">
        <v>1186</v>
      </c>
      <c r="H112" s="20" t="s">
        <v>462</v>
      </c>
      <c r="I112" s="20" t="s">
        <v>772</v>
      </c>
      <c r="J112" s="19" t="s">
        <v>347</v>
      </c>
      <c r="K112" s="20" t="s">
        <v>1237</v>
      </c>
      <c r="L112" s="20" t="s">
        <v>453</v>
      </c>
      <c r="M112" s="19" t="s">
        <v>440</v>
      </c>
      <c r="N112" s="19" t="s">
        <v>441</v>
      </c>
      <c r="O112" s="14" t="str">
        <f>VLOOKUP(N112,Lists!$F$5:$G$16,2,FALSE)</f>
        <v>الرد على خلاف في القياس والحصر</v>
      </c>
      <c r="P112" s="20" t="s">
        <v>1238</v>
      </c>
      <c r="Q112" s="20" t="s">
        <v>1239</v>
      </c>
      <c r="R112" s="19">
        <v>7</v>
      </c>
      <c r="S112" s="20" t="s">
        <v>1240</v>
      </c>
    </row>
    <row r="113" spans="1:19" ht="36" x14ac:dyDescent="0.25">
      <c r="A113" s="10" t="s">
        <v>1241</v>
      </c>
      <c r="B113" s="10" t="s">
        <v>35</v>
      </c>
      <c r="C113" s="12" t="str">
        <f>VLOOKUP(B113,Lists!$A$5:$B$40,2,FALSE)</f>
        <v>لياسة وبياض</v>
      </c>
      <c r="D113" s="8" t="s">
        <v>1242</v>
      </c>
      <c r="E113" s="8" t="s">
        <v>1243</v>
      </c>
      <c r="F113" s="8" t="s">
        <v>1244</v>
      </c>
      <c r="G113" s="10" t="s">
        <v>1245</v>
      </c>
      <c r="H113" s="8" t="s">
        <v>1164</v>
      </c>
      <c r="I113" s="8" t="s">
        <v>1056</v>
      </c>
      <c r="J113" s="19" t="s">
        <v>208</v>
      </c>
      <c r="K113" s="8" t="s">
        <v>1246</v>
      </c>
      <c r="L113" s="8" t="s">
        <v>531</v>
      </c>
      <c r="M113" s="19" t="s">
        <v>88</v>
      </c>
      <c r="N113" s="19" t="s">
        <v>211</v>
      </c>
      <c r="O113" s="12" t="str">
        <f>VLOOKUP(N113,Lists!$F$5:$G$16,2,FALSE)</f>
        <v>رفض مواد موردة</v>
      </c>
      <c r="P113" s="8" t="s">
        <v>1247</v>
      </c>
      <c r="Q113" s="8" t="s">
        <v>1248</v>
      </c>
      <c r="R113" s="19">
        <v>7</v>
      </c>
      <c r="S113" s="8" t="s">
        <v>1249</v>
      </c>
    </row>
    <row r="114" spans="1:19" ht="18" x14ac:dyDescent="0.25">
      <c r="A114" s="13" t="s">
        <v>1250</v>
      </c>
      <c r="B114" s="13" t="s">
        <v>35</v>
      </c>
      <c r="C114" s="14" t="str">
        <f>VLOOKUP(B114,Lists!$A$5:$B$40,2,FALSE)</f>
        <v>لياسة وبياض</v>
      </c>
      <c r="D114" s="20" t="s">
        <v>1251</v>
      </c>
      <c r="E114" s="20" t="s">
        <v>1252</v>
      </c>
      <c r="F114" s="20" t="s">
        <v>1253</v>
      </c>
      <c r="G114" s="13" t="s">
        <v>1186</v>
      </c>
      <c r="H114" s="20" t="s">
        <v>98</v>
      </c>
      <c r="I114" s="20" t="s">
        <v>1254</v>
      </c>
      <c r="J114" s="19" t="s">
        <v>85</v>
      </c>
      <c r="K114" s="20" t="s">
        <v>1255</v>
      </c>
      <c r="L114" s="20" t="s">
        <v>1256</v>
      </c>
      <c r="M114" s="19" t="s">
        <v>88</v>
      </c>
      <c r="N114" s="19" t="s">
        <v>89</v>
      </c>
      <c r="O114" s="14" t="str">
        <f>VLOOKUP(N114,Lists!$F$5:$G$16,2,FALSE)</f>
        <v>قبول مشروط بمعالجة</v>
      </c>
      <c r="P114" s="20" t="s">
        <v>1257</v>
      </c>
      <c r="Q114" s="20" t="s">
        <v>1258</v>
      </c>
      <c r="R114" s="19">
        <v>7</v>
      </c>
      <c r="S114" s="20" t="s">
        <v>1259</v>
      </c>
    </row>
    <row r="115" spans="1:19" ht="36" x14ac:dyDescent="0.25">
      <c r="A115" s="10" t="s">
        <v>1260</v>
      </c>
      <c r="B115" s="10" t="s">
        <v>37</v>
      </c>
      <c r="C115" s="12" t="str">
        <f>VLOOKUP(B115,Lists!$A$5:$B$40,2,FALSE)</f>
        <v>بلاط ورخام وتكسيات</v>
      </c>
      <c r="D115" s="8" t="s">
        <v>1261</v>
      </c>
      <c r="E115" s="8" t="s">
        <v>1262</v>
      </c>
      <c r="F115" s="8" t="s">
        <v>1263</v>
      </c>
      <c r="G115" s="10" t="s">
        <v>1264</v>
      </c>
      <c r="H115" s="8" t="s">
        <v>1265</v>
      </c>
      <c r="I115" s="8" t="s">
        <v>1266</v>
      </c>
      <c r="J115" s="19" t="s">
        <v>208</v>
      </c>
      <c r="K115" s="8" t="s">
        <v>1267</v>
      </c>
      <c r="L115" s="8" t="s">
        <v>1268</v>
      </c>
      <c r="M115" s="19" t="s">
        <v>88</v>
      </c>
      <c r="N115" s="19" t="s">
        <v>384</v>
      </c>
      <c r="O115" s="12" t="str">
        <f>VLOOKUP(N115,Lists!$F$5:$G$16,2,FALSE)</f>
        <v>رفض أعمال مع الإزالة</v>
      </c>
      <c r="P115" s="8" t="s">
        <v>1269</v>
      </c>
      <c r="Q115" s="8" t="s">
        <v>1270</v>
      </c>
      <c r="R115" s="19">
        <v>7</v>
      </c>
      <c r="S115" s="8" t="s">
        <v>1271</v>
      </c>
    </row>
    <row r="116" spans="1:19" ht="36" x14ac:dyDescent="0.25">
      <c r="A116" s="13" t="s">
        <v>1272</v>
      </c>
      <c r="B116" s="13" t="s">
        <v>37</v>
      </c>
      <c r="C116" s="14" t="str">
        <f>VLOOKUP(B116,Lists!$A$5:$B$40,2,FALSE)</f>
        <v>بلاط ورخام وتكسيات</v>
      </c>
      <c r="D116" s="20" t="s">
        <v>1273</v>
      </c>
      <c r="E116" s="20" t="s">
        <v>1274</v>
      </c>
      <c r="F116" s="20" t="s">
        <v>1275</v>
      </c>
      <c r="G116" s="13" t="s">
        <v>1276</v>
      </c>
      <c r="H116" s="20" t="s">
        <v>98</v>
      </c>
      <c r="I116" s="20" t="s">
        <v>1197</v>
      </c>
      <c r="J116" s="19" t="s">
        <v>208</v>
      </c>
      <c r="K116" s="20" t="s">
        <v>1277</v>
      </c>
      <c r="L116" s="20" t="s">
        <v>1278</v>
      </c>
      <c r="M116" s="19" t="s">
        <v>88</v>
      </c>
      <c r="N116" s="19" t="s">
        <v>384</v>
      </c>
      <c r="O116" s="14" t="str">
        <f>VLOOKUP(N116,Lists!$F$5:$G$16,2,FALSE)</f>
        <v>رفض أعمال مع الإزالة</v>
      </c>
      <c r="P116" s="20" t="s">
        <v>1279</v>
      </c>
      <c r="Q116" s="20" t="s">
        <v>1280</v>
      </c>
      <c r="R116" s="19">
        <v>7</v>
      </c>
      <c r="S116" s="20" t="s">
        <v>1281</v>
      </c>
    </row>
    <row r="117" spans="1:19" ht="36" x14ac:dyDescent="0.25">
      <c r="A117" s="10" t="s">
        <v>1282</v>
      </c>
      <c r="B117" s="10" t="s">
        <v>37</v>
      </c>
      <c r="C117" s="12" t="str">
        <f>VLOOKUP(B117,Lists!$A$5:$B$40,2,FALSE)</f>
        <v>بلاط ورخام وتكسيات</v>
      </c>
      <c r="D117" s="8" t="s">
        <v>1283</v>
      </c>
      <c r="E117" s="8" t="s">
        <v>1284</v>
      </c>
      <c r="F117" s="8" t="s">
        <v>1285</v>
      </c>
      <c r="G117" s="10" t="s">
        <v>1286</v>
      </c>
      <c r="H117" s="8" t="s">
        <v>98</v>
      </c>
      <c r="I117" s="8" t="s">
        <v>1287</v>
      </c>
      <c r="J117" s="19" t="s">
        <v>208</v>
      </c>
      <c r="K117" s="8" t="s">
        <v>1288</v>
      </c>
      <c r="L117" s="8" t="s">
        <v>725</v>
      </c>
      <c r="M117" s="19" t="s">
        <v>88</v>
      </c>
      <c r="N117" s="19" t="s">
        <v>211</v>
      </c>
      <c r="O117" s="12" t="str">
        <f>VLOOKUP(N117,Lists!$F$5:$G$16,2,FALSE)</f>
        <v>رفض مواد موردة</v>
      </c>
      <c r="P117" s="8" t="s">
        <v>1289</v>
      </c>
      <c r="Q117" s="8" t="s">
        <v>1288</v>
      </c>
      <c r="R117" s="19">
        <v>3</v>
      </c>
      <c r="S117" s="8" t="s">
        <v>1290</v>
      </c>
    </row>
    <row r="118" spans="1:19" ht="36" x14ac:dyDescent="0.25">
      <c r="A118" s="13" t="s">
        <v>1291</v>
      </c>
      <c r="B118" s="13" t="s">
        <v>37</v>
      </c>
      <c r="C118" s="14" t="str">
        <f>VLOOKUP(B118,Lists!$A$5:$B$40,2,FALSE)</f>
        <v>بلاط ورخام وتكسيات</v>
      </c>
      <c r="D118" s="20" t="s">
        <v>1292</v>
      </c>
      <c r="E118" s="20" t="s">
        <v>1293</v>
      </c>
      <c r="F118" s="20" t="s">
        <v>1294</v>
      </c>
      <c r="G118" s="13" t="s">
        <v>1264</v>
      </c>
      <c r="H118" s="20" t="s">
        <v>98</v>
      </c>
      <c r="I118" s="20" t="s">
        <v>1295</v>
      </c>
      <c r="J118" s="19" t="s">
        <v>208</v>
      </c>
      <c r="K118" s="20" t="s">
        <v>1296</v>
      </c>
      <c r="L118" s="20" t="s">
        <v>1297</v>
      </c>
      <c r="M118" s="19" t="s">
        <v>88</v>
      </c>
      <c r="N118" s="19" t="s">
        <v>384</v>
      </c>
      <c r="O118" s="14" t="str">
        <f>VLOOKUP(N118,Lists!$F$5:$G$16,2,FALSE)</f>
        <v>رفض أعمال مع الإزالة</v>
      </c>
      <c r="P118" s="20" t="s">
        <v>1298</v>
      </c>
      <c r="Q118" s="20" t="s">
        <v>1299</v>
      </c>
      <c r="R118" s="19">
        <v>7</v>
      </c>
      <c r="S118" s="20" t="s">
        <v>1300</v>
      </c>
    </row>
    <row r="119" spans="1:19" ht="18" x14ac:dyDescent="0.25">
      <c r="A119" s="10" t="s">
        <v>1301</v>
      </c>
      <c r="B119" s="10" t="s">
        <v>37</v>
      </c>
      <c r="C119" s="12" t="str">
        <f>VLOOKUP(B119,Lists!$A$5:$B$40,2,FALSE)</f>
        <v>بلاط ورخام وتكسيات</v>
      </c>
      <c r="D119" s="8" t="s">
        <v>1302</v>
      </c>
      <c r="E119" s="8" t="s">
        <v>1303</v>
      </c>
      <c r="F119" s="8" t="s">
        <v>1304</v>
      </c>
      <c r="G119" s="10" t="s">
        <v>1305</v>
      </c>
      <c r="H119" s="8" t="s">
        <v>98</v>
      </c>
      <c r="I119" s="8" t="s">
        <v>1306</v>
      </c>
      <c r="J119" s="19" t="s">
        <v>208</v>
      </c>
      <c r="K119" s="8" t="s">
        <v>1307</v>
      </c>
      <c r="L119" s="8" t="s">
        <v>1278</v>
      </c>
      <c r="M119" s="19" t="s">
        <v>88</v>
      </c>
      <c r="N119" s="19" t="s">
        <v>384</v>
      </c>
      <c r="O119" s="12" t="str">
        <f>VLOOKUP(N119,Lists!$F$5:$G$16,2,FALSE)</f>
        <v>رفض أعمال مع الإزالة</v>
      </c>
      <c r="P119" s="8" t="s">
        <v>1302</v>
      </c>
      <c r="Q119" s="8" t="s">
        <v>1307</v>
      </c>
      <c r="R119" s="19">
        <v>7</v>
      </c>
      <c r="S119" s="8" t="s">
        <v>1308</v>
      </c>
    </row>
    <row r="120" spans="1:19" ht="36" x14ac:dyDescent="0.25">
      <c r="A120" s="13" t="s">
        <v>1309</v>
      </c>
      <c r="B120" s="13" t="s">
        <v>37</v>
      </c>
      <c r="C120" s="14" t="str">
        <f>VLOOKUP(B120,Lists!$A$5:$B$40,2,FALSE)</f>
        <v>بلاط ورخام وتكسيات</v>
      </c>
      <c r="D120" s="20" t="s">
        <v>1310</v>
      </c>
      <c r="E120" s="20" t="s">
        <v>1311</v>
      </c>
      <c r="F120" s="20" t="s">
        <v>1312</v>
      </c>
      <c r="G120" s="13" t="s">
        <v>1305</v>
      </c>
      <c r="H120" s="20" t="s">
        <v>1313</v>
      </c>
      <c r="I120" s="20" t="s">
        <v>1314</v>
      </c>
      <c r="J120" s="19" t="s">
        <v>85</v>
      </c>
      <c r="K120" s="20" t="s">
        <v>1315</v>
      </c>
      <c r="L120" s="20" t="s">
        <v>1316</v>
      </c>
      <c r="M120" s="19" t="s">
        <v>88</v>
      </c>
      <c r="N120" s="19" t="s">
        <v>89</v>
      </c>
      <c r="O120" s="14" t="str">
        <f>VLOOKUP(N120,Lists!$F$5:$G$16,2,FALSE)</f>
        <v>قبول مشروط بمعالجة</v>
      </c>
      <c r="P120" s="20" t="s">
        <v>1317</v>
      </c>
      <c r="Q120" s="20" t="s">
        <v>1318</v>
      </c>
      <c r="R120" s="19">
        <v>7</v>
      </c>
      <c r="S120" s="20" t="s">
        <v>1319</v>
      </c>
    </row>
    <row r="121" spans="1:19" ht="36" x14ac:dyDescent="0.25">
      <c r="A121" s="10" t="s">
        <v>1320</v>
      </c>
      <c r="B121" s="10" t="s">
        <v>37</v>
      </c>
      <c r="C121" s="12" t="str">
        <f>VLOOKUP(B121,Lists!$A$5:$B$40,2,FALSE)</f>
        <v>بلاط ورخام وتكسيات</v>
      </c>
      <c r="D121" s="8" t="s">
        <v>1321</v>
      </c>
      <c r="E121" s="8" t="s">
        <v>1322</v>
      </c>
      <c r="F121" s="8" t="s">
        <v>1323</v>
      </c>
      <c r="G121" s="10" t="s">
        <v>1324</v>
      </c>
      <c r="H121" s="8" t="s">
        <v>98</v>
      </c>
      <c r="I121" s="8" t="s">
        <v>1325</v>
      </c>
      <c r="J121" s="19" t="s">
        <v>208</v>
      </c>
      <c r="K121" s="8" t="s">
        <v>1326</v>
      </c>
      <c r="L121" s="8" t="s">
        <v>1278</v>
      </c>
      <c r="M121" s="19" t="s">
        <v>88</v>
      </c>
      <c r="N121" s="19" t="s">
        <v>384</v>
      </c>
      <c r="O121" s="12" t="str">
        <f>VLOOKUP(N121,Lists!$F$5:$G$16,2,FALSE)</f>
        <v>رفض أعمال مع الإزالة</v>
      </c>
      <c r="P121" s="8" t="s">
        <v>1327</v>
      </c>
      <c r="Q121" s="8" t="s">
        <v>1328</v>
      </c>
      <c r="R121" s="19">
        <v>7</v>
      </c>
      <c r="S121" s="8" t="s">
        <v>1329</v>
      </c>
    </row>
    <row r="122" spans="1:19" ht="36" x14ac:dyDescent="0.25">
      <c r="A122" s="13" t="s">
        <v>1330</v>
      </c>
      <c r="B122" s="13" t="s">
        <v>37</v>
      </c>
      <c r="C122" s="14" t="str">
        <f>VLOOKUP(B122,Lists!$A$5:$B$40,2,FALSE)</f>
        <v>بلاط ورخام وتكسيات</v>
      </c>
      <c r="D122" s="20" t="s">
        <v>1331</v>
      </c>
      <c r="E122" s="20" t="s">
        <v>1332</v>
      </c>
      <c r="F122" s="20" t="s">
        <v>1333</v>
      </c>
      <c r="G122" s="13" t="s">
        <v>1334</v>
      </c>
      <c r="H122" s="20" t="s">
        <v>98</v>
      </c>
      <c r="I122" s="20" t="s">
        <v>627</v>
      </c>
      <c r="J122" s="19" t="s">
        <v>208</v>
      </c>
      <c r="K122" s="20" t="s">
        <v>1335</v>
      </c>
      <c r="L122" s="20" t="s">
        <v>1336</v>
      </c>
      <c r="M122" s="19" t="s">
        <v>88</v>
      </c>
      <c r="N122" s="19" t="s">
        <v>384</v>
      </c>
      <c r="O122" s="14" t="str">
        <f>VLOOKUP(N122,Lists!$F$5:$G$16,2,FALSE)</f>
        <v>رفض أعمال مع الإزالة</v>
      </c>
      <c r="P122" s="20" t="s">
        <v>1337</v>
      </c>
      <c r="Q122" s="20" t="s">
        <v>1338</v>
      </c>
      <c r="R122" s="19">
        <v>3</v>
      </c>
      <c r="S122" s="20" t="s">
        <v>1339</v>
      </c>
    </row>
    <row r="123" spans="1:19" ht="36" x14ac:dyDescent="0.25">
      <c r="A123" s="10" t="s">
        <v>1340</v>
      </c>
      <c r="B123" s="10" t="s">
        <v>37</v>
      </c>
      <c r="C123" s="12" t="str">
        <f>VLOOKUP(B123,Lists!$A$5:$B$40,2,FALSE)</f>
        <v>بلاط ورخام وتكسيات</v>
      </c>
      <c r="D123" s="8" t="s">
        <v>1341</v>
      </c>
      <c r="E123" s="8" t="s">
        <v>1342</v>
      </c>
      <c r="F123" s="8" t="s">
        <v>1343</v>
      </c>
      <c r="G123" s="10" t="s">
        <v>1344</v>
      </c>
      <c r="H123" s="8" t="s">
        <v>98</v>
      </c>
      <c r="I123" s="8" t="s">
        <v>1345</v>
      </c>
      <c r="J123" s="19" t="s">
        <v>246</v>
      </c>
      <c r="K123" s="8" t="s">
        <v>1346</v>
      </c>
      <c r="L123" s="8" t="s">
        <v>1347</v>
      </c>
      <c r="M123" s="19" t="s">
        <v>88</v>
      </c>
      <c r="N123" s="19" t="s">
        <v>249</v>
      </c>
      <c r="O123" s="12" t="str">
        <f>VLOOKUP(N123,Lists!$F$5:$G$16,2,FALSE)</f>
        <v>أمر إيقاف عمل لأسباب السلامة أو الجودة</v>
      </c>
      <c r="P123" s="8" t="s">
        <v>1348</v>
      </c>
      <c r="Q123" s="8" t="s">
        <v>1349</v>
      </c>
      <c r="R123" s="19">
        <v>1</v>
      </c>
      <c r="S123" s="8" t="s">
        <v>1350</v>
      </c>
    </row>
    <row r="124" spans="1:19" ht="18" x14ac:dyDescent="0.25">
      <c r="A124" s="13" t="s">
        <v>1351</v>
      </c>
      <c r="B124" s="13" t="s">
        <v>37</v>
      </c>
      <c r="C124" s="14" t="str">
        <f>VLOOKUP(B124,Lists!$A$5:$B$40,2,FALSE)</f>
        <v>بلاط ورخام وتكسيات</v>
      </c>
      <c r="D124" s="20" t="s">
        <v>1352</v>
      </c>
      <c r="E124" s="20" t="s">
        <v>1353</v>
      </c>
      <c r="F124" s="20" t="s">
        <v>1354</v>
      </c>
      <c r="G124" s="13" t="s">
        <v>1355</v>
      </c>
      <c r="H124" s="20" t="s">
        <v>98</v>
      </c>
      <c r="I124" s="20" t="s">
        <v>1154</v>
      </c>
      <c r="J124" s="19" t="s">
        <v>208</v>
      </c>
      <c r="K124" s="20" t="s">
        <v>1278</v>
      </c>
      <c r="L124" s="20" t="s">
        <v>1278</v>
      </c>
      <c r="M124" s="19" t="s">
        <v>88</v>
      </c>
      <c r="N124" s="19" t="s">
        <v>384</v>
      </c>
      <c r="O124" s="14" t="str">
        <f>VLOOKUP(N124,Lists!$F$5:$G$16,2,FALSE)</f>
        <v>رفض أعمال مع الإزالة</v>
      </c>
      <c r="P124" s="20" t="s">
        <v>1356</v>
      </c>
      <c r="Q124" s="20" t="s">
        <v>1357</v>
      </c>
      <c r="R124" s="19">
        <v>7</v>
      </c>
      <c r="S124" s="20" t="s">
        <v>1358</v>
      </c>
    </row>
    <row r="125" spans="1:19" ht="18" x14ac:dyDescent="0.25">
      <c r="A125" s="10" t="s">
        <v>1359</v>
      </c>
      <c r="B125" s="10" t="s">
        <v>37</v>
      </c>
      <c r="C125" s="12" t="str">
        <f>VLOOKUP(B125,Lists!$A$5:$B$40,2,FALSE)</f>
        <v>بلاط ورخام وتكسيات</v>
      </c>
      <c r="D125" s="8" t="s">
        <v>1360</v>
      </c>
      <c r="E125" s="8" t="s">
        <v>1361</v>
      </c>
      <c r="F125" s="8" t="s">
        <v>1362</v>
      </c>
      <c r="G125" s="10" t="s">
        <v>1363</v>
      </c>
      <c r="H125" s="8" t="s">
        <v>98</v>
      </c>
      <c r="I125" s="8" t="s">
        <v>1056</v>
      </c>
      <c r="J125" s="19" t="s">
        <v>208</v>
      </c>
      <c r="K125" s="8" t="s">
        <v>1288</v>
      </c>
      <c r="L125" s="8" t="s">
        <v>725</v>
      </c>
      <c r="M125" s="19" t="s">
        <v>88</v>
      </c>
      <c r="N125" s="19" t="s">
        <v>211</v>
      </c>
      <c r="O125" s="12" t="str">
        <f>VLOOKUP(N125,Lists!$F$5:$G$16,2,FALSE)</f>
        <v>رفض مواد موردة</v>
      </c>
      <c r="P125" s="8" t="s">
        <v>1364</v>
      </c>
      <c r="Q125" s="8" t="s">
        <v>1288</v>
      </c>
      <c r="R125" s="19">
        <v>3</v>
      </c>
      <c r="S125" s="8" t="s">
        <v>1365</v>
      </c>
    </row>
    <row r="126" spans="1:19" ht="36" x14ac:dyDescent="0.25">
      <c r="A126" s="13" t="s">
        <v>1366</v>
      </c>
      <c r="B126" s="13" t="s">
        <v>37</v>
      </c>
      <c r="C126" s="14" t="str">
        <f>VLOOKUP(B126,Lists!$A$5:$B$40,2,FALSE)</f>
        <v>بلاط ورخام وتكسيات</v>
      </c>
      <c r="D126" s="20" t="s">
        <v>1367</v>
      </c>
      <c r="E126" s="20" t="s">
        <v>1368</v>
      </c>
      <c r="F126" s="20" t="s">
        <v>1369</v>
      </c>
      <c r="G126" s="13" t="s">
        <v>1370</v>
      </c>
      <c r="H126" s="20" t="s">
        <v>98</v>
      </c>
      <c r="I126" s="20" t="s">
        <v>1154</v>
      </c>
      <c r="J126" s="19" t="s">
        <v>208</v>
      </c>
      <c r="K126" s="20" t="s">
        <v>1371</v>
      </c>
      <c r="L126" s="20" t="s">
        <v>1156</v>
      </c>
      <c r="M126" s="19" t="s">
        <v>88</v>
      </c>
      <c r="N126" s="19" t="s">
        <v>384</v>
      </c>
      <c r="O126" s="14" t="str">
        <f>VLOOKUP(N126,Lists!$F$5:$G$16,2,FALSE)</f>
        <v>رفض أعمال مع الإزالة</v>
      </c>
      <c r="P126" s="20" t="s">
        <v>1367</v>
      </c>
      <c r="Q126" s="20" t="s">
        <v>1372</v>
      </c>
      <c r="R126" s="19">
        <v>7</v>
      </c>
      <c r="S126" s="20" t="s">
        <v>1373</v>
      </c>
    </row>
    <row r="127" spans="1:19" ht="36" x14ac:dyDescent="0.25">
      <c r="A127" s="10" t="s">
        <v>1374</v>
      </c>
      <c r="B127" s="10" t="s">
        <v>37</v>
      </c>
      <c r="C127" s="12" t="str">
        <f>VLOOKUP(B127,Lists!$A$5:$B$40,2,FALSE)</f>
        <v>بلاط ورخام وتكسيات</v>
      </c>
      <c r="D127" s="8" t="s">
        <v>1375</v>
      </c>
      <c r="E127" s="8" t="s">
        <v>1376</v>
      </c>
      <c r="F127" s="8" t="s">
        <v>1377</v>
      </c>
      <c r="G127" s="10" t="s">
        <v>1378</v>
      </c>
      <c r="H127" s="8" t="s">
        <v>98</v>
      </c>
      <c r="I127" s="8" t="s">
        <v>627</v>
      </c>
      <c r="J127" s="19" t="s">
        <v>85</v>
      </c>
      <c r="K127" s="8" t="s">
        <v>1379</v>
      </c>
      <c r="L127" s="8" t="s">
        <v>1380</v>
      </c>
      <c r="M127" s="19" t="s">
        <v>88</v>
      </c>
      <c r="N127" s="19" t="s">
        <v>89</v>
      </c>
      <c r="O127" s="12" t="str">
        <f>VLOOKUP(N127,Lists!$F$5:$G$16,2,FALSE)</f>
        <v>قبول مشروط بمعالجة</v>
      </c>
      <c r="P127" s="8" t="s">
        <v>1381</v>
      </c>
      <c r="Q127" s="8" t="s">
        <v>1382</v>
      </c>
      <c r="R127" s="19">
        <v>3</v>
      </c>
      <c r="S127" s="8" t="s">
        <v>1383</v>
      </c>
    </row>
    <row r="128" spans="1:19" ht="36" x14ac:dyDescent="0.25">
      <c r="A128" s="13" t="s">
        <v>1384</v>
      </c>
      <c r="B128" s="13" t="s">
        <v>36</v>
      </c>
      <c r="C128" s="14" t="str">
        <f>VLOOKUP(B128,Lists!$A$5:$B$40,2,FALSE)</f>
        <v>عزل مائي وحراري</v>
      </c>
      <c r="D128" s="20" t="s">
        <v>1385</v>
      </c>
      <c r="E128" s="20" t="s">
        <v>1386</v>
      </c>
      <c r="F128" s="20" t="s">
        <v>1387</v>
      </c>
      <c r="G128" s="13" t="s">
        <v>1388</v>
      </c>
      <c r="H128" s="20" t="s">
        <v>98</v>
      </c>
      <c r="I128" s="20" t="s">
        <v>1389</v>
      </c>
      <c r="J128" s="19" t="s">
        <v>208</v>
      </c>
      <c r="K128" s="20" t="s">
        <v>1390</v>
      </c>
      <c r="L128" s="20" t="s">
        <v>1391</v>
      </c>
      <c r="M128" s="19" t="s">
        <v>88</v>
      </c>
      <c r="N128" s="19" t="s">
        <v>519</v>
      </c>
      <c r="O128" s="14" t="str">
        <f>VLOOKUP(N128,Lists!$F$5:$G$16,2,FALSE)</f>
        <v>إشعار إعادة فحص أو اختبار</v>
      </c>
      <c r="P128" s="20" t="s">
        <v>1392</v>
      </c>
      <c r="Q128" s="20" t="s">
        <v>1393</v>
      </c>
      <c r="R128" s="19">
        <v>7</v>
      </c>
      <c r="S128" s="20" t="s">
        <v>1394</v>
      </c>
    </row>
    <row r="129" spans="1:19" ht="36" x14ac:dyDescent="0.25">
      <c r="A129" s="10" t="s">
        <v>1395</v>
      </c>
      <c r="B129" s="10" t="s">
        <v>36</v>
      </c>
      <c r="C129" s="12" t="str">
        <f>VLOOKUP(B129,Lists!$A$5:$B$40,2,FALSE)</f>
        <v>عزل مائي وحراري</v>
      </c>
      <c r="D129" s="8" t="s">
        <v>1396</v>
      </c>
      <c r="E129" s="8" t="s">
        <v>1397</v>
      </c>
      <c r="F129" s="8" t="s">
        <v>1398</v>
      </c>
      <c r="G129" s="10" t="s">
        <v>1399</v>
      </c>
      <c r="H129" s="8" t="s">
        <v>98</v>
      </c>
      <c r="I129" s="8" t="s">
        <v>1400</v>
      </c>
      <c r="J129" s="19" t="s">
        <v>208</v>
      </c>
      <c r="K129" s="8" t="s">
        <v>1401</v>
      </c>
      <c r="L129" s="8" t="s">
        <v>1402</v>
      </c>
      <c r="M129" s="19" t="s">
        <v>88</v>
      </c>
      <c r="N129" s="19" t="s">
        <v>519</v>
      </c>
      <c r="O129" s="12" t="str">
        <f>VLOOKUP(N129,Lists!$F$5:$G$16,2,FALSE)</f>
        <v>إشعار إعادة فحص أو اختبار</v>
      </c>
      <c r="P129" s="8" t="s">
        <v>1396</v>
      </c>
      <c r="Q129" s="8" t="s">
        <v>1403</v>
      </c>
      <c r="R129" s="19">
        <v>7</v>
      </c>
      <c r="S129" s="8" t="s">
        <v>1404</v>
      </c>
    </row>
    <row r="130" spans="1:19" ht="36" x14ac:dyDescent="0.25">
      <c r="A130" s="13" t="s">
        <v>1405</v>
      </c>
      <c r="B130" s="13" t="s">
        <v>36</v>
      </c>
      <c r="C130" s="14" t="str">
        <f>VLOOKUP(B130,Lists!$A$5:$B$40,2,FALSE)</f>
        <v>عزل مائي وحراري</v>
      </c>
      <c r="D130" s="20" t="s">
        <v>1406</v>
      </c>
      <c r="E130" s="20" t="s">
        <v>1407</v>
      </c>
      <c r="F130" s="20" t="s">
        <v>1408</v>
      </c>
      <c r="G130" s="13" t="s">
        <v>1388</v>
      </c>
      <c r="H130" s="20" t="s">
        <v>98</v>
      </c>
      <c r="I130" s="20" t="s">
        <v>1409</v>
      </c>
      <c r="J130" s="19" t="s">
        <v>100</v>
      </c>
      <c r="K130" s="20" t="s">
        <v>1410</v>
      </c>
      <c r="L130" s="20" t="s">
        <v>991</v>
      </c>
      <c r="M130" s="19" t="s">
        <v>88</v>
      </c>
      <c r="N130" s="19" t="s">
        <v>519</v>
      </c>
      <c r="O130" s="14" t="str">
        <f>VLOOKUP(N130,Lists!$F$5:$G$16,2,FALSE)</f>
        <v>إشعار إعادة فحص أو اختبار</v>
      </c>
      <c r="P130" s="20" t="s">
        <v>1411</v>
      </c>
      <c r="Q130" s="20" t="s">
        <v>1412</v>
      </c>
      <c r="R130" s="19">
        <v>3</v>
      </c>
      <c r="S130" s="20" t="s">
        <v>1413</v>
      </c>
    </row>
    <row r="131" spans="1:19" ht="36" x14ac:dyDescent="0.25">
      <c r="A131" s="10" t="s">
        <v>1414</v>
      </c>
      <c r="B131" s="10" t="s">
        <v>36</v>
      </c>
      <c r="C131" s="12" t="str">
        <f>VLOOKUP(B131,Lists!$A$5:$B$40,2,FALSE)</f>
        <v>عزل مائي وحراري</v>
      </c>
      <c r="D131" s="8" t="s">
        <v>1415</v>
      </c>
      <c r="E131" s="8" t="s">
        <v>1416</v>
      </c>
      <c r="F131" s="8" t="s">
        <v>1417</v>
      </c>
      <c r="G131" s="10" t="s">
        <v>1418</v>
      </c>
      <c r="H131" s="8" t="s">
        <v>98</v>
      </c>
      <c r="I131" s="8" t="s">
        <v>1419</v>
      </c>
      <c r="J131" s="19" t="s">
        <v>208</v>
      </c>
      <c r="K131" s="8" t="s">
        <v>1420</v>
      </c>
      <c r="L131" s="8" t="s">
        <v>1421</v>
      </c>
      <c r="M131" s="19" t="s">
        <v>88</v>
      </c>
      <c r="N131" s="19" t="s">
        <v>519</v>
      </c>
      <c r="O131" s="12" t="str">
        <f>VLOOKUP(N131,Lists!$F$5:$G$16,2,FALSE)</f>
        <v>إشعار إعادة فحص أو اختبار</v>
      </c>
      <c r="P131" s="8" t="s">
        <v>1422</v>
      </c>
      <c r="Q131" s="8" t="s">
        <v>1403</v>
      </c>
      <c r="R131" s="19">
        <v>14</v>
      </c>
      <c r="S131" s="8" t="s">
        <v>1423</v>
      </c>
    </row>
    <row r="132" spans="1:19" ht="54" x14ac:dyDescent="0.25">
      <c r="A132" s="13" t="s">
        <v>1424</v>
      </c>
      <c r="B132" s="13" t="s">
        <v>36</v>
      </c>
      <c r="C132" s="14" t="str">
        <f>VLOOKUP(B132,Lists!$A$5:$B$40,2,FALSE)</f>
        <v>عزل مائي وحراري</v>
      </c>
      <c r="D132" s="20" t="s">
        <v>1425</v>
      </c>
      <c r="E132" s="20" t="s">
        <v>1426</v>
      </c>
      <c r="F132" s="20" t="s">
        <v>1427</v>
      </c>
      <c r="G132" s="13" t="s">
        <v>1428</v>
      </c>
      <c r="H132" s="20" t="s">
        <v>98</v>
      </c>
      <c r="I132" s="20" t="s">
        <v>1429</v>
      </c>
      <c r="J132" s="19" t="s">
        <v>208</v>
      </c>
      <c r="K132" s="20" t="s">
        <v>1430</v>
      </c>
      <c r="L132" s="20" t="s">
        <v>1431</v>
      </c>
      <c r="M132" s="19" t="s">
        <v>88</v>
      </c>
      <c r="N132" s="19" t="s">
        <v>103</v>
      </c>
      <c r="O132" s="14" t="str">
        <f>VLOOKUP(N132,Lists!$F$5:$G$16,2,FALSE)</f>
        <v>إشعار عدم مطابقة NCR</v>
      </c>
      <c r="P132" s="20" t="s">
        <v>1432</v>
      </c>
      <c r="Q132" s="20" t="s">
        <v>1433</v>
      </c>
      <c r="R132" s="19">
        <v>3</v>
      </c>
      <c r="S132" s="20" t="s">
        <v>1434</v>
      </c>
    </row>
    <row r="133" spans="1:19" ht="36" x14ac:dyDescent="0.25">
      <c r="A133" s="10" t="s">
        <v>1435</v>
      </c>
      <c r="B133" s="10" t="s">
        <v>36</v>
      </c>
      <c r="C133" s="12" t="str">
        <f>VLOOKUP(B133,Lists!$A$5:$B$40,2,FALSE)</f>
        <v>عزل مائي وحراري</v>
      </c>
      <c r="D133" s="8" t="s">
        <v>1436</v>
      </c>
      <c r="E133" s="8" t="s">
        <v>1437</v>
      </c>
      <c r="F133" s="8" t="s">
        <v>1438</v>
      </c>
      <c r="G133" s="10" t="s">
        <v>1439</v>
      </c>
      <c r="H133" s="8" t="s">
        <v>462</v>
      </c>
      <c r="I133" s="8" t="s">
        <v>772</v>
      </c>
      <c r="J133" s="19" t="s">
        <v>173</v>
      </c>
      <c r="K133" s="8" t="s">
        <v>1440</v>
      </c>
      <c r="L133" s="8" t="s">
        <v>453</v>
      </c>
      <c r="M133" s="19" t="s">
        <v>440</v>
      </c>
      <c r="N133" s="19" t="s">
        <v>441</v>
      </c>
      <c r="O133" s="12" t="str">
        <f>VLOOKUP(N133,Lists!$F$5:$G$16,2,FALSE)</f>
        <v>الرد على خلاف في القياس والحصر</v>
      </c>
      <c r="P133" s="8" t="s">
        <v>1441</v>
      </c>
      <c r="Q133" s="8" t="s">
        <v>1442</v>
      </c>
      <c r="R133" s="19">
        <v>7</v>
      </c>
      <c r="S133" s="8" t="s">
        <v>1443</v>
      </c>
    </row>
    <row r="134" spans="1:19" ht="36" x14ac:dyDescent="0.25">
      <c r="A134" s="13" t="s">
        <v>1444</v>
      </c>
      <c r="B134" s="13" t="s">
        <v>36</v>
      </c>
      <c r="C134" s="14" t="str">
        <f>VLOOKUP(B134,Lists!$A$5:$B$40,2,FALSE)</f>
        <v>عزل مائي وحراري</v>
      </c>
      <c r="D134" s="20" t="s">
        <v>1445</v>
      </c>
      <c r="E134" s="20" t="s">
        <v>1446</v>
      </c>
      <c r="F134" s="20" t="s">
        <v>1447</v>
      </c>
      <c r="G134" s="13" t="s">
        <v>1418</v>
      </c>
      <c r="H134" s="20" t="s">
        <v>462</v>
      </c>
      <c r="I134" s="20" t="s">
        <v>772</v>
      </c>
      <c r="J134" s="19" t="s">
        <v>347</v>
      </c>
      <c r="K134" s="20" t="s">
        <v>1448</v>
      </c>
      <c r="L134" s="20" t="s">
        <v>453</v>
      </c>
      <c r="M134" s="19" t="s">
        <v>440</v>
      </c>
      <c r="N134" s="19" t="s">
        <v>441</v>
      </c>
      <c r="O134" s="14" t="str">
        <f>VLOOKUP(N134,Lists!$F$5:$G$16,2,FALSE)</f>
        <v>الرد على خلاف في القياس والحصر</v>
      </c>
      <c r="P134" s="20" t="s">
        <v>1449</v>
      </c>
      <c r="Q134" s="20" t="s">
        <v>1450</v>
      </c>
      <c r="R134" s="19">
        <v>7</v>
      </c>
      <c r="S134" s="20" t="s">
        <v>1451</v>
      </c>
    </row>
    <row r="135" spans="1:19" ht="18" x14ac:dyDescent="0.25">
      <c r="A135" s="10" t="s">
        <v>1452</v>
      </c>
      <c r="B135" s="10" t="s">
        <v>36</v>
      </c>
      <c r="C135" s="12" t="str">
        <f>VLOOKUP(B135,Lists!$A$5:$B$40,2,FALSE)</f>
        <v>عزل مائي وحراري</v>
      </c>
      <c r="D135" s="8" t="s">
        <v>1453</v>
      </c>
      <c r="E135" s="8" t="s">
        <v>1454</v>
      </c>
      <c r="F135" s="8" t="s">
        <v>1455</v>
      </c>
      <c r="G135" s="10" t="s">
        <v>1456</v>
      </c>
      <c r="H135" s="8" t="s">
        <v>98</v>
      </c>
      <c r="I135" s="8" t="s">
        <v>1457</v>
      </c>
      <c r="J135" s="19" t="s">
        <v>208</v>
      </c>
      <c r="K135" s="8" t="s">
        <v>1458</v>
      </c>
      <c r="L135" s="8" t="s">
        <v>1156</v>
      </c>
      <c r="M135" s="19" t="s">
        <v>88</v>
      </c>
      <c r="N135" s="19" t="s">
        <v>384</v>
      </c>
      <c r="O135" s="12" t="str">
        <f>VLOOKUP(N135,Lists!$F$5:$G$16,2,FALSE)</f>
        <v>رفض أعمال مع الإزالة</v>
      </c>
      <c r="P135" s="8" t="s">
        <v>1459</v>
      </c>
      <c r="Q135" s="8" t="s">
        <v>1460</v>
      </c>
      <c r="R135" s="19">
        <v>7</v>
      </c>
      <c r="S135" s="8" t="s">
        <v>1461</v>
      </c>
    </row>
    <row r="136" spans="1:19" ht="18" x14ac:dyDescent="0.25">
      <c r="A136" s="13" t="s">
        <v>1462</v>
      </c>
      <c r="B136" s="13" t="s">
        <v>36</v>
      </c>
      <c r="C136" s="14" t="str">
        <f>VLOOKUP(B136,Lists!$A$5:$B$40,2,FALSE)</f>
        <v>عزل مائي وحراري</v>
      </c>
      <c r="D136" s="20" t="s">
        <v>1463</v>
      </c>
      <c r="E136" s="20" t="s">
        <v>1464</v>
      </c>
      <c r="F136" s="20" t="s">
        <v>1465</v>
      </c>
      <c r="G136" s="13" t="s">
        <v>1456</v>
      </c>
      <c r="H136" s="20" t="s">
        <v>1466</v>
      </c>
      <c r="I136" s="20" t="s">
        <v>1134</v>
      </c>
      <c r="J136" s="19" t="s">
        <v>208</v>
      </c>
      <c r="K136" s="20" t="s">
        <v>1467</v>
      </c>
      <c r="L136" s="20" t="s">
        <v>1156</v>
      </c>
      <c r="M136" s="19" t="s">
        <v>88</v>
      </c>
      <c r="N136" s="19" t="s">
        <v>384</v>
      </c>
      <c r="O136" s="14" t="str">
        <f>VLOOKUP(N136,Lists!$F$5:$G$16,2,FALSE)</f>
        <v>رفض أعمال مع الإزالة</v>
      </c>
      <c r="P136" s="20" t="s">
        <v>1468</v>
      </c>
      <c r="Q136" s="20" t="s">
        <v>1469</v>
      </c>
      <c r="R136" s="19">
        <v>7</v>
      </c>
      <c r="S136" s="20" t="s">
        <v>1470</v>
      </c>
    </row>
    <row r="137" spans="1:19" ht="18" x14ac:dyDescent="0.25">
      <c r="A137" s="10" t="s">
        <v>1471</v>
      </c>
      <c r="B137" s="10" t="s">
        <v>36</v>
      </c>
      <c r="C137" s="12" t="str">
        <f>VLOOKUP(B137,Lists!$A$5:$B$40,2,FALSE)</f>
        <v>عزل مائي وحراري</v>
      </c>
      <c r="D137" s="8" t="s">
        <v>1472</v>
      </c>
      <c r="E137" s="8" t="s">
        <v>1473</v>
      </c>
      <c r="F137" s="8" t="s">
        <v>1474</v>
      </c>
      <c r="G137" s="10" t="s">
        <v>1399</v>
      </c>
      <c r="H137" s="8" t="s">
        <v>98</v>
      </c>
      <c r="I137" s="8" t="s">
        <v>627</v>
      </c>
      <c r="J137" s="19" t="s">
        <v>208</v>
      </c>
      <c r="K137" s="8" t="s">
        <v>1475</v>
      </c>
      <c r="L137" s="8" t="s">
        <v>1156</v>
      </c>
      <c r="M137" s="19" t="s">
        <v>88</v>
      </c>
      <c r="N137" s="19" t="s">
        <v>384</v>
      </c>
      <c r="O137" s="12" t="str">
        <f>VLOOKUP(N137,Lists!$F$5:$G$16,2,FALSE)</f>
        <v>رفض أعمال مع الإزالة</v>
      </c>
      <c r="P137" s="8" t="s">
        <v>1472</v>
      </c>
      <c r="Q137" s="8" t="s">
        <v>1476</v>
      </c>
      <c r="R137" s="19">
        <v>7</v>
      </c>
      <c r="S137" s="8" t="s">
        <v>1477</v>
      </c>
    </row>
    <row r="138" spans="1:19" ht="36" x14ac:dyDescent="0.25">
      <c r="A138" s="13" t="s">
        <v>1478</v>
      </c>
      <c r="B138" s="13" t="s">
        <v>36</v>
      </c>
      <c r="C138" s="14" t="str">
        <f>VLOOKUP(B138,Lists!$A$5:$B$40,2,FALSE)</f>
        <v>عزل مائي وحراري</v>
      </c>
      <c r="D138" s="20" t="s">
        <v>1479</v>
      </c>
      <c r="E138" s="20" t="s">
        <v>1322</v>
      </c>
      <c r="F138" s="20" t="s">
        <v>1480</v>
      </c>
      <c r="G138" s="13" t="s">
        <v>1481</v>
      </c>
      <c r="H138" s="20" t="s">
        <v>1482</v>
      </c>
      <c r="I138" s="20" t="s">
        <v>1483</v>
      </c>
      <c r="J138" s="19" t="s">
        <v>208</v>
      </c>
      <c r="K138" s="20" t="s">
        <v>1484</v>
      </c>
      <c r="L138" s="20" t="s">
        <v>1156</v>
      </c>
      <c r="M138" s="19" t="s">
        <v>88</v>
      </c>
      <c r="N138" s="19" t="s">
        <v>384</v>
      </c>
      <c r="O138" s="14" t="str">
        <f>VLOOKUP(N138,Lists!$F$5:$G$16,2,FALSE)</f>
        <v>رفض أعمال مع الإزالة</v>
      </c>
      <c r="P138" s="20" t="s">
        <v>1485</v>
      </c>
      <c r="Q138" s="20" t="s">
        <v>1486</v>
      </c>
      <c r="R138" s="19">
        <v>14</v>
      </c>
      <c r="S138" s="20" t="s">
        <v>1487</v>
      </c>
    </row>
    <row r="139" spans="1:19" ht="18" x14ac:dyDescent="0.25">
      <c r="A139" s="10" t="s">
        <v>1488</v>
      </c>
      <c r="B139" s="10" t="s">
        <v>36</v>
      </c>
      <c r="C139" s="12" t="str">
        <f>VLOOKUP(B139,Lists!$A$5:$B$40,2,FALSE)</f>
        <v>عزل مائي وحراري</v>
      </c>
      <c r="D139" s="8" t="s">
        <v>1489</v>
      </c>
      <c r="E139" s="8" t="s">
        <v>1490</v>
      </c>
      <c r="F139" s="8" t="s">
        <v>1491</v>
      </c>
      <c r="G139" s="10" t="s">
        <v>1492</v>
      </c>
      <c r="H139" s="8" t="s">
        <v>98</v>
      </c>
      <c r="I139" s="8" t="s">
        <v>627</v>
      </c>
      <c r="J139" s="19" t="s">
        <v>85</v>
      </c>
      <c r="K139" s="8" t="s">
        <v>1493</v>
      </c>
      <c r="L139" s="8" t="s">
        <v>1336</v>
      </c>
      <c r="M139" s="19" t="s">
        <v>88</v>
      </c>
      <c r="N139" s="19" t="s">
        <v>89</v>
      </c>
      <c r="O139" s="12" t="str">
        <f>VLOOKUP(N139,Lists!$F$5:$G$16,2,FALSE)</f>
        <v>قبول مشروط بمعالجة</v>
      </c>
      <c r="P139" s="8" t="s">
        <v>1494</v>
      </c>
      <c r="Q139" s="8" t="s">
        <v>1495</v>
      </c>
      <c r="R139" s="19">
        <v>3</v>
      </c>
      <c r="S139" s="8" t="s">
        <v>1496</v>
      </c>
    </row>
    <row r="140" spans="1:19" ht="36" x14ac:dyDescent="0.25">
      <c r="A140" s="13" t="s">
        <v>1497</v>
      </c>
      <c r="B140" s="13" t="s">
        <v>36</v>
      </c>
      <c r="C140" s="14" t="str">
        <f>VLOOKUP(B140,Lists!$A$5:$B$40,2,FALSE)</f>
        <v>عزل مائي وحراري</v>
      </c>
      <c r="D140" s="20" t="s">
        <v>1498</v>
      </c>
      <c r="E140" s="20" t="s">
        <v>1499</v>
      </c>
      <c r="F140" s="20" t="s">
        <v>1500</v>
      </c>
      <c r="G140" s="13" t="s">
        <v>1501</v>
      </c>
      <c r="H140" s="20" t="s">
        <v>98</v>
      </c>
      <c r="I140" s="20" t="s">
        <v>1502</v>
      </c>
      <c r="J140" s="19" t="s">
        <v>208</v>
      </c>
      <c r="K140" s="20" t="s">
        <v>1503</v>
      </c>
      <c r="L140" s="20" t="s">
        <v>1156</v>
      </c>
      <c r="M140" s="19" t="s">
        <v>88</v>
      </c>
      <c r="N140" s="19" t="s">
        <v>103</v>
      </c>
      <c r="O140" s="14" t="str">
        <f>VLOOKUP(N140,Lists!$F$5:$G$16,2,FALSE)</f>
        <v>إشعار عدم مطابقة NCR</v>
      </c>
      <c r="P140" s="20" t="s">
        <v>1504</v>
      </c>
      <c r="Q140" s="20" t="s">
        <v>1505</v>
      </c>
      <c r="R140" s="19">
        <v>7</v>
      </c>
      <c r="S140" s="20" t="s">
        <v>1506</v>
      </c>
    </row>
    <row r="141" spans="1:19" ht="36" x14ac:dyDescent="0.25">
      <c r="A141" s="10" t="s">
        <v>1507</v>
      </c>
      <c r="B141" s="10" t="s">
        <v>31</v>
      </c>
      <c r="C141" s="12" t="str">
        <f>VLOOKUP(B141,Lists!$A$5:$B$40,2,FALSE)</f>
        <v>خزانات وبيارات</v>
      </c>
      <c r="D141" s="8" t="s">
        <v>1508</v>
      </c>
      <c r="E141" s="8" t="s">
        <v>1509</v>
      </c>
      <c r="F141" s="8" t="s">
        <v>1510</v>
      </c>
      <c r="G141" s="10" t="s">
        <v>1511</v>
      </c>
      <c r="H141" s="8" t="s">
        <v>1512</v>
      </c>
      <c r="I141" s="8" t="s">
        <v>1513</v>
      </c>
      <c r="J141" s="19" t="s">
        <v>100</v>
      </c>
      <c r="K141" s="8" t="s">
        <v>1514</v>
      </c>
      <c r="L141" s="8" t="s">
        <v>991</v>
      </c>
      <c r="M141" s="19" t="s">
        <v>88</v>
      </c>
      <c r="N141" s="19" t="s">
        <v>519</v>
      </c>
      <c r="O141" s="12" t="str">
        <f>VLOOKUP(N141,Lists!$F$5:$G$16,2,FALSE)</f>
        <v>إشعار إعادة فحص أو اختبار</v>
      </c>
      <c r="P141" s="8" t="s">
        <v>1508</v>
      </c>
      <c r="Q141" s="8" t="s">
        <v>1515</v>
      </c>
      <c r="R141" s="19">
        <v>7</v>
      </c>
      <c r="S141" s="8" t="s">
        <v>1516</v>
      </c>
    </row>
    <row r="142" spans="1:19" ht="36" x14ac:dyDescent="0.25">
      <c r="A142" s="13" t="s">
        <v>1517</v>
      </c>
      <c r="B142" s="13" t="s">
        <v>31</v>
      </c>
      <c r="C142" s="14" t="str">
        <f>VLOOKUP(B142,Lists!$A$5:$B$40,2,FALSE)</f>
        <v>خزانات وبيارات</v>
      </c>
      <c r="D142" s="20" t="s">
        <v>1518</v>
      </c>
      <c r="E142" s="20" t="s">
        <v>1519</v>
      </c>
      <c r="F142" s="20" t="s">
        <v>1520</v>
      </c>
      <c r="G142" s="13" t="s">
        <v>1521</v>
      </c>
      <c r="H142" s="20" t="s">
        <v>98</v>
      </c>
      <c r="I142" s="20" t="s">
        <v>627</v>
      </c>
      <c r="J142" s="19" t="s">
        <v>208</v>
      </c>
      <c r="K142" s="20" t="s">
        <v>1522</v>
      </c>
      <c r="L142" s="20" t="s">
        <v>1156</v>
      </c>
      <c r="M142" s="19" t="s">
        <v>88</v>
      </c>
      <c r="N142" s="19" t="s">
        <v>384</v>
      </c>
      <c r="O142" s="14" t="str">
        <f>VLOOKUP(N142,Lists!$F$5:$G$16,2,FALSE)</f>
        <v>رفض أعمال مع الإزالة</v>
      </c>
      <c r="P142" s="20" t="s">
        <v>1523</v>
      </c>
      <c r="Q142" s="20" t="s">
        <v>1524</v>
      </c>
      <c r="R142" s="19">
        <v>7</v>
      </c>
      <c r="S142" s="20" t="s">
        <v>1525</v>
      </c>
    </row>
    <row r="143" spans="1:19" ht="36" x14ac:dyDescent="0.25">
      <c r="A143" s="10" t="s">
        <v>1526</v>
      </c>
      <c r="B143" s="10" t="s">
        <v>42</v>
      </c>
      <c r="C143" s="12" t="str">
        <f>VLOOKUP(B143,Lists!$A$5:$B$40,2,FALSE)</f>
        <v>صحي وتغذية وصرف</v>
      </c>
      <c r="D143" s="8" t="s">
        <v>1527</v>
      </c>
      <c r="E143" s="8" t="s">
        <v>1528</v>
      </c>
      <c r="F143" s="8" t="s">
        <v>1529</v>
      </c>
      <c r="G143" s="10" t="s">
        <v>1530</v>
      </c>
      <c r="H143" s="8" t="s">
        <v>98</v>
      </c>
      <c r="I143" s="8" t="s">
        <v>1400</v>
      </c>
      <c r="J143" s="19" t="s">
        <v>208</v>
      </c>
      <c r="K143" s="8" t="s">
        <v>1420</v>
      </c>
      <c r="L143" s="8" t="s">
        <v>1531</v>
      </c>
      <c r="M143" s="19" t="s">
        <v>88</v>
      </c>
      <c r="N143" s="19" t="s">
        <v>519</v>
      </c>
      <c r="O143" s="12" t="str">
        <f>VLOOKUP(N143,Lists!$F$5:$G$16,2,FALSE)</f>
        <v>إشعار إعادة فحص أو اختبار</v>
      </c>
      <c r="P143" s="8" t="s">
        <v>1532</v>
      </c>
      <c r="Q143" s="8" t="s">
        <v>1533</v>
      </c>
      <c r="R143" s="19">
        <v>3</v>
      </c>
      <c r="S143" s="8" t="s">
        <v>1534</v>
      </c>
    </row>
    <row r="144" spans="1:19" ht="36" x14ac:dyDescent="0.25">
      <c r="A144" s="13" t="s">
        <v>1535</v>
      </c>
      <c r="B144" s="13" t="s">
        <v>42</v>
      </c>
      <c r="C144" s="14" t="str">
        <f>VLOOKUP(B144,Lists!$A$5:$B$40,2,FALSE)</f>
        <v>صحي وتغذية وصرف</v>
      </c>
      <c r="D144" s="20" t="s">
        <v>1536</v>
      </c>
      <c r="E144" s="20" t="s">
        <v>1537</v>
      </c>
      <c r="F144" s="20" t="s">
        <v>1538</v>
      </c>
      <c r="G144" s="13" t="s">
        <v>1539</v>
      </c>
      <c r="H144" s="20" t="s">
        <v>98</v>
      </c>
      <c r="I144" s="20" t="s">
        <v>1540</v>
      </c>
      <c r="J144" s="19" t="s">
        <v>208</v>
      </c>
      <c r="K144" s="20" t="s">
        <v>1420</v>
      </c>
      <c r="L144" s="20" t="s">
        <v>1541</v>
      </c>
      <c r="M144" s="19" t="s">
        <v>88</v>
      </c>
      <c r="N144" s="19" t="s">
        <v>519</v>
      </c>
      <c r="O144" s="14" t="str">
        <f>VLOOKUP(N144,Lists!$F$5:$G$16,2,FALSE)</f>
        <v>إشعار إعادة فحص أو اختبار</v>
      </c>
      <c r="P144" s="20" t="s">
        <v>1542</v>
      </c>
      <c r="Q144" s="20" t="s">
        <v>1543</v>
      </c>
      <c r="R144" s="19">
        <v>3</v>
      </c>
      <c r="S144" s="20" t="s">
        <v>1544</v>
      </c>
    </row>
    <row r="145" spans="1:19" ht="36" x14ac:dyDescent="0.25">
      <c r="A145" s="10" t="s">
        <v>1545</v>
      </c>
      <c r="B145" s="10" t="s">
        <v>42</v>
      </c>
      <c r="C145" s="12" t="str">
        <f>VLOOKUP(B145,Lists!$A$5:$B$40,2,FALSE)</f>
        <v>صحي وتغذية وصرف</v>
      </c>
      <c r="D145" s="8" t="s">
        <v>1546</v>
      </c>
      <c r="E145" s="8" t="s">
        <v>1547</v>
      </c>
      <c r="F145" s="8" t="s">
        <v>1548</v>
      </c>
      <c r="G145" s="10" t="s">
        <v>1549</v>
      </c>
      <c r="H145" s="8" t="s">
        <v>1550</v>
      </c>
      <c r="I145" s="8" t="s">
        <v>1551</v>
      </c>
      <c r="J145" s="19" t="s">
        <v>208</v>
      </c>
      <c r="K145" s="8" t="s">
        <v>1552</v>
      </c>
      <c r="L145" s="8" t="s">
        <v>1541</v>
      </c>
      <c r="M145" s="19" t="s">
        <v>88</v>
      </c>
      <c r="N145" s="19" t="s">
        <v>519</v>
      </c>
      <c r="O145" s="12" t="str">
        <f>VLOOKUP(N145,Lists!$F$5:$G$16,2,FALSE)</f>
        <v>إشعار إعادة فحص أو اختبار</v>
      </c>
      <c r="P145" s="8" t="s">
        <v>1546</v>
      </c>
      <c r="Q145" s="8" t="s">
        <v>1420</v>
      </c>
      <c r="R145" s="19">
        <v>3</v>
      </c>
      <c r="S145" s="8" t="s">
        <v>1553</v>
      </c>
    </row>
    <row r="146" spans="1:19" ht="36" x14ac:dyDescent="0.25">
      <c r="A146" s="13" t="s">
        <v>1554</v>
      </c>
      <c r="B146" s="13" t="s">
        <v>42</v>
      </c>
      <c r="C146" s="14" t="str">
        <f>VLOOKUP(B146,Lists!$A$5:$B$40,2,FALSE)</f>
        <v>صحي وتغذية وصرف</v>
      </c>
      <c r="D146" s="20" t="s">
        <v>1555</v>
      </c>
      <c r="E146" s="20" t="s">
        <v>1556</v>
      </c>
      <c r="F146" s="20" t="s">
        <v>1557</v>
      </c>
      <c r="G146" s="13" t="s">
        <v>1558</v>
      </c>
      <c r="H146" s="20" t="s">
        <v>1559</v>
      </c>
      <c r="I146" s="20" t="s">
        <v>1560</v>
      </c>
      <c r="J146" s="19" t="s">
        <v>208</v>
      </c>
      <c r="K146" s="20" t="s">
        <v>1561</v>
      </c>
      <c r="L146" s="20" t="s">
        <v>1156</v>
      </c>
      <c r="M146" s="19" t="s">
        <v>88</v>
      </c>
      <c r="N146" s="19" t="s">
        <v>384</v>
      </c>
      <c r="O146" s="14" t="str">
        <f>VLOOKUP(N146,Lists!$F$5:$G$16,2,FALSE)</f>
        <v>رفض أعمال مع الإزالة</v>
      </c>
      <c r="P146" s="20" t="s">
        <v>1555</v>
      </c>
      <c r="Q146" s="20" t="s">
        <v>1562</v>
      </c>
      <c r="R146" s="19">
        <v>7</v>
      </c>
      <c r="S146" s="20" t="s">
        <v>1563</v>
      </c>
    </row>
    <row r="147" spans="1:19" ht="18" x14ac:dyDescent="0.25">
      <c r="A147" s="10" t="s">
        <v>1564</v>
      </c>
      <c r="B147" s="10" t="s">
        <v>42</v>
      </c>
      <c r="C147" s="12" t="str">
        <f>VLOOKUP(B147,Lists!$A$5:$B$40,2,FALSE)</f>
        <v>صحي وتغذية وصرف</v>
      </c>
      <c r="D147" s="8" t="s">
        <v>1565</v>
      </c>
      <c r="E147" s="8" t="s">
        <v>1566</v>
      </c>
      <c r="F147" s="8" t="s">
        <v>1567</v>
      </c>
      <c r="G147" s="10" t="s">
        <v>1568</v>
      </c>
      <c r="H147" s="8" t="s">
        <v>98</v>
      </c>
      <c r="I147" s="8" t="s">
        <v>1569</v>
      </c>
      <c r="J147" s="19" t="s">
        <v>208</v>
      </c>
      <c r="K147" s="8" t="s">
        <v>1570</v>
      </c>
      <c r="L147" s="8" t="s">
        <v>1156</v>
      </c>
      <c r="M147" s="19" t="s">
        <v>88</v>
      </c>
      <c r="N147" s="19" t="s">
        <v>384</v>
      </c>
      <c r="O147" s="12" t="str">
        <f>VLOOKUP(N147,Lists!$F$5:$G$16,2,FALSE)</f>
        <v>رفض أعمال مع الإزالة</v>
      </c>
      <c r="P147" s="8" t="s">
        <v>1571</v>
      </c>
      <c r="Q147" s="8" t="s">
        <v>1572</v>
      </c>
      <c r="R147" s="19">
        <v>7</v>
      </c>
      <c r="S147" s="8" t="s">
        <v>1573</v>
      </c>
    </row>
    <row r="148" spans="1:19" ht="36" x14ac:dyDescent="0.25">
      <c r="A148" s="13" t="s">
        <v>1574</v>
      </c>
      <c r="B148" s="13" t="s">
        <v>42</v>
      </c>
      <c r="C148" s="14" t="str">
        <f>VLOOKUP(B148,Lists!$A$5:$B$40,2,FALSE)</f>
        <v>صحي وتغذية وصرف</v>
      </c>
      <c r="D148" s="20" t="s">
        <v>1575</v>
      </c>
      <c r="E148" s="20" t="s">
        <v>1576</v>
      </c>
      <c r="F148" s="20" t="s">
        <v>1577</v>
      </c>
      <c r="G148" s="13" t="s">
        <v>1578</v>
      </c>
      <c r="H148" s="20" t="s">
        <v>98</v>
      </c>
      <c r="I148" s="20" t="s">
        <v>1551</v>
      </c>
      <c r="J148" s="19" t="s">
        <v>208</v>
      </c>
      <c r="K148" s="20" t="s">
        <v>1579</v>
      </c>
      <c r="L148" s="20" t="s">
        <v>1541</v>
      </c>
      <c r="M148" s="19" t="s">
        <v>88</v>
      </c>
      <c r="N148" s="19" t="s">
        <v>519</v>
      </c>
      <c r="O148" s="14" t="str">
        <f>VLOOKUP(N148,Lists!$F$5:$G$16,2,FALSE)</f>
        <v>إشعار إعادة فحص أو اختبار</v>
      </c>
      <c r="P148" s="20" t="s">
        <v>1575</v>
      </c>
      <c r="Q148" s="20" t="s">
        <v>1420</v>
      </c>
      <c r="R148" s="19">
        <v>3</v>
      </c>
      <c r="S148" s="20" t="s">
        <v>1580</v>
      </c>
    </row>
    <row r="149" spans="1:19" ht="36" x14ac:dyDescent="0.25">
      <c r="A149" s="10" t="s">
        <v>1581</v>
      </c>
      <c r="B149" s="10" t="s">
        <v>42</v>
      </c>
      <c r="C149" s="12" t="str">
        <f>VLOOKUP(B149,Lists!$A$5:$B$40,2,FALSE)</f>
        <v>صحي وتغذية وصرف</v>
      </c>
      <c r="D149" s="8" t="s">
        <v>1582</v>
      </c>
      <c r="E149" s="8" t="s">
        <v>1583</v>
      </c>
      <c r="F149" s="8" t="s">
        <v>1584</v>
      </c>
      <c r="G149" s="10" t="s">
        <v>1585</v>
      </c>
      <c r="H149" s="8" t="s">
        <v>1586</v>
      </c>
      <c r="I149" s="8" t="s">
        <v>1154</v>
      </c>
      <c r="J149" s="19" t="s">
        <v>85</v>
      </c>
      <c r="K149" s="8" t="s">
        <v>1587</v>
      </c>
      <c r="L149" s="8" t="s">
        <v>1587</v>
      </c>
      <c r="M149" s="19" t="s">
        <v>88</v>
      </c>
      <c r="N149" s="19" t="s">
        <v>103</v>
      </c>
      <c r="O149" s="12" t="str">
        <f>VLOOKUP(N149,Lists!$F$5:$G$16,2,FALSE)</f>
        <v>إشعار عدم مطابقة NCR</v>
      </c>
      <c r="P149" s="8" t="s">
        <v>1588</v>
      </c>
      <c r="Q149" s="8" t="s">
        <v>1589</v>
      </c>
      <c r="R149" s="19">
        <v>3</v>
      </c>
      <c r="S149" s="8" t="s">
        <v>1590</v>
      </c>
    </row>
    <row r="150" spans="1:19" ht="36" x14ac:dyDescent="0.25">
      <c r="A150" s="13" t="s">
        <v>1591</v>
      </c>
      <c r="B150" s="13" t="s">
        <v>42</v>
      </c>
      <c r="C150" s="14" t="str">
        <f>VLOOKUP(B150,Lists!$A$5:$B$40,2,FALSE)</f>
        <v>صحي وتغذية وصرف</v>
      </c>
      <c r="D150" s="20" t="s">
        <v>1592</v>
      </c>
      <c r="E150" s="20" t="s">
        <v>1593</v>
      </c>
      <c r="F150" s="20" t="s">
        <v>1594</v>
      </c>
      <c r="G150" s="13" t="s">
        <v>1595</v>
      </c>
      <c r="H150" s="20" t="s">
        <v>98</v>
      </c>
      <c r="I150" s="20" t="s">
        <v>1596</v>
      </c>
      <c r="J150" s="19" t="s">
        <v>208</v>
      </c>
      <c r="K150" s="20" t="s">
        <v>1597</v>
      </c>
      <c r="L150" s="20" t="s">
        <v>1598</v>
      </c>
      <c r="M150" s="19" t="s">
        <v>88</v>
      </c>
      <c r="N150" s="19" t="s">
        <v>103</v>
      </c>
      <c r="O150" s="14" t="str">
        <f>VLOOKUP(N150,Lists!$F$5:$G$16,2,FALSE)</f>
        <v>إشعار عدم مطابقة NCR</v>
      </c>
      <c r="P150" s="20" t="s">
        <v>1599</v>
      </c>
      <c r="Q150" s="20" t="s">
        <v>1597</v>
      </c>
      <c r="R150" s="19">
        <v>7</v>
      </c>
      <c r="S150" s="20" t="s">
        <v>1600</v>
      </c>
    </row>
    <row r="151" spans="1:19" ht="36" x14ac:dyDescent="0.25">
      <c r="A151" s="10" t="s">
        <v>1601</v>
      </c>
      <c r="B151" s="10" t="s">
        <v>42</v>
      </c>
      <c r="C151" s="12" t="str">
        <f>VLOOKUP(B151,Lists!$A$5:$B$40,2,FALSE)</f>
        <v>صحي وتغذية وصرف</v>
      </c>
      <c r="D151" s="8" t="s">
        <v>1602</v>
      </c>
      <c r="E151" s="8" t="s">
        <v>1603</v>
      </c>
      <c r="F151" s="8" t="s">
        <v>1604</v>
      </c>
      <c r="G151" s="10" t="s">
        <v>1605</v>
      </c>
      <c r="H151" s="8" t="s">
        <v>98</v>
      </c>
      <c r="I151" s="8" t="s">
        <v>1606</v>
      </c>
      <c r="J151" s="19" t="s">
        <v>100</v>
      </c>
      <c r="K151" s="8" t="s">
        <v>1607</v>
      </c>
      <c r="L151" s="8" t="s">
        <v>1608</v>
      </c>
      <c r="M151" s="19" t="s">
        <v>88</v>
      </c>
      <c r="N151" s="19" t="s">
        <v>519</v>
      </c>
      <c r="O151" s="12" t="str">
        <f>VLOOKUP(N151,Lists!$F$5:$G$16,2,FALSE)</f>
        <v>إشعار إعادة فحص أو اختبار</v>
      </c>
      <c r="P151" s="8" t="s">
        <v>1602</v>
      </c>
      <c r="Q151" s="8" t="s">
        <v>1609</v>
      </c>
      <c r="R151" s="19">
        <v>3</v>
      </c>
      <c r="S151" s="8" t="s">
        <v>1610</v>
      </c>
    </row>
    <row r="152" spans="1:19" ht="36" x14ac:dyDescent="0.25">
      <c r="A152" s="13" t="s">
        <v>1611</v>
      </c>
      <c r="B152" s="13" t="s">
        <v>42</v>
      </c>
      <c r="C152" s="14" t="str">
        <f>VLOOKUP(B152,Lists!$A$5:$B$40,2,FALSE)</f>
        <v>صحي وتغذية وصرف</v>
      </c>
      <c r="D152" s="20" t="s">
        <v>1612</v>
      </c>
      <c r="E152" s="20" t="s">
        <v>1613</v>
      </c>
      <c r="F152" s="20" t="s">
        <v>1614</v>
      </c>
      <c r="G152" s="13" t="s">
        <v>1595</v>
      </c>
      <c r="H152" s="20" t="s">
        <v>462</v>
      </c>
      <c r="I152" s="20" t="s">
        <v>764</v>
      </c>
      <c r="J152" s="19" t="s">
        <v>173</v>
      </c>
      <c r="K152" s="20" t="s">
        <v>173</v>
      </c>
      <c r="L152" s="20" t="s">
        <v>453</v>
      </c>
      <c r="M152" s="19" t="s">
        <v>440</v>
      </c>
      <c r="N152" s="19" t="s">
        <v>441</v>
      </c>
      <c r="O152" s="14" t="str">
        <f>VLOOKUP(N152,Lists!$F$5:$G$16,2,FALSE)</f>
        <v>الرد على خلاف في القياس والحصر</v>
      </c>
      <c r="P152" s="20" t="s">
        <v>1615</v>
      </c>
      <c r="Q152" s="20" t="s">
        <v>1616</v>
      </c>
      <c r="R152" s="19">
        <v>7</v>
      </c>
      <c r="S152" s="20" t="s">
        <v>1617</v>
      </c>
    </row>
    <row r="153" spans="1:19" ht="36" x14ac:dyDescent="0.25">
      <c r="A153" s="10" t="s">
        <v>1618</v>
      </c>
      <c r="B153" s="10" t="s">
        <v>42</v>
      </c>
      <c r="C153" s="12" t="str">
        <f>VLOOKUP(B153,Lists!$A$5:$B$40,2,FALSE)</f>
        <v>صحي وتغذية وصرف</v>
      </c>
      <c r="D153" s="8" t="s">
        <v>1619</v>
      </c>
      <c r="E153" s="8" t="s">
        <v>1620</v>
      </c>
      <c r="F153" s="8" t="s">
        <v>1621</v>
      </c>
      <c r="G153" s="10" t="s">
        <v>1622</v>
      </c>
      <c r="H153" s="8" t="s">
        <v>462</v>
      </c>
      <c r="I153" s="8" t="s">
        <v>764</v>
      </c>
      <c r="J153" s="19" t="s">
        <v>173</v>
      </c>
      <c r="K153" s="8" t="s">
        <v>173</v>
      </c>
      <c r="L153" s="8" t="s">
        <v>453</v>
      </c>
      <c r="M153" s="19" t="s">
        <v>440</v>
      </c>
      <c r="N153" s="19" t="s">
        <v>441</v>
      </c>
      <c r="O153" s="12" t="str">
        <f>VLOOKUP(N153,Lists!$F$5:$G$16,2,FALSE)</f>
        <v>الرد على خلاف في القياس والحصر</v>
      </c>
      <c r="P153" s="8" t="s">
        <v>1623</v>
      </c>
      <c r="Q153" s="8" t="s">
        <v>1624</v>
      </c>
      <c r="R153" s="19">
        <v>7</v>
      </c>
      <c r="S153" s="8" t="s">
        <v>1625</v>
      </c>
    </row>
    <row r="154" spans="1:19" ht="36" x14ac:dyDescent="0.25">
      <c r="A154" s="13" t="s">
        <v>1626</v>
      </c>
      <c r="B154" s="13" t="s">
        <v>42</v>
      </c>
      <c r="C154" s="14" t="str">
        <f>VLOOKUP(B154,Lists!$A$5:$B$40,2,FALSE)</f>
        <v>صحي وتغذية وصرف</v>
      </c>
      <c r="D154" s="20" t="s">
        <v>1627</v>
      </c>
      <c r="E154" s="20" t="s">
        <v>1628</v>
      </c>
      <c r="F154" s="20" t="s">
        <v>1629</v>
      </c>
      <c r="G154" s="13" t="s">
        <v>1585</v>
      </c>
      <c r="H154" s="20" t="s">
        <v>98</v>
      </c>
      <c r="I154" s="20" t="s">
        <v>627</v>
      </c>
      <c r="J154" s="19" t="s">
        <v>246</v>
      </c>
      <c r="K154" s="20" t="s">
        <v>1630</v>
      </c>
      <c r="L154" s="20" t="s">
        <v>991</v>
      </c>
      <c r="M154" s="19" t="s">
        <v>88</v>
      </c>
      <c r="N154" s="19" t="s">
        <v>103</v>
      </c>
      <c r="O154" s="14" t="str">
        <f>VLOOKUP(N154,Lists!$F$5:$G$16,2,FALSE)</f>
        <v>إشعار عدم مطابقة NCR</v>
      </c>
      <c r="P154" s="20" t="s">
        <v>1631</v>
      </c>
      <c r="Q154" s="20" t="s">
        <v>1632</v>
      </c>
      <c r="R154" s="19">
        <v>3</v>
      </c>
      <c r="S154" s="20" t="s">
        <v>1633</v>
      </c>
    </row>
    <row r="155" spans="1:19" ht="36" x14ac:dyDescent="0.25">
      <c r="A155" s="10" t="s">
        <v>1634</v>
      </c>
      <c r="B155" s="10" t="s">
        <v>43</v>
      </c>
      <c r="C155" s="12" t="str">
        <f>VLOOKUP(B155,Lists!$A$5:$B$40,2,FALSE)</f>
        <v>كهرباء</v>
      </c>
      <c r="D155" s="8" t="s">
        <v>1635</v>
      </c>
      <c r="E155" s="8" t="s">
        <v>1636</v>
      </c>
      <c r="F155" s="8" t="s">
        <v>1637</v>
      </c>
      <c r="G155" s="10" t="s">
        <v>1638</v>
      </c>
      <c r="H155" s="8" t="s">
        <v>98</v>
      </c>
      <c r="I155" s="8" t="s">
        <v>1639</v>
      </c>
      <c r="J155" s="19" t="s">
        <v>246</v>
      </c>
      <c r="K155" s="8" t="s">
        <v>1640</v>
      </c>
      <c r="L155" s="8" t="s">
        <v>1641</v>
      </c>
      <c r="M155" s="19" t="s">
        <v>88</v>
      </c>
      <c r="N155" s="19" t="s">
        <v>103</v>
      </c>
      <c r="O155" s="12" t="str">
        <f>VLOOKUP(N155,Lists!$F$5:$G$16,2,FALSE)</f>
        <v>إشعار عدم مطابقة NCR</v>
      </c>
      <c r="P155" s="8" t="s">
        <v>1642</v>
      </c>
      <c r="Q155" s="8" t="s">
        <v>1643</v>
      </c>
      <c r="R155" s="19">
        <v>1</v>
      </c>
      <c r="S155" s="8" t="s">
        <v>1644</v>
      </c>
    </row>
    <row r="156" spans="1:19" ht="54" x14ac:dyDescent="0.25">
      <c r="A156" s="13" t="s">
        <v>1645</v>
      </c>
      <c r="B156" s="13" t="s">
        <v>43</v>
      </c>
      <c r="C156" s="14" t="str">
        <f>VLOOKUP(B156,Lists!$A$5:$B$40,2,FALSE)</f>
        <v>كهرباء</v>
      </c>
      <c r="D156" s="20" t="s">
        <v>1646</v>
      </c>
      <c r="E156" s="20" t="s">
        <v>1647</v>
      </c>
      <c r="F156" s="20" t="s">
        <v>1648</v>
      </c>
      <c r="G156" s="13" t="s">
        <v>1649</v>
      </c>
      <c r="H156" s="20" t="s">
        <v>1650</v>
      </c>
      <c r="I156" s="20" t="s">
        <v>1429</v>
      </c>
      <c r="J156" s="19" t="s">
        <v>246</v>
      </c>
      <c r="K156" s="20" t="s">
        <v>1651</v>
      </c>
      <c r="L156" s="20" t="s">
        <v>1652</v>
      </c>
      <c r="M156" s="19" t="s">
        <v>88</v>
      </c>
      <c r="N156" s="19" t="s">
        <v>103</v>
      </c>
      <c r="O156" s="14" t="str">
        <f>VLOOKUP(N156,Lists!$F$5:$G$16,2,FALSE)</f>
        <v>إشعار عدم مطابقة NCR</v>
      </c>
      <c r="P156" s="20" t="s">
        <v>1653</v>
      </c>
      <c r="Q156" s="20" t="s">
        <v>1654</v>
      </c>
      <c r="R156" s="19">
        <v>1</v>
      </c>
      <c r="S156" s="20" t="s">
        <v>1655</v>
      </c>
    </row>
    <row r="157" spans="1:19" ht="18" x14ac:dyDescent="0.25">
      <c r="A157" s="10" t="s">
        <v>1656</v>
      </c>
      <c r="B157" s="10" t="s">
        <v>43</v>
      </c>
      <c r="C157" s="12" t="str">
        <f>VLOOKUP(B157,Lists!$A$5:$B$40,2,FALSE)</f>
        <v>كهرباء</v>
      </c>
      <c r="D157" s="8" t="s">
        <v>1657</v>
      </c>
      <c r="E157" s="8" t="s">
        <v>1658</v>
      </c>
      <c r="F157" s="8" t="s">
        <v>1659</v>
      </c>
      <c r="G157" s="10" t="s">
        <v>1638</v>
      </c>
      <c r="H157" s="8" t="s">
        <v>98</v>
      </c>
      <c r="I157" s="8" t="s">
        <v>627</v>
      </c>
      <c r="J157" s="19" t="s">
        <v>246</v>
      </c>
      <c r="K157" s="8" t="s">
        <v>1660</v>
      </c>
      <c r="L157" s="8" t="s">
        <v>1156</v>
      </c>
      <c r="M157" s="19" t="s">
        <v>88</v>
      </c>
      <c r="N157" s="19" t="s">
        <v>103</v>
      </c>
      <c r="O157" s="12" t="str">
        <f>VLOOKUP(N157,Lists!$F$5:$G$16,2,FALSE)</f>
        <v>إشعار عدم مطابقة NCR</v>
      </c>
      <c r="P157" s="8" t="s">
        <v>1661</v>
      </c>
      <c r="Q157" s="8" t="s">
        <v>1652</v>
      </c>
      <c r="R157" s="19">
        <v>1</v>
      </c>
      <c r="S157" s="8" t="s">
        <v>1662</v>
      </c>
    </row>
    <row r="158" spans="1:19" ht="36" x14ac:dyDescent="0.25">
      <c r="A158" s="13" t="s">
        <v>1663</v>
      </c>
      <c r="B158" s="13" t="s">
        <v>43</v>
      </c>
      <c r="C158" s="14" t="str">
        <f>VLOOKUP(B158,Lists!$A$5:$B$40,2,FALSE)</f>
        <v>كهرباء</v>
      </c>
      <c r="D158" s="20" t="s">
        <v>1664</v>
      </c>
      <c r="E158" s="20" t="s">
        <v>1665</v>
      </c>
      <c r="F158" s="20" t="s">
        <v>1666</v>
      </c>
      <c r="G158" s="13" t="s">
        <v>1667</v>
      </c>
      <c r="H158" s="20" t="s">
        <v>98</v>
      </c>
      <c r="I158" s="20" t="s">
        <v>627</v>
      </c>
      <c r="J158" s="19" t="s">
        <v>246</v>
      </c>
      <c r="K158" s="20" t="s">
        <v>1668</v>
      </c>
      <c r="L158" s="20" t="s">
        <v>1669</v>
      </c>
      <c r="M158" s="19" t="s">
        <v>88</v>
      </c>
      <c r="N158" s="19" t="s">
        <v>103</v>
      </c>
      <c r="O158" s="14" t="str">
        <f>VLOOKUP(N158,Lists!$F$5:$G$16,2,FALSE)</f>
        <v>إشعار عدم مطابقة NCR</v>
      </c>
      <c r="P158" s="20" t="s">
        <v>1670</v>
      </c>
      <c r="Q158" s="20" t="s">
        <v>1668</v>
      </c>
      <c r="R158" s="19">
        <v>1</v>
      </c>
      <c r="S158" s="20" t="s">
        <v>1671</v>
      </c>
    </row>
    <row r="159" spans="1:19" ht="18" x14ac:dyDescent="0.25">
      <c r="A159" s="10" t="s">
        <v>1672</v>
      </c>
      <c r="B159" s="10" t="s">
        <v>43</v>
      </c>
      <c r="C159" s="12" t="str">
        <f>VLOOKUP(B159,Lists!$A$5:$B$40,2,FALSE)</f>
        <v>كهرباء</v>
      </c>
      <c r="D159" s="8" t="s">
        <v>1673</v>
      </c>
      <c r="E159" s="8" t="s">
        <v>1674</v>
      </c>
      <c r="F159" s="8" t="s">
        <v>1675</v>
      </c>
      <c r="G159" s="10" t="s">
        <v>1676</v>
      </c>
      <c r="H159" s="8" t="s">
        <v>1677</v>
      </c>
      <c r="I159" s="8" t="s">
        <v>1678</v>
      </c>
      <c r="J159" s="19" t="s">
        <v>208</v>
      </c>
      <c r="K159" s="8" t="s">
        <v>1679</v>
      </c>
      <c r="L159" s="8" t="s">
        <v>1156</v>
      </c>
      <c r="M159" s="19" t="s">
        <v>88</v>
      </c>
      <c r="N159" s="19" t="s">
        <v>384</v>
      </c>
      <c r="O159" s="12" t="str">
        <f>VLOOKUP(N159,Lists!$F$5:$G$16,2,FALSE)</f>
        <v>رفض أعمال مع الإزالة</v>
      </c>
      <c r="P159" s="8" t="s">
        <v>1680</v>
      </c>
      <c r="Q159" s="8" t="s">
        <v>1681</v>
      </c>
      <c r="R159" s="19">
        <v>7</v>
      </c>
      <c r="S159" s="8" t="s">
        <v>1682</v>
      </c>
    </row>
    <row r="160" spans="1:19" ht="18" x14ac:dyDescent="0.25">
      <c r="A160" s="13" t="s">
        <v>1683</v>
      </c>
      <c r="B160" s="13" t="s">
        <v>43</v>
      </c>
      <c r="C160" s="14" t="str">
        <f>VLOOKUP(B160,Lists!$A$5:$B$40,2,FALSE)</f>
        <v>كهرباء</v>
      </c>
      <c r="D160" s="20" t="s">
        <v>1684</v>
      </c>
      <c r="E160" s="20" t="s">
        <v>1685</v>
      </c>
      <c r="F160" s="20" t="s">
        <v>1686</v>
      </c>
      <c r="G160" s="13" t="s">
        <v>1676</v>
      </c>
      <c r="H160" s="20" t="s">
        <v>98</v>
      </c>
      <c r="I160" s="20" t="s">
        <v>627</v>
      </c>
      <c r="J160" s="19" t="s">
        <v>208</v>
      </c>
      <c r="K160" s="20" t="s">
        <v>1522</v>
      </c>
      <c r="L160" s="20" t="s">
        <v>1687</v>
      </c>
      <c r="M160" s="19" t="s">
        <v>88</v>
      </c>
      <c r="N160" s="19" t="s">
        <v>384</v>
      </c>
      <c r="O160" s="14" t="str">
        <f>VLOOKUP(N160,Lists!$F$5:$G$16,2,FALSE)</f>
        <v>رفض أعمال مع الإزالة</v>
      </c>
      <c r="P160" s="20" t="s">
        <v>1688</v>
      </c>
      <c r="Q160" s="20" t="s">
        <v>1689</v>
      </c>
      <c r="R160" s="19">
        <v>3</v>
      </c>
      <c r="S160" s="20" t="s">
        <v>1690</v>
      </c>
    </row>
    <row r="161" spans="1:19" ht="36" x14ac:dyDescent="0.25">
      <c r="A161" s="10" t="s">
        <v>1691</v>
      </c>
      <c r="B161" s="10" t="s">
        <v>43</v>
      </c>
      <c r="C161" s="12" t="str">
        <f>VLOOKUP(B161,Lists!$A$5:$B$40,2,FALSE)</f>
        <v>كهرباء</v>
      </c>
      <c r="D161" s="8" t="s">
        <v>1692</v>
      </c>
      <c r="E161" s="8" t="s">
        <v>1693</v>
      </c>
      <c r="F161" s="8" t="s">
        <v>1694</v>
      </c>
      <c r="G161" s="10" t="s">
        <v>1695</v>
      </c>
      <c r="H161" s="8" t="s">
        <v>98</v>
      </c>
      <c r="I161" s="8" t="s">
        <v>1696</v>
      </c>
      <c r="J161" s="19" t="s">
        <v>208</v>
      </c>
      <c r="K161" s="8" t="s">
        <v>1697</v>
      </c>
      <c r="L161" s="8" t="s">
        <v>725</v>
      </c>
      <c r="M161" s="19" t="s">
        <v>88</v>
      </c>
      <c r="N161" s="19" t="s">
        <v>384</v>
      </c>
      <c r="O161" s="12" t="str">
        <f>VLOOKUP(N161,Lists!$F$5:$G$16,2,FALSE)</f>
        <v>رفض أعمال مع الإزالة</v>
      </c>
      <c r="P161" s="8" t="s">
        <v>1698</v>
      </c>
      <c r="Q161" s="8" t="s">
        <v>1697</v>
      </c>
      <c r="R161" s="19">
        <v>3</v>
      </c>
      <c r="S161" s="8" t="s">
        <v>1699</v>
      </c>
    </row>
    <row r="162" spans="1:19" ht="36" x14ac:dyDescent="0.25">
      <c r="A162" s="13" t="s">
        <v>1700</v>
      </c>
      <c r="B162" s="13" t="s">
        <v>43</v>
      </c>
      <c r="C162" s="14" t="str">
        <f>VLOOKUP(B162,Lists!$A$5:$B$40,2,FALSE)</f>
        <v>كهرباء</v>
      </c>
      <c r="D162" s="20" t="s">
        <v>1701</v>
      </c>
      <c r="E162" s="20" t="s">
        <v>1702</v>
      </c>
      <c r="F162" s="20" t="s">
        <v>1703</v>
      </c>
      <c r="G162" s="13" t="s">
        <v>1704</v>
      </c>
      <c r="H162" s="20" t="s">
        <v>1705</v>
      </c>
      <c r="I162" s="20" t="s">
        <v>1022</v>
      </c>
      <c r="J162" s="19" t="s">
        <v>208</v>
      </c>
      <c r="K162" s="20" t="s">
        <v>1706</v>
      </c>
      <c r="L162" s="20" t="s">
        <v>1541</v>
      </c>
      <c r="M162" s="19" t="s">
        <v>88</v>
      </c>
      <c r="N162" s="19" t="s">
        <v>519</v>
      </c>
      <c r="O162" s="14" t="str">
        <f>VLOOKUP(N162,Lists!$F$5:$G$16,2,FALSE)</f>
        <v>إشعار إعادة فحص أو اختبار</v>
      </c>
      <c r="P162" s="20" t="s">
        <v>1701</v>
      </c>
      <c r="Q162" s="20" t="s">
        <v>1420</v>
      </c>
      <c r="R162" s="19">
        <v>3</v>
      </c>
      <c r="S162" s="20" t="s">
        <v>1707</v>
      </c>
    </row>
    <row r="163" spans="1:19" ht="36" x14ac:dyDescent="0.25">
      <c r="A163" s="10" t="s">
        <v>1708</v>
      </c>
      <c r="B163" s="10" t="s">
        <v>43</v>
      </c>
      <c r="C163" s="12" t="str">
        <f>VLOOKUP(B163,Lists!$A$5:$B$40,2,FALSE)</f>
        <v>كهرباء</v>
      </c>
      <c r="D163" s="8" t="s">
        <v>1709</v>
      </c>
      <c r="E163" s="8" t="s">
        <v>1710</v>
      </c>
      <c r="F163" s="8" t="s">
        <v>1711</v>
      </c>
      <c r="G163" s="10" t="s">
        <v>1712</v>
      </c>
      <c r="H163" s="8" t="s">
        <v>1705</v>
      </c>
      <c r="I163" s="8" t="s">
        <v>1713</v>
      </c>
      <c r="J163" s="19" t="s">
        <v>100</v>
      </c>
      <c r="K163" s="8" t="s">
        <v>1714</v>
      </c>
      <c r="L163" s="8" t="s">
        <v>1156</v>
      </c>
      <c r="M163" s="19" t="s">
        <v>88</v>
      </c>
      <c r="N163" s="19" t="s">
        <v>519</v>
      </c>
      <c r="O163" s="12" t="str">
        <f>VLOOKUP(N163,Lists!$F$5:$G$16,2,FALSE)</f>
        <v>إشعار إعادة فحص أو اختبار</v>
      </c>
      <c r="P163" s="8" t="s">
        <v>1715</v>
      </c>
      <c r="Q163" s="8" t="s">
        <v>1716</v>
      </c>
      <c r="R163" s="19">
        <v>3</v>
      </c>
      <c r="S163" s="8" t="s">
        <v>1717</v>
      </c>
    </row>
    <row r="164" spans="1:19" ht="18" x14ac:dyDescent="0.25">
      <c r="A164" s="13" t="s">
        <v>1718</v>
      </c>
      <c r="B164" s="13" t="s">
        <v>43</v>
      </c>
      <c r="C164" s="14" t="str">
        <f>VLOOKUP(B164,Lists!$A$5:$B$40,2,FALSE)</f>
        <v>كهرباء</v>
      </c>
      <c r="D164" s="20" t="s">
        <v>1719</v>
      </c>
      <c r="E164" s="20" t="s">
        <v>1720</v>
      </c>
      <c r="F164" s="20" t="s">
        <v>1721</v>
      </c>
      <c r="G164" s="13" t="s">
        <v>1722</v>
      </c>
      <c r="H164" s="20" t="s">
        <v>98</v>
      </c>
      <c r="I164" s="20" t="s">
        <v>627</v>
      </c>
      <c r="J164" s="19" t="s">
        <v>208</v>
      </c>
      <c r="K164" s="20" t="s">
        <v>1723</v>
      </c>
      <c r="L164" s="20" t="s">
        <v>1156</v>
      </c>
      <c r="M164" s="19" t="s">
        <v>88</v>
      </c>
      <c r="N164" s="19" t="s">
        <v>384</v>
      </c>
      <c r="O164" s="14" t="str">
        <f>VLOOKUP(N164,Lists!$F$5:$G$16,2,FALSE)</f>
        <v>رفض أعمال مع الإزالة</v>
      </c>
      <c r="P164" s="20" t="s">
        <v>1724</v>
      </c>
      <c r="Q164" s="20" t="s">
        <v>1725</v>
      </c>
      <c r="R164" s="19">
        <v>3</v>
      </c>
      <c r="S164" s="20" t="s">
        <v>1726</v>
      </c>
    </row>
    <row r="165" spans="1:19" ht="36" x14ac:dyDescent="0.25">
      <c r="A165" s="10" t="s">
        <v>1727</v>
      </c>
      <c r="B165" s="10" t="s">
        <v>43</v>
      </c>
      <c r="C165" s="12" t="str">
        <f>VLOOKUP(B165,Lists!$A$5:$B$40,2,FALSE)</f>
        <v>كهرباء</v>
      </c>
      <c r="D165" s="8" t="s">
        <v>1728</v>
      </c>
      <c r="E165" s="8" t="s">
        <v>1729</v>
      </c>
      <c r="F165" s="8" t="s">
        <v>1730</v>
      </c>
      <c r="G165" s="10" t="s">
        <v>1731</v>
      </c>
      <c r="H165" s="8" t="s">
        <v>462</v>
      </c>
      <c r="I165" s="8" t="s">
        <v>764</v>
      </c>
      <c r="J165" s="19" t="s">
        <v>173</v>
      </c>
      <c r="K165" s="8" t="s">
        <v>173</v>
      </c>
      <c r="L165" s="8" t="s">
        <v>453</v>
      </c>
      <c r="M165" s="19" t="s">
        <v>440</v>
      </c>
      <c r="N165" s="19" t="s">
        <v>441</v>
      </c>
      <c r="O165" s="12" t="str">
        <f>VLOOKUP(N165,Lists!$F$5:$G$16,2,FALSE)</f>
        <v>الرد على خلاف في القياس والحصر</v>
      </c>
      <c r="P165" s="8" t="s">
        <v>1732</v>
      </c>
      <c r="Q165" s="8" t="s">
        <v>1733</v>
      </c>
      <c r="R165" s="19">
        <v>7</v>
      </c>
      <c r="S165" s="8" t="s">
        <v>1734</v>
      </c>
    </row>
    <row r="166" spans="1:19" ht="18" x14ac:dyDescent="0.25">
      <c r="A166" s="13" t="s">
        <v>1735</v>
      </c>
      <c r="B166" s="13" t="s">
        <v>43</v>
      </c>
      <c r="C166" s="14" t="str">
        <f>VLOOKUP(B166,Lists!$A$5:$B$40,2,FALSE)</f>
        <v>كهرباء</v>
      </c>
      <c r="D166" s="20" t="s">
        <v>1736</v>
      </c>
      <c r="E166" s="20" t="s">
        <v>1737</v>
      </c>
      <c r="F166" s="20" t="s">
        <v>1738</v>
      </c>
      <c r="G166" s="13" t="s">
        <v>1731</v>
      </c>
      <c r="H166" s="20" t="s">
        <v>98</v>
      </c>
      <c r="I166" s="20" t="s">
        <v>627</v>
      </c>
      <c r="J166" s="19" t="s">
        <v>85</v>
      </c>
      <c r="K166" s="20" t="s">
        <v>1336</v>
      </c>
      <c r="L166" s="20" t="s">
        <v>1739</v>
      </c>
      <c r="M166" s="19" t="s">
        <v>88</v>
      </c>
      <c r="N166" s="19" t="s">
        <v>89</v>
      </c>
      <c r="O166" s="14" t="str">
        <f>VLOOKUP(N166,Lists!$F$5:$G$16,2,FALSE)</f>
        <v>قبول مشروط بمعالجة</v>
      </c>
      <c r="P166" s="20" t="s">
        <v>1736</v>
      </c>
      <c r="Q166" s="20" t="s">
        <v>1740</v>
      </c>
      <c r="R166" s="19">
        <v>3</v>
      </c>
      <c r="S166" s="20" t="s">
        <v>1741</v>
      </c>
    </row>
    <row r="167" spans="1:19" ht="36" x14ac:dyDescent="0.25">
      <c r="A167" s="10" t="s">
        <v>1742</v>
      </c>
      <c r="B167" s="10" t="s">
        <v>43</v>
      </c>
      <c r="C167" s="12" t="str">
        <f>VLOOKUP(B167,Lists!$A$5:$B$40,2,FALSE)</f>
        <v>كهرباء</v>
      </c>
      <c r="D167" s="8" t="s">
        <v>1743</v>
      </c>
      <c r="E167" s="8" t="s">
        <v>1744</v>
      </c>
      <c r="F167" s="8" t="s">
        <v>1745</v>
      </c>
      <c r="G167" s="10" t="s">
        <v>1746</v>
      </c>
      <c r="H167" s="8" t="s">
        <v>98</v>
      </c>
      <c r="I167" s="8" t="s">
        <v>627</v>
      </c>
      <c r="J167" s="19" t="s">
        <v>208</v>
      </c>
      <c r="K167" s="8" t="s">
        <v>1747</v>
      </c>
      <c r="L167" s="8" t="s">
        <v>1748</v>
      </c>
      <c r="M167" s="19" t="s">
        <v>88</v>
      </c>
      <c r="N167" s="19" t="s">
        <v>384</v>
      </c>
      <c r="O167" s="12" t="str">
        <f>VLOOKUP(N167,Lists!$F$5:$G$16,2,FALSE)</f>
        <v>رفض أعمال مع الإزالة</v>
      </c>
      <c r="P167" s="8" t="s">
        <v>1749</v>
      </c>
      <c r="Q167" s="8" t="s">
        <v>1750</v>
      </c>
      <c r="R167" s="19">
        <v>7</v>
      </c>
      <c r="S167" s="8" t="s">
        <v>1751</v>
      </c>
    </row>
    <row r="168" spans="1:19" ht="36" x14ac:dyDescent="0.25">
      <c r="A168" s="13" t="s">
        <v>1752</v>
      </c>
      <c r="B168" s="13" t="s">
        <v>43</v>
      </c>
      <c r="C168" s="14" t="str">
        <f>VLOOKUP(B168,Lists!$A$5:$B$40,2,FALSE)</f>
        <v>كهرباء</v>
      </c>
      <c r="D168" s="20" t="s">
        <v>1753</v>
      </c>
      <c r="E168" s="20" t="s">
        <v>1754</v>
      </c>
      <c r="F168" s="20" t="s">
        <v>1755</v>
      </c>
      <c r="G168" s="13" t="s">
        <v>1756</v>
      </c>
      <c r="H168" s="20" t="s">
        <v>98</v>
      </c>
      <c r="I168" s="20" t="s">
        <v>627</v>
      </c>
      <c r="J168" s="19" t="s">
        <v>246</v>
      </c>
      <c r="K168" s="20" t="s">
        <v>1757</v>
      </c>
      <c r="L168" s="20" t="s">
        <v>1758</v>
      </c>
      <c r="M168" s="19" t="s">
        <v>88</v>
      </c>
      <c r="N168" s="19" t="s">
        <v>249</v>
      </c>
      <c r="O168" s="14" t="str">
        <f>VLOOKUP(N168,Lists!$F$5:$G$16,2,FALSE)</f>
        <v>أمر إيقاف عمل لأسباب السلامة أو الجودة</v>
      </c>
      <c r="P168" s="20" t="s">
        <v>1759</v>
      </c>
      <c r="Q168" s="20" t="s">
        <v>1757</v>
      </c>
      <c r="R168" s="19">
        <v>7</v>
      </c>
      <c r="S168" s="20" t="s">
        <v>1760</v>
      </c>
    </row>
    <row r="169" spans="1:19" ht="36" x14ac:dyDescent="0.25">
      <c r="A169" s="10" t="s">
        <v>1761</v>
      </c>
      <c r="B169" s="10" t="s">
        <v>44</v>
      </c>
      <c r="C169" s="12" t="str">
        <f>VLOOKUP(B169,Lists!$A$5:$B$40,2,FALSE)</f>
        <v>حريق وإنذار</v>
      </c>
      <c r="D169" s="8" t="s">
        <v>1762</v>
      </c>
      <c r="E169" s="8" t="s">
        <v>1763</v>
      </c>
      <c r="F169" s="8" t="s">
        <v>1764</v>
      </c>
      <c r="G169" s="10" t="s">
        <v>1765</v>
      </c>
      <c r="H169" s="8" t="s">
        <v>1766</v>
      </c>
      <c r="I169" s="8" t="s">
        <v>1767</v>
      </c>
      <c r="J169" s="19" t="s">
        <v>208</v>
      </c>
      <c r="K169" s="8" t="s">
        <v>1420</v>
      </c>
      <c r="L169" s="8" t="s">
        <v>1541</v>
      </c>
      <c r="M169" s="19" t="s">
        <v>88</v>
      </c>
      <c r="N169" s="19" t="s">
        <v>519</v>
      </c>
      <c r="O169" s="12" t="str">
        <f>VLOOKUP(N169,Lists!$F$5:$G$16,2,FALSE)</f>
        <v>إشعار إعادة فحص أو اختبار</v>
      </c>
      <c r="P169" s="8" t="s">
        <v>1768</v>
      </c>
      <c r="Q169" s="8" t="s">
        <v>1420</v>
      </c>
      <c r="R169" s="19">
        <v>3</v>
      </c>
      <c r="S169" s="8" t="s">
        <v>1769</v>
      </c>
    </row>
    <row r="170" spans="1:19" ht="36" x14ac:dyDescent="0.25">
      <c r="A170" s="13" t="s">
        <v>1770</v>
      </c>
      <c r="B170" s="13" t="s">
        <v>44</v>
      </c>
      <c r="C170" s="14" t="str">
        <f>VLOOKUP(B170,Lists!$A$5:$B$40,2,FALSE)</f>
        <v>حريق وإنذار</v>
      </c>
      <c r="D170" s="20" t="s">
        <v>1771</v>
      </c>
      <c r="E170" s="20" t="s">
        <v>1772</v>
      </c>
      <c r="F170" s="20" t="s">
        <v>1773</v>
      </c>
      <c r="G170" s="13" t="s">
        <v>1774</v>
      </c>
      <c r="H170" s="20" t="s">
        <v>98</v>
      </c>
      <c r="I170" s="20" t="s">
        <v>1775</v>
      </c>
      <c r="J170" s="19" t="s">
        <v>173</v>
      </c>
      <c r="K170" s="20" t="s">
        <v>1776</v>
      </c>
      <c r="L170" s="20" t="s">
        <v>1541</v>
      </c>
      <c r="M170" s="19" t="s">
        <v>88</v>
      </c>
      <c r="N170" s="19" t="s">
        <v>103</v>
      </c>
      <c r="O170" s="14" t="str">
        <f>VLOOKUP(N170,Lists!$F$5:$G$16,2,FALSE)</f>
        <v>إشعار عدم مطابقة NCR</v>
      </c>
      <c r="P170" s="20" t="s">
        <v>1777</v>
      </c>
      <c r="Q170" s="20" t="s">
        <v>1778</v>
      </c>
      <c r="R170" s="19">
        <v>7</v>
      </c>
      <c r="S170" s="20" t="s">
        <v>1779</v>
      </c>
    </row>
    <row r="171" spans="1:19" ht="18" x14ac:dyDescent="0.25">
      <c r="A171" s="10" t="s">
        <v>1780</v>
      </c>
      <c r="B171" s="10" t="s">
        <v>44</v>
      </c>
      <c r="C171" s="12" t="str">
        <f>VLOOKUP(B171,Lists!$A$5:$B$40,2,FALSE)</f>
        <v>حريق وإنذار</v>
      </c>
      <c r="D171" s="8" t="s">
        <v>1781</v>
      </c>
      <c r="E171" s="8" t="s">
        <v>1368</v>
      </c>
      <c r="F171" s="8" t="s">
        <v>1782</v>
      </c>
      <c r="G171" s="10" t="s">
        <v>1783</v>
      </c>
      <c r="H171" s="8" t="s">
        <v>98</v>
      </c>
      <c r="I171" s="8" t="s">
        <v>627</v>
      </c>
      <c r="J171" s="19" t="s">
        <v>85</v>
      </c>
      <c r="K171" s="8" t="s">
        <v>1784</v>
      </c>
      <c r="L171" s="8" t="s">
        <v>1336</v>
      </c>
      <c r="M171" s="19" t="s">
        <v>88</v>
      </c>
      <c r="N171" s="19" t="s">
        <v>89</v>
      </c>
      <c r="O171" s="12" t="str">
        <f>VLOOKUP(N171,Lists!$F$5:$G$16,2,FALSE)</f>
        <v>قبول مشروط بمعالجة</v>
      </c>
      <c r="P171" s="8" t="s">
        <v>1785</v>
      </c>
      <c r="Q171" s="8" t="s">
        <v>1786</v>
      </c>
      <c r="R171" s="19">
        <v>3</v>
      </c>
      <c r="S171" s="8" t="s">
        <v>1787</v>
      </c>
    </row>
    <row r="172" spans="1:19" ht="18" x14ac:dyDescent="0.25">
      <c r="A172" s="13" t="s">
        <v>1788</v>
      </c>
      <c r="B172" s="13" t="s">
        <v>44</v>
      </c>
      <c r="C172" s="14" t="str">
        <f>VLOOKUP(B172,Lists!$A$5:$B$40,2,FALSE)</f>
        <v>حريق وإنذار</v>
      </c>
      <c r="D172" s="20" t="s">
        <v>1789</v>
      </c>
      <c r="E172" s="20" t="s">
        <v>1790</v>
      </c>
      <c r="F172" s="20" t="s">
        <v>1791</v>
      </c>
      <c r="G172" s="13" t="s">
        <v>1792</v>
      </c>
      <c r="H172" s="20" t="s">
        <v>98</v>
      </c>
      <c r="I172" s="20" t="s">
        <v>1154</v>
      </c>
      <c r="J172" s="19" t="s">
        <v>208</v>
      </c>
      <c r="K172" s="20" t="s">
        <v>1793</v>
      </c>
      <c r="L172" s="20" t="s">
        <v>1794</v>
      </c>
      <c r="M172" s="19" t="s">
        <v>88</v>
      </c>
      <c r="N172" s="19" t="s">
        <v>384</v>
      </c>
      <c r="O172" s="14" t="str">
        <f>VLOOKUP(N172,Lists!$F$5:$G$16,2,FALSE)</f>
        <v>رفض أعمال مع الإزالة</v>
      </c>
      <c r="P172" s="20" t="s">
        <v>1795</v>
      </c>
      <c r="Q172" s="20" t="s">
        <v>1796</v>
      </c>
      <c r="R172" s="19">
        <v>3</v>
      </c>
      <c r="S172" s="20" t="s">
        <v>1797</v>
      </c>
    </row>
    <row r="173" spans="1:19" ht="18" x14ac:dyDescent="0.25">
      <c r="A173" s="10" t="s">
        <v>1798</v>
      </c>
      <c r="B173" s="10" t="s">
        <v>44</v>
      </c>
      <c r="C173" s="12" t="str">
        <f>VLOOKUP(B173,Lists!$A$5:$B$40,2,FALSE)</f>
        <v>حريق وإنذار</v>
      </c>
      <c r="D173" s="8" t="s">
        <v>1799</v>
      </c>
      <c r="E173" s="8" t="s">
        <v>1800</v>
      </c>
      <c r="F173" s="8" t="s">
        <v>1801</v>
      </c>
      <c r="G173" s="10" t="s">
        <v>1774</v>
      </c>
      <c r="H173" s="8" t="s">
        <v>98</v>
      </c>
      <c r="I173" s="8" t="s">
        <v>1802</v>
      </c>
      <c r="J173" s="19" t="s">
        <v>208</v>
      </c>
      <c r="K173" s="8" t="s">
        <v>1803</v>
      </c>
      <c r="L173" s="8" t="s">
        <v>1336</v>
      </c>
      <c r="M173" s="19" t="s">
        <v>88</v>
      </c>
      <c r="N173" s="19" t="s">
        <v>384</v>
      </c>
      <c r="O173" s="12" t="str">
        <f>VLOOKUP(N173,Lists!$F$5:$G$16,2,FALSE)</f>
        <v>رفض أعمال مع الإزالة</v>
      </c>
      <c r="P173" s="8" t="s">
        <v>1804</v>
      </c>
      <c r="Q173" s="8" t="s">
        <v>1803</v>
      </c>
      <c r="R173" s="19">
        <v>7</v>
      </c>
      <c r="S173" s="8" t="s">
        <v>1805</v>
      </c>
    </row>
    <row r="174" spans="1:19" ht="36" x14ac:dyDescent="0.25">
      <c r="A174" s="13" t="s">
        <v>1806</v>
      </c>
      <c r="B174" s="13" t="s">
        <v>45</v>
      </c>
      <c r="C174" s="14" t="str">
        <f>VLOOKUP(B174,Lists!$A$5:$B$40,2,FALSE)</f>
        <v>تكييف وتهوية</v>
      </c>
      <c r="D174" s="20" t="s">
        <v>1807</v>
      </c>
      <c r="E174" s="20" t="s">
        <v>1808</v>
      </c>
      <c r="F174" s="20" t="s">
        <v>1809</v>
      </c>
      <c r="G174" s="13" t="s">
        <v>1810</v>
      </c>
      <c r="H174" s="20" t="s">
        <v>98</v>
      </c>
      <c r="I174" s="20" t="s">
        <v>1811</v>
      </c>
      <c r="J174" s="19" t="s">
        <v>208</v>
      </c>
      <c r="K174" s="20" t="s">
        <v>1812</v>
      </c>
      <c r="L174" s="20" t="s">
        <v>1156</v>
      </c>
      <c r="M174" s="19" t="s">
        <v>88</v>
      </c>
      <c r="N174" s="19" t="s">
        <v>519</v>
      </c>
      <c r="O174" s="14" t="str">
        <f>VLOOKUP(N174,Lists!$F$5:$G$16,2,FALSE)</f>
        <v>إشعار إعادة فحص أو اختبار</v>
      </c>
      <c r="P174" s="20" t="s">
        <v>1813</v>
      </c>
      <c r="Q174" s="20" t="s">
        <v>1514</v>
      </c>
      <c r="R174" s="19">
        <v>3</v>
      </c>
      <c r="S174" s="20" t="s">
        <v>1814</v>
      </c>
    </row>
    <row r="175" spans="1:19" ht="36" x14ac:dyDescent="0.25">
      <c r="A175" s="10" t="s">
        <v>1815</v>
      </c>
      <c r="B175" s="10" t="s">
        <v>45</v>
      </c>
      <c r="C175" s="12" t="str">
        <f>VLOOKUP(B175,Lists!$A$5:$B$40,2,FALSE)</f>
        <v>تكييف وتهوية</v>
      </c>
      <c r="D175" s="8" t="s">
        <v>1816</v>
      </c>
      <c r="E175" s="8" t="s">
        <v>1817</v>
      </c>
      <c r="F175" s="8" t="s">
        <v>1818</v>
      </c>
      <c r="G175" s="10" t="s">
        <v>1819</v>
      </c>
      <c r="H175" s="8" t="s">
        <v>1820</v>
      </c>
      <c r="I175" s="8" t="s">
        <v>1551</v>
      </c>
      <c r="J175" s="19" t="s">
        <v>208</v>
      </c>
      <c r="K175" s="8" t="s">
        <v>1821</v>
      </c>
      <c r="L175" s="8" t="s">
        <v>1156</v>
      </c>
      <c r="M175" s="19" t="s">
        <v>88</v>
      </c>
      <c r="N175" s="19" t="s">
        <v>519</v>
      </c>
      <c r="O175" s="12" t="str">
        <f>VLOOKUP(N175,Lists!$F$5:$G$16,2,FALSE)</f>
        <v>إشعار إعادة فحص أو اختبار</v>
      </c>
      <c r="P175" s="8" t="s">
        <v>1822</v>
      </c>
      <c r="Q175" s="8" t="s">
        <v>1823</v>
      </c>
      <c r="R175" s="19">
        <v>7</v>
      </c>
      <c r="S175" s="8" t="s">
        <v>1824</v>
      </c>
    </row>
    <row r="176" spans="1:19" ht="36" x14ac:dyDescent="0.25">
      <c r="A176" s="13" t="s">
        <v>1825</v>
      </c>
      <c r="B176" s="13" t="s">
        <v>45</v>
      </c>
      <c r="C176" s="14" t="str">
        <f>VLOOKUP(B176,Lists!$A$5:$B$40,2,FALSE)</f>
        <v>تكييف وتهوية</v>
      </c>
      <c r="D176" s="20" t="s">
        <v>1826</v>
      </c>
      <c r="E176" s="20" t="s">
        <v>1827</v>
      </c>
      <c r="F176" s="20" t="s">
        <v>1828</v>
      </c>
      <c r="G176" s="13" t="s">
        <v>1829</v>
      </c>
      <c r="H176" s="20" t="s">
        <v>462</v>
      </c>
      <c r="I176" s="20" t="s">
        <v>1830</v>
      </c>
      <c r="J176" s="19" t="s">
        <v>173</v>
      </c>
      <c r="K176" s="20" t="s">
        <v>1831</v>
      </c>
      <c r="L176" s="20" t="s">
        <v>453</v>
      </c>
      <c r="M176" s="19" t="s">
        <v>440</v>
      </c>
      <c r="N176" s="19" t="s">
        <v>441</v>
      </c>
      <c r="O176" s="14" t="str">
        <f>VLOOKUP(N176,Lists!$F$5:$G$16,2,FALSE)</f>
        <v>الرد على خلاف في القياس والحصر</v>
      </c>
      <c r="P176" s="20" t="s">
        <v>1832</v>
      </c>
      <c r="Q176" s="20" t="s">
        <v>1833</v>
      </c>
      <c r="R176" s="19">
        <v>7</v>
      </c>
      <c r="S176" s="20" t="s">
        <v>1834</v>
      </c>
    </row>
    <row r="177" spans="1:19" ht="36" x14ac:dyDescent="0.25">
      <c r="A177" s="10" t="s">
        <v>1835</v>
      </c>
      <c r="B177" s="10" t="s">
        <v>45</v>
      </c>
      <c r="C177" s="12" t="str">
        <f>VLOOKUP(B177,Lists!$A$5:$B$40,2,FALSE)</f>
        <v>تكييف وتهوية</v>
      </c>
      <c r="D177" s="8" t="s">
        <v>1836</v>
      </c>
      <c r="E177" s="8" t="s">
        <v>1837</v>
      </c>
      <c r="F177" s="8" t="s">
        <v>1838</v>
      </c>
      <c r="G177" s="10" t="s">
        <v>1839</v>
      </c>
      <c r="H177" s="8" t="s">
        <v>98</v>
      </c>
      <c r="I177" s="8" t="s">
        <v>1840</v>
      </c>
      <c r="J177" s="19" t="s">
        <v>100</v>
      </c>
      <c r="K177" s="8" t="s">
        <v>1841</v>
      </c>
      <c r="L177" s="8" t="s">
        <v>1842</v>
      </c>
      <c r="M177" s="19" t="s">
        <v>88</v>
      </c>
      <c r="N177" s="19" t="s">
        <v>1843</v>
      </c>
      <c r="O177" s="12" t="str">
        <f>VLOOKUP(N177,Lists!$F$5:$G$16,2,FALSE)</f>
        <v>استلام مع تحفظات</v>
      </c>
      <c r="P177" s="8" t="s">
        <v>1844</v>
      </c>
      <c r="Q177" s="8" t="s">
        <v>1845</v>
      </c>
      <c r="R177" s="19">
        <v>30</v>
      </c>
      <c r="S177" s="8" t="s">
        <v>1846</v>
      </c>
    </row>
    <row r="178" spans="1:19" ht="18" x14ac:dyDescent="0.25">
      <c r="A178" s="13" t="s">
        <v>1847</v>
      </c>
      <c r="B178" s="13" t="s">
        <v>45</v>
      </c>
      <c r="C178" s="14" t="str">
        <f>VLOOKUP(B178,Lists!$A$5:$B$40,2,FALSE)</f>
        <v>تكييف وتهوية</v>
      </c>
      <c r="D178" s="20" t="s">
        <v>1848</v>
      </c>
      <c r="E178" s="20" t="s">
        <v>1849</v>
      </c>
      <c r="F178" s="20" t="s">
        <v>1850</v>
      </c>
      <c r="G178" s="13" t="s">
        <v>1851</v>
      </c>
      <c r="H178" s="20" t="s">
        <v>98</v>
      </c>
      <c r="I178" s="20" t="s">
        <v>627</v>
      </c>
      <c r="J178" s="19" t="s">
        <v>85</v>
      </c>
      <c r="K178" s="20" t="s">
        <v>1852</v>
      </c>
      <c r="L178" s="20" t="s">
        <v>1852</v>
      </c>
      <c r="M178" s="19" t="s">
        <v>88</v>
      </c>
      <c r="N178" s="19" t="s">
        <v>89</v>
      </c>
      <c r="O178" s="14" t="str">
        <f>VLOOKUP(N178,Lists!$F$5:$G$16,2,FALSE)</f>
        <v>قبول مشروط بمعالجة</v>
      </c>
      <c r="P178" s="20" t="s">
        <v>1853</v>
      </c>
      <c r="Q178" s="20" t="s">
        <v>1854</v>
      </c>
      <c r="R178" s="19">
        <v>7</v>
      </c>
      <c r="S178" s="20" t="s">
        <v>1855</v>
      </c>
    </row>
    <row r="179" spans="1:19" ht="18" x14ac:dyDescent="0.25">
      <c r="A179" s="10" t="s">
        <v>1856</v>
      </c>
      <c r="B179" s="10" t="s">
        <v>45</v>
      </c>
      <c r="C179" s="12" t="str">
        <f>VLOOKUP(B179,Lists!$A$5:$B$40,2,FALSE)</f>
        <v>تكييف وتهوية</v>
      </c>
      <c r="D179" s="8" t="s">
        <v>1857</v>
      </c>
      <c r="E179" s="8" t="s">
        <v>1858</v>
      </c>
      <c r="F179" s="8" t="s">
        <v>1859</v>
      </c>
      <c r="G179" s="10" t="s">
        <v>1860</v>
      </c>
      <c r="H179" s="8" t="s">
        <v>98</v>
      </c>
      <c r="I179" s="8" t="s">
        <v>1154</v>
      </c>
      <c r="J179" s="19" t="s">
        <v>208</v>
      </c>
      <c r="K179" s="8" t="s">
        <v>1861</v>
      </c>
      <c r="L179" s="8" t="s">
        <v>1156</v>
      </c>
      <c r="M179" s="19" t="s">
        <v>88</v>
      </c>
      <c r="N179" s="19" t="s">
        <v>384</v>
      </c>
      <c r="O179" s="12" t="str">
        <f>VLOOKUP(N179,Lists!$F$5:$G$16,2,FALSE)</f>
        <v>رفض أعمال مع الإزالة</v>
      </c>
      <c r="P179" s="8" t="s">
        <v>1862</v>
      </c>
      <c r="Q179" s="8" t="s">
        <v>1861</v>
      </c>
      <c r="R179" s="19">
        <v>7</v>
      </c>
      <c r="S179" s="8" t="s">
        <v>1863</v>
      </c>
    </row>
    <row r="180" spans="1:19" ht="36" x14ac:dyDescent="0.25">
      <c r="A180" s="13" t="s">
        <v>1864</v>
      </c>
      <c r="B180" s="13" t="s">
        <v>38</v>
      </c>
      <c r="C180" s="14" t="str">
        <f>VLOOKUP(B180,Lists!$A$5:$B$40,2,FALSE)</f>
        <v>أسقف مستعارة</v>
      </c>
      <c r="D180" s="20" t="s">
        <v>1865</v>
      </c>
      <c r="E180" s="20" t="s">
        <v>1866</v>
      </c>
      <c r="F180" s="20" t="s">
        <v>1867</v>
      </c>
      <c r="G180" s="13" t="s">
        <v>1868</v>
      </c>
      <c r="H180" s="20" t="s">
        <v>98</v>
      </c>
      <c r="I180" s="20" t="s">
        <v>1409</v>
      </c>
      <c r="J180" s="19" t="s">
        <v>208</v>
      </c>
      <c r="K180" s="20" t="s">
        <v>1869</v>
      </c>
      <c r="L180" s="20" t="s">
        <v>1278</v>
      </c>
      <c r="M180" s="19" t="s">
        <v>88</v>
      </c>
      <c r="N180" s="19" t="s">
        <v>384</v>
      </c>
      <c r="O180" s="14" t="str">
        <f>VLOOKUP(N180,Lists!$F$5:$G$16,2,FALSE)</f>
        <v>رفض أعمال مع الإزالة</v>
      </c>
      <c r="P180" s="20" t="s">
        <v>1870</v>
      </c>
      <c r="Q180" s="20" t="s">
        <v>1871</v>
      </c>
      <c r="R180" s="19">
        <v>7</v>
      </c>
      <c r="S180" s="20" t="s">
        <v>1872</v>
      </c>
    </row>
    <row r="181" spans="1:19" ht="18" x14ac:dyDescent="0.25">
      <c r="A181" s="10" t="s">
        <v>1873</v>
      </c>
      <c r="B181" s="10" t="s">
        <v>38</v>
      </c>
      <c r="C181" s="12" t="str">
        <f>VLOOKUP(B181,Lists!$A$5:$B$40,2,FALSE)</f>
        <v>أسقف مستعارة</v>
      </c>
      <c r="D181" s="8" t="s">
        <v>1874</v>
      </c>
      <c r="E181" s="8" t="s">
        <v>1875</v>
      </c>
      <c r="F181" s="8" t="s">
        <v>1876</v>
      </c>
      <c r="G181" s="10" t="s">
        <v>1877</v>
      </c>
      <c r="H181" s="8" t="s">
        <v>98</v>
      </c>
      <c r="I181" s="8" t="s">
        <v>627</v>
      </c>
      <c r="J181" s="19" t="s">
        <v>208</v>
      </c>
      <c r="K181" s="8" t="s">
        <v>1878</v>
      </c>
      <c r="L181" s="8" t="s">
        <v>1156</v>
      </c>
      <c r="M181" s="19" t="s">
        <v>88</v>
      </c>
      <c r="N181" s="19" t="s">
        <v>384</v>
      </c>
      <c r="O181" s="12" t="str">
        <f>VLOOKUP(N181,Lists!$F$5:$G$16,2,FALSE)</f>
        <v>رفض أعمال مع الإزالة</v>
      </c>
      <c r="P181" s="8" t="s">
        <v>1874</v>
      </c>
      <c r="Q181" s="8" t="s">
        <v>1878</v>
      </c>
      <c r="R181" s="19">
        <v>7</v>
      </c>
      <c r="S181" s="8" t="s">
        <v>1879</v>
      </c>
    </row>
    <row r="182" spans="1:19" ht="36" x14ac:dyDescent="0.25">
      <c r="A182" s="13" t="s">
        <v>1880</v>
      </c>
      <c r="B182" s="13" t="s">
        <v>38</v>
      </c>
      <c r="C182" s="14" t="str">
        <f>VLOOKUP(B182,Lists!$A$5:$B$40,2,FALSE)</f>
        <v>أسقف مستعارة</v>
      </c>
      <c r="D182" s="20" t="s">
        <v>1881</v>
      </c>
      <c r="E182" s="20" t="s">
        <v>1882</v>
      </c>
      <c r="F182" s="20" t="s">
        <v>1883</v>
      </c>
      <c r="G182" s="13" t="s">
        <v>1877</v>
      </c>
      <c r="H182" s="20" t="s">
        <v>98</v>
      </c>
      <c r="I182" s="20" t="s">
        <v>1154</v>
      </c>
      <c r="J182" s="19" t="s">
        <v>85</v>
      </c>
      <c r="K182" s="20" t="s">
        <v>1884</v>
      </c>
      <c r="L182" s="20" t="s">
        <v>1885</v>
      </c>
      <c r="M182" s="19" t="s">
        <v>88</v>
      </c>
      <c r="N182" s="19" t="s">
        <v>89</v>
      </c>
      <c r="O182" s="14" t="str">
        <f>VLOOKUP(N182,Lists!$F$5:$G$16,2,FALSE)</f>
        <v>قبول مشروط بمعالجة</v>
      </c>
      <c r="P182" s="20" t="s">
        <v>1886</v>
      </c>
      <c r="Q182" s="20" t="s">
        <v>1884</v>
      </c>
      <c r="R182" s="19">
        <v>3</v>
      </c>
      <c r="S182" s="20" t="s">
        <v>1887</v>
      </c>
    </row>
    <row r="183" spans="1:19" ht="36" x14ac:dyDescent="0.25">
      <c r="A183" s="10" t="s">
        <v>1888</v>
      </c>
      <c r="B183" s="10" t="s">
        <v>38</v>
      </c>
      <c r="C183" s="12" t="str">
        <f>VLOOKUP(B183,Lists!$A$5:$B$40,2,FALSE)</f>
        <v>أسقف مستعارة</v>
      </c>
      <c r="D183" s="8" t="s">
        <v>1889</v>
      </c>
      <c r="E183" s="8" t="s">
        <v>1104</v>
      </c>
      <c r="F183" s="8" t="s">
        <v>1890</v>
      </c>
      <c r="G183" s="10" t="s">
        <v>1891</v>
      </c>
      <c r="H183" s="8" t="s">
        <v>462</v>
      </c>
      <c r="I183" s="8" t="s">
        <v>772</v>
      </c>
      <c r="J183" s="19" t="s">
        <v>347</v>
      </c>
      <c r="K183" s="8" t="s">
        <v>1892</v>
      </c>
      <c r="L183" s="8" t="s">
        <v>453</v>
      </c>
      <c r="M183" s="19" t="s">
        <v>440</v>
      </c>
      <c r="N183" s="19" t="s">
        <v>441</v>
      </c>
      <c r="O183" s="12" t="str">
        <f>VLOOKUP(N183,Lists!$F$5:$G$16,2,FALSE)</f>
        <v>الرد على خلاف في القياس والحصر</v>
      </c>
      <c r="P183" s="8" t="s">
        <v>1893</v>
      </c>
      <c r="Q183" s="8" t="s">
        <v>1894</v>
      </c>
      <c r="R183" s="19">
        <v>7</v>
      </c>
      <c r="S183" s="8" t="s">
        <v>1895</v>
      </c>
    </row>
    <row r="184" spans="1:19" ht="36" x14ac:dyDescent="0.25">
      <c r="A184" s="13" t="s">
        <v>1896</v>
      </c>
      <c r="B184" s="13" t="s">
        <v>39</v>
      </c>
      <c r="C184" s="14" t="str">
        <f>VLOOKUP(B184,Lists!$A$5:$B$40,2,FALSE)</f>
        <v>نجارة معمارية</v>
      </c>
      <c r="D184" s="20" t="s">
        <v>1897</v>
      </c>
      <c r="E184" s="20" t="s">
        <v>1898</v>
      </c>
      <c r="F184" s="20" t="s">
        <v>1899</v>
      </c>
      <c r="G184" s="13" t="s">
        <v>1900</v>
      </c>
      <c r="H184" s="20" t="s">
        <v>98</v>
      </c>
      <c r="I184" s="20" t="s">
        <v>1154</v>
      </c>
      <c r="J184" s="19" t="s">
        <v>208</v>
      </c>
      <c r="K184" s="20" t="s">
        <v>1901</v>
      </c>
      <c r="L184" s="20" t="s">
        <v>1902</v>
      </c>
      <c r="M184" s="19" t="s">
        <v>88</v>
      </c>
      <c r="N184" s="19" t="s">
        <v>384</v>
      </c>
      <c r="O184" s="14" t="str">
        <f>VLOOKUP(N184,Lists!$F$5:$G$16,2,FALSE)</f>
        <v>رفض أعمال مع الإزالة</v>
      </c>
      <c r="P184" s="20" t="s">
        <v>1903</v>
      </c>
      <c r="Q184" s="20" t="s">
        <v>1904</v>
      </c>
      <c r="R184" s="19">
        <v>7</v>
      </c>
      <c r="S184" s="20" t="s">
        <v>1905</v>
      </c>
    </row>
    <row r="185" spans="1:19" ht="36" x14ac:dyDescent="0.25">
      <c r="A185" s="10" t="s">
        <v>1906</v>
      </c>
      <c r="B185" s="10" t="s">
        <v>39</v>
      </c>
      <c r="C185" s="12" t="str">
        <f>VLOOKUP(B185,Lists!$A$5:$B$40,2,FALSE)</f>
        <v>نجارة معمارية</v>
      </c>
      <c r="D185" s="8" t="s">
        <v>1907</v>
      </c>
      <c r="E185" s="8" t="s">
        <v>1908</v>
      </c>
      <c r="F185" s="8" t="s">
        <v>1909</v>
      </c>
      <c r="G185" s="10" t="s">
        <v>1910</v>
      </c>
      <c r="H185" s="8" t="s">
        <v>98</v>
      </c>
      <c r="I185" s="8" t="s">
        <v>1911</v>
      </c>
      <c r="J185" s="19" t="s">
        <v>100</v>
      </c>
      <c r="K185" s="8" t="s">
        <v>1912</v>
      </c>
      <c r="L185" s="8" t="s">
        <v>1913</v>
      </c>
      <c r="M185" s="19" t="s">
        <v>88</v>
      </c>
      <c r="N185" s="19" t="s">
        <v>103</v>
      </c>
      <c r="O185" s="12" t="str">
        <f>VLOOKUP(N185,Lists!$F$5:$G$16,2,FALSE)</f>
        <v>إشعار عدم مطابقة NCR</v>
      </c>
      <c r="P185" s="8" t="s">
        <v>1914</v>
      </c>
      <c r="Q185" s="8" t="s">
        <v>1915</v>
      </c>
      <c r="R185" s="19">
        <v>7</v>
      </c>
      <c r="S185" s="8" t="s">
        <v>1916</v>
      </c>
    </row>
    <row r="186" spans="1:19" ht="36" x14ac:dyDescent="0.25">
      <c r="A186" s="13" t="s">
        <v>1917</v>
      </c>
      <c r="B186" s="13" t="s">
        <v>40</v>
      </c>
      <c r="C186" s="14" t="str">
        <f>VLOOKUP(B186,Lists!$A$5:$B$40,2,FALSE)</f>
        <v>أبواب معدنية وألمنيوم وواجهات</v>
      </c>
      <c r="D186" s="20" t="s">
        <v>1918</v>
      </c>
      <c r="E186" s="20" t="s">
        <v>1919</v>
      </c>
      <c r="F186" s="20" t="s">
        <v>1920</v>
      </c>
      <c r="G186" s="13" t="s">
        <v>1921</v>
      </c>
      <c r="H186" s="20" t="s">
        <v>462</v>
      </c>
      <c r="I186" s="20" t="s">
        <v>772</v>
      </c>
      <c r="J186" s="19" t="s">
        <v>347</v>
      </c>
      <c r="K186" s="20" t="s">
        <v>1922</v>
      </c>
      <c r="L186" s="20" t="s">
        <v>453</v>
      </c>
      <c r="M186" s="19" t="s">
        <v>440</v>
      </c>
      <c r="N186" s="19" t="s">
        <v>441</v>
      </c>
      <c r="O186" s="14" t="str">
        <f>VLOOKUP(N186,Lists!$F$5:$G$16,2,FALSE)</f>
        <v>الرد على خلاف في القياس والحصر</v>
      </c>
      <c r="P186" s="20" t="s">
        <v>1923</v>
      </c>
      <c r="Q186" s="20" t="s">
        <v>475</v>
      </c>
      <c r="R186" s="19">
        <v>7</v>
      </c>
      <c r="S186" s="20" t="s">
        <v>1924</v>
      </c>
    </row>
    <row r="187" spans="1:19" ht="36" x14ac:dyDescent="0.25">
      <c r="A187" s="10" t="s">
        <v>1925</v>
      </c>
      <c r="B187" s="10" t="s">
        <v>40</v>
      </c>
      <c r="C187" s="12" t="str">
        <f>VLOOKUP(B187,Lists!$A$5:$B$40,2,FALSE)</f>
        <v>أبواب معدنية وألمنيوم وواجهات</v>
      </c>
      <c r="D187" s="8" t="s">
        <v>1926</v>
      </c>
      <c r="E187" s="8" t="s">
        <v>1927</v>
      </c>
      <c r="F187" s="8" t="s">
        <v>1928</v>
      </c>
      <c r="G187" s="10" t="s">
        <v>1921</v>
      </c>
      <c r="H187" s="8" t="s">
        <v>462</v>
      </c>
      <c r="I187" s="8" t="s">
        <v>1929</v>
      </c>
      <c r="J187" s="19" t="s">
        <v>173</v>
      </c>
      <c r="K187" s="8" t="s">
        <v>1930</v>
      </c>
      <c r="L187" s="8" t="s">
        <v>453</v>
      </c>
      <c r="M187" s="19" t="s">
        <v>127</v>
      </c>
      <c r="N187" s="19" t="s">
        <v>765</v>
      </c>
      <c r="O187" s="12" t="str">
        <f>VLOOKUP(N187,Lists!$F$5:$G$16,2,FALSE)</f>
        <v>الرد على مطالبة أعمال إضافية أو تغيير</v>
      </c>
      <c r="P187" s="8" t="s">
        <v>1931</v>
      </c>
      <c r="Q187" s="8" t="s">
        <v>1932</v>
      </c>
      <c r="R187" s="19">
        <v>7</v>
      </c>
      <c r="S187" s="8" t="s">
        <v>1933</v>
      </c>
    </row>
    <row r="188" spans="1:19" ht="36" x14ac:dyDescent="0.25">
      <c r="A188" s="13" t="s">
        <v>1934</v>
      </c>
      <c r="B188" s="13" t="s">
        <v>40</v>
      </c>
      <c r="C188" s="14" t="str">
        <f>VLOOKUP(B188,Lists!$A$5:$B$40,2,FALSE)</f>
        <v>أبواب معدنية وألمنيوم وواجهات</v>
      </c>
      <c r="D188" s="20" t="s">
        <v>1935</v>
      </c>
      <c r="E188" s="20" t="s">
        <v>1936</v>
      </c>
      <c r="F188" s="20" t="s">
        <v>1937</v>
      </c>
      <c r="G188" s="13" t="s">
        <v>1938</v>
      </c>
      <c r="H188" s="20" t="s">
        <v>1939</v>
      </c>
      <c r="I188" s="20" t="s">
        <v>1940</v>
      </c>
      <c r="J188" s="19" t="s">
        <v>208</v>
      </c>
      <c r="K188" s="20" t="s">
        <v>1941</v>
      </c>
      <c r="L188" s="20" t="s">
        <v>725</v>
      </c>
      <c r="M188" s="19" t="s">
        <v>88</v>
      </c>
      <c r="N188" s="19" t="s">
        <v>384</v>
      </c>
      <c r="O188" s="14" t="str">
        <f>VLOOKUP(N188,Lists!$F$5:$G$16,2,FALSE)</f>
        <v>رفض أعمال مع الإزالة</v>
      </c>
      <c r="P188" s="20" t="s">
        <v>1942</v>
      </c>
      <c r="Q188" s="20" t="s">
        <v>1943</v>
      </c>
      <c r="R188" s="19">
        <v>14</v>
      </c>
      <c r="S188" s="20" t="s">
        <v>1944</v>
      </c>
    </row>
    <row r="189" spans="1:19" ht="36" x14ac:dyDescent="0.25">
      <c r="A189" s="10" t="s">
        <v>1945</v>
      </c>
      <c r="B189" s="10" t="s">
        <v>40</v>
      </c>
      <c r="C189" s="12" t="str">
        <f>VLOOKUP(B189,Lists!$A$5:$B$40,2,FALSE)</f>
        <v>أبواب معدنية وألمنيوم وواجهات</v>
      </c>
      <c r="D189" s="8" t="s">
        <v>1946</v>
      </c>
      <c r="E189" s="8" t="s">
        <v>1947</v>
      </c>
      <c r="F189" s="8" t="s">
        <v>1948</v>
      </c>
      <c r="G189" s="10" t="s">
        <v>1949</v>
      </c>
      <c r="H189" s="8" t="s">
        <v>1950</v>
      </c>
      <c r="I189" s="8" t="s">
        <v>1056</v>
      </c>
      <c r="J189" s="19" t="s">
        <v>208</v>
      </c>
      <c r="K189" s="8" t="s">
        <v>1951</v>
      </c>
      <c r="L189" s="8" t="s">
        <v>725</v>
      </c>
      <c r="M189" s="19" t="s">
        <v>88</v>
      </c>
      <c r="N189" s="19" t="s">
        <v>211</v>
      </c>
      <c r="O189" s="12" t="str">
        <f>VLOOKUP(N189,Lists!$F$5:$G$16,2,FALSE)</f>
        <v>رفض مواد موردة</v>
      </c>
      <c r="P189" s="8" t="s">
        <v>1946</v>
      </c>
      <c r="Q189" s="8" t="s">
        <v>1951</v>
      </c>
      <c r="R189" s="19">
        <v>7</v>
      </c>
      <c r="S189" s="8" t="s">
        <v>1952</v>
      </c>
    </row>
    <row r="190" spans="1:19" ht="36" x14ac:dyDescent="0.25">
      <c r="A190" s="13" t="s">
        <v>1953</v>
      </c>
      <c r="B190" s="13" t="s">
        <v>40</v>
      </c>
      <c r="C190" s="14" t="str">
        <f>VLOOKUP(B190,Lists!$A$5:$B$40,2,FALSE)</f>
        <v>أبواب معدنية وألمنيوم وواجهات</v>
      </c>
      <c r="D190" s="20" t="s">
        <v>1954</v>
      </c>
      <c r="E190" s="20" t="s">
        <v>1955</v>
      </c>
      <c r="F190" s="20" t="s">
        <v>1956</v>
      </c>
      <c r="G190" s="13" t="s">
        <v>1324</v>
      </c>
      <c r="H190" s="20" t="s">
        <v>98</v>
      </c>
      <c r="I190" s="20" t="s">
        <v>1551</v>
      </c>
      <c r="J190" s="19" t="s">
        <v>208</v>
      </c>
      <c r="K190" s="20" t="s">
        <v>1420</v>
      </c>
      <c r="L190" s="20" t="s">
        <v>1541</v>
      </c>
      <c r="M190" s="19" t="s">
        <v>88</v>
      </c>
      <c r="N190" s="19" t="s">
        <v>519</v>
      </c>
      <c r="O190" s="14" t="str">
        <f>VLOOKUP(N190,Lists!$F$5:$G$16,2,FALSE)</f>
        <v>إشعار إعادة فحص أو اختبار</v>
      </c>
      <c r="P190" s="20" t="s">
        <v>1957</v>
      </c>
      <c r="Q190" s="20" t="s">
        <v>1420</v>
      </c>
      <c r="R190" s="19">
        <v>7</v>
      </c>
      <c r="S190" s="20" t="s">
        <v>1958</v>
      </c>
    </row>
    <row r="191" spans="1:19" ht="36" x14ac:dyDescent="0.25">
      <c r="A191" s="10" t="s">
        <v>1959</v>
      </c>
      <c r="B191" s="10" t="s">
        <v>40</v>
      </c>
      <c r="C191" s="12" t="str">
        <f>VLOOKUP(B191,Lists!$A$5:$B$40,2,FALSE)</f>
        <v>أبواب معدنية وألمنيوم وواجهات</v>
      </c>
      <c r="D191" s="8" t="s">
        <v>1960</v>
      </c>
      <c r="E191" s="8" t="s">
        <v>1961</v>
      </c>
      <c r="F191" s="8" t="s">
        <v>1962</v>
      </c>
      <c r="G191" s="10" t="s">
        <v>1963</v>
      </c>
      <c r="H191" s="8" t="s">
        <v>98</v>
      </c>
      <c r="I191" s="8" t="s">
        <v>627</v>
      </c>
      <c r="J191" s="19" t="s">
        <v>85</v>
      </c>
      <c r="K191" s="8" t="s">
        <v>1964</v>
      </c>
      <c r="L191" s="8" t="s">
        <v>1965</v>
      </c>
      <c r="M191" s="19" t="s">
        <v>88</v>
      </c>
      <c r="N191" s="19" t="s">
        <v>89</v>
      </c>
      <c r="O191" s="12" t="str">
        <f>VLOOKUP(N191,Lists!$F$5:$G$16,2,FALSE)</f>
        <v>قبول مشروط بمعالجة</v>
      </c>
      <c r="P191" s="8" t="s">
        <v>1966</v>
      </c>
      <c r="Q191" s="8" t="s">
        <v>1967</v>
      </c>
      <c r="R191" s="19">
        <v>3</v>
      </c>
      <c r="S191" s="8" t="s">
        <v>1968</v>
      </c>
    </row>
    <row r="192" spans="1:19" ht="36" x14ac:dyDescent="0.25">
      <c r="A192" s="13" t="s">
        <v>1969</v>
      </c>
      <c r="B192" s="13" t="s">
        <v>41</v>
      </c>
      <c r="C192" s="14" t="str">
        <f>VLOOKUP(B192,Lists!$A$5:$B$40,2,FALSE)</f>
        <v>دهانات وإيبوكسي</v>
      </c>
      <c r="D192" s="20" t="s">
        <v>1970</v>
      </c>
      <c r="E192" s="20" t="s">
        <v>1971</v>
      </c>
      <c r="F192" s="20" t="s">
        <v>1972</v>
      </c>
      <c r="G192" s="13" t="s">
        <v>1973</v>
      </c>
      <c r="H192" s="20" t="s">
        <v>98</v>
      </c>
      <c r="I192" s="20" t="s">
        <v>1974</v>
      </c>
      <c r="J192" s="19" t="s">
        <v>208</v>
      </c>
      <c r="K192" s="20" t="s">
        <v>1975</v>
      </c>
      <c r="L192" s="20" t="s">
        <v>1156</v>
      </c>
      <c r="M192" s="19" t="s">
        <v>88</v>
      </c>
      <c r="N192" s="19" t="s">
        <v>384</v>
      </c>
      <c r="O192" s="14" t="str">
        <f>VLOOKUP(N192,Lists!$F$5:$G$16,2,FALSE)</f>
        <v>رفض أعمال مع الإزالة</v>
      </c>
      <c r="P192" s="20" t="s">
        <v>1976</v>
      </c>
      <c r="Q192" s="20" t="s">
        <v>1977</v>
      </c>
      <c r="R192" s="19">
        <v>7</v>
      </c>
      <c r="S192" s="20" t="s">
        <v>1978</v>
      </c>
    </row>
    <row r="193" spans="1:19" ht="18" x14ac:dyDescent="0.25">
      <c r="A193" s="10" t="s">
        <v>1979</v>
      </c>
      <c r="B193" s="10" t="s">
        <v>41</v>
      </c>
      <c r="C193" s="12" t="str">
        <f>VLOOKUP(B193,Lists!$A$5:$B$40,2,FALSE)</f>
        <v>دهانات وإيبوكسي</v>
      </c>
      <c r="D193" s="8" t="s">
        <v>1980</v>
      </c>
      <c r="E193" s="8" t="s">
        <v>1981</v>
      </c>
      <c r="F193" s="8" t="s">
        <v>1982</v>
      </c>
      <c r="G193" s="10" t="s">
        <v>1983</v>
      </c>
      <c r="H193" s="8" t="s">
        <v>1466</v>
      </c>
      <c r="I193" s="8" t="s">
        <v>1984</v>
      </c>
      <c r="J193" s="19" t="s">
        <v>208</v>
      </c>
      <c r="K193" s="8" t="s">
        <v>1985</v>
      </c>
      <c r="L193" s="8" t="s">
        <v>1156</v>
      </c>
      <c r="M193" s="19" t="s">
        <v>88</v>
      </c>
      <c r="N193" s="19" t="s">
        <v>384</v>
      </c>
      <c r="O193" s="12" t="str">
        <f>VLOOKUP(N193,Lists!$F$5:$G$16,2,FALSE)</f>
        <v>رفض أعمال مع الإزالة</v>
      </c>
      <c r="P193" s="8" t="s">
        <v>1986</v>
      </c>
      <c r="Q193" s="8" t="s">
        <v>1987</v>
      </c>
      <c r="R193" s="19">
        <v>7</v>
      </c>
      <c r="S193" s="8" t="s">
        <v>1988</v>
      </c>
    </row>
    <row r="194" spans="1:19" ht="18" x14ac:dyDescent="0.25">
      <c r="A194" s="13" t="s">
        <v>1989</v>
      </c>
      <c r="B194" s="13" t="s">
        <v>41</v>
      </c>
      <c r="C194" s="14" t="str">
        <f>VLOOKUP(B194,Lists!$A$5:$B$40,2,FALSE)</f>
        <v>دهانات وإيبوكسي</v>
      </c>
      <c r="D194" s="20" t="s">
        <v>1990</v>
      </c>
      <c r="E194" s="20" t="s">
        <v>1991</v>
      </c>
      <c r="F194" s="20" t="s">
        <v>1992</v>
      </c>
      <c r="G194" s="13" t="s">
        <v>1324</v>
      </c>
      <c r="H194" s="20" t="s">
        <v>98</v>
      </c>
      <c r="I194" s="20" t="s">
        <v>1993</v>
      </c>
      <c r="J194" s="19" t="s">
        <v>347</v>
      </c>
      <c r="K194" s="20" t="s">
        <v>1994</v>
      </c>
      <c r="L194" s="20" t="s">
        <v>1995</v>
      </c>
      <c r="M194" s="19" t="s">
        <v>88</v>
      </c>
      <c r="N194" s="19" t="s">
        <v>350</v>
      </c>
      <c r="O194" s="14" t="str">
        <f>VLOOKUP(N194,Lists!$F$5:$G$16,2,FALSE)</f>
        <v>إشعار خصم من المستخلص</v>
      </c>
      <c r="P194" s="20" t="s">
        <v>1990</v>
      </c>
      <c r="Q194" s="20" t="s">
        <v>1996</v>
      </c>
      <c r="R194" s="19">
        <v>7</v>
      </c>
      <c r="S194" s="20" t="s">
        <v>1997</v>
      </c>
    </row>
    <row r="195" spans="1:19" ht="36" x14ac:dyDescent="0.25">
      <c r="A195" s="10" t="s">
        <v>1998</v>
      </c>
      <c r="B195" s="10" t="s">
        <v>41</v>
      </c>
      <c r="C195" s="12" t="str">
        <f>VLOOKUP(B195,Lists!$A$5:$B$40,2,FALSE)</f>
        <v>دهانات وإيبوكسي</v>
      </c>
      <c r="D195" s="8" t="s">
        <v>1999</v>
      </c>
      <c r="E195" s="8" t="s">
        <v>2000</v>
      </c>
      <c r="F195" s="8" t="s">
        <v>2001</v>
      </c>
      <c r="G195" s="10" t="s">
        <v>2002</v>
      </c>
      <c r="H195" s="8" t="s">
        <v>1466</v>
      </c>
      <c r="I195" s="8" t="s">
        <v>1457</v>
      </c>
      <c r="J195" s="19" t="s">
        <v>208</v>
      </c>
      <c r="K195" s="8" t="s">
        <v>1467</v>
      </c>
      <c r="L195" s="8" t="s">
        <v>1156</v>
      </c>
      <c r="M195" s="19" t="s">
        <v>88</v>
      </c>
      <c r="N195" s="19" t="s">
        <v>384</v>
      </c>
      <c r="O195" s="12" t="str">
        <f>VLOOKUP(N195,Lists!$F$5:$G$16,2,FALSE)</f>
        <v>رفض أعمال مع الإزالة</v>
      </c>
      <c r="P195" s="8" t="s">
        <v>2003</v>
      </c>
      <c r="Q195" s="8" t="s">
        <v>1467</v>
      </c>
      <c r="R195" s="19">
        <v>14</v>
      </c>
      <c r="S195" s="8" t="s">
        <v>2004</v>
      </c>
    </row>
    <row r="196" spans="1:19" ht="36" x14ac:dyDescent="0.25">
      <c r="A196" s="13" t="s">
        <v>2005</v>
      </c>
      <c r="B196" s="13" t="s">
        <v>33</v>
      </c>
      <c r="C196" s="14" t="str">
        <f>VLOOKUP(B196,Lists!$A$5:$B$40,2,FALSE)</f>
        <v>أسفلت وبردورات وإنترلوك</v>
      </c>
      <c r="D196" s="20" t="s">
        <v>2006</v>
      </c>
      <c r="E196" s="20" t="s">
        <v>2007</v>
      </c>
      <c r="F196" s="20" t="s">
        <v>2008</v>
      </c>
      <c r="G196" s="13" t="s">
        <v>2009</v>
      </c>
      <c r="H196" s="20" t="s">
        <v>98</v>
      </c>
      <c r="I196" s="20" t="s">
        <v>2010</v>
      </c>
      <c r="J196" s="19" t="s">
        <v>208</v>
      </c>
      <c r="K196" s="20" t="s">
        <v>2011</v>
      </c>
      <c r="L196" s="20" t="s">
        <v>2012</v>
      </c>
      <c r="M196" s="19" t="s">
        <v>88</v>
      </c>
      <c r="N196" s="19" t="s">
        <v>384</v>
      </c>
      <c r="O196" s="14" t="str">
        <f>VLOOKUP(N196,Lists!$F$5:$G$16,2,FALSE)</f>
        <v>رفض أعمال مع الإزالة</v>
      </c>
      <c r="P196" s="20" t="s">
        <v>2013</v>
      </c>
      <c r="Q196" s="20" t="s">
        <v>2014</v>
      </c>
      <c r="R196" s="19">
        <v>14</v>
      </c>
      <c r="S196" s="20" t="s">
        <v>2015</v>
      </c>
    </row>
    <row r="197" spans="1:19" ht="36" x14ac:dyDescent="0.25">
      <c r="A197" s="10" t="s">
        <v>2016</v>
      </c>
      <c r="B197" s="10" t="s">
        <v>33</v>
      </c>
      <c r="C197" s="12" t="str">
        <f>VLOOKUP(B197,Lists!$A$5:$B$40,2,FALSE)</f>
        <v>أسفلت وبردورات وإنترلوك</v>
      </c>
      <c r="D197" s="8" t="s">
        <v>2017</v>
      </c>
      <c r="E197" s="8" t="s">
        <v>2018</v>
      </c>
      <c r="F197" s="8" t="s">
        <v>2019</v>
      </c>
      <c r="G197" s="10" t="s">
        <v>2020</v>
      </c>
      <c r="H197" s="8" t="s">
        <v>98</v>
      </c>
      <c r="I197" s="8" t="s">
        <v>1227</v>
      </c>
      <c r="J197" s="19" t="s">
        <v>208</v>
      </c>
      <c r="K197" s="8" t="s">
        <v>544</v>
      </c>
      <c r="L197" s="8" t="s">
        <v>1156</v>
      </c>
      <c r="M197" s="19" t="s">
        <v>88</v>
      </c>
      <c r="N197" s="19" t="s">
        <v>211</v>
      </c>
      <c r="O197" s="12" t="str">
        <f>VLOOKUP(N197,Lists!$F$5:$G$16,2,FALSE)</f>
        <v>رفض مواد موردة</v>
      </c>
      <c r="P197" s="8" t="s">
        <v>2021</v>
      </c>
      <c r="Q197" s="8" t="s">
        <v>544</v>
      </c>
      <c r="R197" s="19">
        <v>1</v>
      </c>
      <c r="S197" s="8" t="s">
        <v>2022</v>
      </c>
    </row>
    <row r="198" spans="1:19" ht="36" x14ac:dyDescent="0.25">
      <c r="A198" s="13" t="s">
        <v>2023</v>
      </c>
      <c r="B198" s="13" t="s">
        <v>30</v>
      </c>
      <c r="C198" s="14" t="str">
        <f>VLOOKUP(B198,Lists!$A$5:$B$40,2,FALSE)</f>
        <v>أسقف خاصة</v>
      </c>
      <c r="D198" s="20" t="s">
        <v>2024</v>
      </c>
      <c r="E198" s="20" t="s">
        <v>2025</v>
      </c>
      <c r="F198" s="20" t="s">
        <v>2026</v>
      </c>
      <c r="G198" s="13" t="s">
        <v>2027</v>
      </c>
      <c r="H198" s="20" t="s">
        <v>2028</v>
      </c>
      <c r="I198" s="20" t="s">
        <v>2029</v>
      </c>
      <c r="J198" s="19" t="s">
        <v>100</v>
      </c>
      <c r="K198" s="20" t="s">
        <v>2030</v>
      </c>
      <c r="L198" s="20" t="s">
        <v>2031</v>
      </c>
      <c r="M198" s="19" t="s">
        <v>88</v>
      </c>
      <c r="N198" s="19" t="s">
        <v>103</v>
      </c>
      <c r="O198" s="14" t="str">
        <f>VLOOKUP(N198,Lists!$F$5:$G$16,2,FALSE)</f>
        <v>إشعار عدم مطابقة NCR</v>
      </c>
      <c r="P198" s="20" t="s">
        <v>2032</v>
      </c>
      <c r="Q198" s="20" t="s">
        <v>2033</v>
      </c>
      <c r="R198" s="19">
        <v>3</v>
      </c>
      <c r="S198" s="20" t="s">
        <v>2034</v>
      </c>
    </row>
    <row r="199" spans="1:19" ht="36" x14ac:dyDescent="0.25">
      <c r="A199" s="10" t="s">
        <v>2035</v>
      </c>
      <c r="B199" s="10" t="s">
        <v>30</v>
      </c>
      <c r="C199" s="12" t="str">
        <f>VLOOKUP(B199,Lists!$A$5:$B$40,2,FALSE)</f>
        <v>أسقف خاصة</v>
      </c>
      <c r="D199" s="8" t="s">
        <v>2036</v>
      </c>
      <c r="E199" s="8" t="s">
        <v>2037</v>
      </c>
      <c r="F199" s="8" t="s">
        <v>2038</v>
      </c>
      <c r="G199" s="10" t="s">
        <v>2039</v>
      </c>
      <c r="H199" s="8" t="s">
        <v>2040</v>
      </c>
      <c r="I199" s="8" t="s">
        <v>2041</v>
      </c>
      <c r="J199" s="19" t="s">
        <v>246</v>
      </c>
      <c r="K199" s="8" t="s">
        <v>2042</v>
      </c>
      <c r="L199" s="8" t="s">
        <v>2043</v>
      </c>
      <c r="M199" s="19" t="s">
        <v>88</v>
      </c>
      <c r="N199" s="19" t="s">
        <v>249</v>
      </c>
      <c r="O199" s="12" t="str">
        <f>VLOOKUP(N199,Lists!$F$5:$G$16,2,FALSE)</f>
        <v>أمر إيقاف عمل لأسباب السلامة أو الجودة</v>
      </c>
      <c r="P199" s="8" t="s">
        <v>2044</v>
      </c>
      <c r="Q199" s="8" t="s">
        <v>2042</v>
      </c>
      <c r="R199" s="19">
        <v>1</v>
      </c>
      <c r="S199" s="8" t="s">
        <v>2045</v>
      </c>
    </row>
    <row r="200" spans="1:19" ht="18" x14ac:dyDescent="0.25">
      <c r="A200" s="13" t="s">
        <v>2046</v>
      </c>
      <c r="B200" s="13" t="s">
        <v>30</v>
      </c>
      <c r="C200" s="14" t="str">
        <f>VLOOKUP(B200,Lists!$A$5:$B$40,2,FALSE)</f>
        <v>أسقف خاصة</v>
      </c>
      <c r="D200" s="20" t="s">
        <v>2047</v>
      </c>
      <c r="E200" s="20" t="s">
        <v>2048</v>
      </c>
      <c r="F200" s="20" t="s">
        <v>2049</v>
      </c>
      <c r="G200" s="13" t="s">
        <v>2050</v>
      </c>
      <c r="H200" s="20" t="s">
        <v>528</v>
      </c>
      <c r="I200" s="20" t="s">
        <v>627</v>
      </c>
      <c r="J200" s="19" t="s">
        <v>246</v>
      </c>
      <c r="K200" s="20" t="s">
        <v>606</v>
      </c>
      <c r="L200" s="20" t="s">
        <v>1885</v>
      </c>
      <c r="M200" s="19" t="s">
        <v>88</v>
      </c>
      <c r="N200" s="19" t="s">
        <v>103</v>
      </c>
      <c r="O200" s="14" t="str">
        <f>VLOOKUP(N200,Lists!$F$5:$G$16,2,FALSE)</f>
        <v>إشعار عدم مطابقة NCR</v>
      </c>
      <c r="P200" s="20" t="s">
        <v>2051</v>
      </c>
      <c r="Q200" s="20" t="s">
        <v>2052</v>
      </c>
      <c r="R200" s="19">
        <v>1</v>
      </c>
      <c r="S200" s="20" t="s">
        <v>2053</v>
      </c>
    </row>
    <row r="201" spans="1:19" ht="36" x14ac:dyDescent="0.25">
      <c r="A201" s="10" t="s">
        <v>2054</v>
      </c>
      <c r="B201" s="10" t="s">
        <v>32</v>
      </c>
      <c r="C201" s="12" t="str">
        <f>VLOOKUP(B201,Lists!$A$5:$B$40,2,FALSE)</f>
        <v>منشآت معدنية وأسوار</v>
      </c>
      <c r="D201" s="8" t="s">
        <v>2055</v>
      </c>
      <c r="E201" s="8" t="s">
        <v>2056</v>
      </c>
      <c r="F201" s="8" t="s">
        <v>2057</v>
      </c>
      <c r="G201" s="10" t="s">
        <v>2058</v>
      </c>
      <c r="H201" s="8" t="s">
        <v>98</v>
      </c>
      <c r="I201" s="8" t="s">
        <v>2059</v>
      </c>
      <c r="J201" s="19" t="s">
        <v>208</v>
      </c>
      <c r="K201" s="8" t="s">
        <v>2060</v>
      </c>
      <c r="L201" s="8" t="s">
        <v>725</v>
      </c>
      <c r="M201" s="19" t="s">
        <v>88</v>
      </c>
      <c r="N201" s="19" t="s">
        <v>211</v>
      </c>
      <c r="O201" s="12" t="str">
        <f>VLOOKUP(N201,Lists!$F$5:$G$16,2,FALSE)</f>
        <v>رفض مواد موردة</v>
      </c>
      <c r="P201" s="8" t="s">
        <v>2061</v>
      </c>
      <c r="Q201" s="8" t="s">
        <v>2060</v>
      </c>
      <c r="R201" s="19">
        <v>7</v>
      </c>
      <c r="S201" s="8" t="s">
        <v>2062</v>
      </c>
    </row>
    <row r="202" spans="1:19" ht="36" x14ac:dyDescent="0.25">
      <c r="A202" s="13" t="s">
        <v>2063</v>
      </c>
      <c r="B202" s="13" t="s">
        <v>24</v>
      </c>
      <c r="C202" s="14" t="str">
        <f>VLOOKUP(B202,Lists!$A$5:$B$40,2,FALSE)</f>
        <v>إجراءات عامة ومستندات</v>
      </c>
      <c r="D202" s="20" t="s">
        <v>2064</v>
      </c>
      <c r="E202" s="20" t="s">
        <v>2065</v>
      </c>
      <c r="F202" s="20" t="s">
        <v>2066</v>
      </c>
      <c r="G202" s="13" t="s">
        <v>2067</v>
      </c>
      <c r="H202" s="20" t="s">
        <v>2068</v>
      </c>
      <c r="I202" s="20" t="s">
        <v>2069</v>
      </c>
      <c r="J202" s="19" t="s">
        <v>173</v>
      </c>
      <c r="K202" s="20" t="s">
        <v>2070</v>
      </c>
      <c r="L202" s="20" t="s">
        <v>453</v>
      </c>
      <c r="M202" s="19" t="s">
        <v>440</v>
      </c>
      <c r="N202" s="19" t="s">
        <v>198</v>
      </c>
      <c r="O202" s="14" t="str">
        <f>VLOOKUP(N202,Lists!$F$5:$G$16,2,FALSE)</f>
        <v>الرد على مطالبة تمديد مدة لأسباب فنية</v>
      </c>
      <c r="P202" s="20" t="s">
        <v>2071</v>
      </c>
      <c r="Q202" s="20" t="s">
        <v>2072</v>
      </c>
      <c r="R202" s="19">
        <v>14</v>
      </c>
      <c r="S202" s="20" t="s">
        <v>2073</v>
      </c>
    </row>
    <row r="203" spans="1:19" ht="36" x14ac:dyDescent="0.25">
      <c r="A203" s="10" t="s">
        <v>2074</v>
      </c>
      <c r="B203" s="10" t="s">
        <v>24</v>
      </c>
      <c r="C203" s="12" t="str">
        <f>VLOOKUP(B203,Lists!$A$5:$B$40,2,FALSE)</f>
        <v>إجراءات عامة ومستندات</v>
      </c>
      <c r="D203" s="8" t="s">
        <v>2075</v>
      </c>
      <c r="E203" s="8" t="s">
        <v>2076</v>
      </c>
      <c r="F203" s="8" t="s">
        <v>2077</v>
      </c>
      <c r="G203" s="10" t="s">
        <v>2078</v>
      </c>
      <c r="H203" s="8" t="s">
        <v>2079</v>
      </c>
      <c r="I203" s="8" t="s">
        <v>2080</v>
      </c>
      <c r="J203" s="19" t="s">
        <v>173</v>
      </c>
      <c r="K203" s="8" t="s">
        <v>2081</v>
      </c>
      <c r="L203" s="8" t="s">
        <v>2082</v>
      </c>
      <c r="M203" s="19" t="s">
        <v>440</v>
      </c>
      <c r="N203" s="19" t="s">
        <v>198</v>
      </c>
      <c r="O203" s="12" t="str">
        <f>VLOOKUP(N203,Lists!$F$5:$G$16,2,FALSE)</f>
        <v>الرد على مطالبة تمديد مدة لأسباب فنية</v>
      </c>
      <c r="P203" s="8" t="s">
        <v>2083</v>
      </c>
      <c r="Q203" s="8" t="s">
        <v>2084</v>
      </c>
      <c r="R203" s="19">
        <v>14</v>
      </c>
      <c r="S203" s="8" t="s">
        <v>2085</v>
      </c>
    </row>
    <row r="204" spans="1:19" ht="36" x14ac:dyDescent="0.25">
      <c r="A204" s="13" t="s">
        <v>2086</v>
      </c>
      <c r="B204" s="13" t="s">
        <v>24</v>
      </c>
      <c r="C204" s="14" t="str">
        <f>VLOOKUP(B204,Lists!$A$5:$B$40,2,FALSE)</f>
        <v>إجراءات عامة ومستندات</v>
      </c>
      <c r="D204" s="20" t="s">
        <v>2087</v>
      </c>
      <c r="E204" s="20" t="s">
        <v>2088</v>
      </c>
      <c r="F204" s="20" t="s">
        <v>2089</v>
      </c>
      <c r="G204" s="13" t="s">
        <v>2078</v>
      </c>
      <c r="H204" s="20" t="s">
        <v>2079</v>
      </c>
      <c r="I204" s="20" t="s">
        <v>2090</v>
      </c>
      <c r="J204" s="19" t="s">
        <v>173</v>
      </c>
      <c r="K204" s="20" t="s">
        <v>2091</v>
      </c>
      <c r="L204" s="20" t="s">
        <v>2092</v>
      </c>
      <c r="M204" s="19" t="s">
        <v>440</v>
      </c>
      <c r="N204" s="19" t="s">
        <v>198</v>
      </c>
      <c r="O204" s="14" t="str">
        <f>VLOOKUP(N204,Lists!$F$5:$G$16,2,FALSE)</f>
        <v>الرد على مطالبة تمديد مدة لأسباب فنية</v>
      </c>
      <c r="P204" s="20" t="s">
        <v>2093</v>
      </c>
      <c r="Q204" s="20" t="s">
        <v>2094</v>
      </c>
      <c r="R204" s="19">
        <v>14</v>
      </c>
      <c r="S204" s="20" t="s">
        <v>2095</v>
      </c>
    </row>
    <row r="205" spans="1:19" ht="36" x14ac:dyDescent="0.25">
      <c r="A205" s="10" t="s">
        <v>2096</v>
      </c>
      <c r="B205" s="10" t="s">
        <v>24</v>
      </c>
      <c r="C205" s="12" t="str">
        <f>VLOOKUP(B205,Lists!$A$5:$B$40,2,FALSE)</f>
        <v>إجراءات عامة ومستندات</v>
      </c>
      <c r="D205" s="8" t="s">
        <v>2097</v>
      </c>
      <c r="E205" s="8" t="s">
        <v>2098</v>
      </c>
      <c r="F205" s="8" t="s">
        <v>2099</v>
      </c>
      <c r="G205" s="10" t="s">
        <v>2078</v>
      </c>
      <c r="H205" s="8" t="s">
        <v>2079</v>
      </c>
      <c r="I205" s="8" t="s">
        <v>2100</v>
      </c>
      <c r="J205" s="19" t="s">
        <v>173</v>
      </c>
      <c r="K205" s="8" t="s">
        <v>2101</v>
      </c>
      <c r="L205" s="8" t="s">
        <v>2102</v>
      </c>
      <c r="M205" s="19" t="s">
        <v>440</v>
      </c>
      <c r="N205" s="19" t="s">
        <v>198</v>
      </c>
      <c r="O205" s="12" t="str">
        <f>VLOOKUP(N205,Lists!$F$5:$G$16,2,FALSE)</f>
        <v>الرد على مطالبة تمديد مدة لأسباب فنية</v>
      </c>
      <c r="P205" s="8" t="s">
        <v>2103</v>
      </c>
      <c r="Q205" s="8" t="s">
        <v>2104</v>
      </c>
      <c r="R205" s="19">
        <v>14</v>
      </c>
      <c r="S205" s="8" t="s">
        <v>2105</v>
      </c>
    </row>
    <row r="206" spans="1:19" ht="36" x14ac:dyDescent="0.25">
      <c r="A206" s="13" t="s">
        <v>2106</v>
      </c>
      <c r="B206" s="13" t="s">
        <v>24</v>
      </c>
      <c r="C206" s="14" t="str">
        <f>VLOOKUP(B206,Lists!$A$5:$B$40,2,FALSE)</f>
        <v>إجراءات عامة ومستندات</v>
      </c>
      <c r="D206" s="20" t="s">
        <v>2107</v>
      </c>
      <c r="E206" s="20" t="s">
        <v>2108</v>
      </c>
      <c r="F206" s="20" t="s">
        <v>2109</v>
      </c>
      <c r="G206" s="13" t="s">
        <v>2110</v>
      </c>
      <c r="H206" s="20" t="s">
        <v>2111</v>
      </c>
      <c r="I206" s="20" t="s">
        <v>2112</v>
      </c>
      <c r="J206" s="19" t="s">
        <v>173</v>
      </c>
      <c r="K206" s="20" t="s">
        <v>173</v>
      </c>
      <c r="L206" s="20" t="s">
        <v>453</v>
      </c>
      <c r="M206" s="19" t="s">
        <v>440</v>
      </c>
      <c r="N206" s="19" t="s">
        <v>198</v>
      </c>
      <c r="O206" s="14" t="str">
        <f>VLOOKUP(N206,Lists!$F$5:$G$16,2,FALSE)</f>
        <v>الرد على مطالبة تمديد مدة لأسباب فنية</v>
      </c>
      <c r="P206" s="20" t="s">
        <v>2113</v>
      </c>
      <c r="Q206" s="20" t="s">
        <v>2114</v>
      </c>
      <c r="R206" s="19">
        <v>14</v>
      </c>
      <c r="S206" s="20" t="s">
        <v>2115</v>
      </c>
    </row>
    <row r="207" spans="1:19" ht="36" x14ac:dyDescent="0.25">
      <c r="A207" s="10" t="s">
        <v>2116</v>
      </c>
      <c r="B207" s="10" t="s">
        <v>24</v>
      </c>
      <c r="C207" s="12" t="str">
        <f>VLOOKUP(B207,Lists!$A$5:$B$40,2,FALSE)</f>
        <v>إجراءات عامة ومستندات</v>
      </c>
      <c r="D207" s="8" t="s">
        <v>2117</v>
      </c>
      <c r="E207" s="8" t="s">
        <v>2118</v>
      </c>
      <c r="F207" s="8" t="s">
        <v>2119</v>
      </c>
      <c r="G207" s="10" t="s">
        <v>1851</v>
      </c>
      <c r="H207" s="8" t="s">
        <v>2079</v>
      </c>
      <c r="I207" s="8" t="s">
        <v>2120</v>
      </c>
      <c r="J207" s="19" t="s">
        <v>173</v>
      </c>
      <c r="K207" s="8" t="s">
        <v>2121</v>
      </c>
      <c r="L207" s="8" t="s">
        <v>453</v>
      </c>
      <c r="M207" s="19" t="s">
        <v>440</v>
      </c>
      <c r="N207" s="19" t="s">
        <v>198</v>
      </c>
      <c r="O207" s="12" t="str">
        <f>VLOOKUP(N207,Lists!$F$5:$G$16,2,FALSE)</f>
        <v>الرد على مطالبة تمديد مدة لأسباب فنية</v>
      </c>
      <c r="P207" s="8" t="s">
        <v>2122</v>
      </c>
      <c r="Q207" s="8" t="s">
        <v>2123</v>
      </c>
      <c r="R207" s="19">
        <v>14</v>
      </c>
      <c r="S207" s="8" t="s">
        <v>2124</v>
      </c>
    </row>
    <row r="208" spans="1:19" ht="36" x14ac:dyDescent="0.25">
      <c r="A208" s="13" t="s">
        <v>2125</v>
      </c>
      <c r="B208" s="13" t="s">
        <v>24</v>
      </c>
      <c r="C208" s="14" t="str">
        <f>VLOOKUP(B208,Lists!$A$5:$B$40,2,FALSE)</f>
        <v>إجراءات عامة ومستندات</v>
      </c>
      <c r="D208" s="20" t="s">
        <v>2126</v>
      </c>
      <c r="E208" s="20" t="s">
        <v>2127</v>
      </c>
      <c r="F208" s="20" t="s">
        <v>2128</v>
      </c>
      <c r="G208" s="13" t="s">
        <v>2129</v>
      </c>
      <c r="H208" s="20" t="s">
        <v>2079</v>
      </c>
      <c r="I208" s="20" t="s">
        <v>2130</v>
      </c>
      <c r="J208" s="19" t="s">
        <v>85</v>
      </c>
      <c r="K208" s="20" t="s">
        <v>2131</v>
      </c>
      <c r="L208" s="20" t="s">
        <v>2132</v>
      </c>
      <c r="M208" s="19" t="s">
        <v>2133</v>
      </c>
      <c r="N208" s="19" t="s">
        <v>765</v>
      </c>
      <c r="O208" s="14" t="str">
        <f>VLOOKUP(N208,Lists!$F$5:$G$16,2,FALSE)</f>
        <v>الرد على مطالبة أعمال إضافية أو تغيير</v>
      </c>
      <c r="P208" s="20" t="s">
        <v>2134</v>
      </c>
      <c r="Q208" s="20" t="s">
        <v>2135</v>
      </c>
      <c r="R208" s="19">
        <v>14</v>
      </c>
      <c r="S208" s="20" t="s">
        <v>2136</v>
      </c>
    </row>
    <row r="209" spans="1:19" ht="36" x14ac:dyDescent="0.25">
      <c r="A209" s="10" t="s">
        <v>2137</v>
      </c>
      <c r="B209" s="10" t="s">
        <v>24</v>
      </c>
      <c r="C209" s="12" t="str">
        <f>VLOOKUP(B209,Lists!$A$5:$B$40,2,FALSE)</f>
        <v>إجراءات عامة ومستندات</v>
      </c>
      <c r="D209" s="8" t="s">
        <v>2138</v>
      </c>
      <c r="E209" s="8" t="s">
        <v>2139</v>
      </c>
      <c r="F209" s="8" t="s">
        <v>2140</v>
      </c>
      <c r="G209" s="10" t="s">
        <v>2141</v>
      </c>
      <c r="H209" s="8" t="s">
        <v>2079</v>
      </c>
      <c r="I209" s="8" t="s">
        <v>2142</v>
      </c>
      <c r="J209" s="19" t="s">
        <v>173</v>
      </c>
      <c r="K209" s="8" t="s">
        <v>2143</v>
      </c>
      <c r="L209" s="8" t="s">
        <v>2092</v>
      </c>
      <c r="M209" s="19" t="s">
        <v>88</v>
      </c>
      <c r="N209" s="19" t="s">
        <v>765</v>
      </c>
      <c r="O209" s="12" t="str">
        <f>VLOOKUP(N209,Lists!$F$5:$G$16,2,FALSE)</f>
        <v>الرد على مطالبة أعمال إضافية أو تغيير</v>
      </c>
      <c r="P209" s="8" t="s">
        <v>2144</v>
      </c>
      <c r="Q209" s="8" t="s">
        <v>2145</v>
      </c>
      <c r="R209" s="19">
        <v>14</v>
      </c>
      <c r="S209" s="8" t="s">
        <v>2146</v>
      </c>
    </row>
    <row r="210" spans="1:19" ht="36" x14ac:dyDescent="0.25">
      <c r="A210" s="13" t="s">
        <v>2147</v>
      </c>
      <c r="B210" s="13" t="s">
        <v>24</v>
      </c>
      <c r="C210" s="14" t="str">
        <f>VLOOKUP(B210,Lists!$A$5:$B$40,2,FALSE)</f>
        <v>إجراءات عامة ومستندات</v>
      </c>
      <c r="D210" s="20" t="s">
        <v>2148</v>
      </c>
      <c r="E210" s="20" t="s">
        <v>2149</v>
      </c>
      <c r="F210" s="20" t="s">
        <v>2150</v>
      </c>
      <c r="G210" s="13" t="s">
        <v>2151</v>
      </c>
      <c r="H210" s="20" t="s">
        <v>472</v>
      </c>
      <c r="I210" s="20" t="s">
        <v>1116</v>
      </c>
      <c r="J210" s="19" t="s">
        <v>173</v>
      </c>
      <c r="K210" s="20" t="s">
        <v>2152</v>
      </c>
      <c r="L210" s="20" t="s">
        <v>453</v>
      </c>
      <c r="M210" s="19" t="s">
        <v>440</v>
      </c>
      <c r="N210" s="19" t="s">
        <v>765</v>
      </c>
      <c r="O210" s="14" t="str">
        <f>VLOOKUP(N210,Lists!$F$5:$G$16,2,FALSE)</f>
        <v>الرد على مطالبة أعمال إضافية أو تغيير</v>
      </c>
      <c r="P210" s="20" t="s">
        <v>2148</v>
      </c>
      <c r="Q210" s="20" t="s">
        <v>1624</v>
      </c>
      <c r="R210" s="19">
        <v>7</v>
      </c>
      <c r="S210" s="20" t="s">
        <v>2153</v>
      </c>
    </row>
    <row r="211" spans="1:19" ht="36" x14ac:dyDescent="0.25">
      <c r="A211" s="10" t="s">
        <v>2154</v>
      </c>
      <c r="B211" s="10" t="s">
        <v>24</v>
      </c>
      <c r="C211" s="12" t="str">
        <f>VLOOKUP(B211,Lists!$A$5:$B$40,2,FALSE)</f>
        <v>إجراءات عامة ومستندات</v>
      </c>
      <c r="D211" s="8" t="s">
        <v>2155</v>
      </c>
      <c r="E211" s="8" t="s">
        <v>2149</v>
      </c>
      <c r="F211" s="8" t="s">
        <v>2156</v>
      </c>
      <c r="G211" s="10" t="s">
        <v>2157</v>
      </c>
      <c r="H211" s="8" t="s">
        <v>472</v>
      </c>
      <c r="I211" s="8" t="s">
        <v>1116</v>
      </c>
      <c r="J211" s="19" t="s">
        <v>173</v>
      </c>
      <c r="K211" s="8" t="s">
        <v>2152</v>
      </c>
      <c r="L211" s="8" t="s">
        <v>453</v>
      </c>
      <c r="M211" s="19" t="s">
        <v>440</v>
      </c>
      <c r="N211" s="19" t="s">
        <v>765</v>
      </c>
      <c r="O211" s="12" t="str">
        <f>VLOOKUP(N211,Lists!$F$5:$G$16,2,FALSE)</f>
        <v>الرد على مطالبة أعمال إضافية أو تغيير</v>
      </c>
      <c r="P211" s="8" t="s">
        <v>2155</v>
      </c>
      <c r="Q211" s="8" t="s">
        <v>1624</v>
      </c>
      <c r="R211" s="19">
        <v>7</v>
      </c>
      <c r="S211" s="8" t="s">
        <v>2158</v>
      </c>
    </row>
    <row r="212" spans="1:19" ht="36" x14ac:dyDescent="0.25">
      <c r="A212" s="13" t="s">
        <v>2159</v>
      </c>
      <c r="B212" s="13" t="s">
        <v>24</v>
      </c>
      <c r="C212" s="14" t="str">
        <f>VLOOKUP(B212,Lists!$A$5:$B$40,2,FALSE)</f>
        <v>إجراءات عامة ومستندات</v>
      </c>
      <c r="D212" s="20" t="s">
        <v>2160</v>
      </c>
      <c r="E212" s="20" t="s">
        <v>2161</v>
      </c>
      <c r="F212" s="20" t="s">
        <v>2162</v>
      </c>
      <c r="G212" s="13" t="s">
        <v>2163</v>
      </c>
      <c r="H212" s="20" t="s">
        <v>2164</v>
      </c>
      <c r="I212" s="20" t="s">
        <v>2165</v>
      </c>
      <c r="J212" s="19" t="s">
        <v>246</v>
      </c>
      <c r="K212" s="20" t="s">
        <v>2166</v>
      </c>
      <c r="L212" s="20" t="s">
        <v>2167</v>
      </c>
      <c r="M212" s="19" t="s">
        <v>88</v>
      </c>
      <c r="N212" s="19" t="s">
        <v>249</v>
      </c>
      <c r="O212" s="14" t="str">
        <f>VLOOKUP(N212,Lists!$F$5:$G$16,2,FALSE)</f>
        <v>أمر إيقاف عمل لأسباب السلامة أو الجودة</v>
      </c>
      <c r="P212" s="20" t="s">
        <v>2168</v>
      </c>
      <c r="Q212" s="20" t="s">
        <v>2166</v>
      </c>
      <c r="R212" s="19">
        <v>1</v>
      </c>
      <c r="S212" s="20" t="s">
        <v>2169</v>
      </c>
    </row>
    <row r="213" spans="1:19" ht="36" x14ac:dyDescent="0.25">
      <c r="A213" s="10" t="s">
        <v>2170</v>
      </c>
      <c r="B213" s="10" t="s">
        <v>24</v>
      </c>
      <c r="C213" s="12" t="str">
        <f>VLOOKUP(B213,Lists!$A$5:$B$40,2,FALSE)</f>
        <v>إجراءات عامة ومستندات</v>
      </c>
      <c r="D213" s="8" t="s">
        <v>2171</v>
      </c>
      <c r="E213" s="8" t="s">
        <v>2172</v>
      </c>
      <c r="F213" s="8" t="s">
        <v>2173</v>
      </c>
      <c r="G213" s="10" t="s">
        <v>334</v>
      </c>
      <c r="H213" s="8" t="s">
        <v>2164</v>
      </c>
      <c r="I213" s="8" t="s">
        <v>627</v>
      </c>
      <c r="J213" s="19" t="s">
        <v>246</v>
      </c>
      <c r="K213" s="8" t="s">
        <v>2174</v>
      </c>
      <c r="L213" s="8" t="s">
        <v>2175</v>
      </c>
      <c r="M213" s="19" t="s">
        <v>88</v>
      </c>
      <c r="N213" s="19" t="s">
        <v>249</v>
      </c>
      <c r="O213" s="12" t="str">
        <f>VLOOKUP(N213,Lists!$F$5:$G$16,2,FALSE)</f>
        <v>أمر إيقاف عمل لأسباب السلامة أو الجودة</v>
      </c>
      <c r="P213" s="8" t="s">
        <v>2176</v>
      </c>
      <c r="Q213" s="8" t="s">
        <v>2177</v>
      </c>
      <c r="R213" s="19">
        <v>1</v>
      </c>
      <c r="S213" s="8" t="s">
        <v>2178</v>
      </c>
    </row>
    <row r="214" spans="1:19" ht="36" x14ac:dyDescent="0.25">
      <c r="A214" s="13" t="s">
        <v>2179</v>
      </c>
      <c r="B214" s="13" t="s">
        <v>46</v>
      </c>
      <c r="C214" s="14" t="str">
        <f>VLOOKUP(B214,Lists!$A$5:$B$40,2,FALSE)</f>
        <v>تسليم ابتدائي ونهائي</v>
      </c>
      <c r="D214" s="20" t="s">
        <v>2180</v>
      </c>
      <c r="E214" s="20" t="s">
        <v>2181</v>
      </c>
      <c r="F214" s="20" t="s">
        <v>2182</v>
      </c>
      <c r="G214" s="13" t="s">
        <v>2183</v>
      </c>
      <c r="H214" s="20" t="s">
        <v>2079</v>
      </c>
      <c r="I214" s="20" t="s">
        <v>2184</v>
      </c>
      <c r="J214" s="19" t="s">
        <v>173</v>
      </c>
      <c r="K214" s="20" t="s">
        <v>2185</v>
      </c>
      <c r="L214" s="20" t="s">
        <v>2186</v>
      </c>
      <c r="M214" s="19" t="s">
        <v>88</v>
      </c>
      <c r="N214" s="19" t="s">
        <v>1843</v>
      </c>
      <c r="O214" s="14" t="str">
        <f>VLOOKUP(N214,Lists!$F$5:$G$16,2,FALSE)</f>
        <v>استلام مع تحفظات</v>
      </c>
      <c r="P214" s="20" t="s">
        <v>2187</v>
      </c>
      <c r="Q214" s="20" t="s">
        <v>2188</v>
      </c>
      <c r="R214" s="19">
        <v>14</v>
      </c>
      <c r="S214" s="20" t="s">
        <v>2189</v>
      </c>
    </row>
    <row r="215" spans="1:19" ht="36" x14ac:dyDescent="0.25">
      <c r="A215" s="10" t="s">
        <v>2190</v>
      </c>
      <c r="B215" s="10" t="s">
        <v>46</v>
      </c>
      <c r="C215" s="12" t="str">
        <f>VLOOKUP(B215,Lists!$A$5:$B$40,2,FALSE)</f>
        <v>تسليم ابتدائي ونهائي</v>
      </c>
      <c r="D215" s="8" t="s">
        <v>2191</v>
      </c>
      <c r="E215" s="8" t="s">
        <v>2192</v>
      </c>
      <c r="F215" s="8" t="s">
        <v>2193</v>
      </c>
      <c r="G215" s="10" t="s">
        <v>2194</v>
      </c>
      <c r="H215" s="8" t="s">
        <v>2079</v>
      </c>
      <c r="I215" s="8" t="s">
        <v>2195</v>
      </c>
      <c r="J215" s="19" t="s">
        <v>173</v>
      </c>
      <c r="K215" s="8" t="s">
        <v>2196</v>
      </c>
      <c r="L215" s="8" t="s">
        <v>2197</v>
      </c>
      <c r="M215" s="19" t="s">
        <v>88</v>
      </c>
      <c r="N215" s="19" t="s">
        <v>1843</v>
      </c>
      <c r="O215" s="12" t="str">
        <f>VLOOKUP(N215,Lists!$F$5:$G$16,2,FALSE)</f>
        <v>استلام مع تحفظات</v>
      </c>
      <c r="P215" s="8" t="s">
        <v>2198</v>
      </c>
      <c r="Q215" s="8" t="s">
        <v>2199</v>
      </c>
      <c r="R215" s="19">
        <v>30</v>
      </c>
      <c r="S215" s="8" t="s">
        <v>2200</v>
      </c>
    </row>
    <row r="216" spans="1:19" ht="36" x14ac:dyDescent="0.25">
      <c r="A216" s="13" t="s">
        <v>2201</v>
      </c>
      <c r="B216" s="13" t="s">
        <v>46</v>
      </c>
      <c r="C216" s="14" t="str">
        <f>VLOOKUP(B216,Lists!$A$5:$B$40,2,FALSE)</f>
        <v>تسليم ابتدائي ونهائي</v>
      </c>
      <c r="D216" s="20" t="s">
        <v>2202</v>
      </c>
      <c r="E216" s="20" t="s">
        <v>2203</v>
      </c>
      <c r="F216" s="20" t="s">
        <v>2204</v>
      </c>
      <c r="G216" s="13" t="s">
        <v>2194</v>
      </c>
      <c r="H216" s="20" t="s">
        <v>2079</v>
      </c>
      <c r="I216" s="20" t="s">
        <v>2205</v>
      </c>
      <c r="J216" s="19" t="s">
        <v>347</v>
      </c>
      <c r="K216" s="20" t="s">
        <v>2206</v>
      </c>
      <c r="L216" s="20" t="s">
        <v>347</v>
      </c>
      <c r="M216" s="19" t="s">
        <v>88</v>
      </c>
      <c r="N216" s="19" t="s">
        <v>350</v>
      </c>
      <c r="O216" s="14" t="str">
        <f>VLOOKUP(N216,Lists!$F$5:$G$16,2,FALSE)</f>
        <v>إشعار خصم من المستخلص</v>
      </c>
      <c r="P216" s="20" t="s">
        <v>2202</v>
      </c>
      <c r="Q216" s="20" t="s">
        <v>2207</v>
      </c>
      <c r="R216" s="19">
        <v>14</v>
      </c>
      <c r="S216" s="20" t="s">
        <v>2208</v>
      </c>
    </row>
    <row r="217" spans="1:19" ht="36" x14ac:dyDescent="0.25">
      <c r="A217" s="10" t="s">
        <v>2209</v>
      </c>
      <c r="B217" s="10" t="s">
        <v>46</v>
      </c>
      <c r="C217" s="12" t="str">
        <f>VLOOKUP(B217,Lists!$A$5:$B$40,2,FALSE)</f>
        <v>تسليم ابتدائي ونهائي</v>
      </c>
      <c r="D217" s="8" t="s">
        <v>2210</v>
      </c>
      <c r="E217" s="8" t="s">
        <v>2211</v>
      </c>
      <c r="F217" s="8" t="s">
        <v>2212</v>
      </c>
      <c r="G217" s="10" t="s">
        <v>2213</v>
      </c>
      <c r="H217" s="8" t="s">
        <v>2079</v>
      </c>
      <c r="I217" s="8" t="s">
        <v>2214</v>
      </c>
      <c r="J217" s="19" t="s">
        <v>347</v>
      </c>
      <c r="K217" s="8" t="s">
        <v>2215</v>
      </c>
      <c r="L217" s="8" t="s">
        <v>1541</v>
      </c>
      <c r="M217" s="19" t="s">
        <v>88</v>
      </c>
      <c r="N217" s="19" t="s">
        <v>1843</v>
      </c>
      <c r="O217" s="12" t="str">
        <f>VLOOKUP(N217,Lists!$F$5:$G$16,2,FALSE)</f>
        <v>استلام مع تحفظات</v>
      </c>
      <c r="P217" s="8" t="s">
        <v>2216</v>
      </c>
      <c r="Q217" s="8" t="s">
        <v>2217</v>
      </c>
      <c r="R217" s="19">
        <v>30</v>
      </c>
      <c r="S217" s="8" t="s">
        <v>2218</v>
      </c>
    </row>
    <row r="218" spans="1:19" ht="36" x14ac:dyDescent="0.25">
      <c r="A218" s="13" t="s">
        <v>2219</v>
      </c>
      <c r="B218" s="13" t="s">
        <v>46</v>
      </c>
      <c r="C218" s="14" t="str">
        <f>VLOOKUP(B218,Lists!$A$5:$B$40,2,FALSE)</f>
        <v>تسليم ابتدائي ونهائي</v>
      </c>
      <c r="D218" s="20" t="s">
        <v>2220</v>
      </c>
      <c r="E218" s="20" t="s">
        <v>2221</v>
      </c>
      <c r="F218" s="20" t="s">
        <v>2222</v>
      </c>
      <c r="G218" s="13" t="s">
        <v>2194</v>
      </c>
      <c r="H218" s="20" t="s">
        <v>2079</v>
      </c>
      <c r="I218" s="20" t="s">
        <v>2223</v>
      </c>
      <c r="J218" s="19" t="s">
        <v>100</v>
      </c>
      <c r="K218" s="20" t="s">
        <v>2224</v>
      </c>
      <c r="L218" s="20" t="s">
        <v>2225</v>
      </c>
      <c r="M218" s="19" t="s">
        <v>127</v>
      </c>
      <c r="N218" s="19" t="s">
        <v>441</v>
      </c>
      <c r="O218" s="14" t="str">
        <f>VLOOKUP(N218,Lists!$F$5:$G$16,2,FALSE)</f>
        <v>الرد على خلاف في القياس والحصر</v>
      </c>
      <c r="P218" s="20" t="s">
        <v>2226</v>
      </c>
      <c r="Q218" s="20" t="s">
        <v>2227</v>
      </c>
      <c r="R218" s="19">
        <v>14</v>
      </c>
      <c r="S218" s="20" t="s">
        <v>2228</v>
      </c>
    </row>
    <row r="219" spans="1:19" ht="36" x14ac:dyDescent="0.25">
      <c r="A219" s="10" t="s">
        <v>2229</v>
      </c>
      <c r="B219" s="10" t="s">
        <v>46</v>
      </c>
      <c r="C219" s="12" t="str">
        <f>VLOOKUP(B219,Lists!$A$5:$B$40,2,FALSE)</f>
        <v>تسليم ابتدائي ونهائي</v>
      </c>
      <c r="D219" s="8" t="s">
        <v>2230</v>
      </c>
      <c r="E219" s="8" t="s">
        <v>2231</v>
      </c>
      <c r="F219" s="8" t="s">
        <v>2232</v>
      </c>
      <c r="G219" s="10" t="s">
        <v>2233</v>
      </c>
      <c r="H219" s="8" t="s">
        <v>2079</v>
      </c>
      <c r="I219" s="8" t="s">
        <v>2234</v>
      </c>
      <c r="J219" s="19" t="s">
        <v>85</v>
      </c>
      <c r="K219" s="8" t="s">
        <v>2235</v>
      </c>
      <c r="L219" s="8" t="s">
        <v>1541</v>
      </c>
      <c r="M219" s="19" t="s">
        <v>127</v>
      </c>
      <c r="N219" s="19" t="s">
        <v>1843</v>
      </c>
      <c r="O219" s="12" t="str">
        <f>VLOOKUP(N219,Lists!$F$5:$G$16,2,FALSE)</f>
        <v>استلام مع تحفظات</v>
      </c>
      <c r="P219" s="8" t="s">
        <v>2236</v>
      </c>
      <c r="Q219" s="8" t="s">
        <v>2237</v>
      </c>
      <c r="R219" s="19">
        <v>14</v>
      </c>
      <c r="S219" s="8" t="s">
        <v>2238</v>
      </c>
    </row>
    <row r="220" spans="1:19" ht="36" x14ac:dyDescent="0.25">
      <c r="A220" s="13" t="s">
        <v>2239</v>
      </c>
      <c r="B220" s="13" t="s">
        <v>46</v>
      </c>
      <c r="C220" s="14" t="str">
        <f>VLOOKUP(B220,Lists!$A$5:$B$40,2,FALSE)</f>
        <v>تسليم ابتدائي ونهائي</v>
      </c>
      <c r="D220" s="20" t="s">
        <v>2240</v>
      </c>
      <c r="E220" s="20" t="s">
        <v>2241</v>
      </c>
      <c r="F220" s="20" t="s">
        <v>2242</v>
      </c>
      <c r="G220" s="13" t="s">
        <v>2233</v>
      </c>
      <c r="H220" s="20" t="s">
        <v>2079</v>
      </c>
      <c r="I220" s="20" t="s">
        <v>2243</v>
      </c>
      <c r="J220" s="19" t="s">
        <v>173</v>
      </c>
      <c r="K220" s="20" t="s">
        <v>2244</v>
      </c>
      <c r="L220" s="20" t="s">
        <v>1541</v>
      </c>
      <c r="M220" s="19" t="s">
        <v>88</v>
      </c>
      <c r="N220" s="19" t="s">
        <v>1843</v>
      </c>
      <c r="O220" s="14" t="str">
        <f>VLOOKUP(N220,Lists!$F$5:$G$16,2,FALSE)</f>
        <v>استلام مع تحفظات</v>
      </c>
      <c r="P220" s="20" t="s">
        <v>2245</v>
      </c>
      <c r="Q220" s="20" t="s">
        <v>2246</v>
      </c>
      <c r="R220" s="19">
        <v>30</v>
      </c>
      <c r="S220" s="20" t="s">
        <v>2247</v>
      </c>
    </row>
  </sheetData>
  <autoFilter ref="A4:S220" xr:uid="{00000000-0009-0000-0000-000001000000}"/>
  <dataValidations count="1">
    <dataValidation type="whole" sqref="R5:R220" xr:uid="{00000000-0002-0000-0100-000003000000}">
      <formula1>1</formula1>
      <formula2>90</formula2>
    </dataValidation>
  </dataValidations>
  <printOptions horizontalCentered="1"/>
  <pageMargins left="0.75" right="0.75" top="1" bottom="1" header="0.5" footer="0.5"/>
  <pageSetup paperSize="9" fitToHeight="0" orientation="landscape"/>
  <headerFooter>
    <oddFooter>&amp;Cصفحة &amp;P من &amp;N&amp;RACE  |  &amp;A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100-000000000000}">
          <x14:formula1>
            <xm:f>Lists!$D$5:$D$11</xm:f>
          </x14:formula1>
          <xm:sqref>J5:J220</xm:sqref>
        </x14:dataValidation>
        <x14:dataValidation type="list" xr:uid="{00000000-0002-0000-0100-000001000000}">
          <x14:formula1>
            <xm:f>Lists!$J$5:$J$8</xm:f>
          </x14:formula1>
          <xm:sqref>M5:M220</xm:sqref>
        </x14:dataValidation>
        <x14:dataValidation type="list" xr:uid="{00000000-0002-0000-0100-000002000000}">
          <x14:formula1>
            <xm:f>Lists!$F$5:$F$16</xm:f>
          </x14:formula1>
          <xm:sqref>N5:N220</xm:sqref>
        </x14:dataValidation>
        <x14:dataValidation type="list" xr:uid="{00000000-0002-0000-0100-000004000000}">
          <x14:formula1>
            <xm:f>Lists!$A$5:$A$30</xm:f>
          </x14:formula1>
          <xm:sqref>B5:B220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52976"/>
    <pageSetUpPr fitToPage="1"/>
  </sheetPr>
  <dimension ref="A1:B41"/>
  <sheetViews>
    <sheetView rightToLeft="1" workbookViewId="0"/>
  </sheetViews>
  <sheetFormatPr defaultRowHeight="13.8" x14ac:dyDescent="0.25"/>
  <cols>
    <col min="1" max="1" width="26" customWidth="1"/>
    <col min="2" max="2" width="80" customWidth="1"/>
  </cols>
  <sheetData>
    <row r="1" spans="1:2" ht="22.8" x14ac:dyDescent="0.65">
      <c r="A1" s="17" t="s">
        <v>2248</v>
      </c>
    </row>
    <row r="2" spans="1:2" ht="16.8" x14ac:dyDescent="0.5">
      <c r="A2" s="18" t="s">
        <v>2249</v>
      </c>
    </row>
    <row r="3" spans="1:2" ht="20.399999999999999" x14ac:dyDescent="0.6">
      <c r="A3" s="21" t="s">
        <v>2250</v>
      </c>
    </row>
    <row r="4" spans="1:2" ht="18" x14ac:dyDescent="0.25">
      <c r="A4" s="22" t="s">
        <v>61</v>
      </c>
      <c r="B4" s="23" t="s">
        <v>131</v>
      </c>
    </row>
    <row r="5" spans="1:2" ht="18" x14ac:dyDescent="0.25">
      <c r="A5" s="22" t="s">
        <v>2251</v>
      </c>
      <c r="B5" s="23" t="s">
        <v>2252</v>
      </c>
    </row>
    <row r="6" spans="1:2" ht="18" x14ac:dyDescent="0.25">
      <c r="A6" s="22" t="s">
        <v>2253</v>
      </c>
      <c r="B6" s="23" t="s">
        <v>2254</v>
      </c>
    </row>
    <row r="7" spans="1:2" ht="18" x14ac:dyDescent="0.25">
      <c r="A7" s="22" t="s">
        <v>2255</v>
      </c>
      <c r="B7" s="23" t="s">
        <v>2256</v>
      </c>
    </row>
    <row r="8" spans="1:2" ht="18" x14ac:dyDescent="0.25">
      <c r="A8" s="22" t="s">
        <v>2257</v>
      </c>
      <c r="B8" s="24">
        <v>46300</v>
      </c>
    </row>
    <row r="9" spans="1:2" ht="36" x14ac:dyDescent="0.25">
      <c r="A9" s="22" t="s">
        <v>2258</v>
      </c>
      <c r="B9" s="23"/>
    </row>
    <row r="10" spans="1:2" ht="18" x14ac:dyDescent="0.25">
      <c r="A10" s="22" t="s">
        <v>2259</v>
      </c>
      <c r="B10" s="24">
        <v>46300</v>
      </c>
    </row>
    <row r="11" spans="1:2" ht="20.399999999999999" x14ac:dyDescent="0.6">
      <c r="A11" s="21" t="s">
        <v>2260</v>
      </c>
    </row>
    <row r="12" spans="1:2" ht="18" x14ac:dyDescent="0.25">
      <c r="A12" s="22" t="s">
        <v>21</v>
      </c>
      <c r="B12" s="12" t="str">
        <f>IFERROR(INDEX(Reference!$C$5:$C$220,MATCH($B$4,Reference!$A$5:$A$220,0)),"")</f>
        <v>خرسانة ومواد واختبارات</v>
      </c>
    </row>
    <row r="13" spans="1:2" ht="18" x14ac:dyDescent="0.25">
      <c r="A13" s="22" t="s">
        <v>2261</v>
      </c>
      <c r="B13" s="12" t="str">
        <f>IFERROR(INDEX(Reference!$D$5:$D$220,MATCH($B$4,Reference!$A$5:$A$220,0)),"")</f>
        <v>عدم وفاء مكعبات 28 يوما بالمقاومة المميزة</v>
      </c>
    </row>
    <row r="14" spans="1:2" ht="48" customHeight="1" x14ac:dyDescent="0.25">
      <c r="A14" s="22" t="s">
        <v>2262</v>
      </c>
      <c r="B14" s="12" t="str">
        <f>IFERROR(INDEX(Reference!$F$5:$F$220,MATCH($B$4,Reference!$A$5:$A$220,0)),"")</f>
        <v>عدد أقل من 20 مكعبا: لا تقل أي نتيجة عن المقاومة المميزة والمدى 15% أو أقل؛ أكثر من 20: لا يزيد ما تحت المميزة عن 5%</v>
      </c>
    </row>
    <row r="15" spans="1:2" ht="18" x14ac:dyDescent="0.25">
      <c r="A15" s="22" t="s">
        <v>66</v>
      </c>
      <c r="B15" s="12" t="str">
        <f>IFERROR(INDEX(Reference!$G$5:$G$220,MATCH($B$4,Reference!$A$5:$A$220,0)),"")</f>
        <v>ص 46</v>
      </c>
    </row>
    <row r="16" spans="1:2" ht="18" x14ac:dyDescent="0.25">
      <c r="A16" s="22" t="s">
        <v>2263</v>
      </c>
      <c r="B16" s="12" t="str">
        <f>IFERROR(INDEX(Reference!$H$5:$H$220,MATCH($B$4,Reference!$A$5:$A$220,0)),"")</f>
        <v>الكود المصري 2007</v>
      </c>
    </row>
    <row r="17" spans="1:2" ht="18" x14ac:dyDescent="0.25">
      <c r="A17" s="22" t="s">
        <v>50</v>
      </c>
      <c r="B17" s="12" t="str">
        <f>IFERROR(INDEX(Reference!$J$5:$J$220,MATCH($B$4,Reference!$A$5:$A$220,0)),"")</f>
        <v>تعليق لحين الاختبار</v>
      </c>
    </row>
    <row r="18" spans="1:2" ht="34.049999999999997" customHeight="1" x14ac:dyDescent="0.25">
      <c r="A18" s="22" t="s">
        <v>69</v>
      </c>
      <c r="B18" s="12" t="str">
        <f>IFERROR(INDEX(Reference!$K$5:$K$220,MATCH($B$4,Reference!$A$5:$A$220,0)),"")</f>
        <v>عدم الوفاء: اختبار قلب على حساب المقاول؛ فشل القلوب: اختبار تحميل؛ فشله: إزالة</v>
      </c>
    </row>
    <row r="19" spans="1:2" ht="34.049999999999997" customHeight="1" x14ac:dyDescent="0.25">
      <c r="A19" s="22" t="s">
        <v>70</v>
      </c>
      <c r="B19" s="12" t="str">
        <f>IFERROR(INDEX(Reference!$L$5:$L$220,MATCH($B$4,Reference!$A$5:$A$220,0)),"")</f>
        <v>قلوب خرسانية، اختبار تحميل بعد 6 أسابيع، تدعيم أو إزالة</v>
      </c>
    </row>
    <row r="20" spans="1:2" ht="18" x14ac:dyDescent="0.25">
      <c r="A20" s="22" t="s">
        <v>71</v>
      </c>
      <c r="B20" s="12" t="str">
        <f>IFERROR(INDEX(Reference!$M$5:$M$220,MATCH($B$4,Reference!$A$5:$A$220,0)),"")</f>
        <v>المقاول</v>
      </c>
    </row>
    <row r="21" spans="1:2" ht="18" x14ac:dyDescent="0.25">
      <c r="A21" s="22" t="s">
        <v>2264</v>
      </c>
      <c r="B21" s="12" t="str">
        <f>IFERROR(INDEX(Reference!$N$5:$N$220,MATCH($B$4,Reference!$A$5:$A$220,0)),"")</f>
        <v>L05</v>
      </c>
    </row>
    <row r="22" spans="1:2" ht="18" x14ac:dyDescent="0.25">
      <c r="A22" s="22" t="s">
        <v>2265</v>
      </c>
      <c r="B22" s="12" t="str">
        <f>IFERROR(INDEX(Reference!$O$5:$O$220,MATCH($B$4,Reference!$A$5:$A$220,0)),"")</f>
        <v>طلب اختبار قلب خرساني على حساب المقاول</v>
      </c>
    </row>
    <row r="23" spans="1:2" ht="34.049999999999997" customHeight="1" x14ac:dyDescent="0.25">
      <c r="A23" s="22" t="s">
        <v>2266</v>
      </c>
      <c r="B23" s="12" t="str">
        <f>IFERROR(INDEX(Reference!$P$5:$P$220,MATCH($B$4,Reference!$A$5:$A$220,0)),"")</f>
        <v>نتائج مكعبات 28 يوما أقل من المقاومة المميزة المطلوبة</v>
      </c>
    </row>
    <row r="24" spans="1:2" ht="34.049999999999997" customHeight="1" x14ac:dyDescent="0.25">
      <c r="A24" s="22" t="s">
        <v>75</v>
      </c>
      <c r="B24" s="12" t="str">
        <f>IFERROR(INDEX(Reference!$Q$5:$Q$220,MATCH($B$4,Reference!$A$5:$A$220,0)),"")</f>
        <v>إجراء اختبار قلب خرساني على العناصر الممثلة بمعمل معتمد على حساب المقاول</v>
      </c>
    </row>
    <row r="25" spans="1:2" ht="18" x14ac:dyDescent="0.25">
      <c r="A25" s="22" t="s">
        <v>76</v>
      </c>
      <c r="B25" s="12">
        <f>IFERROR(INDEX(Reference!$R$5:$R$220,MATCH($B$4,Reference!$A$5:$A$220,0)),"")</f>
        <v>7</v>
      </c>
    </row>
    <row r="26" spans="1:2" ht="34.049999999999997" customHeight="1" x14ac:dyDescent="0.25">
      <c r="A26" s="22" t="s">
        <v>2267</v>
      </c>
      <c r="B26" s="12" t="str">
        <f>IFERROR(INDEX(Reference!$I$5:$I$220,MATCH($B$4,Reference!$A$5:$A$220,0)),"")</f>
        <v>تقارير المعمل، سجل الصب، أماكن العناصر الممثلة</v>
      </c>
    </row>
    <row r="27" spans="1:2" ht="18" x14ac:dyDescent="0.25">
      <c r="A27" s="22" t="s">
        <v>2268</v>
      </c>
      <c r="B27" s="25">
        <f>IF(ISNUMBER(B25),B8+B25,B8)</f>
        <v>46307</v>
      </c>
    </row>
    <row r="28" spans="1:2" ht="20.399999999999999" x14ac:dyDescent="0.6">
      <c r="A28" s="21" t="s">
        <v>2269</v>
      </c>
    </row>
    <row r="29" spans="1:2" ht="18.600000000000001" x14ac:dyDescent="0.25">
      <c r="A29" s="22" t="s">
        <v>2270</v>
      </c>
      <c r="B29" s="26" t="str">
        <f>"رقم: "&amp;IF(B9="","ACE/[رمز المشروع]/"&amp;B21&amp;"/[مسلسل]",B9)&amp;"    التاريخ: "&amp;DAY(B8)&amp;"/"&amp;MONTH(B8)&amp;"/"&amp;YEAR(B8)</f>
        <v>رقم: ACE/[رمز المشروع]/L05/[مسلسل]    التاريخ: 5/10/2026</v>
      </c>
    </row>
    <row r="30" spans="1:2" ht="49.95" customHeight="1" x14ac:dyDescent="0.25">
      <c r="A30" s="22" t="s">
        <v>2271</v>
      </c>
      <c r="B30" s="26" t="str">
        <f>"الموضوع: "&amp;B22&amp;"، "&amp;B13&amp;"، "&amp;B7</f>
        <v>الموضوع: طلب اختبار قلب خرساني على حساب المقاول، عدم وفاء مكعبات 28 يوما بالمقاومة المميزة، [الدور، المحور، العنصر]</v>
      </c>
    </row>
    <row r="31" spans="1:2" ht="18.600000000000001" x14ac:dyDescent="0.25">
      <c r="A31" s="22" t="s">
        <v>2272</v>
      </c>
      <c r="B31" s="26" t="str">
        <f>"السادة/ "&amp;B6&amp;"، المحترمين"</f>
        <v>السادة/ [اسم المقاول]، المحترمين</v>
      </c>
    </row>
    <row r="32" spans="1:2" ht="52.05" customHeight="1" x14ac:dyDescent="0.25">
      <c r="A32" s="22" t="s">
        <v>2273</v>
      </c>
      <c r="B32" s="26" t="str">
        <f>"بالإشارة إلى أعمال "&amp;B12&amp;" في "&amp;B7&amp;" بمشروع "&amp;B5&amp;"، وما ثبت لجهاز الإشراف بتاريخ "&amp;DAY(B10)&amp;"/"&amp;MONTH(B10)&amp;"/"&amp;YEAR(B10)&amp;" من: "&amp;B23&amp;"."</f>
        <v>بالإشارة إلى أعمال خرسانة ومواد واختبارات في [الدور، المحور، العنصر] بمشروع [اسم المشروع]، وما ثبت لجهاز الإشراف بتاريخ 5/10/2026 من: نتائج مكعبات 28 يوما أقل من المقاومة المميزة المطلوبة.</v>
      </c>
    </row>
    <row r="33" spans="1:2" ht="66" customHeight="1" x14ac:dyDescent="0.25">
      <c r="A33" s="22" t="s">
        <v>2274</v>
      </c>
      <c r="B33" s="26" t="str">
        <f>"ويخالف ذلك المعيار المعتمد: "&amp;B14&amp;". المرجع: "&amp;B16&amp;"، وكتاب الإشراف الهندسي وأصول التنفيذ ("&amp;B15&amp;")."</f>
        <v>ويخالف ذلك المعيار المعتمد: عدد أقل من 20 مكعبا: لا تقل أي نتيجة عن المقاومة المميزة والمدى 15% أو أقل؛ أكثر من 20: لا يزيد ما تحت المميزة عن 5%. المرجع: الكود المصري 2007، وكتاب الإشراف الهندسي وأصول التنفيذ (ص 46).</v>
      </c>
    </row>
    <row r="34" spans="1:2" ht="66" customHeight="1" x14ac:dyDescent="0.25">
      <c r="A34" s="22" t="s">
        <v>2275</v>
      </c>
      <c r="B34" s="26" t="str">
        <f>"القرار الفني: "&amp;B17&amp;". الإجراء المطلوب: "&amp;B24&amp;"، في موعد أقصاه "&amp;DAY(B27)&amp;"/"&amp;MONTH(B27)&amp;"/"&amp;YEAR(B27)&amp;"، مع تقديم: "&amp;B26&amp;". تحمل التكلفة: "&amp;B20&amp;"."</f>
        <v>القرار الفني: تعليق لحين الاختبار. الإجراء المطلوب: إجراء اختبار قلب خرساني على العناصر الممثلة بمعمل معتمد على حساب المقاول، في موعد أقصاه 12/10/2026، مع تقديم: تقارير المعمل، سجل الصب، أماكن العناصر الممثلة. تحمل التكلفة: المقاول.</v>
      </c>
    </row>
    <row r="35" spans="1:2" ht="34.049999999999997" customHeight="1" x14ac:dyDescent="0.25">
      <c r="A35" s="22" t="s">
        <v>2276</v>
      </c>
      <c r="B35" s="26" t="str">
        <f>"وعند عدم الالتزام بالمهلة يحتفظ الاستشاري بحق المالك في اتخاذ الإجراءات التعاقدية المقررة دون إشعار آخر."</f>
        <v>وعند عدم الالتزام بالمهلة يحتفظ الاستشاري بحق المالك في اتخاذ الإجراءات التعاقدية المقررة دون إشعار آخر.</v>
      </c>
    </row>
    <row r="36" spans="1:2" ht="34.049999999999997" customHeight="1" x14ac:dyDescent="0.25">
      <c r="A36" s="22" t="s">
        <v>2277</v>
      </c>
      <c r="B36" s="26" t="str">
        <f>"م/ أحمد فتحي، مدير المشاريع"&amp;CHAR(10)&amp;"المبدعون العرب للاستشارات الهندسية"</f>
        <v>م/ أحمد فتحي، مدير المشاريع
المبدعون العرب للاستشارات الهندسية</v>
      </c>
    </row>
    <row r="38" spans="1:2" ht="20.399999999999999" x14ac:dyDescent="0.6">
      <c r="A38" s="21" t="s">
        <v>2278</v>
      </c>
    </row>
    <row r="39" spans="1:2" ht="300" customHeight="1" x14ac:dyDescent="0.25">
      <c r="A39" s="22" t="s">
        <v>2279</v>
      </c>
      <c r="B39" s="27" t="str">
        <f>B29&amp;CHAR(10)&amp;B30&amp;CHAR(10)&amp;CHAR(10)&amp;B31&amp;CHAR(10)&amp;CHAR(10)&amp;B32&amp;CHAR(10)&amp;B33&amp;CHAR(10)&amp;B34&amp;CHAR(10)&amp;B35&amp;CHAR(10)&amp;CHAR(10)&amp;B36</f>
        <v>رقم: ACE/[رمز المشروع]/L05/[مسلسل]    التاريخ: 5/10/2026
الموضوع: طلب اختبار قلب خرساني على حساب المقاول، عدم وفاء مكعبات 28 يوما بالمقاومة المميزة، [الدور، المحور، العنصر]
السادة/ [اسم المقاول]، المحترمين
بالإشارة إلى أعمال خرسانة ومواد واختبارات في [الدور، المحور، العنصر] بمشروع [اسم المشروع]، وما ثبت لجهاز الإشراف بتاريخ 5/10/2026 من: نتائج مكعبات 28 يوما أقل من المقاومة المميزة المطلوبة.
ويخالف ذلك المعيار المعتمد: عدد أقل من 20 مكعبا: لا تقل أي نتيجة عن المقاومة المميزة والمدى 15% أو أقل؛ أكثر من 20: لا يزيد ما تحت المميزة عن 5%. المرجع: الكود المصري 2007، وكتاب الإشراف الهندسي وأصول التنفيذ (ص 46).
القرار الفني: تعليق لحين الاختبار. الإجراء المطلوب: إجراء اختبار قلب خرساني على العناصر الممثلة بمعمل معتمد على حساب المقاول، في موعد أقصاه 12/10/2026، مع تقديم: تقارير المعمل، سجل الصب، أماكن العناصر الممثلة. تحمل التكلفة: المقاول.
وعند عدم الالتزام بالمهلة يحتفظ الاستشاري بحق المالك في اتخاذ الإجراءات التعاقدية المقررة دون إشعار آخر.
م/ أحمد فتحي، مدير المشاريع
المبدعون العرب للاستشارات الهندسية</v>
      </c>
    </row>
    <row r="41" spans="1:2" ht="18" x14ac:dyDescent="0.55000000000000004">
      <c r="A41" s="22" t="s">
        <v>2280</v>
      </c>
      <c r="B41" s="28" t="str">
        <f>IF(COUNTIF(Reference!$A$5:$A$220,B4)=1,"السيناريو موجود في المرجع","اختر رقم سيناريو صحيح")</f>
        <v>السيناريو موجود في المرجع</v>
      </c>
    </row>
  </sheetData>
  <dataValidations count="1">
    <dataValidation type="date" operator="greaterThan" sqref="B8 B10" xr:uid="{00000000-0002-0000-0200-000001000000}">
      <formula1>43831</formula1>
    </dataValidation>
  </dataValidations>
  <printOptions horizontalCentered="1"/>
  <pageMargins left="0.75" right="0.75" top="1" bottom="1" header="0.5" footer="0.5"/>
  <pageSetup paperSize="9" fitToHeight="0" orientation="portrait"/>
  <headerFooter>
    <oddFooter>&amp;Cصفحة &amp;P من &amp;N&amp;RACE  |  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Reference!$A$5:$A$220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52976"/>
    <pageSetUpPr fitToPage="1"/>
  </sheetPr>
  <dimension ref="A1:J30"/>
  <sheetViews>
    <sheetView rightToLeft="1" workbookViewId="0">
      <pane ySplit="4" topLeftCell="A5" activePane="bottomLeft" state="frozen"/>
      <selection pane="bottomLeft"/>
    </sheetView>
  </sheetViews>
  <sheetFormatPr defaultRowHeight="13.8" x14ac:dyDescent="0.25"/>
  <cols>
    <col min="1" max="1" width="12" customWidth="1"/>
    <col min="2" max="2" width="40" customWidth="1"/>
    <col min="3" max="3" width="3" customWidth="1"/>
    <col min="4" max="4" width="22" customWidth="1"/>
    <col min="5" max="5" width="3" customWidth="1"/>
    <col min="6" max="6" width="12" customWidth="1"/>
    <col min="7" max="7" width="40" customWidth="1"/>
    <col min="8" max="8" width="50" customWidth="1"/>
    <col min="9" max="9" width="3" customWidth="1"/>
    <col min="10" max="10" width="26" customWidth="1"/>
  </cols>
  <sheetData>
    <row r="1" spans="1:10" ht="22.8" x14ac:dyDescent="0.65">
      <c r="A1" s="17" t="s">
        <v>2281</v>
      </c>
    </row>
    <row r="2" spans="1:10" ht="16.8" x14ac:dyDescent="0.5">
      <c r="A2" s="18" t="s">
        <v>2</v>
      </c>
    </row>
    <row r="4" spans="1:10" ht="18" x14ac:dyDescent="0.25">
      <c r="A4" s="6" t="s">
        <v>62</v>
      </c>
      <c r="B4" s="6" t="s">
        <v>2282</v>
      </c>
      <c r="C4" s="29"/>
      <c r="D4" s="6" t="s">
        <v>50</v>
      </c>
      <c r="E4" s="29"/>
      <c r="F4" s="6" t="s">
        <v>2264</v>
      </c>
      <c r="G4" s="6" t="s">
        <v>2265</v>
      </c>
      <c r="H4" s="6" t="s">
        <v>2283</v>
      </c>
      <c r="I4" s="29"/>
      <c r="J4" s="6" t="s">
        <v>71</v>
      </c>
    </row>
    <row r="5" spans="1:10" ht="18" x14ac:dyDescent="0.25">
      <c r="A5" s="8" t="s">
        <v>24</v>
      </c>
      <c r="B5" s="8" t="s">
        <v>2284</v>
      </c>
      <c r="D5" s="8" t="s">
        <v>2285</v>
      </c>
      <c r="F5" s="8" t="s">
        <v>103</v>
      </c>
      <c r="G5" s="8" t="s">
        <v>2286</v>
      </c>
      <c r="H5" s="8" t="s">
        <v>2287</v>
      </c>
      <c r="J5" s="8" t="s">
        <v>88</v>
      </c>
    </row>
    <row r="6" spans="1:10" ht="18" x14ac:dyDescent="0.25">
      <c r="A6" s="8" t="s">
        <v>2288</v>
      </c>
      <c r="B6" s="8" t="s">
        <v>2289</v>
      </c>
      <c r="D6" s="8" t="s">
        <v>85</v>
      </c>
      <c r="F6" s="8" t="s">
        <v>211</v>
      </c>
      <c r="G6" s="8" t="s">
        <v>2290</v>
      </c>
      <c r="H6" s="8" t="s">
        <v>2291</v>
      </c>
      <c r="J6" s="8" t="s">
        <v>2133</v>
      </c>
    </row>
    <row r="7" spans="1:10" ht="18" x14ac:dyDescent="0.25">
      <c r="A7" s="8" t="s">
        <v>25</v>
      </c>
      <c r="B7" s="8" t="s">
        <v>2292</v>
      </c>
      <c r="D7" s="8" t="s">
        <v>208</v>
      </c>
      <c r="F7" s="8" t="s">
        <v>384</v>
      </c>
      <c r="G7" s="8" t="s">
        <v>2293</v>
      </c>
      <c r="H7" s="8" t="s">
        <v>2294</v>
      </c>
      <c r="J7" s="8" t="s">
        <v>127</v>
      </c>
    </row>
    <row r="8" spans="1:10" ht="18" x14ac:dyDescent="0.25">
      <c r="A8" s="8" t="s">
        <v>26</v>
      </c>
      <c r="B8" s="8" t="s">
        <v>2295</v>
      </c>
      <c r="D8" s="8" t="s">
        <v>347</v>
      </c>
      <c r="F8" s="8" t="s">
        <v>89</v>
      </c>
      <c r="G8" s="8" t="s">
        <v>2296</v>
      </c>
      <c r="H8" s="8" t="s">
        <v>2297</v>
      </c>
      <c r="J8" s="8" t="s">
        <v>440</v>
      </c>
    </row>
    <row r="9" spans="1:10" ht="18" x14ac:dyDescent="0.25">
      <c r="A9" s="8" t="s">
        <v>27</v>
      </c>
      <c r="B9" s="8" t="s">
        <v>2298</v>
      </c>
      <c r="D9" s="8" t="s">
        <v>173</v>
      </c>
      <c r="F9" s="8" t="s">
        <v>140</v>
      </c>
      <c r="G9" s="8" t="s">
        <v>2299</v>
      </c>
      <c r="H9" s="8" t="s">
        <v>2300</v>
      </c>
    </row>
    <row r="10" spans="1:10" ht="18" x14ac:dyDescent="0.25">
      <c r="A10" s="8" t="s">
        <v>28</v>
      </c>
      <c r="B10" s="8" t="s">
        <v>2301</v>
      </c>
      <c r="D10" s="8" t="s">
        <v>100</v>
      </c>
      <c r="F10" s="8" t="s">
        <v>441</v>
      </c>
      <c r="G10" s="8" t="s">
        <v>2302</v>
      </c>
      <c r="H10" s="8" t="s">
        <v>2303</v>
      </c>
    </row>
    <row r="11" spans="1:10" ht="18" x14ac:dyDescent="0.25">
      <c r="A11" s="8" t="s">
        <v>29</v>
      </c>
      <c r="B11" s="8" t="s">
        <v>2304</v>
      </c>
      <c r="D11" s="8" t="s">
        <v>246</v>
      </c>
      <c r="F11" s="8" t="s">
        <v>198</v>
      </c>
      <c r="G11" s="8" t="s">
        <v>2305</v>
      </c>
      <c r="H11" s="8" t="s">
        <v>2306</v>
      </c>
    </row>
    <row r="12" spans="1:10" ht="18" x14ac:dyDescent="0.25">
      <c r="A12" s="8" t="s">
        <v>30</v>
      </c>
      <c r="B12" s="8" t="s">
        <v>2307</v>
      </c>
      <c r="F12" s="8" t="s">
        <v>765</v>
      </c>
      <c r="G12" s="8" t="s">
        <v>2308</v>
      </c>
      <c r="H12" s="8" t="s">
        <v>2309</v>
      </c>
    </row>
    <row r="13" spans="1:10" ht="18" x14ac:dyDescent="0.25">
      <c r="A13" s="8" t="s">
        <v>31</v>
      </c>
      <c r="B13" s="8" t="s">
        <v>2310</v>
      </c>
      <c r="F13" s="8" t="s">
        <v>249</v>
      </c>
      <c r="G13" s="8" t="s">
        <v>2311</v>
      </c>
      <c r="H13" s="8" t="s">
        <v>2312</v>
      </c>
    </row>
    <row r="14" spans="1:10" ht="18" x14ac:dyDescent="0.25">
      <c r="A14" s="8" t="s">
        <v>32</v>
      </c>
      <c r="B14" s="8" t="s">
        <v>2313</v>
      </c>
      <c r="F14" s="8" t="s">
        <v>519</v>
      </c>
      <c r="G14" s="8" t="s">
        <v>2314</v>
      </c>
      <c r="H14" s="8" t="s">
        <v>2315</v>
      </c>
    </row>
    <row r="15" spans="1:10" ht="18" x14ac:dyDescent="0.25">
      <c r="A15" s="8" t="s">
        <v>33</v>
      </c>
      <c r="B15" s="8" t="s">
        <v>2316</v>
      </c>
      <c r="F15" s="8" t="s">
        <v>350</v>
      </c>
      <c r="G15" s="8" t="s">
        <v>2317</v>
      </c>
      <c r="H15" s="8" t="s">
        <v>2318</v>
      </c>
    </row>
    <row r="16" spans="1:10" ht="18" x14ac:dyDescent="0.25">
      <c r="A16" s="8" t="s">
        <v>34</v>
      </c>
      <c r="B16" s="8" t="s">
        <v>2319</v>
      </c>
      <c r="F16" s="8" t="s">
        <v>1843</v>
      </c>
      <c r="G16" s="8" t="s">
        <v>2320</v>
      </c>
      <c r="H16" s="8" t="s">
        <v>2321</v>
      </c>
    </row>
    <row r="17" spans="1:2" ht="18" x14ac:dyDescent="0.25">
      <c r="A17" s="8" t="s">
        <v>35</v>
      </c>
      <c r="B17" s="8" t="s">
        <v>2322</v>
      </c>
    </row>
    <row r="18" spans="1:2" ht="18" x14ac:dyDescent="0.25">
      <c r="A18" s="8" t="s">
        <v>36</v>
      </c>
      <c r="B18" s="8" t="s">
        <v>2323</v>
      </c>
    </row>
    <row r="19" spans="1:2" ht="18" x14ac:dyDescent="0.25">
      <c r="A19" s="8" t="s">
        <v>37</v>
      </c>
      <c r="B19" s="8" t="s">
        <v>2324</v>
      </c>
    </row>
    <row r="20" spans="1:2" ht="18" x14ac:dyDescent="0.25">
      <c r="A20" s="8" t="s">
        <v>38</v>
      </c>
      <c r="B20" s="8" t="s">
        <v>2325</v>
      </c>
    </row>
    <row r="21" spans="1:2" ht="18" x14ac:dyDescent="0.25">
      <c r="A21" s="8" t="s">
        <v>39</v>
      </c>
      <c r="B21" s="8" t="s">
        <v>2326</v>
      </c>
    </row>
    <row r="22" spans="1:2" ht="18" x14ac:dyDescent="0.25">
      <c r="A22" s="8" t="s">
        <v>40</v>
      </c>
      <c r="B22" s="8" t="s">
        <v>2327</v>
      </c>
    </row>
    <row r="23" spans="1:2" ht="18" x14ac:dyDescent="0.25">
      <c r="A23" s="8" t="s">
        <v>41</v>
      </c>
      <c r="B23" s="8" t="s">
        <v>2328</v>
      </c>
    </row>
    <row r="24" spans="1:2" ht="18" x14ac:dyDescent="0.25">
      <c r="A24" s="8" t="s">
        <v>42</v>
      </c>
      <c r="B24" s="8" t="s">
        <v>2329</v>
      </c>
    </row>
    <row r="25" spans="1:2" ht="18" x14ac:dyDescent="0.25">
      <c r="A25" s="8" t="s">
        <v>43</v>
      </c>
      <c r="B25" s="8" t="s">
        <v>2330</v>
      </c>
    </row>
    <row r="26" spans="1:2" ht="18" x14ac:dyDescent="0.25">
      <c r="A26" s="8" t="s">
        <v>44</v>
      </c>
      <c r="B26" s="8" t="s">
        <v>2331</v>
      </c>
    </row>
    <row r="27" spans="1:2" ht="18" x14ac:dyDescent="0.25">
      <c r="A27" s="8" t="s">
        <v>45</v>
      </c>
      <c r="B27" s="8" t="s">
        <v>2332</v>
      </c>
    </row>
    <row r="28" spans="1:2" ht="18" x14ac:dyDescent="0.25">
      <c r="A28" s="8" t="s">
        <v>2333</v>
      </c>
      <c r="B28" s="8" t="s">
        <v>2334</v>
      </c>
    </row>
    <row r="29" spans="1:2" ht="18" x14ac:dyDescent="0.25">
      <c r="A29" s="8" t="s">
        <v>46</v>
      </c>
      <c r="B29" s="8" t="s">
        <v>2335</v>
      </c>
    </row>
    <row r="30" spans="1:2" ht="18" x14ac:dyDescent="0.25">
      <c r="A30" s="8" t="s">
        <v>2336</v>
      </c>
      <c r="B30" s="8" t="s">
        <v>2337</v>
      </c>
    </row>
  </sheetData>
  <printOptions horizontalCentered="1"/>
  <pageMargins left="0.75" right="0.75" top="1" bottom="1" header="0.5" footer="0.5"/>
  <pageSetup paperSize="9" fitToHeight="0" orientation="landscape"/>
  <headerFooter>
    <oddFooter>&amp;Cصفحة &amp;P من &amp;N&amp;RACE  | 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Index</vt:lpstr>
      <vt:lpstr>Reference</vt:lpstr>
      <vt:lpstr>Letter_Generator</vt:lpstr>
      <vt:lpstr>Lists</vt:lpstr>
      <vt:lpstr>Letter_Generator!Print_Area</vt:lpstr>
      <vt:lpstr>Lists!Print_Titles</vt:lpstr>
      <vt:lpstr>Reference!Print_Titles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ACE Technical Rejection and Claims Reference</dc:title>
  <dc:creator>Ahmed Fathy</dc:creator>
  <cp:lastModifiedBy>Ahmed Fathy</cp:lastModifiedBy>
  <dcterms:created xsi:type="dcterms:W3CDTF">2026-10-05T21:46:05Z</dcterms:created>
  <dcterms:modified xsi:type="dcterms:W3CDTF">2026-11-03T20:22:17Z</dcterms:modified>
</cp:coreProperties>
</file>